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E:\ALCALDIA 2023\FORMULACION MRG 2023\MRG 2023 APROBADOS 16032023\"/>
    </mc:Choice>
  </mc:AlternateContent>
  <xr:revisionPtr revIDLastSave="0" documentId="13_ncr:1_{579613BD-DE8A-4521-BEEF-8B236401CA63}" xr6:coauthVersionLast="47" xr6:coauthVersionMax="47" xr10:uidLastSave="{00000000-0000-0000-0000-000000000000}"/>
  <bookViews>
    <workbookView xWindow="390" yWindow="390" windowWidth="15375" windowHeight="7785"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4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0" i="1" l="1"/>
  <c r="Q71" i="1"/>
  <c r="Q72" i="1"/>
  <c r="Q73" i="1"/>
  <c r="Q74" i="1"/>
  <c r="Q69" i="1"/>
  <c r="Q63" i="1"/>
  <c r="Q57" i="1"/>
  <c r="T43" i="1"/>
  <c r="T44" i="1"/>
  <c r="T45" i="1"/>
  <c r="Q45" i="1"/>
  <c r="T38" i="1" l="1"/>
  <c r="T37" i="1"/>
  <c r="Q38" i="1"/>
  <c r="H38" i="1"/>
  <c r="T32" i="1"/>
  <c r="H63" i="1"/>
  <c r="I63" i="1" s="1"/>
  <c r="T69" i="1"/>
  <c r="T63" i="1"/>
  <c r="K64" i="1"/>
  <c r="Q64" i="1"/>
  <c r="T64" i="1"/>
  <c r="K65" i="1"/>
  <c r="Q65" i="1"/>
  <c r="T65" i="1"/>
  <c r="K66" i="1"/>
  <c r="Q66" i="1"/>
  <c r="T66" i="1"/>
  <c r="K67" i="1"/>
  <c r="Q67" i="1"/>
  <c r="T67" i="1"/>
  <c r="K68" i="1"/>
  <c r="Q68" i="1"/>
  <c r="T68" i="1"/>
  <c r="H69" i="1"/>
  <c r="I69" i="1" s="1"/>
  <c r="K70" i="1"/>
  <c r="T70" i="1"/>
  <c r="K71" i="1"/>
  <c r="T71" i="1"/>
  <c r="K72" i="1"/>
  <c r="T72" i="1"/>
  <c r="K73" i="1"/>
  <c r="T73" i="1"/>
  <c r="K74" i="1"/>
  <c r="T74" i="1"/>
  <c r="AB67" i="1" l="1"/>
  <c r="AA67" i="1" s="1"/>
  <c r="X71" i="1"/>
  <c r="Y71" i="1" s="1"/>
  <c r="AB66" i="1"/>
  <c r="AA66" i="1" s="1"/>
  <c r="AB70" i="1"/>
  <c r="AA70" i="1" s="1"/>
  <c r="AB69" i="1"/>
  <c r="AA69" i="1" s="1"/>
  <c r="X69" i="1"/>
  <c r="Z69" i="1" s="1"/>
  <c r="X65" i="1"/>
  <c r="Z65" i="1" s="1"/>
  <c r="X74" i="1"/>
  <c r="Z74" i="1" s="1"/>
  <c r="X70" i="1"/>
  <c r="Z70" i="1" s="1"/>
  <c r="X68" i="1"/>
  <c r="Y68" i="1" s="1"/>
  <c r="X66" i="1"/>
  <c r="Z66" i="1" s="1"/>
  <c r="X73" i="1"/>
  <c r="Y73" i="1" s="1"/>
  <c r="AB71" i="1"/>
  <c r="AA71" i="1" s="1"/>
  <c r="X67" i="1"/>
  <c r="Y67" i="1" s="1"/>
  <c r="X72" i="1"/>
  <c r="Z72" i="1" s="1"/>
  <c r="X63" i="1"/>
  <c r="AB73" i="1"/>
  <c r="AA73" i="1" s="1"/>
  <c r="AB65" i="1"/>
  <c r="AA65" i="1" s="1"/>
  <c r="AB74" i="1"/>
  <c r="AA74" i="1" s="1"/>
  <c r="AB72" i="1"/>
  <c r="AA72" i="1" s="1"/>
  <c r="AB64" i="1"/>
  <c r="AA64" i="1" s="1"/>
  <c r="AB68" i="1"/>
  <c r="AA68" i="1" s="1"/>
  <c r="X64" i="1"/>
  <c r="Z71" i="1" l="1"/>
  <c r="AC68" i="1"/>
  <c r="AC71" i="1"/>
  <c r="Y66" i="1"/>
  <c r="AC66" i="1" s="1"/>
  <c r="AC67" i="1"/>
  <c r="Y65" i="1"/>
  <c r="AC65" i="1" s="1"/>
  <c r="Z68" i="1"/>
  <c r="Y72" i="1"/>
  <c r="AC72" i="1" s="1"/>
  <c r="Y69" i="1"/>
  <c r="AC69" i="1" s="1"/>
  <c r="Y74" i="1"/>
  <c r="AC74" i="1" s="1"/>
  <c r="Y70" i="1"/>
  <c r="AC70" i="1" s="1"/>
  <c r="Z67" i="1"/>
  <c r="Z73" i="1"/>
  <c r="Y63" i="1"/>
  <c r="Z63" i="1"/>
  <c r="AC73" i="1"/>
  <c r="Y64" i="1"/>
  <c r="AC64" i="1" s="1"/>
  <c r="Z64" i="1"/>
  <c r="T25" i="1" l="1"/>
  <c r="T12" i="1" l="1"/>
  <c r="Q12" i="1"/>
  <c r="H12" i="1" l="1"/>
  <c r="I12" i="1" s="1"/>
  <c r="K62" i="1"/>
  <c r="K35" i="1"/>
  <c r="K20" i="1"/>
  <c r="K33" i="1"/>
  <c r="K54" i="1"/>
  <c r="K59" i="1"/>
  <c r="K34" i="1"/>
  <c r="K43" i="1"/>
  <c r="K53" i="1"/>
  <c r="K31" i="1"/>
  <c r="K40" i="1"/>
  <c r="K52" i="1"/>
  <c r="K61" i="1"/>
  <c r="K44" i="1"/>
  <c r="K28" i="1"/>
  <c r="K55" i="1"/>
  <c r="K42" i="1"/>
  <c r="K46" i="1"/>
  <c r="K24" i="1"/>
  <c r="K22" i="1"/>
  <c r="K60" i="1"/>
  <c r="K21" i="1"/>
  <c r="K36" i="1"/>
  <c r="K30" i="1"/>
  <c r="K37" i="1"/>
  <c r="K47" i="1"/>
  <c r="K23" i="1"/>
  <c r="K41" i="1"/>
  <c r="K27" i="1"/>
  <c r="K58" i="1"/>
  <c r="K48" i="1"/>
  <c r="K29" i="1"/>
  <c r="K56" i="1"/>
  <c r="K49" i="1"/>
  <c r="K50" i="1"/>
  <c r="F221" i="13" l="1"/>
  <c r="F211" i="13"/>
  <c r="F212" i="13"/>
  <c r="F213" i="13"/>
  <c r="F214" i="13"/>
  <c r="F215" i="13"/>
  <c r="F216" i="13"/>
  <c r="F217" i="13"/>
  <c r="F218" i="13"/>
  <c r="F219" i="13"/>
  <c r="F220" i="13"/>
  <c r="F210" i="13"/>
  <c r="K17" i="1"/>
  <c r="K16" i="1"/>
  <c r="K13" i="1"/>
  <c r="K14" i="1"/>
  <c r="B221" i="13" a="1"/>
  <c r="K15" i="1"/>
  <c r="B221" i="13" l="1"/>
  <c r="Q52" i="1"/>
  <c r="Q46" i="1"/>
  <c r="K63" i="1" l="1"/>
  <c r="L63" i="1" s="1"/>
  <c r="K69" i="1"/>
  <c r="L6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9" i="1" l="1"/>
  <c r="N69" i="1"/>
  <c r="N63" i="1"/>
  <c r="M63" i="1"/>
  <c r="AB63" i="1" s="1"/>
  <c r="AA63" i="1" s="1"/>
  <c r="AC63" i="1" s="1"/>
  <c r="T62" i="1"/>
  <c r="Q62" i="1"/>
  <c r="T61" i="1"/>
  <c r="Q61" i="1"/>
  <c r="T60" i="1"/>
  <c r="Q60" i="1"/>
  <c r="T59" i="1"/>
  <c r="Q59" i="1"/>
  <c r="T58" i="1"/>
  <c r="Q58" i="1"/>
  <c r="T57" i="1"/>
  <c r="H57" i="1"/>
  <c r="I57" i="1" s="1"/>
  <c r="T56" i="1"/>
  <c r="Q56" i="1"/>
  <c r="T55" i="1"/>
  <c r="Q55" i="1"/>
  <c r="T54" i="1"/>
  <c r="Q54" i="1"/>
  <c r="T53" i="1"/>
  <c r="Q53" i="1"/>
  <c r="T52" i="1"/>
  <c r="T51" i="1"/>
  <c r="Q51" i="1"/>
  <c r="H51" i="1"/>
  <c r="I51" i="1" s="1"/>
  <c r="T50" i="1"/>
  <c r="Q50" i="1"/>
  <c r="T49" i="1"/>
  <c r="Q49" i="1"/>
  <c r="T48" i="1"/>
  <c r="Q48" i="1"/>
  <c r="T47" i="1"/>
  <c r="Q47" i="1"/>
  <c r="T46" i="1"/>
  <c r="H45" i="1"/>
  <c r="I45" i="1" s="1"/>
  <c r="Q44" i="1"/>
  <c r="Q43" i="1"/>
  <c r="T42" i="1"/>
  <c r="Q42" i="1"/>
  <c r="T41" i="1"/>
  <c r="Q41" i="1"/>
  <c r="T40" i="1"/>
  <c r="Q40" i="1"/>
  <c r="I38" i="1"/>
  <c r="Q37" i="1"/>
  <c r="T36" i="1"/>
  <c r="Q36" i="1"/>
  <c r="T35" i="1"/>
  <c r="Q35" i="1"/>
  <c r="T34" i="1"/>
  <c r="Q34" i="1"/>
  <c r="T33" i="1"/>
  <c r="Q33" i="1"/>
  <c r="Q32" i="1"/>
  <c r="H32" i="1"/>
  <c r="I32" i="1" s="1"/>
  <c r="T31" i="1"/>
  <c r="Q31" i="1"/>
  <c r="T30" i="1"/>
  <c r="Q30" i="1"/>
  <c r="T29" i="1"/>
  <c r="Q29" i="1"/>
  <c r="T28" i="1"/>
  <c r="Q28" i="1"/>
  <c r="T27" i="1"/>
  <c r="Q27" i="1"/>
  <c r="Q25" i="1"/>
  <c r="H25" i="1"/>
  <c r="I25" i="1" s="1"/>
  <c r="H18" i="1"/>
  <c r="Q17" i="1"/>
  <c r="Q16" i="1"/>
  <c r="T24" i="1"/>
  <c r="Q24" i="1"/>
  <c r="T23" i="1"/>
  <c r="Q23" i="1"/>
  <c r="T22" i="1"/>
  <c r="Q22" i="1"/>
  <c r="T21" i="1"/>
  <c r="Q21" i="1"/>
  <c r="T20" i="1"/>
  <c r="Q20" i="1"/>
  <c r="T18" i="1"/>
  <c r="Q18" i="1"/>
  <c r="X57" i="1" l="1"/>
  <c r="X29" i="1"/>
  <c r="X41" i="1"/>
  <c r="X49" i="1"/>
  <c r="X61" i="1"/>
  <c r="X34" i="1"/>
  <c r="X31" i="1"/>
  <c r="X43" i="1"/>
  <c r="X55" i="1"/>
  <c r="X37" i="1"/>
  <c r="X36" i="1"/>
  <c r="X35" i="1"/>
  <c r="AB58" i="1"/>
  <c r="X59" i="1"/>
  <c r="X58" i="1"/>
  <c r="X32" i="1"/>
  <c r="X54" i="1"/>
  <c r="X53" i="1"/>
  <c r="X56" i="1"/>
  <c r="X60" i="1"/>
  <c r="X62" i="1"/>
  <c r="X26" i="1"/>
  <c r="X28" i="1"/>
  <c r="X30" i="1"/>
  <c r="X40" i="1"/>
  <c r="X39" i="1"/>
  <c r="X42" i="1"/>
  <c r="X44" i="1"/>
  <c r="X48" i="1"/>
  <c r="X47" i="1"/>
  <c r="X50" i="1"/>
  <c r="AB46" i="1"/>
  <c r="X46" i="1"/>
  <c r="X45" i="1"/>
  <c r="X51" i="1"/>
  <c r="AB40" i="1"/>
  <c r="AB55" i="1"/>
  <c r="AA55" i="1" s="1"/>
  <c r="AB56" i="1"/>
  <c r="AA56" i="1" s="1"/>
  <c r="I18" i="1"/>
  <c r="X19" i="1" s="1"/>
  <c r="Y57" i="1" l="1"/>
  <c r="Z57" i="1"/>
  <c r="Z58" i="1" s="1"/>
  <c r="Y56" i="1"/>
  <c r="Z56" i="1"/>
  <c r="Y55" i="1"/>
  <c r="Z55" i="1"/>
  <c r="Y51" i="1"/>
  <c r="Z51" i="1"/>
  <c r="X52" i="1" s="1"/>
  <c r="Y45" i="1"/>
  <c r="Z45" i="1"/>
  <c r="Z46" i="1" s="1"/>
  <c r="Y38" i="1"/>
  <c r="Z38" i="1"/>
  <c r="Y32" i="1"/>
  <c r="Z32" i="1"/>
  <c r="Y25" i="1"/>
  <c r="Z25" i="1"/>
  <c r="Y18" i="1"/>
  <c r="Z18" i="1"/>
  <c r="X20" i="1" s="1"/>
  <c r="X33" i="1" l="1"/>
  <c r="Y33" i="1" s="1"/>
  <c r="X27" i="1"/>
  <c r="Y27" i="1" s="1"/>
  <c r="Y58" i="1"/>
  <c r="Y46" i="1"/>
  <c r="Y47" i="1"/>
  <c r="Z47" i="1"/>
  <c r="Z59" i="1"/>
  <c r="Y59"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5" i="1"/>
  <c r="AC56" i="1"/>
  <c r="T13" i="1"/>
  <c r="T16" i="1"/>
  <c r="T17" i="1"/>
  <c r="Z33" i="1" l="1"/>
  <c r="Y34" i="1" s="1"/>
  <c r="Z27" i="1"/>
  <c r="Y28" i="1" s="1"/>
  <c r="Y60" i="1"/>
  <c r="Z60" i="1"/>
  <c r="Z28" i="1"/>
  <c r="Z29" i="1" s="1"/>
  <c r="Y53" i="1"/>
  <c r="Z53" i="1"/>
  <c r="Y52" i="1"/>
  <c r="Z52" i="1"/>
  <c r="Y40" i="1"/>
  <c r="Z40" i="1"/>
  <c r="Y41" i="1" s="1"/>
  <c r="Y36" i="1"/>
  <c r="Y20" i="1"/>
  <c r="Z20" i="1"/>
  <c r="X21" i="1" s="1"/>
  <c r="Y21" i="1" s="1"/>
  <c r="Z41" i="1" l="1"/>
  <c r="Z42" i="1" s="1"/>
  <c r="Y61" i="1"/>
  <c r="Z61" i="1"/>
  <c r="Y29" i="1"/>
  <c r="Y48" i="1"/>
  <c r="Z48" i="1"/>
  <c r="Y49" i="1" s="1"/>
  <c r="Y42" i="1"/>
  <c r="Y54" i="1"/>
  <c r="Z54" i="1"/>
  <c r="Y35" i="1"/>
  <c r="Z35" i="1"/>
  <c r="Z36" i="1"/>
  <c r="Z21" i="1"/>
  <c r="X22" i="1" s="1"/>
  <c r="Y22" i="1" s="1"/>
  <c r="Y62" i="1" l="1"/>
  <c r="Z62" i="1"/>
  <c r="Z49" i="1"/>
  <c r="Y50" i="1" s="1"/>
  <c r="Z43" i="1"/>
  <c r="Y43" i="1"/>
  <c r="Y30" i="1"/>
  <c r="Z30" i="1"/>
  <c r="Y31" i="1" s="1"/>
  <c r="Y37" i="1"/>
  <c r="Z37" i="1"/>
  <c r="Z22" i="1"/>
  <c r="X23" i="1" s="1"/>
  <c r="Z23" i="1" s="1"/>
  <c r="X24" i="1" s="1"/>
  <c r="X12" i="1"/>
  <c r="Y12" i="1" s="1"/>
  <c r="Y44" i="1" l="1"/>
  <c r="Z44" i="1"/>
  <c r="Z50" i="1"/>
  <c r="Z31" i="1"/>
  <c r="Y23" i="1"/>
  <c r="Y24" i="1"/>
  <c r="Z24" i="1"/>
  <c r="Q13" i="1"/>
  <c r="Z12" i="1" l="1"/>
  <c r="X13" i="1" s="1"/>
  <c r="Y13" i="1" l="1"/>
  <c r="Z13" i="1" l="1"/>
  <c r="X16" i="1" l="1"/>
  <c r="Y16" i="1" l="1"/>
  <c r="Z16" i="1"/>
  <c r="X17" i="1" s="1"/>
  <c r="Y17" i="1" l="1"/>
  <c r="Z17" i="1"/>
  <c r="K45" i="1" l="1"/>
  <c r="L45" i="1" s="1"/>
  <c r="K32" i="1"/>
  <c r="L32" i="1" s="1"/>
  <c r="K26" i="1"/>
  <c r="L25" i="1" s="1"/>
  <c r="K57" i="1"/>
  <c r="L57" i="1" s="1"/>
  <c r="K51" i="1"/>
  <c r="L51" i="1" s="1"/>
  <c r="K39" i="1"/>
  <c r="L38" i="1" s="1"/>
  <c r="K12" i="1"/>
  <c r="L12" i="1" s="1"/>
  <c r="K19"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7" i="1"/>
  <c r="AJ42" i="18"/>
  <c r="AJ18" i="18"/>
  <c r="AD26" i="18"/>
  <c r="L10" i="18"/>
  <c r="AD10" i="18"/>
  <c r="X18" i="18"/>
  <c r="AD42" i="18"/>
  <c r="L18" i="18"/>
  <c r="R10" i="18"/>
  <c r="N57"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5" i="1"/>
  <c r="T14" i="18"/>
  <c r="T22" i="18"/>
  <c r="N6" i="18"/>
  <c r="AL30" i="18"/>
  <c r="Z22" i="18"/>
  <c r="Z14" i="18"/>
  <c r="M25"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51" i="1"/>
  <c r="AH34" i="18"/>
  <c r="AH42" i="18"/>
  <c r="AH18" i="18"/>
  <c r="AB10" i="18"/>
  <c r="J26" i="18"/>
  <c r="V18" i="18"/>
  <c r="V42" i="18"/>
  <c r="J42" i="18"/>
  <c r="P10" i="18"/>
  <c r="AB26" i="18"/>
  <c r="J34" i="18"/>
  <c r="J18" i="18"/>
  <c r="AH10" i="18"/>
  <c r="AB34" i="18"/>
  <c r="P26" i="18"/>
  <c r="P34" i="18"/>
  <c r="V34" i="18"/>
  <c r="AH26" i="18"/>
  <c r="J10" i="18"/>
  <c r="N51" i="1"/>
  <c r="P18" i="18"/>
  <c r="AB42" i="18"/>
  <c r="V10" i="18"/>
  <c r="AB18" i="18"/>
  <c r="P42" i="18"/>
  <c r="V26" i="18"/>
  <c r="Z32" i="18"/>
  <c r="N24" i="18"/>
  <c r="AL32" i="18"/>
  <c r="AL40" i="18"/>
  <c r="N8" i="18"/>
  <c r="AF24" i="18"/>
  <c r="Z40" i="18"/>
  <c r="Z16" i="18"/>
  <c r="N32" i="18"/>
  <c r="T32" i="18"/>
  <c r="N40" i="18"/>
  <c r="T8" i="18"/>
  <c r="M45" i="1"/>
  <c r="AF32" i="18"/>
  <c r="AL8" i="18"/>
  <c r="T24" i="18"/>
  <c r="N16" i="18"/>
  <c r="T16" i="18"/>
  <c r="Z24" i="18"/>
  <c r="AF16" i="18"/>
  <c r="N45" i="1"/>
  <c r="T40" i="18"/>
  <c r="AF8" i="18"/>
  <c r="AL24" i="18"/>
  <c r="Z8" i="18"/>
  <c r="AF40" i="18"/>
  <c r="AL16" i="18"/>
  <c r="AB32" i="1" l="1"/>
  <c r="AB45" i="1"/>
  <c r="AA45" i="1" s="1"/>
  <c r="AB57" i="1"/>
  <c r="AA57" i="1" s="1"/>
  <c r="AA12" i="1"/>
  <c r="AB18" i="1"/>
  <c r="AB25" i="1"/>
  <c r="AB51" i="1"/>
  <c r="AB38" i="1"/>
  <c r="AA38" i="1" s="1"/>
  <c r="AA32" i="1" l="1"/>
  <c r="AB33" i="1"/>
  <c r="AA51" i="1"/>
  <c r="V22" i="19" s="1"/>
  <c r="AB52" i="1"/>
  <c r="AA52" i="1" s="1"/>
  <c r="AA25" i="1"/>
  <c r="AB27" i="1"/>
  <c r="AA27" i="1" s="1"/>
  <c r="AA18" i="1"/>
  <c r="J47" i="19" s="1"/>
  <c r="AB20" i="1"/>
  <c r="AB21"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5"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AC5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41" i="1"/>
  <c r="AA40" i="1"/>
  <c r="AA46" i="1"/>
  <c r="AB47" i="1"/>
  <c r="AA47" i="1" s="1"/>
  <c r="AB48" i="1"/>
  <c r="AB53" i="1"/>
  <c r="AA53" i="1" s="1"/>
  <c r="AB54" i="1"/>
  <c r="AA54" i="1" s="1"/>
  <c r="AA58" i="1"/>
  <c r="AB59" i="1"/>
  <c r="AA33" i="1"/>
  <c r="AB34" i="1"/>
  <c r="AH17" i="19" l="1"/>
  <c r="P7" i="19"/>
  <c r="P47" i="19"/>
  <c r="V37" i="19"/>
  <c r="J7" i="19"/>
  <c r="AB17" i="19"/>
  <c r="P17" i="19"/>
  <c r="AH32" i="19"/>
  <c r="AB52" i="19"/>
  <c r="J32" i="19"/>
  <c r="V12" i="19"/>
  <c r="J42" i="19"/>
  <c r="J12" i="19"/>
  <c r="J22" i="19"/>
  <c r="AB12" i="19"/>
  <c r="AC51"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0"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6"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3" i="1"/>
  <c r="AD12" i="19"/>
  <c r="AD32" i="19"/>
  <c r="AD22" i="19"/>
  <c r="X52" i="19"/>
  <c r="AD52" i="19"/>
  <c r="L42" i="19"/>
  <c r="R42" i="19"/>
  <c r="AJ21" i="19"/>
  <c r="AD31" i="19"/>
  <c r="R21" i="19"/>
  <c r="AD41" i="19"/>
  <c r="AJ11" i="19"/>
  <c r="AJ51" i="19"/>
  <c r="AC47" i="1"/>
  <c r="L41" i="19"/>
  <c r="AD11" i="19"/>
  <c r="L21" i="19"/>
  <c r="L11" i="19"/>
  <c r="X51" i="19"/>
  <c r="X21" i="19"/>
  <c r="R11" i="19"/>
  <c r="R31" i="19"/>
  <c r="AJ41" i="19"/>
  <c r="L31" i="19"/>
  <c r="R51" i="19"/>
  <c r="X31" i="19"/>
  <c r="X11" i="19"/>
  <c r="X41" i="19"/>
  <c r="AJ31" i="19"/>
  <c r="AD51" i="19"/>
  <c r="R41" i="19"/>
  <c r="AD21" i="19"/>
  <c r="L51" i="19"/>
  <c r="AB22" i="1"/>
  <c r="AA21" i="1"/>
  <c r="AA34" i="1"/>
  <c r="AB35" i="1"/>
  <c r="AA59" i="1"/>
  <c r="AB60" i="1"/>
  <c r="K42" i="19"/>
  <c r="AC32" i="19"/>
  <c r="W42" i="19"/>
  <c r="AI52" i="19"/>
  <c r="K22" i="19"/>
  <c r="Q32" i="19"/>
  <c r="AI12" i="19"/>
  <c r="AC52" i="19"/>
  <c r="Q42" i="19"/>
  <c r="AC42" i="19"/>
  <c r="K12" i="19"/>
  <c r="Q22" i="19"/>
  <c r="W52" i="19"/>
  <c r="AI42" i="19"/>
  <c r="W32" i="19"/>
  <c r="AI22" i="19"/>
  <c r="W12" i="19"/>
  <c r="AI32" i="19"/>
  <c r="AC12" i="19"/>
  <c r="Q12" i="19"/>
  <c r="Q52" i="19"/>
  <c r="AC52" i="1"/>
  <c r="K32" i="19"/>
  <c r="W22" i="19"/>
  <c r="K52" i="19"/>
  <c r="AC22" i="19"/>
  <c r="AC40" i="19"/>
  <c r="W10" i="19"/>
  <c r="AC50" i="19"/>
  <c r="Q10" i="19"/>
  <c r="Q30" i="19"/>
  <c r="W50" i="19"/>
  <c r="K40" i="19"/>
  <c r="Q50" i="19"/>
  <c r="W20" i="19"/>
  <c r="AC40"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8" i="1"/>
  <c r="Q33" i="19"/>
  <c r="AI23" i="19"/>
  <c r="K53" i="19"/>
  <c r="AC23" i="19"/>
  <c r="AC13" i="19"/>
  <c r="W23" i="19"/>
  <c r="W33" i="19"/>
  <c r="Q13" i="19"/>
  <c r="W13" i="19"/>
  <c r="AI13" i="19"/>
  <c r="Q43" i="19"/>
  <c r="Q23" i="19"/>
  <c r="W53" i="19"/>
  <c r="M12" i="19"/>
  <c r="AK42" i="19"/>
  <c r="AE32" i="19"/>
  <c r="AC54" i="1"/>
  <c r="M52" i="19"/>
  <c r="S12" i="19"/>
  <c r="M32" i="19"/>
  <c r="S52" i="19"/>
  <c r="Y52" i="19"/>
  <c r="Y42" i="19"/>
  <c r="AK12" i="19"/>
  <c r="S22" i="19"/>
  <c r="AE12" i="19"/>
  <c r="Y22" i="19"/>
  <c r="S32" i="19"/>
  <c r="AK52" i="19"/>
  <c r="M22" i="19"/>
  <c r="AK32" i="19"/>
  <c r="AE22" i="19"/>
  <c r="AE42" i="19"/>
  <c r="Y32" i="19"/>
  <c r="M42" i="19"/>
  <c r="Y12" i="19"/>
  <c r="AE52" i="19"/>
  <c r="AK22" i="19"/>
  <c r="S42" i="19"/>
  <c r="AA48" i="1"/>
  <c r="AB50" i="1"/>
  <c r="AA50" i="1" s="1"/>
  <c r="AB49" i="1"/>
  <c r="AA49" i="1" s="1"/>
  <c r="AA41" i="1"/>
  <c r="AB42"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AA16" i="1"/>
  <c r="AB17" i="1"/>
  <c r="AA17" i="1" s="1"/>
  <c r="R40" i="19"/>
  <c r="AD10" i="19"/>
  <c r="X40" i="19"/>
  <c r="AJ10" i="19"/>
  <c r="R50" i="19"/>
  <c r="X10" i="19"/>
  <c r="R30" i="19"/>
  <c r="AC41" i="1"/>
  <c r="L10" i="19"/>
  <c r="L50" i="19"/>
  <c r="AJ20" i="19"/>
  <c r="AJ40" i="19"/>
  <c r="AD30" i="19"/>
  <c r="R20" i="19"/>
  <c r="AD50" i="19"/>
  <c r="AJ30" i="19"/>
  <c r="AJ50" i="19"/>
  <c r="X30" i="19"/>
  <c r="AD20" i="19"/>
  <c r="L40" i="19"/>
  <c r="X50" i="19"/>
  <c r="X20" i="19"/>
  <c r="AD40" i="19"/>
  <c r="R10" i="19"/>
  <c r="L30" i="19"/>
  <c r="L20" i="19"/>
  <c r="AA60" i="1"/>
  <c r="AB61"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30" i="1"/>
  <c r="AA30" i="1" s="1"/>
  <c r="AA29" i="1"/>
  <c r="AB31" i="1"/>
  <c r="AA31" i="1" s="1"/>
  <c r="AJ43" i="19"/>
  <c r="AD33" i="19"/>
  <c r="X33" i="19"/>
  <c r="X13" i="19"/>
  <c r="AD43" i="19"/>
  <c r="L43" i="19"/>
  <c r="AC59"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50"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2" i="1"/>
  <c r="AB43" i="1"/>
  <c r="AE11" i="19"/>
  <c r="Y41" i="19"/>
  <c r="M41" i="19"/>
  <c r="Y21" i="19"/>
  <c r="AK41" i="19"/>
  <c r="S31" i="19"/>
  <c r="M31" i="19"/>
  <c r="M51" i="19"/>
  <c r="Y51" i="19"/>
  <c r="AK21" i="19"/>
  <c r="AK31" i="19"/>
  <c r="Y11" i="19"/>
  <c r="AE41" i="19"/>
  <c r="AE21" i="19"/>
  <c r="S51" i="19"/>
  <c r="AE51" i="19"/>
  <c r="AK51" i="19"/>
  <c r="M21" i="19"/>
  <c r="AE31" i="19"/>
  <c r="AC48"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3" i="1" l="1"/>
  <c r="AB44" i="1"/>
  <c r="AA44"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1" i="1"/>
  <c r="AB62" i="1"/>
  <c r="AA62"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60"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1"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<sst xmlns="http://schemas.openxmlformats.org/spreadsheetml/2006/main" count="545" uniqueCount="331">
  <si>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</si>
  <si>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</si>
  <si>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</si>
  <si>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</si>
  <si>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</si>
  <si>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</si>
  <si>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</si>
  <si>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</si>
  <si>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</si>
  <si>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</si>
  <si>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</si>
  <si>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</si>
  <si>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</si>
  <si>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</si>
  <si>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</si>
  <si>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</si>
  <si>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</si>
  <si>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</si>
  <si>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</si>
  <si>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</si>
  <si>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</si>
  <si>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</si>
  <si>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</si>
  <si>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</si>
  <si>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</si>
  <si>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</si>
  <si>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</si>
  <si>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</si>
  <si>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</si>
  <si>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</si>
  <si>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</si>
  <si>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</si>
  <si>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</si>
  <si>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</si>
  <si>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</si>
  <si>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</si>
  <si>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</si>
  <si>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</si>
  <si>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</si>
  <si>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</si>
  <si>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</si>
  <si>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</si>
  <si>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</si>
  <si>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</si>
  <si>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</si>
  <si>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</si>
  <si>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</si>
  <si>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</si>
  <si>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</si>
  <si>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</si>
  <si>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</si>
  <si>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</si>
  <si>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</si>
  <si>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</si>
  <si>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</si>
  <si>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</si>
  <si>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</si>
  <si>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</si>
  <si>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</si>
  <si>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</si>
  <si>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</si>
  <si>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</si>
  <si>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</si>
  <si>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</si>
  <si>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</si>
  <si>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</si>
  <si>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</si>
  <si>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</si>
  <si>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</si>
  <si>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</si>
  <si>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</si>
  <si>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</si>
  <si>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</si>
  <si>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</si>
  <si>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</si>
  <si>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</si>
  <si>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</si>
  <si>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</si>
  <si>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</si>
  <si>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</si>
  <si>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</si>
  <si>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</si>
  <si>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</si>
  <si>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</si>
  <si>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</si>
  <si>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</si>
  <si>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</si>
  <si>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</si>
  <si>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</si>
  <si>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</si>
  <si>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</si>
  <si>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</si>
  <si>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</si>
  <si>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</si>
  <si>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</si>
  <si>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</si>
  <si>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</si>
  <si>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</si>
  <si>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</si>
  <si>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</si>
  <si>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</si>
  <si>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</si>
  <si>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</si>
  <si>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</si>
  <si>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</si>
  <si>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</si>
  <si>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</si>
  <si>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</si>
  <si>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</si>
  <si>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</si>
  <si>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</si>
  <si>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</si>
  <si>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</si>
  <si>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</si>
  <si>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</si>
  <si>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</si>
  <si>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</si>
  <si>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</si>
  <si>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</si>
  <si>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</si>
  <si>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</si>
  <si>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</si>
  <si>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</si>
  <si>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</si>
  <si>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</si>
  <si>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</si>
  <si>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</si>
  <si>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</si>
  <si>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</si>
  <si>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</si>
  <si>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</si>
  <si>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</si>
  <si>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</si>
  <si>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</si>
  <si>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</si>
  <si>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</si>
  <si>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</si>
  <si>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</si>
  <si>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</si>
  <si>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</si>
  <si>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</si>
  <si>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</si>
  <si>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</si>
  <si>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</si>
  <si>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</si>
  <si>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</si>
  <si>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</si>
  <si>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</si>
  <si>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</si>
  <si>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</si>
  <si>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</si>
  <si>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</si>
  <si>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</si>
  <si>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</si>
  <si>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</si>
  <si>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</si>
  <si>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</si>
  <si>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</si>
  <si>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</si>
  <si>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</si>
  <si>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</si>
  <si>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</si>
  <si>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</si>
  <si>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</si>
  <si>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</si>
  <si>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</si>
  <si>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</si>
  <si>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</si>
  <si>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</si>
  <si>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</si>
  <si>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</si>
  <si>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</si>
  <si>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</si>
  <si>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</si>
  <si>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</si>
  <si>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</si>
  <si>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</si>
  <si>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</si>
  <si>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</si>
  <si>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</si>
  <si>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</si>
  <si>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</si>
  <si>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</si>
  <si>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</si>
  <si>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</si>
  <si>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</si>
  <si>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</si>
  <si>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</si>
  <si>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</si>
  <si>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</si>
  <si>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</si>
  <si>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</si>
  <si>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</si>
  <si>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</si>
  <si>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</si>
  <si>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</si>
  <si>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</si>
  <si>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</si>
  <si>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</si>
  <si>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</si>
  <si>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</si>
  <si>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</si>
  <si>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</si>
  <si>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</si>
  <si>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</si>
  <si>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</si>
  <si>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</si>
  <si>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</si>
  <si>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</si>
  <si>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</si>
  <si>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</si>
  <si>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</si>
  <si>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</si>
  <si>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</si>
  <si>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</si>
  <si>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</si>
  <si>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</si>
  <si>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</si>
  <si>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</si>
  <si>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</si>
  <si>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</si>
  <si>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</si>
  <si>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</si>
  <si>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</si>
  <si>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</si>
  <si>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</si>
  <si>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</si>
  <si>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</si>
  <si>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</si>
  <si>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</si>
  <si>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</si>
  <si>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</si>
  <si>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</si>
  <si>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</si>
  <si>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</si>
  <si>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</si>
  <si>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</si>
  <si>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</si>
  <si>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</si>
  <si>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</si>
  <si>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</si>
  <si>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</si>
  <si>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</si>
  <si>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</si>
  <si>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</si>
  <si>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</si>
  <si>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</si>
  <si>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 xml:space="preserve">GESTIÓN Y DESARROLLO DE LA INFRAESTRUCTURA </t>
  </si>
  <si>
    <t>Inicia con gestión transparente en la contratación y termina en ejecución de obras que contribuyan al mejoramiento de la calidad de vida de los ciudadanos. n de  informes  de seguimiento  y  su retroalimentación a  todos los procesos, y finaliza con el tratamiento de Acciones Correctivas, Preventivas y de Mejora, y Planes de Mejoramiento planteados y/o actualizados</t>
  </si>
  <si>
    <t xml:space="preserve">Diseñar, construir y mantener la infraestructura del municipio de Bucaramanga, a través de la gestión transparente en la contratación y ejecución de obras, que contribuya al mejoramiento de la calidad de vida de los ciudadanos  </t>
  </si>
  <si>
    <t xml:space="preserve">Estudios y diseños
Obras en construcción 
Mantenimientos realizados 
Servicio de alumbrado público 
</t>
  </si>
  <si>
    <t xml:space="preserve">Estudios y diseños
Procesos de contratación de obras públicas
</t>
  </si>
  <si>
    <t>La pérdida de la curva de aprendizaje por la no continuidad del personal contratista</t>
  </si>
  <si>
    <t xml:space="preserve">Crisis económica </t>
  </si>
  <si>
    <t>Pérdida de confianza por parte de la comunidad, hacía la institución</t>
  </si>
  <si>
    <t>Emergencias sanitarias</t>
  </si>
  <si>
    <t xml:space="preserve">Falta de un sistema eficaz que optimice  la trazabilidad y respuesta oportuna de las PQRSD </t>
  </si>
  <si>
    <t xml:space="preserve">Diferencias políticas con veedurías ciudadanas y entes de control </t>
  </si>
  <si>
    <t xml:space="preserve">Falta de un sistema que distinga y especifique los proyectos de infraestructura existentes en tiempo real </t>
  </si>
  <si>
    <t xml:space="preserve">Cambios constantes en la normatividad legal vigente </t>
  </si>
  <si>
    <t>Experiencia y compromisos de los servidores públicos vinculados al proceso</t>
  </si>
  <si>
    <t xml:space="preserve">La participación de la comunidad en el desarrollo y estructuración de los proyectos de infraestructura </t>
  </si>
  <si>
    <t>Cumplimiento en el seguimiento al Plan de Desarrollo en sus líneas de acción</t>
  </si>
  <si>
    <t xml:space="preserve">Gestión en habilidades comportamentales o conductuales para los servidores públicos. </t>
  </si>
  <si>
    <t xml:space="preserve">Fortalecimiento de los servicios públicos rurales </t>
  </si>
  <si>
    <t xml:space="preserve">Reactivación económica por medio de obras de infraestructura </t>
  </si>
  <si>
    <t xml:space="preserve">Inversión y mejoramiento del alumbrado público </t>
  </si>
  <si>
    <t xml:space="preserve">Equipo de defensa en acciones constitucionales </t>
  </si>
  <si>
    <t xml:space="preserve">GESTION Y DESARROLLO DE LA INFRAESTRUCTURA </t>
  </si>
  <si>
    <t>Diseñar, construir y mantener la infraestructura del municipio de Bucaramanga, a través de la gestión transparente en la contratación y ejecución de obras, que contribuya al mejoramiento de la calidad de vida de los ciudadanos</t>
  </si>
  <si>
    <t>Inicia con gestión transparente en la contratación y termina en ejecución de obras que contribuya al mejoramiento de la calidad de vida de los ciudadanos</t>
  </si>
  <si>
    <t>Investigaciones disciplinarias y fiscales promovidas por  entes de control</t>
  </si>
  <si>
    <t>Inadecuada planeación y diseños de las obras para beneficio de la comunidad y entrega tardía de los servicios..</t>
  </si>
  <si>
    <t xml:space="preserve">Posibilidad de afectación económica y  reputacional por posibles  investigaciones disciplinarias y fiscales promovidas por entes de control debido a la inadecuada planeación y diseños de las obras para beneficio de la comunidad y entrega tardía de los servicios . </t>
  </si>
  <si>
    <t>El Secretario de Infraestructura realiza el seguimiento al equipo de diseño en la aplicación de los lineamientos e instrucciones necesarias para el desarrollo de los estudios y diseños de los proyectos de infraestructura a contratar.</t>
  </si>
  <si>
    <t>El Secretario de Infraestructura junto con el personal asignado al taller de arquitectura y supervisores realizan seguimiento y verificación para que los estudios y diseños estén acordes a las necesidades de la comunidad y en cumplimiento con la normatividad vigente y los objetivos institucionales.</t>
  </si>
  <si>
    <t>Realizar dos (2) reuniones por trimestre de acompañamiento al equipo de diseño en la aplicación  de los  lineamientos para tener en cuenta durante el desarrollo de los diseños de obra.</t>
  </si>
  <si>
    <t>Secretario de Infraestructura</t>
  </si>
  <si>
    <t>Realizar un (1) informe trimestral de seguimiento a los estudios y diseños en construcción</t>
  </si>
  <si>
    <t xml:space="preserve">Posibles investigaciones, sanciones y/o condenas promovidas por entes de control </t>
  </si>
  <si>
    <t xml:space="preserve">Inadecuada aplicación del PROCEDIMIENTO PARA APROBACIÓN Y AMPLIACIÓN DE GARANTIAS P-GDI -5000-170-011 en el proceso de contratación y ejecución </t>
  </si>
  <si>
    <t xml:space="preserve">Posibilidad de afectación económica y reputacional, por posibles investigaciones, sanciones y/o condenas promovidas por entes de control, debido a la inadecuada aplicación del PROCEDIMIENTO PARA APROBACIÓN Y AMPLIACIÓN DE GARANTIAS P-GDI -5000-170-011 en el proceso de contratación y ejecución </t>
  </si>
  <si>
    <t>El Secretario de Infraestructura da las directrices para la aplicación del PROCEDIMIENTO PARA APROBACIÓN Y AMPLIACIÓN DE GARANTIAS P-GDI -5000-170-011 en el proceso de contratación de la Secretaría de Infraestructura</t>
  </si>
  <si>
    <t>Emitir una (1) circular dirigida al personal encargado del proceso de contratación de la Secretaría de Infraestructura y socializar la aplicación del PROCEDIMIENTO PARA APROBACIÓN Y AMPLIACIÓN DE GARANTIAS P-GDI -5000-170-011</t>
  </si>
  <si>
    <r>
      <t xml:space="preserve">Realizar un (1) seguimiento semestral aleatorio a la aplicación del PROCEDIMIENTO PARA APROBACIÓN Y AMPLIACIÓN DE GARANTIAS P-GDI -5000-170-011 al </t>
    </r>
    <r>
      <rPr>
        <sz val="11"/>
        <color rgb="FFFF0000"/>
        <rFont val="Arial Narrow"/>
        <family val="2"/>
      </rPr>
      <t>50%</t>
    </r>
    <r>
      <rPr>
        <sz val="11"/>
        <color theme="1"/>
        <rFont val="Arial Narrow"/>
        <family val="2"/>
      </rPr>
      <t xml:space="preserve"> de los contratos suscritos por la Secretaría de Infraestructura.</t>
    </r>
  </si>
  <si>
    <t>Investigaciones disciplinarias y fiscales promovidas por entes de contro</t>
  </si>
  <si>
    <t xml:space="preserve">Suscripción de contratos sin haber surtido el proceso de registro y/o actualización del proyecto de inversión </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</si>
  <si>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</si>
  <si>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El Secretario de Infraestructura impartirá directrices al personal responsable de presupuesto y formuladores de proyectos de inversión, sobre los requerimientos para surtir el proceso de registro y/o actualización de proyectos en el marco de las normas vigentes.</t>
  </si>
  <si>
    <t>Emitir una (1) circular que contenga los lineamientos de articulación del equipo de presupuesto y formuladores de proyectos de inversión con el fin de surtir el proceso de registro y/o actualización de proyectos en el marco de las normas vigentes, previo a la expedición del CDP.</t>
  </si>
  <si>
    <t xml:space="preserve">Secretario de Infraestructura </t>
  </si>
  <si>
    <t>Realizar un (1) informe trimestral de seguimiento aleatorio al 20% de los contratos suscritos por la Secretaría de Infraestructura.</t>
  </si>
  <si>
    <t>Investigaciones disciplinarias y sanciones por entes de control.</t>
  </si>
  <si>
    <t>Incumplimiento de la normatividad archivística en los documentos emanados por  la Secretaría de Infraestructura</t>
  </si>
  <si>
    <t>Posibilidad de afectación económica y reputacional por posibles investigaciones y sanciones disciplinarias por entes de control, debido al incumplimiento de la Ley 594 del 2000 en los documentos emanados por la Secretaría de Infraestructura.</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</si>
  <si>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vigentes y las directrices del Archivo General de la Nación</t>
  </si>
  <si>
    <t>El profesional asignado al archivo realiza la revisión, clasificación, organización, indización e inventario de los archivos de gestión documental periódicamente, así como la correcta producción de los documentos de la Secretaría de Infraestructura según las TRD (Tablas de Retención Documental)</t>
  </si>
  <si>
    <t>Realizar las Transferencias documentales de la Secretaría de Infraestructura en los tiempos establecidos en el cronograma del Archivo Central.</t>
  </si>
  <si>
    <t>Profesional Asignado</t>
  </si>
  <si>
    <t>Elaborar un informe semestral de la consolidación del 100% del inventario documental del archivo de gestión que ha producido la Secretaría de Infraestructura en las vigencias 2020 a 2023</t>
  </si>
  <si>
    <t>Inconsistencias en el cumplimiento de la norma NTC 6047 respecto a accesibilidad de los parques construidos, escenarios deportivos y proyectos de intervención al espacio público en fases de diseño o licitación</t>
  </si>
  <si>
    <t>Posibilidad de afectación económica y reputacional por posibles investigaciones y sanciones disciplinarias por entes de control debido a inconsistencias en el cumplimiento de la norma NTC 6047 respecto a accesibilidad de los parques construidos, escenarios deportivos y proyectos de intervención al espacio público en fases de diseño o licitación, esto por la inapropiada implementación de los principios de diseño universal e indebida aplicación de la normatividad vigente y actualizada sobre la temática.</t>
  </si>
  <si>
    <t>Investigaciones  y sanciones disciplinarias por entes de control</t>
  </si>
  <si>
    <t>El Secretario de Infraestructura y el equipo del taller de arquitectura realizan seguimiento y verificación para que los estudios y diseños de los proyectos de obra estén acordes a los lineamientos de diseño en cumplimiento a las NTCs vigentes y a los objetivos institucionales.</t>
  </si>
  <si>
    <t>Realizar tres (3) jornadas de capacitación dirigidas al personal del taller de arquitectura en la norma NTC 6047 y demás normas vigentes de accesibilidad al medio físico.</t>
  </si>
  <si>
    <t>Realizar un (1) informe semestral de seguimiento aleatorio al 20% de los estudios y diseños de los proyectos de obra a ejecutar por la Secretaría de Infraestructura.</t>
  </si>
  <si>
    <t>Sanciones e investigaciones disciplinarias  de entes de control y vigilancia</t>
  </si>
  <si>
    <t>Incumplimiento en los términos de entrega oportuna a los requerimientos de los entes de control y vigilancia, de acuerdo a la competencia de la Secretaría de Infraestructura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</si>
  <si>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Infraestructura</t>
  </si>
  <si>
    <t>La persona encargada de realizar seguimiento a los requerimientos elevados por los entes de entes de control y vigilancia asignados a la Secreraría de Infraestructura, verifica que la respuesta sea oportuna de conformidad con el plazo otorgado por el ente de control.</t>
  </si>
  <si>
    <t>Realizar un (01) informe semestral sobre el cumplimiento de las respuestas de los entes de control y vigilancia de competencia a la Secretaría de Infraestructura, conforme a solicitudes asignadas a través Sistema Gestión de Solicitudes del Ciudadano - GSC.</t>
  </si>
  <si>
    <t xml:space="preserve">Profesional encargado </t>
  </si>
  <si>
    <t>Sanciones e investigaciones disciplinarias  de entes de control y deficiente  inversión de  los recursos en la Administración Central.</t>
  </si>
  <si>
    <t>mala planeación al momento de realizar la contratación sin tener en cuenta los tiempos de la ejecución del mismo, constituyedo reservas presupuestales</t>
  </si>
  <si>
    <t>Posibilidad de afectación econimica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constituyedo reservas presupuestales</t>
  </si>
  <si>
    <t xml:space="preserve">La persona encargada de realizar seguimiento a la contratación programada para la vigencia de la Secretaría de Infraestructura, verifica a través del cronograma los tiempos atentiendo el principio de planeación </t>
  </si>
  <si>
    <t>Realizar dos seguimientos a la planeación contractual programada para la vigencia, teniendo en cuenta los cronogramas de contratación y atendiendo el principio de anualidad</t>
  </si>
  <si>
    <t xml:space="preserve">Sanciones e investigaciones disciplinarias de entes de control </t>
  </si>
  <si>
    <t>inadecuada aplicabilidad de la normatividad utilizada en lo referente a las depuraciones de pasivos exigibles y/o vigencias expiradas de acuerdo con la resolución 193 de 2016 de la Contaduría General de la Nación</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</si>
  <si>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</si>
  <si>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La persona encargada de identificar los pasivos exigibles y/o vigencias expiradas de la Secretaría de Infraestructura, mediante seguimiento realiza la respectiva acción de depuración acorde a la normatividad vigente</t>
  </si>
  <si>
    <t xml:space="preserve">Realizar dos informes de seguimiento a los pasivos exigibles y/o vigencias expiradas para su identificación y respectiva acción de depuración acorde a la normatividad vigente </t>
  </si>
  <si>
    <t>Investigaciones disciplinarias y sanciones por entes de control</t>
  </si>
  <si>
    <t>debilidades en el seguimiento y control en la ejecución de los proyectos de presupuestos participativos</t>
  </si>
  <si>
    <t>Posibilidad de afectación economica y reputacional por investigaciones disciplinarias y sanciones por entes de control debido a las debilidades en el seguimiento y control en la ejecución de los proyectos de presupuestos participativos</t>
  </si>
  <si>
    <t>El profesional responsable de Presupestos Participativos verifica el estado de avance físico de la meta y la ejecución presupuestal del proyecto a través de la herramienta de seguimiento y control de la Estrategia de Presupuestos Participativos de la administración municipal.</t>
  </si>
  <si>
    <t>Realizar seguimiento semestral a una muestra aleatoria del 20% de los procesos contractuales suscritos por la Secretaría de Infraestructura, con el fin de verificar la documentación generada en las etapas precontractual, contractual y postcontractual en la plataforma del SECOP II en los tiempos establecidos en la ley</t>
  </si>
  <si>
    <t xml:space="preserve">Profesional de Contratación </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</si>
  <si>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</si>
  <si>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</si>
  <si>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El profesional encargado de la contratación cada vez que se celebre un contrato o convenio, revisa y valida a través  de la plataforma SECOP II la documentacion generada en las etapas precontractual, contractual y postcontractual en los tiempos establecidos en la 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</si>
</sst>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
      <sz val="11"/>
      <color rgb="FFFF0000"/>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4" tint="0.79998168889431442"/>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0" fontId="59" fillId="0" borderId="111" xfId="0" applyFont="1" applyBorder="1" applyAlignment="1">
      <alignment horizontal="center" vertical="center" wrapText="1"/>
    </xf>
    <xf numFmtId="0" fontId="59" fillId="0" borderId="112"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1"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0" fontId="2" fillId="0" borderId="2" xfId="0" applyFont="1" applyBorder="1" applyAlignment="1" applyProtection="1">
      <alignment horizontal="center" vertical="center" wrapText="1"/>
      <protection locked="0"/>
    </xf>
    <xf numFmtId="14" fontId="2" fillId="22" borderId="2" xfId="0" applyNumberFormat="1" applyFont="1" applyFill="1" applyBorder="1" applyAlignment="1" applyProtection="1">
      <alignment horizontal="center" vertical="center"/>
      <protection locked="0"/>
    </xf>
    <xf numFmtId="14" fontId="1" fillId="3" borderId="2" xfId="0" applyNumberFormat="1" applyFont="1" applyFill="1" applyBorder="1" applyAlignment="1" applyProtection="1">
      <alignment horizontal="center" vertical="center"/>
      <protection locked="0"/>
    </xf>
    <xf numFmtId="14" fontId="1" fillId="22" borderId="2" xfId="0" applyNumberFormat="1" applyFont="1" applyFill="1" applyBorder="1" applyAlignment="1" applyProtection="1">
      <alignment horizontal="center" vertical="center"/>
      <protection locked="0"/>
    </xf>
    <xf numFmtId="0" fontId="1" fillId="22" borderId="2" xfId="0" applyFont="1" applyFill="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09" xfId="0" applyFont="1" applyBorder="1" applyAlignment="1">
      <alignment horizontal="left"/>
    </xf>
    <xf numFmtId="0" fontId="1" fillId="0" borderId="103" xfId="0" applyFont="1" applyBorder="1" applyAlignment="1">
      <alignment horizontal="left"/>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5"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1" fillId="0" borderId="117" xfId="0" applyFont="1" applyBorder="1" applyAlignment="1">
      <alignment horizontal="left" vertical="center" wrapText="1"/>
    </xf>
    <xf numFmtId="0" fontId="1" fillId="0" borderId="81" xfId="0" applyFont="1" applyBorder="1" applyAlignment="1">
      <alignment horizontal="left" vertical="center" wrapText="1"/>
    </xf>
    <xf numFmtId="0" fontId="65" fillId="0" borderId="117" xfId="0" applyFont="1" applyBorder="1" applyAlignment="1">
      <alignment horizontal="left" wrapText="1"/>
    </xf>
    <xf numFmtId="0" fontId="65" fillId="0" borderId="118" xfId="0" applyFont="1" applyBorder="1" applyAlignment="1">
      <alignment horizontal="left" wrapText="1"/>
    </xf>
    <xf numFmtId="0" fontId="1" fillId="0" borderId="117" xfId="0" applyFont="1" applyBorder="1" applyAlignment="1">
      <alignment horizontal="left"/>
    </xf>
    <xf numFmtId="0" fontId="1" fillId="0" borderId="118" xfId="0" applyFont="1" applyBorder="1" applyAlignment="1">
      <alignment horizontal="left"/>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08"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113" xfId="0" applyFont="1" applyBorder="1" applyAlignment="1">
      <alignment horizontal="left" vertical="center" wrapText="1"/>
    </xf>
    <xf numFmtId="0" fontId="1" fillId="0" borderId="114" xfId="0" applyFont="1" applyBorder="1" applyAlignment="1">
      <alignment horizontal="left" vertical="center" wrapText="1"/>
    </xf>
    <xf numFmtId="0" fontId="1" fillId="0" borderId="115" xfId="0" applyFont="1" applyBorder="1" applyAlignment="1">
      <alignment horizontal="left" vertical="center" wrapText="1"/>
    </xf>
    <xf numFmtId="0" fontId="65" fillId="0" borderId="113" xfId="0" applyFont="1" applyBorder="1" applyAlignment="1">
      <alignment horizontal="left" wrapText="1"/>
    </xf>
    <xf numFmtId="0" fontId="65" fillId="0" borderId="11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7" xfId="0" applyFont="1" applyBorder="1" applyAlignment="1">
      <alignment horizontal="left" vertical="center"/>
    </xf>
    <xf numFmtId="0" fontId="65" fillId="0" borderId="38" xfId="0" applyFont="1" applyBorder="1" applyAlignment="1">
      <alignment horizontal="left" vertical="center"/>
    </xf>
    <xf numFmtId="0" fontId="65" fillId="0" borderId="105" xfId="0" applyFont="1" applyBorder="1" applyAlignment="1">
      <alignment horizontal="left" vertical="center"/>
    </xf>
    <xf numFmtId="0" fontId="65" fillId="0" borderId="106" xfId="0" applyFont="1" applyBorder="1" applyAlignment="1">
      <alignment horizontal="left" vertical="center"/>
    </xf>
    <xf numFmtId="0" fontId="1" fillId="0" borderId="107" xfId="0" applyFont="1" applyBorder="1" applyAlignment="1">
      <alignment horizontal="left" vertical="center" wrapText="1"/>
    </xf>
    <xf numFmtId="0" fontId="1" fillId="0" borderId="107"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71" fillId="3" borderId="37" xfId="0" applyFont="1" applyFill="1" applyBorder="1" applyAlignment="1">
      <alignment horizontal="left" wrapText="1"/>
    </xf>
    <xf numFmtId="0" fontId="71" fillId="3" borderId="33" xfId="0" applyFont="1" applyFill="1" applyBorder="1" applyAlignment="1">
      <alignment horizontal="left" wrapText="1"/>
    </xf>
    <xf numFmtId="0" fontId="71" fillId="3" borderId="38" xfId="0" applyFont="1" applyFill="1" applyBorder="1" applyAlignment="1">
      <alignment horizontal="left"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65" fillId="0" borderId="107" xfId="0" applyFont="1" applyBorder="1" applyAlignment="1">
      <alignment horizontal="left"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lignment horizontal="center" vertical="top"/>
    </xf>
    <xf numFmtId="0" fontId="1" fillId="0" borderId="5" xfId="0" applyFont="1" applyBorder="1" applyAlignment="1">
      <alignment horizontal="center" vertical="top"/>
    </xf>
    <xf numFmtId="0" fontId="2" fillId="22" borderId="4" xfId="0" applyFont="1" applyFill="1" applyBorder="1" applyAlignment="1" applyProtection="1">
      <alignment horizontal="center" vertical="center" wrapText="1"/>
      <protection locked="0"/>
    </xf>
    <xf numFmtId="0" fontId="2" fillId="22" borderId="8" xfId="0" applyFont="1" applyFill="1" applyBorder="1" applyAlignment="1" applyProtection="1">
      <alignment horizontal="center" vertical="center" wrapText="1"/>
      <protection locked="0"/>
    </xf>
    <xf numFmtId="0" fontId="2" fillId="22" borderId="5" xfId="0" applyFont="1" applyFill="1" applyBorder="1" applyAlignment="1" applyProtection="1">
      <alignment horizontal="center" vertical="center" wrapText="1"/>
      <protection locked="0"/>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0"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8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0F4AD757-EEDE-44B5-AF58-3DE0F0EC8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4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35" t="s">
        <v>0</v>
      </c>
      <c r="C2" s="236"/>
      <c r="D2" s="236"/>
      <c r="E2" s="236"/>
      <c r="F2" s="236"/>
      <c r="G2" s="236"/>
      <c r="H2" s="237"/>
    </row>
    <row r="3" spans="1:8" x14ac:dyDescent="0.25">
      <c r="B3" s="120"/>
      <c r="C3" s="121"/>
      <c r="D3" s="121"/>
      <c r="E3" s="121"/>
      <c r="F3" s="121"/>
      <c r="G3" s="121"/>
      <c r="H3" s="122"/>
    </row>
    <row r="4" spans="1:8" ht="63" customHeight="1" x14ac:dyDescent="0.25">
      <c r="B4" s="238" t="s">
        <v>1</v>
      </c>
      <c r="C4" s="239"/>
      <c r="D4" s="239"/>
      <c r="E4" s="239"/>
      <c r="F4" s="239"/>
      <c r="G4" s="239"/>
      <c r="H4" s="240"/>
    </row>
    <row r="5" spans="1:8" ht="63" customHeight="1" x14ac:dyDescent="0.25">
      <c r="B5" s="241"/>
      <c r="C5" s="242"/>
      <c r="D5" s="242"/>
      <c r="E5" s="242"/>
      <c r="F5" s="242"/>
      <c r="G5" s="242"/>
      <c r="H5" s="243"/>
    </row>
    <row r="6" spans="1:8" ht="16.5" x14ac:dyDescent="0.25">
      <c r="A6" s="123"/>
      <c r="B6" s="244" t="s">
        <v>2</v>
      </c>
      <c r="C6" s="245"/>
      <c r="D6" s="245"/>
      <c r="E6" s="245"/>
      <c r="F6" s="245"/>
      <c r="G6" s="245"/>
      <c r="H6" s="246"/>
    </row>
    <row r="7" spans="1:8" ht="95.25" customHeight="1" x14ac:dyDescent="0.25">
      <c r="A7" s="123"/>
      <c r="B7" s="247" t="s">
        <v>3</v>
      </c>
      <c r="C7" s="247"/>
      <c r="D7" s="247"/>
      <c r="E7" s="247"/>
      <c r="F7" s="247"/>
      <c r="G7" s="247"/>
      <c r="H7" s="248"/>
    </row>
    <row r="8" spans="1:8" ht="16.5" x14ac:dyDescent="0.25">
      <c r="A8" s="123"/>
      <c r="B8" s="124"/>
      <c r="C8" s="125"/>
      <c r="D8" s="125"/>
      <c r="E8" s="125"/>
      <c r="F8" s="125"/>
      <c r="G8" s="125"/>
      <c r="H8" s="126"/>
    </row>
    <row r="9" spans="1:8" ht="16.5" customHeight="1" x14ac:dyDescent="0.25">
      <c r="A9" s="123"/>
      <c r="B9" s="249" t="s">
        <v>4</v>
      </c>
      <c r="C9" s="249"/>
      <c r="D9" s="249"/>
      <c r="E9" s="249"/>
      <c r="F9" s="249"/>
      <c r="G9" s="249"/>
      <c r="H9" s="250"/>
    </row>
    <row r="10" spans="1:8" ht="16.5" customHeight="1" x14ac:dyDescent="0.25">
      <c r="A10" s="123"/>
      <c r="B10" s="249"/>
      <c r="C10" s="249"/>
      <c r="D10" s="249"/>
      <c r="E10" s="249"/>
      <c r="F10" s="249"/>
      <c r="G10" s="249"/>
      <c r="H10" s="250"/>
    </row>
    <row r="11" spans="1:8" ht="11.65" customHeight="1" x14ac:dyDescent="0.25">
      <c r="A11" s="123"/>
      <c r="B11" s="249"/>
      <c r="C11" s="249"/>
      <c r="D11" s="249"/>
      <c r="E11" s="249"/>
      <c r="F11" s="249"/>
      <c r="G11" s="249"/>
      <c r="H11" s="250"/>
    </row>
    <row r="12" spans="1:8" ht="11.65" customHeight="1" thickBot="1" x14ac:dyDescent="0.3">
      <c r="A12" s="123"/>
      <c r="B12" s="127"/>
      <c r="C12" s="127"/>
      <c r="D12" s="127"/>
      <c r="E12" s="127"/>
      <c r="F12" s="127"/>
      <c r="G12" s="127"/>
      <c r="H12" s="128"/>
    </row>
    <row r="13" spans="1:8" ht="15.4" customHeight="1" thickTop="1" x14ac:dyDescent="0.25">
      <c r="A13" s="123"/>
      <c r="B13" s="127"/>
      <c r="C13" s="234" t="s">
        <v>5</v>
      </c>
      <c r="D13" s="227"/>
      <c r="E13" s="228" t="s">
        <v>6</v>
      </c>
      <c r="F13" s="229"/>
      <c r="G13" s="127"/>
      <c r="H13" s="128"/>
    </row>
    <row r="14" spans="1:8" ht="11.65" customHeight="1" x14ac:dyDescent="0.25">
      <c r="A14" s="123"/>
      <c r="B14" s="127"/>
      <c r="C14" s="215" t="s">
        <v>7</v>
      </c>
      <c r="D14" s="216"/>
      <c r="E14" s="217" t="s">
        <v>8</v>
      </c>
      <c r="F14" s="212"/>
      <c r="G14" s="127"/>
      <c r="H14" s="128"/>
    </row>
    <row r="15" spans="1:8" ht="11.65" customHeight="1" x14ac:dyDescent="0.25">
      <c r="A15" s="123"/>
      <c r="B15" s="127"/>
      <c r="C15" s="215" t="s">
        <v>9</v>
      </c>
      <c r="D15" s="216"/>
      <c r="E15" s="217" t="s">
        <v>10</v>
      </c>
      <c r="F15" s="212"/>
      <c r="G15" s="127"/>
      <c r="H15" s="128"/>
    </row>
    <row r="16" spans="1:8" ht="11.65" customHeight="1" x14ac:dyDescent="0.25">
      <c r="A16" s="123"/>
      <c r="B16" s="127"/>
      <c r="C16" s="215" t="s">
        <v>11</v>
      </c>
      <c r="D16" s="216"/>
      <c r="E16" s="217" t="s">
        <v>12</v>
      </c>
      <c r="F16" s="212"/>
      <c r="G16" s="127"/>
      <c r="H16" s="128"/>
    </row>
    <row r="17" spans="1:8" ht="13.5" customHeight="1" x14ac:dyDescent="0.25">
      <c r="A17" s="123"/>
      <c r="B17" s="127"/>
      <c r="C17" s="215" t="s">
        <v>13</v>
      </c>
      <c r="D17" s="216"/>
      <c r="E17" s="217" t="s">
        <v>14</v>
      </c>
      <c r="F17" s="212"/>
      <c r="G17" s="127"/>
      <c r="H17" s="129"/>
    </row>
    <row r="18" spans="1:8" ht="12.4" customHeight="1" x14ac:dyDescent="0.25">
      <c r="A18" s="123"/>
      <c r="B18" s="127"/>
      <c r="C18" s="215" t="s">
        <v>15</v>
      </c>
      <c r="D18" s="216"/>
      <c r="E18" s="218" t="s">
        <v>16</v>
      </c>
      <c r="F18" s="212"/>
      <c r="G18" s="127"/>
      <c r="H18" s="128"/>
    </row>
    <row r="19" spans="1:8" ht="24" customHeight="1" thickBot="1" x14ac:dyDescent="0.3">
      <c r="A19" s="123"/>
      <c r="B19" s="127"/>
      <c r="C19" s="219" t="s">
        <v>17</v>
      </c>
      <c r="D19" s="220"/>
      <c r="E19" s="221" t="s">
        <v>18</v>
      </c>
      <c r="F19" s="222"/>
      <c r="G19" s="127"/>
      <c r="H19" s="128"/>
    </row>
    <row r="20" spans="1:8" ht="11.65" customHeight="1" thickTop="1" x14ac:dyDescent="0.25">
      <c r="A20" s="123"/>
      <c r="B20" s="127"/>
      <c r="C20" s="130"/>
      <c r="D20" s="130"/>
      <c r="E20" s="130"/>
      <c r="F20" s="130"/>
      <c r="G20" s="127"/>
      <c r="H20" s="128"/>
    </row>
    <row r="21" spans="1:8" ht="27.4" customHeight="1" thickBot="1" x14ac:dyDescent="0.3">
      <c r="A21" s="123"/>
      <c r="B21" s="223" t="s">
        <v>19</v>
      </c>
      <c r="C21" s="224"/>
      <c r="D21" s="224"/>
      <c r="E21" s="224"/>
      <c r="F21" s="224"/>
      <c r="G21" s="224"/>
      <c r="H21" s="225"/>
    </row>
    <row r="22" spans="1:8" ht="15.75" thickTop="1" x14ac:dyDescent="0.25">
      <c r="A22" s="123"/>
      <c r="B22" s="131"/>
      <c r="C22" s="226" t="s">
        <v>5</v>
      </c>
      <c r="D22" s="227"/>
      <c r="E22" s="228" t="s">
        <v>6</v>
      </c>
      <c r="F22" s="229"/>
      <c r="G22" s="130"/>
      <c r="H22" s="132"/>
    </row>
    <row r="23" spans="1:8" ht="13.5" customHeight="1" x14ac:dyDescent="0.25">
      <c r="A23" s="123"/>
      <c r="B23" s="133"/>
      <c r="C23" s="230" t="s">
        <v>7</v>
      </c>
      <c r="D23" s="231"/>
      <c r="E23" s="232" t="s">
        <v>8</v>
      </c>
      <c r="F23" s="233"/>
      <c r="G23" s="134"/>
      <c r="H23" s="135"/>
    </row>
    <row r="24" spans="1:8" ht="13.5" customHeight="1" x14ac:dyDescent="0.25">
      <c r="A24" s="123"/>
      <c r="B24" s="133"/>
      <c r="C24" s="209" t="s">
        <v>20</v>
      </c>
      <c r="D24" s="210"/>
      <c r="E24" s="211" t="s">
        <v>14</v>
      </c>
      <c r="F24" s="212"/>
      <c r="G24" s="134"/>
      <c r="H24" s="135"/>
    </row>
    <row r="25" spans="1:8" ht="13.5" customHeight="1" x14ac:dyDescent="0.25">
      <c r="A25" s="123"/>
      <c r="B25" s="133"/>
      <c r="C25" s="209" t="s">
        <v>9</v>
      </c>
      <c r="D25" s="210"/>
      <c r="E25" s="211" t="s">
        <v>10</v>
      </c>
      <c r="F25" s="212"/>
      <c r="G25" s="134"/>
      <c r="H25" s="135"/>
    </row>
    <row r="26" spans="1:8" ht="22.9" customHeight="1" x14ac:dyDescent="0.25">
      <c r="A26" s="123"/>
      <c r="B26" s="133"/>
      <c r="C26" s="209" t="s">
        <v>21</v>
      </c>
      <c r="D26" s="210"/>
      <c r="E26" s="213" t="s">
        <v>22</v>
      </c>
      <c r="F26" s="214"/>
      <c r="G26" s="134"/>
      <c r="H26" s="135"/>
    </row>
    <row r="27" spans="1:8" ht="69.75" customHeight="1" x14ac:dyDescent="0.25">
      <c r="A27" s="123"/>
      <c r="B27" s="133"/>
      <c r="C27" s="200" t="s">
        <v>23</v>
      </c>
      <c r="D27" s="208"/>
      <c r="E27" s="201" t="s">
        <v>24</v>
      </c>
      <c r="F27" s="202"/>
      <c r="G27" s="134"/>
      <c r="H27" s="136"/>
    </row>
    <row r="28" spans="1:8" ht="34.5" customHeight="1" x14ac:dyDescent="0.25">
      <c r="B28" s="137"/>
      <c r="C28" s="207" t="s">
        <v>25</v>
      </c>
      <c r="D28" s="208"/>
      <c r="E28" s="201" t="s">
        <v>26</v>
      </c>
      <c r="F28" s="202"/>
      <c r="G28" s="134"/>
      <c r="H28" s="136"/>
    </row>
    <row r="29" spans="1:8" ht="27.75" customHeight="1" x14ac:dyDescent="0.25">
      <c r="B29" s="137"/>
      <c r="C29" s="207" t="s">
        <v>27</v>
      </c>
      <c r="D29" s="208"/>
      <c r="E29" s="201" t="s">
        <v>28</v>
      </c>
      <c r="F29" s="202"/>
      <c r="G29" s="134"/>
      <c r="H29" s="136"/>
    </row>
    <row r="30" spans="1:8" ht="28.5" customHeight="1" x14ac:dyDescent="0.25">
      <c r="B30" s="137"/>
      <c r="C30" s="207" t="s">
        <v>29</v>
      </c>
      <c r="D30" s="208"/>
      <c r="E30" s="201" t="s">
        <v>30</v>
      </c>
      <c r="F30" s="202"/>
      <c r="G30" s="134"/>
      <c r="H30" s="136"/>
    </row>
    <row r="31" spans="1:8" ht="72.75" customHeight="1" x14ac:dyDescent="0.25">
      <c r="B31" s="137"/>
      <c r="C31" s="207" t="s">
        <v>31</v>
      </c>
      <c r="D31" s="208"/>
      <c r="E31" s="201" t="s">
        <v>32</v>
      </c>
      <c r="F31" s="202"/>
      <c r="G31" s="134"/>
      <c r="H31" s="136"/>
    </row>
    <row r="32" spans="1:8" ht="64.5" customHeight="1" x14ac:dyDescent="0.25">
      <c r="B32" s="137"/>
      <c r="C32" s="207" t="s">
        <v>33</v>
      </c>
      <c r="D32" s="208"/>
      <c r="E32" s="201" t="s">
        <v>34</v>
      </c>
      <c r="F32" s="202"/>
      <c r="G32" s="134"/>
      <c r="H32" s="136"/>
    </row>
    <row r="33" spans="2:8" ht="71.25" customHeight="1" x14ac:dyDescent="0.25">
      <c r="B33" s="137"/>
      <c r="C33" s="199" t="s">
        <v>35</v>
      </c>
      <c r="D33" s="200"/>
      <c r="E33" s="201" t="s">
        <v>36</v>
      </c>
      <c r="F33" s="202"/>
      <c r="G33" s="134"/>
      <c r="H33" s="136"/>
    </row>
    <row r="34" spans="2:8" ht="55.5" customHeight="1" x14ac:dyDescent="0.25">
      <c r="B34" s="137"/>
      <c r="C34" s="199" t="s">
        <v>37</v>
      </c>
      <c r="D34" s="200"/>
      <c r="E34" s="201" t="s">
        <v>38</v>
      </c>
      <c r="F34" s="202"/>
      <c r="G34" s="134"/>
      <c r="H34" s="136"/>
    </row>
    <row r="35" spans="2:8" ht="42" customHeight="1" x14ac:dyDescent="0.25">
      <c r="B35" s="137"/>
      <c r="C35" s="199" t="s">
        <v>39</v>
      </c>
      <c r="D35" s="200"/>
      <c r="E35" s="201" t="s">
        <v>40</v>
      </c>
      <c r="F35" s="202"/>
      <c r="G35" s="134"/>
      <c r="H35" s="136"/>
    </row>
    <row r="36" spans="2:8" ht="59.25" customHeight="1" x14ac:dyDescent="0.25">
      <c r="B36" s="137"/>
      <c r="C36" s="199" t="s">
        <v>41</v>
      </c>
      <c r="D36" s="200"/>
      <c r="E36" s="201" t="s">
        <v>42</v>
      </c>
      <c r="F36" s="202"/>
      <c r="G36" s="134"/>
      <c r="H36" s="136"/>
    </row>
    <row r="37" spans="2:8" ht="23.25" customHeight="1" x14ac:dyDescent="0.25">
      <c r="B37" s="137"/>
      <c r="C37" s="199" t="s">
        <v>43</v>
      </c>
      <c r="D37" s="200"/>
      <c r="E37" s="201" t="s">
        <v>44</v>
      </c>
      <c r="F37" s="202"/>
      <c r="G37" s="134"/>
      <c r="H37" s="136"/>
    </row>
    <row r="38" spans="2:8" ht="30.75" customHeight="1" x14ac:dyDescent="0.25">
      <c r="B38" s="137"/>
      <c r="C38" s="199" t="s">
        <v>45</v>
      </c>
      <c r="D38" s="200"/>
      <c r="E38" s="201" t="s">
        <v>46</v>
      </c>
      <c r="F38" s="202"/>
      <c r="G38" s="134"/>
      <c r="H38" s="136"/>
    </row>
    <row r="39" spans="2:8" ht="35.25" customHeight="1" x14ac:dyDescent="0.25">
      <c r="B39" s="137"/>
      <c r="C39" s="199" t="s">
        <v>45</v>
      </c>
      <c r="D39" s="200"/>
      <c r="E39" s="201" t="s">
        <v>46</v>
      </c>
      <c r="F39" s="202"/>
      <c r="G39" s="134"/>
      <c r="H39" s="136"/>
    </row>
    <row r="40" spans="2:8" ht="33" customHeight="1" x14ac:dyDescent="0.25">
      <c r="B40" s="137"/>
      <c r="C40" s="199" t="s">
        <v>47</v>
      </c>
      <c r="D40" s="200"/>
      <c r="E40" s="201" t="s">
        <v>48</v>
      </c>
      <c r="F40" s="202"/>
      <c r="G40" s="134"/>
      <c r="H40" s="136"/>
    </row>
    <row r="41" spans="2:8" ht="30" customHeight="1" x14ac:dyDescent="0.25">
      <c r="B41" s="137"/>
      <c r="C41" s="199" t="s">
        <v>49</v>
      </c>
      <c r="D41" s="200"/>
      <c r="E41" s="201" t="s">
        <v>50</v>
      </c>
      <c r="F41" s="202"/>
      <c r="G41" s="134"/>
      <c r="H41" s="136"/>
    </row>
    <row r="42" spans="2:8" ht="35.25" customHeight="1" x14ac:dyDescent="0.25">
      <c r="B42" s="137"/>
      <c r="C42" s="199" t="s">
        <v>51</v>
      </c>
      <c r="D42" s="200"/>
      <c r="E42" s="201" t="s">
        <v>52</v>
      </c>
      <c r="F42" s="202"/>
      <c r="G42" s="134"/>
      <c r="H42" s="136"/>
    </row>
    <row r="43" spans="2:8" ht="31.5" customHeight="1" x14ac:dyDescent="0.25">
      <c r="B43" s="137"/>
      <c r="C43" s="199" t="s">
        <v>53</v>
      </c>
      <c r="D43" s="200"/>
      <c r="E43" s="201" t="s">
        <v>54</v>
      </c>
      <c r="F43" s="202"/>
      <c r="G43" s="134"/>
      <c r="H43" s="136"/>
    </row>
    <row r="44" spans="2:8" ht="54" customHeight="1" x14ac:dyDescent="0.25">
      <c r="B44" s="137"/>
      <c r="C44" s="199" t="s">
        <v>55</v>
      </c>
      <c r="D44" s="200"/>
      <c r="E44" s="201" t="s">
        <v>56</v>
      </c>
      <c r="F44" s="202"/>
      <c r="G44" s="134"/>
      <c r="H44" s="136"/>
    </row>
    <row r="45" spans="2:8" ht="59.25" customHeight="1" x14ac:dyDescent="0.25">
      <c r="B45" s="137"/>
      <c r="C45" s="199" t="s">
        <v>57</v>
      </c>
      <c r="D45" s="200"/>
      <c r="E45" s="201" t="s">
        <v>58</v>
      </c>
      <c r="F45" s="202"/>
      <c r="G45" s="134"/>
      <c r="H45" s="136"/>
    </row>
    <row r="46" spans="2:8" ht="84" customHeight="1" x14ac:dyDescent="0.25">
      <c r="B46" s="137"/>
      <c r="C46" s="199" t="s">
        <v>59</v>
      </c>
      <c r="D46" s="200"/>
      <c r="E46" s="201" t="s">
        <v>60</v>
      </c>
      <c r="F46" s="202"/>
      <c r="G46" s="134"/>
      <c r="H46" s="136"/>
    </row>
    <row r="47" spans="2:8" ht="82.5" customHeight="1" x14ac:dyDescent="0.25">
      <c r="B47" s="137"/>
      <c r="C47" s="199" t="s">
        <v>61</v>
      </c>
      <c r="D47" s="200"/>
      <c r="E47" s="201" t="s">
        <v>62</v>
      </c>
      <c r="F47" s="202"/>
      <c r="G47" s="134"/>
      <c r="H47" s="136"/>
    </row>
    <row r="48" spans="2:8" ht="46.5" customHeight="1" thickBot="1" x14ac:dyDescent="0.3">
      <c r="B48" s="137"/>
      <c r="C48" s="203"/>
      <c r="D48" s="204"/>
      <c r="E48" s="205"/>
      <c r="F48" s="206"/>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01EBA-1BAA-47C3-9116-040B596E6CAE}">
  <sheetPr>
    <tabColor theme="6" tint="0.39997558519241921"/>
  </sheetPr>
  <dimension ref="B1:AZ42"/>
  <sheetViews>
    <sheetView showGridLines="0" topLeftCell="A16" zoomScaleNormal="100" workbookViewId="0">
      <selection activeCell="B26" sqref="B26:D26"/>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246</v>
      </c>
    </row>
    <row r="2" spans="2:52" ht="18" customHeight="1" thickBot="1" x14ac:dyDescent="0.3">
      <c r="B2" s="313"/>
      <c r="C2" s="316" t="s">
        <v>68</v>
      </c>
      <c r="D2" s="317"/>
      <c r="E2" s="317"/>
      <c r="F2" s="147" t="s">
        <v>69</v>
      </c>
      <c r="AZ2" s="146" t="s">
        <v>70</v>
      </c>
    </row>
    <row r="3" spans="2:52" ht="18" customHeight="1" thickBot="1" x14ac:dyDescent="0.3">
      <c r="B3" s="314"/>
      <c r="C3" s="318"/>
      <c r="D3" s="319"/>
      <c r="E3" s="319"/>
      <c r="F3" s="148" t="s">
        <v>71</v>
      </c>
      <c r="AZ3" s="146" t="s">
        <v>72</v>
      </c>
    </row>
    <row r="4" spans="2:52" ht="18" customHeight="1" thickBot="1" x14ac:dyDescent="0.3">
      <c r="B4" s="314"/>
      <c r="C4" s="318"/>
      <c r="D4" s="319"/>
      <c r="E4" s="319"/>
      <c r="F4" s="148" t="s">
        <v>73</v>
      </c>
      <c r="AZ4" s="146" t="s">
        <v>74</v>
      </c>
    </row>
    <row r="5" spans="2:52" ht="18" customHeight="1" thickBot="1" x14ac:dyDescent="0.3">
      <c r="B5" s="315"/>
      <c r="C5" s="320"/>
      <c r="D5" s="321"/>
      <c r="E5" s="321"/>
      <c r="F5" s="148" t="s">
        <v>75</v>
      </c>
      <c r="AZ5" s="149"/>
    </row>
    <row r="6" spans="2:52" ht="18" customHeight="1" thickBot="1" x14ac:dyDescent="0.3">
      <c r="B6" s="150"/>
      <c r="C6" s="151"/>
      <c r="D6" s="151"/>
      <c r="E6" s="151"/>
      <c r="F6" s="152"/>
      <c r="AZ6" s="149"/>
    </row>
    <row r="7" spans="2:52" ht="33.4" customHeight="1" x14ac:dyDescent="0.25">
      <c r="B7" s="153" t="s">
        <v>76</v>
      </c>
      <c r="C7" s="322" t="s">
        <v>247</v>
      </c>
      <c r="D7" s="323"/>
      <c r="E7" s="323"/>
      <c r="F7" s="324"/>
      <c r="AZ7" s="149"/>
    </row>
    <row r="8" spans="2:52" ht="45" customHeight="1" thickBot="1" x14ac:dyDescent="0.3">
      <c r="B8" s="154" t="s">
        <v>77</v>
      </c>
      <c r="C8" s="325" t="s">
        <v>248</v>
      </c>
      <c r="D8" s="326"/>
      <c r="E8" s="326"/>
      <c r="F8" s="327"/>
      <c r="AZ8" s="149"/>
    </row>
    <row r="9" spans="2:52" ht="16.5" thickBot="1" x14ac:dyDescent="0.3">
      <c r="B9" s="328"/>
      <c r="C9" s="328"/>
      <c r="D9" s="328"/>
      <c r="E9" s="328"/>
      <c r="F9" s="328"/>
    </row>
    <row r="10" spans="2:52" ht="15.6" customHeight="1" thickBot="1" x14ac:dyDescent="0.3">
      <c r="B10" s="329" t="s">
        <v>68</v>
      </c>
      <c r="C10" s="330"/>
      <c r="D10" s="330"/>
      <c r="E10" s="330"/>
      <c r="F10" s="331"/>
    </row>
    <row r="11" spans="2:52" ht="32.25" thickBot="1" x14ac:dyDescent="0.3">
      <c r="B11" s="305" t="s">
        <v>78</v>
      </c>
      <c r="C11" s="306"/>
      <c r="D11" s="185" t="s">
        <v>79</v>
      </c>
      <c r="E11" s="185" t="s">
        <v>80</v>
      </c>
      <c r="F11" s="155" t="s">
        <v>81</v>
      </c>
    </row>
    <row r="12" spans="2:52" ht="152.25" customHeight="1" thickBot="1" x14ac:dyDescent="0.3">
      <c r="B12" s="307" t="s">
        <v>70</v>
      </c>
      <c r="C12" s="308"/>
      <c r="D12" s="188" t="s">
        <v>249</v>
      </c>
      <c r="E12" s="188" t="s">
        <v>250</v>
      </c>
      <c r="F12" s="189" t="s">
        <v>251</v>
      </c>
    </row>
    <row r="14" spans="2:52" ht="18" x14ac:dyDescent="0.25">
      <c r="B14" s="309" t="s">
        <v>82</v>
      </c>
      <c r="C14" s="309"/>
      <c r="D14" s="309"/>
      <c r="E14" s="309"/>
      <c r="F14" s="309"/>
    </row>
    <row r="15" spans="2:52" ht="15.75" thickBot="1" x14ac:dyDescent="0.3">
      <c r="B15" s="156"/>
    </row>
    <row r="16" spans="2:52" ht="15.75" x14ac:dyDescent="0.25">
      <c r="B16" s="310" t="s">
        <v>83</v>
      </c>
      <c r="C16" s="311"/>
      <c r="D16" s="312"/>
      <c r="E16" s="310" t="s">
        <v>84</v>
      </c>
      <c r="F16" s="312"/>
    </row>
    <row r="17" spans="2:6" ht="21.75" customHeight="1" x14ac:dyDescent="0.3">
      <c r="B17" s="301" t="s">
        <v>252</v>
      </c>
      <c r="C17" s="302"/>
      <c r="D17" s="303"/>
      <c r="E17" s="304" t="s">
        <v>253</v>
      </c>
      <c r="F17" s="258"/>
    </row>
    <row r="18" spans="2:6" ht="24" customHeight="1" x14ac:dyDescent="0.25">
      <c r="B18" s="285" t="s">
        <v>254</v>
      </c>
      <c r="C18" s="286"/>
      <c r="D18" s="287"/>
      <c r="E18" s="290" t="s">
        <v>255</v>
      </c>
      <c r="F18" s="291"/>
    </row>
    <row r="19" spans="2:6" ht="26.25" customHeight="1" x14ac:dyDescent="0.25">
      <c r="B19" s="285" t="s">
        <v>256</v>
      </c>
      <c r="C19" s="286"/>
      <c r="D19" s="287"/>
      <c r="E19" s="304" t="s">
        <v>257</v>
      </c>
      <c r="F19" s="258"/>
    </row>
    <row r="20" spans="2:6" ht="20.25" customHeight="1" x14ac:dyDescent="0.3">
      <c r="B20" s="301" t="s">
        <v>258</v>
      </c>
      <c r="C20" s="302"/>
      <c r="D20" s="303"/>
      <c r="E20" s="304" t="s">
        <v>259</v>
      </c>
      <c r="F20" s="258"/>
    </row>
    <row r="21" spans="2:6" ht="15" customHeight="1" x14ac:dyDescent="0.3">
      <c r="B21" s="298"/>
      <c r="C21" s="299"/>
      <c r="D21" s="300"/>
      <c r="E21" s="292"/>
      <c r="F21" s="260"/>
    </row>
    <row r="22" spans="2:6" ht="30" customHeight="1" x14ac:dyDescent="0.3">
      <c r="B22" s="301"/>
      <c r="C22" s="302"/>
      <c r="D22" s="303"/>
      <c r="E22" s="292"/>
      <c r="F22" s="260"/>
    </row>
    <row r="23" spans="2:6" ht="15" customHeight="1" x14ac:dyDescent="0.25">
      <c r="B23" s="285"/>
      <c r="C23" s="286"/>
      <c r="D23" s="287"/>
      <c r="E23" s="304"/>
      <c r="F23" s="258"/>
    </row>
    <row r="24" spans="2:6" ht="28.5" customHeight="1" x14ac:dyDescent="0.25">
      <c r="B24" s="259"/>
      <c r="C24" s="261"/>
      <c r="D24" s="260"/>
      <c r="E24" s="292"/>
      <c r="F24" s="260"/>
    </row>
    <row r="25" spans="2:6" ht="28.5" customHeight="1" x14ac:dyDescent="0.25">
      <c r="B25" s="285"/>
      <c r="C25" s="286"/>
      <c r="D25" s="287"/>
      <c r="E25" s="293"/>
      <c r="F25" s="294"/>
    </row>
    <row r="26" spans="2:6" ht="25.5" customHeight="1" x14ac:dyDescent="0.25">
      <c r="B26" s="295"/>
      <c r="C26" s="296"/>
      <c r="D26" s="297"/>
      <c r="E26" s="288"/>
      <c r="F26" s="289"/>
    </row>
    <row r="27" spans="2:6" ht="15" customHeight="1" x14ac:dyDescent="0.25">
      <c r="B27" s="285"/>
      <c r="C27" s="286"/>
      <c r="D27" s="287"/>
      <c r="E27" s="288"/>
      <c r="F27" s="289"/>
    </row>
    <row r="28" spans="2:6" ht="15" customHeight="1" x14ac:dyDescent="0.25">
      <c r="B28" s="285"/>
      <c r="C28" s="286"/>
      <c r="D28" s="287"/>
      <c r="E28" s="288"/>
      <c r="F28" s="289"/>
    </row>
    <row r="29" spans="2:6" ht="15" customHeight="1" x14ac:dyDescent="0.25">
      <c r="B29" s="285"/>
      <c r="C29" s="286"/>
      <c r="D29" s="287"/>
      <c r="E29" s="290"/>
      <c r="F29" s="291"/>
    </row>
    <row r="30" spans="2:6" ht="15" customHeight="1" thickBot="1" x14ac:dyDescent="0.35">
      <c r="B30" s="271"/>
      <c r="C30" s="272"/>
      <c r="D30" s="273"/>
      <c r="E30" s="274"/>
      <c r="F30" s="275"/>
    </row>
    <row r="31" spans="2:6" ht="15" customHeight="1" thickBot="1" x14ac:dyDescent="0.3">
      <c r="B31" s="276" t="s">
        <v>85</v>
      </c>
      <c r="C31" s="277"/>
      <c r="D31" s="277"/>
      <c r="E31" s="278" t="s">
        <v>86</v>
      </c>
      <c r="F31" s="279"/>
    </row>
    <row r="32" spans="2:6" ht="15.75" customHeight="1" x14ac:dyDescent="0.3">
      <c r="B32" s="280" t="s">
        <v>260</v>
      </c>
      <c r="C32" s="281"/>
      <c r="D32" s="282"/>
      <c r="E32" s="283" t="s">
        <v>261</v>
      </c>
      <c r="F32" s="284"/>
    </row>
    <row r="33" spans="2:6" ht="16.5" x14ac:dyDescent="0.3">
      <c r="B33" s="265" t="s">
        <v>262</v>
      </c>
      <c r="C33" s="261"/>
      <c r="D33" s="266"/>
      <c r="E33" s="269" t="s">
        <v>263</v>
      </c>
      <c r="F33" s="270"/>
    </row>
    <row r="34" spans="2:6" ht="16.5" x14ac:dyDescent="0.3">
      <c r="B34" s="265" t="s">
        <v>264</v>
      </c>
      <c r="C34" s="261"/>
      <c r="D34" s="266"/>
      <c r="E34" s="267" t="s">
        <v>265</v>
      </c>
      <c r="F34" s="268"/>
    </row>
    <row r="35" spans="2:6" ht="16.5" x14ac:dyDescent="0.3">
      <c r="B35" s="265" t="s">
        <v>266</v>
      </c>
      <c r="C35" s="261"/>
      <c r="D35" s="266"/>
      <c r="E35" s="267"/>
      <c r="F35" s="268"/>
    </row>
    <row r="36" spans="2:6" ht="16.5" x14ac:dyDescent="0.3">
      <c r="B36" s="265" t="s">
        <v>267</v>
      </c>
      <c r="C36" s="261"/>
      <c r="D36" s="266"/>
      <c r="E36" s="267"/>
      <c r="F36" s="268"/>
    </row>
    <row r="37" spans="2:6" ht="16.5" x14ac:dyDescent="0.25">
      <c r="B37" s="256"/>
      <c r="C37" s="257"/>
      <c r="D37" s="258"/>
      <c r="E37" s="256"/>
      <c r="F37" s="258"/>
    </row>
    <row r="38" spans="2:6" ht="16.5" x14ac:dyDescent="0.25">
      <c r="B38" s="256"/>
      <c r="C38" s="257"/>
      <c r="D38" s="258"/>
      <c r="E38" s="259"/>
      <c r="F38" s="260"/>
    </row>
    <row r="39" spans="2:6" ht="16.5" x14ac:dyDescent="0.25">
      <c r="B39" s="256"/>
      <c r="C39" s="257"/>
      <c r="D39" s="258"/>
      <c r="E39" s="259"/>
      <c r="F39" s="260"/>
    </row>
    <row r="40" spans="2:6" ht="16.5" x14ac:dyDescent="0.25">
      <c r="B40" s="259"/>
      <c r="C40" s="261"/>
      <c r="D40" s="260"/>
      <c r="E40" s="259"/>
      <c r="F40" s="260"/>
    </row>
    <row r="41" spans="2:6" ht="16.5" x14ac:dyDescent="0.3">
      <c r="B41" s="262"/>
      <c r="C41" s="263"/>
      <c r="D41" s="264"/>
      <c r="E41" s="262"/>
      <c r="F41" s="264"/>
    </row>
    <row r="42" spans="2:6" ht="17.25" thickBot="1" x14ac:dyDescent="0.35">
      <c r="B42" s="251"/>
      <c r="C42" s="252"/>
      <c r="D42" s="253"/>
      <c r="E42" s="254"/>
      <c r="F42" s="255"/>
    </row>
  </sheetData>
  <mergeCells count="63">
    <mergeCell ref="B17:D17"/>
    <mergeCell ref="E17:F17"/>
    <mergeCell ref="B2:B5"/>
    <mergeCell ref="C2:E5"/>
    <mergeCell ref="C7:F7"/>
    <mergeCell ref="C8:F8"/>
    <mergeCell ref="B9:F9"/>
    <mergeCell ref="B10:F10"/>
    <mergeCell ref="B11:C11"/>
    <mergeCell ref="B12:C12"/>
    <mergeCell ref="B14:F14"/>
    <mergeCell ref="B16:D16"/>
    <mergeCell ref="E16:F16"/>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93F6B417-D82F-436E-968F-873B28FD2C91}">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7"/>
  <sheetViews>
    <sheetView tabSelected="1" zoomScale="80" zoomScaleNormal="80" workbookViewId="0">
      <selection activeCell="C6" sqref="C6:N6"/>
    </sheetView>
  </sheetViews>
  <sheetFormatPr baseColWidth="10" defaultColWidth="11.42578125" defaultRowHeight="16.5" x14ac:dyDescent="0.3"/>
  <cols>
    <col min="1" max="1" width="4" style="2" bestFit="1" customWidth="1"/>
    <col min="2" max="2" width="14.140625" style="2" customWidth="1"/>
    <col min="3" max="3" width="21.85546875" style="2" customWidth="1"/>
    <col min="4" max="4" width="31.140625" style="2" customWidth="1"/>
    <col min="5" max="5" width="43.5703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51.42578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4.425781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3"/>
      <c r="B1" s="394"/>
      <c r="C1" s="394"/>
      <c r="D1" s="395"/>
      <c r="E1" s="378" t="s">
        <v>87</v>
      </c>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80"/>
      <c r="AJ1" s="373" t="s">
        <v>88</v>
      </c>
      <c r="AK1" s="374"/>
    </row>
    <row r="2" spans="1:69" ht="15" customHeight="1" x14ac:dyDescent="0.3">
      <c r="A2" s="396"/>
      <c r="B2" s="397"/>
      <c r="C2" s="397"/>
      <c r="D2" s="398"/>
      <c r="E2" s="381"/>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3"/>
      <c r="AJ2" s="375" t="s">
        <v>89</v>
      </c>
      <c r="AK2" s="376"/>
    </row>
    <row r="3" spans="1:69" ht="15" customHeight="1" x14ac:dyDescent="0.3">
      <c r="A3" s="396"/>
      <c r="B3" s="397"/>
      <c r="C3" s="397"/>
      <c r="D3" s="398"/>
      <c r="E3" s="381"/>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3"/>
      <c r="AJ3" s="375" t="s">
        <v>90</v>
      </c>
      <c r="AK3" s="37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99"/>
      <c r="B4" s="400"/>
      <c r="C4" s="400"/>
      <c r="D4" s="401"/>
      <c r="E4" s="384"/>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6"/>
      <c r="AJ4" s="373" t="s">
        <v>91</v>
      </c>
      <c r="AK4" s="37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15" t="s">
        <v>92</v>
      </c>
      <c r="B6" s="416"/>
      <c r="C6" s="402" t="s">
        <v>268</v>
      </c>
      <c r="D6" s="403"/>
      <c r="E6" s="403"/>
      <c r="F6" s="403"/>
      <c r="G6" s="403"/>
      <c r="H6" s="403"/>
      <c r="I6" s="403"/>
      <c r="J6" s="403"/>
      <c r="K6" s="403"/>
      <c r="L6" s="403"/>
      <c r="M6" s="403"/>
      <c r="N6" s="404"/>
      <c r="O6" s="389"/>
      <c r="P6" s="389"/>
      <c r="Q6" s="389"/>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415" t="s">
        <v>93</v>
      </c>
      <c r="B7" s="416"/>
      <c r="C7" s="423" t="s">
        <v>269</v>
      </c>
      <c r="D7" s="424"/>
      <c r="E7" s="424"/>
      <c r="F7" s="424"/>
      <c r="G7" s="424"/>
      <c r="H7" s="424"/>
      <c r="I7" s="424"/>
      <c r="J7" s="424"/>
      <c r="K7" s="424"/>
      <c r="L7" s="424"/>
      <c r="M7" s="424"/>
      <c r="N7" s="425"/>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415" t="s">
        <v>94</v>
      </c>
      <c r="B8" s="416"/>
      <c r="C8" s="423" t="s">
        <v>270</v>
      </c>
      <c r="D8" s="424"/>
      <c r="E8" s="424"/>
      <c r="F8" s="424"/>
      <c r="G8" s="424"/>
      <c r="H8" s="424"/>
      <c r="I8" s="424"/>
      <c r="J8" s="424"/>
      <c r="K8" s="424"/>
      <c r="L8" s="424"/>
      <c r="M8" s="424"/>
      <c r="N8" s="425"/>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90" t="s">
        <v>95</v>
      </c>
      <c r="B9" s="391"/>
      <c r="C9" s="391"/>
      <c r="D9" s="391"/>
      <c r="E9" s="391"/>
      <c r="F9" s="391"/>
      <c r="G9" s="392"/>
      <c r="H9" s="390" t="s">
        <v>96</v>
      </c>
      <c r="I9" s="391"/>
      <c r="J9" s="391"/>
      <c r="K9" s="391"/>
      <c r="L9" s="391"/>
      <c r="M9" s="391"/>
      <c r="N9" s="392"/>
      <c r="O9" s="390" t="s">
        <v>97</v>
      </c>
      <c r="P9" s="391"/>
      <c r="Q9" s="391"/>
      <c r="R9" s="391"/>
      <c r="S9" s="391"/>
      <c r="T9" s="391"/>
      <c r="U9" s="391"/>
      <c r="V9" s="391"/>
      <c r="W9" s="392"/>
      <c r="X9" s="390" t="s">
        <v>98</v>
      </c>
      <c r="Y9" s="391"/>
      <c r="Z9" s="391"/>
      <c r="AA9" s="391"/>
      <c r="AB9" s="391"/>
      <c r="AC9" s="391"/>
      <c r="AD9" s="392"/>
      <c r="AE9" s="390" t="s">
        <v>99</v>
      </c>
      <c r="AF9" s="391"/>
      <c r="AG9" s="391"/>
      <c r="AH9" s="391"/>
      <c r="AI9" s="391"/>
      <c r="AJ9" s="391"/>
      <c r="AK9" s="39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17" t="s">
        <v>100</v>
      </c>
      <c r="B10" s="420" t="s">
        <v>23</v>
      </c>
      <c r="C10" s="388" t="s">
        <v>25</v>
      </c>
      <c r="D10" s="388" t="s">
        <v>27</v>
      </c>
      <c r="E10" s="419" t="s">
        <v>29</v>
      </c>
      <c r="F10" s="387" t="s">
        <v>31</v>
      </c>
      <c r="G10" s="388" t="s">
        <v>101</v>
      </c>
      <c r="H10" s="427" t="s">
        <v>102</v>
      </c>
      <c r="I10" s="428" t="s">
        <v>103</v>
      </c>
      <c r="J10" s="387" t="s">
        <v>104</v>
      </c>
      <c r="K10" s="387" t="s">
        <v>105</v>
      </c>
      <c r="L10" s="430" t="s">
        <v>106</v>
      </c>
      <c r="M10" s="428" t="s">
        <v>103</v>
      </c>
      <c r="N10" s="388" t="s">
        <v>37</v>
      </c>
      <c r="O10" s="421" t="s">
        <v>107</v>
      </c>
      <c r="P10" s="414" t="s">
        <v>39</v>
      </c>
      <c r="Q10" s="387" t="s">
        <v>41</v>
      </c>
      <c r="R10" s="414" t="s">
        <v>108</v>
      </c>
      <c r="S10" s="414"/>
      <c r="T10" s="414"/>
      <c r="U10" s="414"/>
      <c r="V10" s="414"/>
      <c r="W10" s="414"/>
      <c r="X10" s="426" t="s">
        <v>109</v>
      </c>
      <c r="Y10" s="426" t="s">
        <v>110</v>
      </c>
      <c r="Z10" s="426" t="s">
        <v>103</v>
      </c>
      <c r="AA10" s="426" t="s">
        <v>111</v>
      </c>
      <c r="AB10" s="426" t="s">
        <v>103</v>
      </c>
      <c r="AC10" s="426" t="s">
        <v>112</v>
      </c>
      <c r="AD10" s="421" t="s">
        <v>57</v>
      </c>
      <c r="AE10" s="414" t="s">
        <v>99</v>
      </c>
      <c r="AF10" s="414" t="s">
        <v>113</v>
      </c>
      <c r="AG10" s="414" t="s">
        <v>114</v>
      </c>
      <c r="AH10" s="387" t="s">
        <v>115</v>
      </c>
      <c r="AI10" s="414" t="s">
        <v>116</v>
      </c>
      <c r="AJ10" s="414" t="s">
        <v>117</v>
      </c>
      <c r="AK10" s="414"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18"/>
      <c r="B11" s="420"/>
      <c r="C11" s="414"/>
      <c r="D11" s="414"/>
      <c r="E11" s="420"/>
      <c r="F11" s="388"/>
      <c r="G11" s="414"/>
      <c r="H11" s="388"/>
      <c r="I11" s="429"/>
      <c r="J11" s="388"/>
      <c r="K11" s="388"/>
      <c r="L11" s="429"/>
      <c r="M11" s="429"/>
      <c r="N11" s="414"/>
      <c r="O11" s="422"/>
      <c r="P11" s="414"/>
      <c r="Q11" s="388"/>
      <c r="R11" s="7" t="s">
        <v>118</v>
      </c>
      <c r="S11" s="7" t="s">
        <v>119</v>
      </c>
      <c r="T11" s="7" t="s">
        <v>120</v>
      </c>
      <c r="U11" s="7" t="s">
        <v>121</v>
      </c>
      <c r="V11" s="7" t="s">
        <v>122</v>
      </c>
      <c r="W11" s="7" t="s">
        <v>123</v>
      </c>
      <c r="X11" s="426"/>
      <c r="Y11" s="426"/>
      <c r="Z11" s="426"/>
      <c r="AA11" s="426"/>
      <c r="AB11" s="426"/>
      <c r="AC11" s="426"/>
      <c r="AD11" s="422"/>
      <c r="AE11" s="414"/>
      <c r="AF11" s="414"/>
      <c r="AG11" s="414"/>
      <c r="AH11" s="388"/>
      <c r="AI11" s="414"/>
      <c r="AJ11" s="414"/>
      <c r="AK11" s="414"/>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0.75" customHeight="1" x14ac:dyDescent="0.25">
      <c r="A12" s="361">
        <v>1</v>
      </c>
      <c r="B12" s="431" t="s">
        <v>230</v>
      </c>
      <c r="C12" s="358" t="s">
        <v>271</v>
      </c>
      <c r="D12" s="358" t="s">
        <v>272</v>
      </c>
      <c r="E12" s="355" t="s">
        <v>273</v>
      </c>
      <c r="F12" s="431" t="s">
        <v>236</v>
      </c>
      <c r="G12" s="434">
        <v>100</v>
      </c>
      <c r="H12" s="437" t="str">
        <f>IF(G12&lt;=0,"",IF(G12&lt;=2,"Muy Baja",IF(G12&lt;=24,"Baja",IF(G12&lt;=500,"Media",IF(G12&lt;=5000,"Alta","Muy Alta")))))</f>
        <v>Media</v>
      </c>
      <c r="I12" s="443">
        <f>IF(H12="","",IF(H12="Muy Baja",0.2,IF(H12="Baja",0.4,IF(H12="Media",0.6,IF(H12="Alta",0.8,IF(H12="Muy Alta",1,))))))</f>
        <v>0.6</v>
      </c>
      <c r="J12" s="446" t="s">
        <v>186</v>
      </c>
      <c r="K12" s="443"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37" t="str">
        <f>IF(OR(K12='Tabla Impacto'!$C$11,K12='Tabla Impacto'!$D$11),"Leve",IF(OR(K12='Tabla Impacto'!$C$12,K12='Tabla Impacto'!$D$12),"Menor",IF(OR(K12='Tabla Impacto'!$C$13,K12='Tabla Impacto'!$D$13),"Moderado",IF(OR(K12='Tabla Impacto'!$C$14,K12='Tabla Impacto'!$D$14),"Mayor",IF(OR(K12='Tabla Impacto'!$C$15,K12='Tabla Impacto'!$D$15),"Catastrófico","")))))</f>
        <v>Mayor</v>
      </c>
      <c r="M12" s="443">
        <f>IF(L12="","",IF(L12="Leve",0.2,IF(L12="Menor",0.4,IF(L12="Moderado",0.6,IF(L12="Mayor",0.8,IF(L12="Catastrófico",1,))))))</f>
        <v>0.8</v>
      </c>
      <c r="N12" s="44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1" t="s">
        <v>274</v>
      </c>
      <c r="Q12" s="162" t="str">
        <f>IF(OR(R12="Preventivo",R12="Detectivo"),"Probabilidad",IF(R12="Correctivo","Impacto",""))</f>
        <v>Probabilidad</v>
      </c>
      <c r="R12" s="157" t="s">
        <v>200</v>
      </c>
      <c r="S12" s="157" t="s">
        <v>208</v>
      </c>
      <c r="T12" s="158" t="str">
        <f>IF(AND(R12="Preventivo",S12="Automático"),"50%",IF(AND(R12="Preventivo",S12="Manual"),"40%",IF(AND(R12="Detectivo",S12="Automático"),"40%",IF(AND(R12="Detectivo",S12="Manual"),"30%",IF(AND(R12="Correctivo",S12="Automático"),"35%",IF(AND(R12="Correctivo",S12="Manual"),"25%",""))))))</f>
        <v>40%</v>
      </c>
      <c r="U12" s="157" t="s">
        <v>211</v>
      </c>
      <c r="V12" s="157" t="s">
        <v>216</v>
      </c>
      <c r="W12" s="157" t="s">
        <v>220</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Mayor</v>
      </c>
      <c r="AB12" s="161">
        <f>IFERROR(IF(Q12="Impacto",(M12-(+M12*T12)),IF(Q12="Probabilidad",M12,"")),"")</f>
        <v>0.8</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3" t="s">
        <v>231</v>
      </c>
      <c r="AE12" s="190" t="s">
        <v>276</v>
      </c>
      <c r="AF12" s="167" t="s">
        <v>277</v>
      </c>
      <c r="AG12" s="169">
        <v>45001</v>
      </c>
      <c r="AH12" s="169">
        <v>45275</v>
      </c>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2.5" customHeight="1" x14ac:dyDescent="0.3">
      <c r="A13" s="362"/>
      <c r="B13" s="432"/>
      <c r="C13" s="359"/>
      <c r="D13" s="359"/>
      <c r="E13" s="356"/>
      <c r="F13" s="432"/>
      <c r="G13" s="435"/>
      <c r="H13" s="438"/>
      <c r="I13" s="444"/>
      <c r="J13" s="447"/>
      <c r="K13" s="444">
        <f>IF(NOT(ISERROR(MATCH(J13,_xlfn.ANCHORARRAY(E25),0))),I28&amp;"Por favor no seleccionar los criterios de impacto",J13)</f>
        <v>0</v>
      </c>
      <c r="L13" s="438"/>
      <c r="M13" s="444"/>
      <c r="N13" s="441"/>
      <c r="O13" s="6">
        <v>2</v>
      </c>
      <c r="P13" s="190" t="s">
        <v>275</v>
      </c>
      <c r="Q13" s="162" t="str">
        <f>IF(OR(R13="Preventivo",R13="Detectivo"),"Probabilidad",IF(R13="Correctivo","Impacto",""))</f>
        <v>Probabilidad</v>
      </c>
      <c r="R13" s="157" t="s">
        <v>200</v>
      </c>
      <c r="S13" s="157" t="s">
        <v>208</v>
      </c>
      <c r="T13" s="158" t="str">
        <f t="shared" ref="T13:T17" si="0">IF(AND(R13="Preventivo",S13="Automático"),"50%",IF(AND(R13="Preventivo",S13="Manual"),"40%",IF(AND(R13="Detectivo",S13="Automático"),"40%",IF(AND(R13="Detectivo",S13="Manual"),"30%",IF(AND(R13="Correctivo",S13="Automático"),"35%",IF(AND(R13="Correctivo",S13="Manual"),"25%",""))))))</f>
        <v>40%</v>
      </c>
      <c r="U13" s="157" t="s">
        <v>211</v>
      </c>
      <c r="V13" s="157" t="s">
        <v>216</v>
      </c>
      <c r="W13" s="157" t="s">
        <v>220</v>
      </c>
      <c r="X13" s="159">
        <f>IFERROR(IF(AND(Q12="Probabilidad",Q13="Probabilidad"),(Z12-(+Z12*T13)),IF(Q13="Probabilidad",(I12-(+I12*T13)),IF(Q13="Impacto",Z12,""))),"")</f>
        <v>0.216</v>
      </c>
      <c r="Y13" s="160" t="str">
        <f t="shared" ref="Y13:Y74" si="1">IFERROR(IF(X13="","",IF(X13&lt;=0.2,"Muy Baja",IF(X13&lt;=0.4,"Baja",IF(X13&lt;=0.6,"Media",IF(X13&lt;=0.8,"Alta","Muy Alta"))))),"")</f>
        <v>Baja</v>
      </c>
      <c r="Z13" s="161">
        <f t="shared" ref="Z13:Z17" si="2">+X13</f>
        <v>0.216</v>
      </c>
      <c r="AA13" s="160" t="str">
        <f t="shared" ref="AA13:AA74" si="3">IFERROR(IF(AB13="","",IF(AB13&lt;=0.2,"Leve",IF(AB13&lt;=0.4,"Menor",IF(AB13&lt;=0.6,"Moderado",IF(AB13&lt;=0.8,"Mayor","Catastrófico"))))),"")</f>
        <v>Mayor</v>
      </c>
      <c r="AB13" s="161">
        <f>IFERROR(IF(AND(Q12="Impacto",Q13="Impacto"),(AB12-(+AB12*T13)),IF(Q13="Impacto",(M12-(+M12*T13)),IF(Q13="Probabilidad",AB12,""))),"")</f>
        <v>0.8</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3" t="s">
        <v>231</v>
      </c>
      <c r="AE13" s="190" t="s">
        <v>278</v>
      </c>
      <c r="AF13" s="167" t="s">
        <v>277</v>
      </c>
      <c r="AG13" s="169">
        <v>45001</v>
      </c>
      <c r="AH13" s="169">
        <v>45275</v>
      </c>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62"/>
      <c r="B14" s="432"/>
      <c r="C14" s="359"/>
      <c r="D14" s="359"/>
      <c r="E14" s="356"/>
      <c r="F14" s="432"/>
      <c r="G14" s="435"/>
      <c r="H14" s="438"/>
      <c r="I14" s="444"/>
      <c r="J14" s="447"/>
      <c r="K14" s="444">
        <f>IF(NOT(ISERROR(MATCH(J14,_xlfn.ANCHORARRAY(E27),0))),I29&amp;"Por favor no seleccionar los criterios de impacto",J14)</f>
        <v>0</v>
      </c>
      <c r="L14" s="438"/>
      <c r="M14" s="444"/>
      <c r="N14" s="441"/>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62"/>
      <c r="B15" s="432"/>
      <c r="C15" s="359"/>
      <c r="D15" s="359"/>
      <c r="E15" s="356"/>
      <c r="F15" s="432"/>
      <c r="G15" s="435"/>
      <c r="H15" s="438"/>
      <c r="I15" s="444"/>
      <c r="J15" s="447"/>
      <c r="K15" s="444">
        <f>IF(NOT(ISERROR(MATCH(J15,_xlfn.ANCHORARRAY(E28),0))),I30&amp;"Por favor no seleccionar los criterios de impacto",J15)</f>
        <v>0</v>
      </c>
      <c r="L15" s="438"/>
      <c r="M15" s="444"/>
      <c r="N15" s="441"/>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62"/>
      <c r="B16" s="432"/>
      <c r="C16" s="359"/>
      <c r="D16" s="359"/>
      <c r="E16" s="356"/>
      <c r="F16" s="432"/>
      <c r="G16" s="435"/>
      <c r="H16" s="438"/>
      <c r="I16" s="444"/>
      <c r="J16" s="447"/>
      <c r="K16" s="444">
        <f>IF(NOT(ISERROR(MATCH(J16,_xlfn.ANCHORARRAY(E29),0))),I31&amp;"Por favor no seleccionar los criterios de impacto",J16)</f>
        <v>0</v>
      </c>
      <c r="L16" s="438"/>
      <c r="M16" s="444"/>
      <c r="N16" s="441"/>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63"/>
      <c r="B17" s="433"/>
      <c r="C17" s="360"/>
      <c r="D17" s="360"/>
      <c r="E17" s="357"/>
      <c r="F17" s="433"/>
      <c r="G17" s="436"/>
      <c r="H17" s="439"/>
      <c r="I17" s="445"/>
      <c r="J17" s="448"/>
      <c r="K17" s="445">
        <f>IF(NOT(ISERROR(MATCH(J17,_xlfn.ANCHORARRAY(E30),0))),I32&amp;"Por favor no seleccionar los criterios de impacto",J17)</f>
        <v>0</v>
      </c>
      <c r="L17" s="439"/>
      <c r="M17" s="445"/>
      <c r="N17" s="442"/>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11.75" customHeight="1" x14ac:dyDescent="0.3">
      <c r="A18" s="361">
        <v>2</v>
      </c>
      <c r="B18" s="358" t="s">
        <v>230</v>
      </c>
      <c r="C18" s="358" t="s">
        <v>279</v>
      </c>
      <c r="D18" s="358" t="s">
        <v>280</v>
      </c>
      <c r="E18" s="355" t="s">
        <v>281</v>
      </c>
      <c r="F18" s="358" t="s">
        <v>236</v>
      </c>
      <c r="G18" s="348">
        <v>40</v>
      </c>
      <c r="H18" s="342" t="str">
        <f>IF(G18&lt;=0,"",IF(G18&lt;=2,"Muy Baja",IF(G18&lt;=24,"Baja",IF(G18&lt;=500,"Media",IF(G18&lt;=5000,"Alta","Muy Alta")))))</f>
        <v>Media</v>
      </c>
      <c r="I18" s="339">
        <f>IF(H18="","",IF(H18="Muy Baja",0.2,IF(H18="Baja",0.4,IF(H18="Media",0.6,IF(H18="Alta",0.8,IF(H18="Muy Alta",1,))))))</f>
        <v>0.6</v>
      </c>
      <c r="J18" s="345" t="s">
        <v>184</v>
      </c>
      <c r="K18" s="187"/>
      <c r="L18" s="342" t="str">
        <f>IF(OR(K19='Tabla Impacto'!$C$11,K19='Tabla Impacto'!$D$11),"Leve",IF(OR(K19='Tabla Impacto'!$C$12,K19='Tabla Impacto'!$D$12),"Menor",IF(OR(K19='Tabla Impacto'!$C$13,K19='Tabla Impacto'!$D$13),"Moderado",IF(OR(K19='Tabla Impacto'!$C$14,K19='Tabla Impacto'!$D$14),"Mayor",IF(OR(K19='Tabla Impacto'!$C$15,K19='Tabla Impacto'!$D$15),"Catastrófico","")))))</f>
        <v>Moderado</v>
      </c>
      <c r="M18" s="339">
        <f>IF(L18="","",IF(L18="Leve",0.2,IF(L18="Menor",0.4,IF(L18="Moderado",0.6,IF(L18="Mayor",0.8,IF(L18="Catastrófico",1,))))))</f>
        <v>0.6</v>
      </c>
      <c r="N18" s="33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368">
        <v>1</v>
      </c>
      <c r="P18" s="364" t="s">
        <v>282</v>
      </c>
      <c r="Q18" s="366" t="str">
        <f>IF(OR(R18="Preventivo",R18="Detectivo"),"Probabilidad",IF(R18="Correctivo","Impacto",""))</f>
        <v>Probabilidad</v>
      </c>
      <c r="R18" s="334" t="s">
        <v>200</v>
      </c>
      <c r="S18" s="334" t="s">
        <v>208</v>
      </c>
      <c r="T18" s="351" t="str">
        <f>IF(AND(R18="Preventivo",S18="Automático"),"50%",IF(AND(R18="Preventivo",S18="Manual"),"40%",IF(AND(R18="Detectivo",S18="Automático"),"40%",IF(AND(R18="Detectivo",S18="Manual"),"30%",IF(AND(R18="Correctivo",S18="Automático"),"35%",IF(AND(R18="Correctivo",S18="Manual"),"25%",""))))))</f>
        <v>40%</v>
      </c>
      <c r="U18" s="334" t="s">
        <v>211</v>
      </c>
      <c r="V18" s="334" t="s">
        <v>216</v>
      </c>
      <c r="W18" s="334" t="s">
        <v>220</v>
      </c>
      <c r="X18" s="110"/>
      <c r="Y18" s="353" t="str">
        <f>IFERROR(IF(X19="","",IF(X19&lt;=0.2,"Muy Baja",IF(X19&lt;=0.4,"Baja",IF(X19&lt;=0.6,"Media",IF(X19&lt;=0.8,"Alta","Muy Alta"))))),"")</f>
        <v>Baja</v>
      </c>
      <c r="Z18" s="351">
        <f>+X19</f>
        <v>0.36</v>
      </c>
      <c r="AA18" s="353" t="str">
        <f>IFERROR(IF(AB18="","",IF(AB18&lt;=0.2,"Leve",IF(AB18&lt;=0.4,"Menor",IF(AB18&lt;=0.6,"Moderado",IF(AB18&lt;=0.8,"Mayor","Catastrófico"))))),"")</f>
        <v>Moderado</v>
      </c>
      <c r="AB18" s="351">
        <f>IFERROR(IF(Q18="Impacto",(M18-(+M18*T18)),IF(Q18="Probabilidad",M18,"")),"")</f>
        <v>0.6</v>
      </c>
      <c r="AC18" s="33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334" t="s">
        <v>231</v>
      </c>
      <c r="AE18" s="190" t="s">
        <v>283</v>
      </c>
      <c r="AF18" s="167" t="s">
        <v>277</v>
      </c>
      <c r="AG18" s="169">
        <v>45001</v>
      </c>
      <c r="AH18" s="169">
        <v>45046</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90" customHeight="1" x14ac:dyDescent="0.3">
      <c r="A19" s="362"/>
      <c r="B19" s="359"/>
      <c r="C19" s="359"/>
      <c r="D19" s="359"/>
      <c r="E19" s="356"/>
      <c r="F19" s="359"/>
      <c r="G19" s="349"/>
      <c r="H19" s="343"/>
      <c r="I19" s="340"/>
      <c r="J19" s="346"/>
      <c r="K19" s="339"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9" s="343"/>
      <c r="M19" s="340"/>
      <c r="N19" s="337"/>
      <c r="O19" s="369"/>
      <c r="P19" s="365"/>
      <c r="Q19" s="367"/>
      <c r="R19" s="335"/>
      <c r="S19" s="335"/>
      <c r="T19" s="352"/>
      <c r="U19" s="335"/>
      <c r="V19" s="335"/>
      <c r="W19" s="335"/>
      <c r="X19" s="159">
        <f>IFERROR(IF(Q18="Probabilidad",(I18-(+I18*T18)),IF(Q18="Impacto",I18,"")),"")</f>
        <v>0.36</v>
      </c>
      <c r="Y19" s="354"/>
      <c r="Z19" s="352"/>
      <c r="AA19" s="354"/>
      <c r="AB19" s="352"/>
      <c r="AC19" s="333"/>
      <c r="AD19" s="335"/>
      <c r="AE19" s="198" t="s">
        <v>284</v>
      </c>
      <c r="AF19" s="167" t="s">
        <v>277</v>
      </c>
      <c r="AG19" s="197">
        <v>45138</v>
      </c>
      <c r="AH19" s="169">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62"/>
      <c r="B20" s="359"/>
      <c r="C20" s="359"/>
      <c r="D20" s="359"/>
      <c r="E20" s="356"/>
      <c r="F20" s="359"/>
      <c r="G20" s="349"/>
      <c r="H20" s="343"/>
      <c r="I20" s="340"/>
      <c r="J20" s="346"/>
      <c r="K20" s="340">
        <f>IF(NOT(ISERROR(MATCH(J20,_xlfn.ANCHORARRAY(E32),0))),I34&amp;"Por favor no seleccionar los criterios de impacto",J20)</f>
        <v>0</v>
      </c>
      <c r="L20" s="343"/>
      <c r="M20" s="340"/>
      <c r="N20" s="337"/>
      <c r="O20" s="106">
        <v>2</v>
      </c>
      <c r="P20" s="180"/>
      <c r="Q20" s="162" t="str">
        <f>IF(OR(R20="Preventivo",R20="Detectivo"),"Probabilidad",IF(R20="Correctivo","Impacto",""))</f>
        <v/>
      </c>
      <c r="R20" s="170"/>
      <c r="S20" s="170"/>
      <c r="T20" s="171" t="str">
        <f t="shared" ref="T20:T24" si="8">IF(AND(R20="Preventivo",S20="Automático"),"50%",IF(AND(R20="Preventivo",S20="Manual"),"40%",IF(AND(R20="Detectivo",S20="Automático"),"40%",IF(AND(R20="Detectivo",S20="Manual"),"30%",IF(AND(R20="Correctivo",S20="Automático"),"35%",IF(AND(R20="Correctivo",S20="Manual"),"25%",""))))))</f>
        <v/>
      </c>
      <c r="U20" s="170"/>
      <c r="V20" s="170"/>
      <c r="W20" s="170"/>
      <c r="X20" s="159" t="str">
        <f>IFERROR(IF(AND(Q18="Probabilidad",Q20="Probabilidad"),(Z18-(+Z18*T20)),IF(Q20="Probabilidad",(I18-(+I18*T20)),IF(Q20="Impacto",Z18,""))),"")</f>
        <v/>
      </c>
      <c r="Y20" s="172" t="str">
        <f t="shared" si="1"/>
        <v/>
      </c>
      <c r="Z20" s="173" t="str">
        <f t="shared" ref="Z20:Z24" si="9">+X20</f>
        <v/>
      </c>
      <c r="AA20" s="172" t="str">
        <f t="shared" si="3"/>
        <v/>
      </c>
      <c r="AB20" s="173" t="str">
        <f>IFERROR(IF(AND(Q18="Impacto",Q20="Impacto"),(AB18-(+AB18*T20)),IF(Q20="Impacto",(M18-(+M18*T20)),IF(Q20="Probabilidad",AB18,""))),"")</f>
        <v/>
      </c>
      <c r="AC20" s="174"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5"/>
      <c r="AE20" s="177"/>
      <c r="AF20" s="177"/>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62"/>
      <c r="B21" s="359"/>
      <c r="C21" s="359"/>
      <c r="D21" s="359"/>
      <c r="E21" s="356"/>
      <c r="F21" s="359"/>
      <c r="G21" s="349"/>
      <c r="H21" s="343"/>
      <c r="I21" s="340"/>
      <c r="J21" s="346"/>
      <c r="K21" s="340">
        <f>IF(NOT(ISERROR(MATCH(J21,_xlfn.ANCHORARRAY(E33),0))),I35&amp;"Por favor no seleccionar los criterios de impacto",J21)</f>
        <v>0</v>
      </c>
      <c r="L21" s="343"/>
      <c r="M21" s="340"/>
      <c r="N21" s="337"/>
      <c r="O21" s="106">
        <v>3</v>
      </c>
      <c r="P21" s="182"/>
      <c r="Q21" s="162" t="str">
        <f>IF(OR(R21="Preventivo",R21="Detectivo"),"Probabilidad",IF(R21="Correctivo","Impacto",""))</f>
        <v/>
      </c>
      <c r="R21" s="170"/>
      <c r="S21" s="170"/>
      <c r="T21" s="171" t="str">
        <f t="shared" si="8"/>
        <v/>
      </c>
      <c r="U21" s="170"/>
      <c r="V21" s="170"/>
      <c r="W21" s="170"/>
      <c r="X21" s="159" t="str">
        <f>IFERROR(IF(AND(Q20="Probabilidad",Q21="Probabilidad"),(Z20-(+Z20*T21)),IF(AND(Q20="Impacto",Q21="Probabilidad"),(Z18-(+Z18*T21)),IF(Q21="Impacto",Z20,""))),"")</f>
        <v/>
      </c>
      <c r="Y21" s="172" t="str">
        <f t="shared" si="1"/>
        <v/>
      </c>
      <c r="Z21" s="173" t="str">
        <f t="shared" si="9"/>
        <v/>
      </c>
      <c r="AA21" s="172" t="str">
        <f t="shared" si="3"/>
        <v/>
      </c>
      <c r="AB21" s="173" t="str">
        <f>IFERROR(IF(AND(Q20="Impacto",Q21="Impacto"),(AB20-(+AB20*T21)),IF(AND(Q20="Probabilidad",Q21="Impacto"),(AB18-(+AB18*T21)),IF(Q21="Probabilidad",AB20,""))),"")</f>
        <v/>
      </c>
      <c r="AC21" s="174" t="str">
        <f t="shared" si="10"/>
        <v/>
      </c>
      <c r="AD21" s="175"/>
      <c r="AE21" s="177"/>
      <c r="AF21" s="179"/>
      <c r="AG21" s="178"/>
      <c r="AH21" s="178"/>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62"/>
      <c r="B22" s="359"/>
      <c r="C22" s="359"/>
      <c r="D22" s="359"/>
      <c r="E22" s="356"/>
      <c r="F22" s="359"/>
      <c r="G22" s="349"/>
      <c r="H22" s="343"/>
      <c r="I22" s="340"/>
      <c r="J22" s="346"/>
      <c r="K22" s="340">
        <f>IF(NOT(ISERROR(MATCH(J22,_xlfn.ANCHORARRAY(E34),0))),I36&amp;"Por favor no seleccionar los criterios de impacto",J22)</f>
        <v>0</v>
      </c>
      <c r="L22" s="343"/>
      <c r="M22" s="340"/>
      <c r="N22" s="337"/>
      <c r="O22" s="106">
        <v>4</v>
      </c>
      <c r="P22" s="180"/>
      <c r="Q22" s="107" t="str">
        <f t="shared" ref="Q22:Q24" si="11">IF(OR(R22="Preventivo",R22="Detectivo"),"Probabilidad",IF(R22="Correctivo","Impacto",""))</f>
        <v/>
      </c>
      <c r="R22" s="108"/>
      <c r="S22" s="108"/>
      <c r="T22" s="109" t="str">
        <f t="shared" si="8"/>
        <v/>
      </c>
      <c r="U22" s="108"/>
      <c r="V22" s="108"/>
      <c r="W22" s="108"/>
      <c r="X22" s="110" t="str">
        <f t="shared" ref="X22:X24" si="12">IFERROR(IF(AND(Q21="Probabilidad",Q22="Probabilidad"),(Z21-(+Z21*T22)),IF(AND(Q21="Impacto",Q22="Probabilidad"),(Z20-(+Z20*T22)),IF(Q22="Impacto",Z21,""))),"")</f>
        <v/>
      </c>
      <c r="Y22" s="111" t="str">
        <f t="shared" si="1"/>
        <v/>
      </c>
      <c r="Z22" s="112" t="str">
        <f t="shared" si="9"/>
        <v/>
      </c>
      <c r="AA22" s="111" t="str">
        <f t="shared" si="3"/>
        <v/>
      </c>
      <c r="AB22" s="112" t="str">
        <f t="shared" ref="AB22:AB24" si="13">IFERROR(IF(AND(Q21="Impacto",Q22="Impacto"),(AB21-(+AB21*T22)),IF(AND(Q21="Probabilidad",Q22="Impacto"),(AB20-(+AB20*T22)),IF(Q22="Probabilidad",AB21,""))),"")</f>
        <v/>
      </c>
      <c r="AC22" s="11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62"/>
      <c r="B23" s="359"/>
      <c r="C23" s="359"/>
      <c r="D23" s="359"/>
      <c r="E23" s="356"/>
      <c r="F23" s="359"/>
      <c r="G23" s="349"/>
      <c r="H23" s="343"/>
      <c r="I23" s="340"/>
      <c r="J23" s="346"/>
      <c r="K23" s="340">
        <f>IF(NOT(ISERROR(MATCH(J23,_xlfn.ANCHORARRAY(E35),0))),I37&amp;"Por favor no seleccionar los criterios de impacto",J23)</f>
        <v>0</v>
      </c>
      <c r="L23" s="343"/>
      <c r="M23" s="340"/>
      <c r="N23" s="337"/>
      <c r="O23" s="106">
        <v>5</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x14ac:dyDescent="0.3">
      <c r="A24" s="363"/>
      <c r="B24" s="360"/>
      <c r="C24" s="360"/>
      <c r="D24" s="360"/>
      <c r="E24" s="357"/>
      <c r="F24" s="360"/>
      <c r="G24" s="350"/>
      <c r="H24" s="344"/>
      <c r="I24" s="341"/>
      <c r="J24" s="347"/>
      <c r="K24" s="341">
        <f>IF(NOT(ISERROR(MATCH(J24,_xlfn.ANCHORARRAY(E36),0))),I38&amp;"Por favor no seleccionar los criterios de impacto",J24)</f>
        <v>0</v>
      </c>
      <c r="L24" s="344"/>
      <c r="M24" s="341"/>
      <c r="N24" s="338"/>
      <c r="O24" s="106">
        <v>6</v>
      </c>
      <c r="P24" s="180"/>
      <c r="Q24" s="107" t="str">
        <f t="shared" si="11"/>
        <v/>
      </c>
      <c r="R24" s="108"/>
      <c r="S24" s="108"/>
      <c r="T24" s="109" t="str">
        <f t="shared" si="8"/>
        <v/>
      </c>
      <c r="U24" s="108"/>
      <c r="V24" s="108"/>
      <c r="W24" s="108"/>
      <c r="X24" s="110" t="str">
        <f t="shared" si="12"/>
        <v/>
      </c>
      <c r="Y24" s="111" t="str">
        <f t="shared" si="1"/>
        <v/>
      </c>
      <c r="Z24" s="112" t="str">
        <f t="shared" si="9"/>
        <v/>
      </c>
      <c r="AA24" s="111" t="str">
        <f t="shared" si="3"/>
        <v/>
      </c>
      <c r="AB24" s="112" t="str">
        <f t="shared" si="13"/>
        <v/>
      </c>
      <c r="AC24" s="113" t="str">
        <f t="shared" si="14"/>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00.5" customHeight="1" x14ac:dyDescent="0.3">
      <c r="A25" s="361">
        <v>3</v>
      </c>
      <c r="B25" s="358" t="s">
        <v>230</v>
      </c>
      <c r="C25" s="358" t="s">
        <v>285</v>
      </c>
      <c r="D25" s="358" t="s">
        <v>286</v>
      </c>
      <c r="E25" s="355" t="s">
        <v>287</v>
      </c>
      <c r="F25" s="358" t="s">
        <v>236</v>
      </c>
      <c r="G25" s="348">
        <v>150</v>
      </c>
      <c r="H25" s="342" t="str">
        <f>IF(G25&lt;=0,"",IF(G25&lt;=2,"Muy Baja",IF(G25&lt;=24,"Baja",IF(G25&lt;=500,"Media",IF(G25&lt;=5000,"Alta","Muy Alta")))))</f>
        <v>Media</v>
      </c>
      <c r="I25" s="339">
        <f>IF(H25="","",IF(H25="Muy Baja",0.2,IF(H25="Baja",0.4,IF(H25="Media",0.6,IF(H25="Alta",0.8,IF(H25="Muy Alta",1,))))))</f>
        <v>0.6</v>
      </c>
      <c r="J25" s="345" t="s">
        <v>185</v>
      </c>
      <c r="K25" s="186"/>
      <c r="L25" s="342" t="str">
        <f>IF(OR(K26='Tabla Impacto'!$C$11,K26='Tabla Impacto'!$D$11),"Leve",IF(OR(K26='Tabla Impacto'!$C$12,K26='Tabla Impacto'!$D$12),"Menor",IF(OR(K26='Tabla Impacto'!$C$13,K26='Tabla Impacto'!$D$13),"Moderado",IF(OR(K26='Tabla Impacto'!$C$14,K26='Tabla Impacto'!$D$14),"Mayor",IF(OR(K26='Tabla Impacto'!$C$15,K26='Tabla Impacto'!$D$15),"Catastrófico","")))))</f>
        <v>Mayor</v>
      </c>
      <c r="M25" s="339">
        <f>IF(L25="","",IF(L25="Leve",0.2,IF(L25="Menor",0.4,IF(L25="Moderado",0.6,IF(L25="Mayor",0.8,IF(L25="Catastrófico",1,))))))</f>
        <v>0.8</v>
      </c>
      <c r="N25" s="336"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361">
        <v>1</v>
      </c>
      <c r="P25" s="364" t="s">
        <v>288</v>
      </c>
      <c r="Q25" s="366" t="str">
        <f>IF(OR(R25="Preventivo",R25="Detectivo"),"Probabilidad",IF(R25="Correctivo","Impacto",""))</f>
        <v>Probabilidad</v>
      </c>
      <c r="R25" s="334" t="s">
        <v>200</v>
      </c>
      <c r="S25" s="334" t="s">
        <v>208</v>
      </c>
      <c r="T25" s="351" t="str">
        <f>IF(AND(R25="Preventivo",S25="Automático"),"50%",IF(AND(R25="Preventivo",S25="Manual"),"40%",IF(AND(R25="Detectivo",S25="Automático"),"40%",IF(AND(R25="Detectivo",S25="Manual"),"30%",IF(AND(R25="Correctivo",S25="Automático"),"35%",IF(AND(R25="Correctivo",S25="Manual"),"25%",""))))))</f>
        <v>40%</v>
      </c>
      <c r="U25" s="334" t="s">
        <v>211</v>
      </c>
      <c r="V25" s="334" t="s">
        <v>216</v>
      </c>
      <c r="W25" s="334" t="s">
        <v>220</v>
      </c>
      <c r="X25" s="110"/>
      <c r="Y25" s="353" t="str">
        <f>IFERROR(IF(X26="","",IF(X26&lt;=0.2,"Muy Baja",IF(X26&lt;=0.4,"Baja",IF(X26&lt;=0.6,"Media",IF(X26&lt;=0.8,"Alta","Muy Alta"))))),"")</f>
        <v>Baja</v>
      </c>
      <c r="Z25" s="351">
        <f>+X26</f>
        <v>0.36</v>
      </c>
      <c r="AA25" s="353" t="str">
        <f>IFERROR(IF(AB25="","",IF(AB25&lt;=0.2,"Leve",IF(AB25&lt;=0.4,"Menor",IF(AB25&lt;=0.6,"Moderado",IF(AB25&lt;=0.8,"Mayor","Catastrófico"))))),"")</f>
        <v>Mayor</v>
      </c>
      <c r="AB25" s="351">
        <f>IFERROR(IF(Q25="Impacto",(M25-(+M25*T25)),IF(Q25="Probabilidad",M25,"")),"")</f>
        <v>0.8</v>
      </c>
      <c r="AC25" s="332"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334" t="s">
        <v>231</v>
      </c>
      <c r="AE25" s="190" t="s">
        <v>289</v>
      </c>
      <c r="AF25" s="167" t="s">
        <v>290</v>
      </c>
      <c r="AG25" s="169">
        <v>45001</v>
      </c>
      <c r="AH25" s="169">
        <v>45046</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69" customHeight="1" x14ac:dyDescent="0.3">
      <c r="A26" s="362"/>
      <c r="B26" s="359"/>
      <c r="C26" s="359"/>
      <c r="D26" s="359"/>
      <c r="E26" s="356"/>
      <c r="F26" s="359"/>
      <c r="G26" s="349"/>
      <c r="H26" s="343"/>
      <c r="I26" s="340"/>
      <c r="J26" s="346"/>
      <c r="K26" s="411" t="str">
        <f>IF(NOT(ISERROR(MATCH(J25,'Tabla Impacto'!$B$221:$B$223,0))),'Tabla Impacto'!$F$223&amp;"Por favor no seleccionar los criterios de impacto(Afectación Económica o presupuestal y Pérdida Reputacional)",J25)</f>
        <v xml:space="preserve">     Entre 100 y 500 SMLMV </v>
      </c>
      <c r="L26" s="343"/>
      <c r="M26" s="340"/>
      <c r="N26" s="337"/>
      <c r="O26" s="363"/>
      <c r="P26" s="365"/>
      <c r="Q26" s="367"/>
      <c r="R26" s="335"/>
      <c r="S26" s="335"/>
      <c r="T26" s="352"/>
      <c r="U26" s="335"/>
      <c r="V26" s="335"/>
      <c r="W26" s="335"/>
      <c r="X26" s="159">
        <f>IFERROR(IF(Q25="Probabilidad",(I25-(+I25*T25)),IF(Q25="Impacto",I25,"")),"")</f>
        <v>0.36</v>
      </c>
      <c r="Y26" s="354"/>
      <c r="Z26" s="352"/>
      <c r="AA26" s="354"/>
      <c r="AB26" s="352"/>
      <c r="AC26" s="333"/>
      <c r="AD26" s="335"/>
      <c r="AE26" s="190" t="s">
        <v>291</v>
      </c>
      <c r="AF26" s="167" t="s">
        <v>290</v>
      </c>
      <c r="AG26" s="169">
        <v>45001</v>
      </c>
      <c r="AH26" s="169">
        <v>45275</v>
      </c>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62"/>
      <c r="B27" s="359"/>
      <c r="C27" s="359"/>
      <c r="D27" s="359"/>
      <c r="E27" s="356"/>
      <c r="F27" s="359"/>
      <c r="G27" s="349"/>
      <c r="H27" s="343"/>
      <c r="I27" s="340"/>
      <c r="J27" s="346"/>
      <c r="K27" s="412">
        <f>IF(NOT(ISERROR(MATCH(J27,_xlfn.ANCHORARRAY(E38),0))),I41&amp;"Por favor no seleccionar los criterios de impacto",J27)</f>
        <v>0</v>
      </c>
      <c r="L27" s="343"/>
      <c r="M27" s="340"/>
      <c r="N27" s="337"/>
      <c r="O27" s="106">
        <v>2</v>
      </c>
      <c r="P27" s="180"/>
      <c r="Q27" s="107" t="str">
        <f>IF(OR(R27="Preventivo",R27="Detectivo"),"Probabilidad",IF(R27="Correctivo","Impacto",""))</f>
        <v/>
      </c>
      <c r="R27" s="170"/>
      <c r="S27" s="170"/>
      <c r="T27" s="171" t="str">
        <f t="shared" ref="T27:T32" si="15">IF(AND(R27="Preventivo",S27="Automático"),"50%",IF(AND(R27="Preventivo",S27="Manual"),"40%",IF(AND(R27="Detectivo",S27="Automático"),"40%",IF(AND(R27="Detectivo",S27="Manual"),"30%",IF(AND(R27="Correctivo",S27="Automático"),"35%",IF(AND(R27="Correctivo",S27="Manual"),"25%",""))))))</f>
        <v/>
      </c>
      <c r="U27" s="170"/>
      <c r="V27" s="170"/>
      <c r="W27" s="170"/>
      <c r="X27" s="159" t="str">
        <f>IFERROR(IF(AND(Q25="Probabilidad",Q27="Probabilidad"),(Z25-(+Z25*T27)),IF(Q27="Probabilidad",(I25-(+I25*T27)),IF(Q27="Impacto",Z25,""))),"")</f>
        <v/>
      </c>
      <c r="Y27" s="172" t="str">
        <f t="shared" si="1"/>
        <v/>
      </c>
      <c r="Z27" s="173" t="str">
        <f t="shared" ref="Z27:Z31" si="16">+X27</f>
        <v/>
      </c>
      <c r="AA27" s="172" t="str">
        <f t="shared" si="3"/>
        <v/>
      </c>
      <c r="AB27" s="173" t="str">
        <f>IFERROR(IF(AND(Q25="Impacto",Q27="Impacto"),(AB25-(+AB25*T27)),IF(Q27="Impacto",(M25-(+M25*T27)),IF(Q27="Probabilidad",AB25,""))),"")</f>
        <v/>
      </c>
      <c r="AC27" s="174"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5"/>
      <c r="AE27" s="177"/>
      <c r="AF27" s="17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62"/>
      <c r="B28" s="359"/>
      <c r="C28" s="359"/>
      <c r="D28" s="359"/>
      <c r="E28" s="356"/>
      <c r="F28" s="359"/>
      <c r="G28" s="349"/>
      <c r="H28" s="343"/>
      <c r="I28" s="340"/>
      <c r="J28" s="346"/>
      <c r="K28" s="412">
        <f>IF(NOT(ISERROR(MATCH(J28,_xlfn.ANCHORARRAY(E40),0))),I42&amp;"Por favor no seleccionar los criterios de impacto",J28)</f>
        <v>0</v>
      </c>
      <c r="L28" s="343"/>
      <c r="M28" s="340"/>
      <c r="N28" s="337"/>
      <c r="O28" s="106">
        <v>3</v>
      </c>
      <c r="P28" s="181"/>
      <c r="Q28" s="107" t="str">
        <f>IF(OR(R28="Preventivo",R28="Detectivo"),"Probabilidad",IF(R28="Correctivo","Impacto",""))</f>
        <v/>
      </c>
      <c r="R28" s="108"/>
      <c r="S28" s="108"/>
      <c r="T28" s="109" t="str">
        <f t="shared" si="15"/>
        <v/>
      </c>
      <c r="U28" s="108"/>
      <c r="V28" s="108"/>
      <c r="W28" s="108"/>
      <c r="X28" s="110" t="str">
        <f>IFERROR(IF(AND(Q27="Probabilidad",Q28="Probabilidad"),(Z27-(+Z27*T28)),IF(AND(Q27="Impacto",Q28="Probabilidad"),(Z25-(+Z25*T28)),IF(Q28="Impacto",Z27,""))),"")</f>
        <v/>
      </c>
      <c r="Y28" s="111" t="str">
        <f t="shared" si="1"/>
        <v/>
      </c>
      <c r="Z28" s="112" t="str">
        <f t="shared" si="16"/>
        <v/>
      </c>
      <c r="AA28" s="111" t="str">
        <f t="shared" si="3"/>
        <v/>
      </c>
      <c r="AB28" s="112" t="str">
        <f>IFERROR(IF(AND(Q27="Impacto",Q28="Impacto"),(AB27-(+AB27*T28)),IF(AND(Q27="Probabilidad",Q28="Impacto"),(AB25-(+AB25*T28)),IF(Q28="Probabilidad",AB27,""))),"")</f>
        <v/>
      </c>
      <c r="AC28" s="113" t="str">
        <f t="shared" si="17"/>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62"/>
      <c r="B29" s="359"/>
      <c r="C29" s="359"/>
      <c r="D29" s="359"/>
      <c r="E29" s="356"/>
      <c r="F29" s="359"/>
      <c r="G29" s="349"/>
      <c r="H29" s="343"/>
      <c r="I29" s="340"/>
      <c r="J29" s="346"/>
      <c r="K29" s="412">
        <f>IF(NOT(ISERROR(MATCH(J29,_xlfn.ANCHORARRAY(E41),0))),I43&amp;"Por favor no seleccionar los criterios de impacto",J29)</f>
        <v>0</v>
      </c>
      <c r="L29" s="343"/>
      <c r="M29" s="340"/>
      <c r="N29" s="337"/>
      <c r="O29" s="106">
        <v>4</v>
      </c>
      <c r="P29" s="180"/>
      <c r="Q29" s="107" t="str">
        <f t="shared" ref="Q29:Q31" si="18">IF(OR(R29="Preventivo",R29="Detectivo"),"Probabilidad",IF(R29="Correctivo","Impacto",""))</f>
        <v/>
      </c>
      <c r="R29" s="108"/>
      <c r="S29" s="108"/>
      <c r="T29" s="109" t="str">
        <f t="shared" si="15"/>
        <v/>
      </c>
      <c r="U29" s="108"/>
      <c r="V29" s="108"/>
      <c r="W29" s="108"/>
      <c r="X29" s="110" t="str">
        <f t="shared" ref="X29:X31" si="19">IFERROR(IF(AND(Q28="Probabilidad",Q29="Probabilidad"),(Z28-(+Z28*T29)),IF(AND(Q28="Impacto",Q29="Probabilidad"),(Z27-(+Z27*T29)),IF(Q29="Impacto",Z28,""))),"")</f>
        <v/>
      </c>
      <c r="Y29" s="111" t="str">
        <f t="shared" si="1"/>
        <v/>
      </c>
      <c r="Z29" s="112" t="str">
        <f t="shared" si="16"/>
        <v/>
      </c>
      <c r="AA29" s="111" t="str">
        <f t="shared" si="3"/>
        <v/>
      </c>
      <c r="AB29" s="112" t="str">
        <f t="shared" ref="AB29:AB31" si="20">IFERROR(IF(AND(Q28="Impacto",Q29="Impacto"),(AB28-(+AB28*T29)),IF(AND(Q28="Probabilidad",Q29="Impacto"),(AB27-(+AB27*T29)),IF(Q29="Probabilidad",AB28,""))),"")</f>
        <v/>
      </c>
      <c r="AC29" s="11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x14ac:dyDescent="0.3">
      <c r="A30" s="362"/>
      <c r="B30" s="359"/>
      <c r="C30" s="359"/>
      <c r="D30" s="359"/>
      <c r="E30" s="356"/>
      <c r="F30" s="359"/>
      <c r="G30" s="349"/>
      <c r="H30" s="343"/>
      <c r="I30" s="340"/>
      <c r="J30" s="346"/>
      <c r="K30" s="412">
        <f>IF(NOT(ISERROR(MATCH(J30,_xlfn.ANCHORARRAY(E42),0))),I44&amp;"Por favor no seleccionar los criterios de impacto",J30)</f>
        <v>0</v>
      </c>
      <c r="L30" s="343"/>
      <c r="M30" s="340"/>
      <c r="N30" s="337"/>
      <c r="O30" s="106">
        <v>5</v>
      </c>
      <c r="P30" s="180"/>
      <c r="Q30" s="107" t="str">
        <f t="shared" si="18"/>
        <v/>
      </c>
      <c r="R30" s="108"/>
      <c r="S30" s="108"/>
      <c r="T30" s="109" t="str">
        <f t="shared" si="15"/>
        <v/>
      </c>
      <c r="U30" s="108"/>
      <c r="V30" s="108"/>
      <c r="W30" s="108"/>
      <c r="X30" s="110" t="str">
        <f t="shared" si="19"/>
        <v/>
      </c>
      <c r="Y30" s="111" t="str">
        <f t="shared" si="1"/>
        <v/>
      </c>
      <c r="Z30" s="112" t="str">
        <f t="shared" si="16"/>
        <v/>
      </c>
      <c r="AA30" s="111" t="str">
        <f t="shared" si="3"/>
        <v/>
      </c>
      <c r="AB30" s="112" t="str">
        <f t="shared" si="20"/>
        <v/>
      </c>
      <c r="AC30" s="113"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x14ac:dyDescent="0.3">
      <c r="A31" s="363"/>
      <c r="B31" s="360"/>
      <c r="C31" s="360"/>
      <c r="D31" s="360"/>
      <c r="E31" s="357"/>
      <c r="F31" s="360"/>
      <c r="G31" s="350"/>
      <c r="H31" s="344"/>
      <c r="I31" s="341"/>
      <c r="J31" s="347"/>
      <c r="K31" s="413">
        <f>IF(NOT(ISERROR(MATCH(J31,_xlfn.ANCHORARRAY(E43),0))),I45&amp;"Por favor no seleccionar los criterios de impacto",J31)</f>
        <v>0</v>
      </c>
      <c r="L31" s="344"/>
      <c r="M31" s="341"/>
      <c r="N31" s="338"/>
      <c r="O31" s="106">
        <v>6</v>
      </c>
      <c r="P31" s="180"/>
      <c r="Q31" s="107" t="str">
        <f t="shared" si="18"/>
        <v/>
      </c>
      <c r="R31" s="108"/>
      <c r="S31" s="108"/>
      <c r="T31" s="109" t="str">
        <f t="shared" si="15"/>
        <v/>
      </c>
      <c r="U31" s="108"/>
      <c r="V31" s="108"/>
      <c r="W31" s="108"/>
      <c r="X31" s="110" t="str">
        <f t="shared" si="19"/>
        <v/>
      </c>
      <c r="Y31" s="111" t="str">
        <f t="shared" si="1"/>
        <v/>
      </c>
      <c r="Z31" s="112" t="str">
        <f t="shared" si="16"/>
        <v/>
      </c>
      <c r="AA31" s="111" t="str">
        <f t="shared" si="3"/>
        <v/>
      </c>
      <c r="AB31" s="112" t="str">
        <f t="shared" si="20"/>
        <v/>
      </c>
      <c r="AC31" s="113" t="str">
        <f t="shared" si="21"/>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32" customHeight="1" x14ac:dyDescent="0.3">
      <c r="A32" s="361">
        <v>4</v>
      </c>
      <c r="B32" s="358" t="s">
        <v>230</v>
      </c>
      <c r="C32" s="358" t="s">
        <v>292</v>
      </c>
      <c r="D32" s="358" t="s">
        <v>293</v>
      </c>
      <c r="E32" s="355" t="s">
        <v>294</v>
      </c>
      <c r="F32" s="358" t="s">
        <v>236</v>
      </c>
      <c r="G32" s="348">
        <v>360</v>
      </c>
      <c r="H32" s="342" t="str">
        <f>IF(G32&lt;=0,"",IF(G32&lt;=2,"Muy Baja",IF(G32&lt;=24,"Baja",IF(G32&lt;=500,"Media",IF(G32&lt;=5000,"Alta","Muy Alta")))))</f>
        <v>Media</v>
      </c>
      <c r="I32" s="339">
        <f>IF(H32="","",IF(H32="Muy Baja",0.2,IF(H32="Baja",0.4,IF(H32="Media",0.6,IF(H32="Alta",0.8,IF(H32="Muy Alta",1,))))))</f>
        <v>0.6</v>
      </c>
      <c r="J32" s="345" t="s">
        <v>184</v>
      </c>
      <c r="K32" s="339" t="str">
        <f>IF(NOT(ISERROR(MATCH(J32,'Tabla Impacto'!$B$221:$B$223,0))),'Tabla Impacto'!$F$223&amp;"Por favor no seleccionar los criterios de impacto(Afectación Económica o presupuestal y Pérdida Reputacional)",J32)</f>
        <v xml:space="preserve">     El riesgo afecta la imagen de la entidad con algunos usuarios de relevancia frente al logro de los objetivos</v>
      </c>
      <c r="L32" s="342" t="str">
        <f>IF(OR(K32='Tabla Impacto'!$C$11,K32='Tabla Impacto'!$D$11),"Leve",IF(OR(K32='Tabla Impacto'!$C$12,K32='Tabla Impacto'!$D$12),"Menor",IF(OR(K32='Tabla Impacto'!$C$13,K32='Tabla Impacto'!$D$13),"Moderado",IF(OR(K32='Tabla Impacto'!$C$14,K32='Tabla Impacto'!$D$14),"Mayor",IF(OR(K32='Tabla Impacto'!$C$15,K32='Tabla Impacto'!$D$15),"Catastrófico","")))))</f>
        <v>Moderado</v>
      </c>
      <c r="M32" s="339">
        <f>IF(L32="","",IF(L32="Leve",0.2,IF(L32="Menor",0.4,IF(L32="Moderado",0.6,IF(L32="Mayor",0.8,IF(L32="Catastrófico",1,))))))</f>
        <v>0.6</v>
      </c>
      <c r="N32" s="336"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Moderado</v>
      </c>
      <c r="O32" s="106">
        <v>1</v>
      </c>
      <c r="P32" s="192" t="s">
        <v>295</v>
      </c>
      <c r="Q32" s="162" t="str">
        <f>IF(OR(R32="Preventivo",R32="Detectivo"),"Probabilidad",IF(R32="Correctivo","Impacto",""))</f>
        <v>Probabilidad</v>
      </c>
      <c r="R32" s="170" t="s">
        <v>200</v>
      </c>
      <c r="S32" s="170" t="s">
        <v>208</v>
      </c>
      <c r="T32" s="171" t="str">
        <f t="shared" si="15"/>
        <v>40%</v>
      </c>
      <c r="U32" s="170" t="s">
        <v>211</v>
      </c>
      <c r="V32" s="170" t="s">
        <v>216</v>
      </c>
      <c r="W32" s="170" t="s">
        <v>220</v>
      </c>
      <c r="X32" s="159">
        <f>IFERROR(IF(Q32="Probabilidad",(I32-(+I32*T32)),IF(Q32="Impacto",I32,"")),"")</f>
        <v>0.36</v>
      </c>
      <c r="Y32" s="172" t="str">
        <f>IFERROR(IF(X32="","",IF(X32&lt;=0.2,"Muy Baja",IF(X32&lt;=0.4,"Baja",IF(X32&lt;=0.6,"Media",IF(X32&lt;=0.8,"Alta","Muy Alta"))))),"")</f>
        <v>Baja</v>
      </c>
      <c r="Z32" s="173">
        <f>+X32</f>
        <v>0.36</v>
      </c>
      <c r="AA32" s="172" t="str">
        <f>IFERROR(IF(AB32="","",IF(AB32&lt;=0.2,"Leve",IF(AB32&lt;=0.4,"Menor",IF(AB32&lt;=0.6,"Moderado",IF(AB32&lt;=0.8,"Mayor","Catastrófico"))))),"")</f>
        <v>Moderado</v>
      </c>
      <c r="AB32" s="173">
        <f>IFERROR(IF(Q32="Impacto",(M32-(+M32*T32)),IF(Q32="Probabilidad",M32,"")),"")</f>
        <v>0.6</v>
      </c>
      <c r="AC32" s="174"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Moderado</v>
      </c>
      <c r="AD32" s="175" t="s">
        <v>231</v>
      </c>
      <c r="AE32" s="190" t="s">
        <v>297</v>
      </c>
      <c r="AF32" s="167" t="s">
        <v>298</v>
      </c>
      <c r="AG32" s="169">
        <v>45001</v>
      </c>
      <c r="AH32" s="169">
        <v>45107</v>
      </c>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74.25" customHeight="1" x14ac:dyDescent="0.3">
      <c r="A33" s="362"/>
      <c r="B33" s="359"/>
      <c r="C33" s="359"/>
      <c r="D33" s="359"/>
      <c r="E33" s="356"/>
      <c r="F33" s="359"/>
      <c r="G33" s="349"/>
      <c r="H33" s="343"/>
      <c r="I33" s="340"/>
      <c r="J33" s="346"/>
      <c r="K33" s="340">
        <f>IF(NOT(ISERROR(MATCH(J33,_xlfn.ANCHORARRAY(E45),0))),I47&amp;"Por favor no seleccionar los criterios de impacto",J33)</f>
        <v>0</v>
      </c>
      <c r="L33" s="343"/>
      <c r="M33" s="340"/>
      <c r="N33" s="337"/>
      <c r="O33" s="106">
        <v>2</v>
      </c>
      <c r="P33" s="180" t="s">
        <v>296</v>
      </c>
      <c r="Q33" s="162" t="str">
        <f>IF(OR(R33="Preventivo",R33="Detectivo"),"Probabilidad",IF(R33="Correctivo","Impacto",""))</f>
        <v>Probabilidad</v>
      </c>
      <c r="R33" s="170" t="s">
        <v>200</v>
      </c>
      <c r="S33" s="170" t="s">
        <v>208</v>
      </c>
      <c r="T33" s="171" t="str">
        <f t="shared" ref="T33:T37" si="22">IF(AND(R33="Preventivo",S33="Automático"),"50%",IF(AND(R33="Preventivo",S33="Manual"),"40%",IF(AND(R33="Detectivo",S33="Automático"),"40%",IF(AND(R33="Detectivo",S33="Manual"),"30%",IF(AND(R33="Correctivo",S33="Automático"),"35%",IF(AND(R33="Correctivo",S33="Manual"),"25%",""))))))</f>
        <v>40%</v>
      </c>
      <c r="U33" s="170" t="s">
        <v>211</v>
      </c>
      <c r="V33" s="170" t="s">
        <v>216</v>
      </c>
      <c r="W33" s="170" t="s">
        <v>220</v>
      </c>
      <c r="X33" s="159">
        <f>IFERROR(IF(AND(Q32="Probabilidad",Q33="Probabilidad"),(Z32-(+Z32*T33)),IF(Q33="Probabilidad",(I32-(+I32*T33)),IF(Q33="Impacto",Z32,""))),"")</f>
        <v>0.216</v>
      </c>
      <c r="Y33" s="172" t="str">
        <f t="shared" si="1"/>
        <v>Baja</v>
      </c>
      <c r="Z33" s="173">
        <f t="shared" ref="Z33:Z37" si="23">+X33</f>
        <v>0.216</v>
      </c>
      <c r="AA33" s="172" t="str">
        <f t="shared" si="3"/>
        <v>Moderado</v>
      </c>
      <c r="AB33" s="173">
        <f>IFERROR(IF(AND(Q32="Impacto",Q33="Impacto"),(AB32-(+AB32*T33)),IF(Q33="Impacto",(M32-(+M32*T33)),IF(Q33="Probabilidad",AB32,""))),"")</f>
        <v>0.6</v>
      </c>
      <c r="AC33" s="174"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Moderado</v>
      </c>
      <c r="AD33" s="175" t="s">
        <v>231</v>
      </c>
      <c r="AE33" s="190" t="s">
        <v>299</v>
      </c>
      <c r="AF33" s="167" t="s">
        <v>298</v>
      </c>
      <c r="AG33" s="169">
        <v>45001</v>
      </c>
      <c r="AH33" s="169">
        <v>45275</v>
      </c>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62"/>
      <c r="B34" s="359"/>
      <c r="C34" s="359"/>
      <c r="D34" s="359"/>
      <c r="E34" s="356"/>
      <c r="F34" s="359"/>
      <c r="G34" s="349"/>
      <c r="H34" s="343"/>
      <c r="I34" s="340"/>
      <c r="J34" s="346"/>
      <c r="K34" s="340">
        <f>IF(NOT(ISERROR(MATCH(J34,_xlfn.ANCHORARRAY(E46),0))),I48&amp;"Por favor no seleccionar los criterios de impacto",J34)</f>
        <v>0</v>
      </c>
      <c r="L34" s="343"/>
      <c r="M34" s="340"/>
      <c r="N34" s="337"/>
      <c r="O34" s="106">
        <v>3</v>
      </c>
      <c r="P34" s="181"/>
      <c r="Q34" s="107" t="str">
        <f>IF(OR(R34="Preventivo",R34="Detectivo"),"Probabilidad",IF(R34="Correctivo","Impacto",""))</f>
        <v/>
      </c>
      <c r="R34" s="108"/>
      <c r="S34" s="108"/>
      <c r="T34" s="109" t="str">
        <f t="shared" si="22"/>
        <v/>
      </c>
      <c r="U34" s="108"/>
      <c r="V34" s="108"/>
      <c r="W34" s="108"/>
      <c r="X34" s="110" t="str">
        <f>IFERROR(IF(AND(Q33="Probabilidad",Q34="Probabilidad"),(Z33-(+Z33*T34)),IF(AND(Q33="Impacto",Q34="Probabilidad"),(Z32-(+Z32*T34)),IF(Q34="Impacto",Z33,""))),"")</f>
        <v/>
      </c>
      <c r="Y34" s="111" t="str">
        <f t="shared" si="1"/>
        <v/>
      </c>
      <c r="Z34" s="112" t="str">
        <f t="shared" si="23"/>
        <v/>
      </c>
      <c r="AA34" s="111" t="str">
        <f t="shared" si="3"/>
        <v/>
      </c>
      <c r="AB34" s="112" t="str">
        <f>IFERROR(IF(AND(Q33="Impacto",Q34="Impacto"),(AB33-(+AB33*T34)),IF(AND(Q33="Probabilidad",Q34="Impacto"),(AB32-(+AB32*T34)),IF(Q34="Probabilidad",AB33,""))),"")</f>
        <v/>
      </c>
      <c r="AC34" s="113" t="str">
        <f t="shared" si="24"/>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62"/>
      <c r="B35" s="359"/>
      <c r="C35" s="359"/>
      <c r="D35" s="359"/>
      <c r="E35" s="356"/>
      <c r="F35" s="359"/>
      <c r="G35" s="349"/>
      <c r="H35" s="343"/>
      <c r="I35" s="340"/>
      <c r="J35" s="346"/>
      <c r="K35" s="340">
        <f>IF(NOT(ISERROR(MATCH(J35,_xlfn.ANCHORARRAY(E47),0))),I49&amp;"Por favor no seleccionar los criterios de impacto",J35)</f>
        <v>0</v>
      </c>
      <c r="L35" s="343"/>
      <c r="M35" s="340"/>
      <c r="N35" s="337"/>
      <c r="O35" s="106">
        <v>4</v>
      </c>
      <c r="P35" s="180"/>
      <c r="Q35" s="107" t="str">
        <f t="shared" ref="Q35:Q37" si="25">IF(OR(R35="Preventivo",R35="Detectivo"),"Probabilidad",IF(R35="Correctivo","Impacto",""))</f>
        <v/>
      </c>
      <c r="R35" s="108"/>
      <c r="S35" s="108"/>
      <c r="T35" s="109" t="str">
        <f t="shared" si="22"/>
        <v/>
      </c>
      <c r="U35" s="108"/>
      <c r="V35" s="108"/>
      <c r="W35" s="108"/>
      <c r="X35" s="110" t="str">
        <f t="shared" ref="X35:X37" si="26">IFERROR(IF(AND(Q34="Probabilidad",Q35="Probabilidad"),(Z34-(+Z34*T35)),IF(AND(Q34="Impacto",Q35="Probabilidad"),(Z33-(+Z33*T35)),IF(Q35="Impacto",Z34,""))),"")</f>
        <v/>
      </c>
      <c r="Y35" s="111" t="str">
        <f t="shared" si="1"/>
        <v/>
      </c>
      <c r="Z35" s="112" t="str">
        <f t="shared" si="23"/>
        <v/>
      </c>
      <c r="AA35" s="111" t="str">
        <f t="shared" si="3"/>
        <v/>
      </c>
      <c r="AB35" s="112" t="str">
        <f t="shared" ref="AB35:AB37" si="27">IFERROR(IF(AND(Q34="Impacto",Q35="Impacto"),(AB34-(+AB34*T35)),IF(AND(Q34="Probabilidad",Q35="Impacto"),(AB33-(+AB33*T35)),IF(Q35="Probabilidad",AB34,""))),"")</f>
        <v/>
      </c>
      <c r="AC35" s="11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62"/>
      <c r="B36" s="359"/>
      <c r="C36" s="359"/>
      <c r="D36" s="359"/>
      <c r="E36" s="356"/>
      <c r="F36" s="359"/>
      <c r="G36" s="349"/>
      <c r="H36" s="343"/>
      <c r="I36" s="340"/>
      <c r="J36" s="346"/>
      <c r="K36" s="340">
        <f>IF(NOT(ISERROR(MATCH(J36,_xlfn.ANCHORARRAY(E48),0))),I50&amp;"Por favor no seleccionar los criterios de impacto",J36)</f>
        <v>0</v>
      </c>
      <c r="L36" s="343"/>
      <c r="M36" s="340"/>
      <c r="N36" s="337"/>
      <c r="O36" s="106">
        <v>5</v>
      </c>
      <c r="P36" s="180"/>
      <c r="Q36" s="107" t="str">
        <f t="shared" si="25"/>
        <v/>
      </c>
      <c r="R36" s="108"/>
      <c r="S36" s="108"/>
      <c r="T36" s="109" t="str">
        <f t="shared" si="22"/>
        <v/>
      </c>
      <c r="U36" s="108"/>
      <c r="V36" s="108"/>
      <c r="W36" s="108"/>
      <c r="X36" s="110" t="str">
        <f t="shared" si="26"/>
        <v/>
      </c>
      <c r="Y36" s="111" t="str">
        <f>IFERROR(IF(X36="","",IF(X36&lt;=0.2,"Muy Baja",IF(X36&lt;=0.4,"Baja",IF(X36&lt;=0.6,"Media",IF(X36&lt;=0.8,"Alta","Muy Alta"))))),"")</f>
        <v/>
      </c>
      <c r="Z36" s="112" t="str">
        <f t="shared" si="23"/>
        <v/>
      </c>
      <c r="AA36" s="111" t="str">
        <f t="shared" si="3"/>
        <v/>
      </c>
      <c r="AB36" s="112" t="str">
        <f t="shared" si="27"/>
        <v/>
      </c>
      <c r="AC36" s="113"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63"/>
      <c r="B37" s="360"/>
      <c r="C37" s="360"/>
      <c r="D37" s="360"/>
      <c r="E37" s="357"/>
      <c r="F37" s="360"/>
      <c r="G37" s="350"/>
      <c r="H37" s="344"/>
      <c r="I37" s="341"/>
      <c r="J37" s="347"/>
      <c r="K37" s="341">
        <f>IF(NOT(ISERROR(MATCH(J37,_xlfn.ANCHORARRAY(E49),0))),I51&amp;"Por favor no seleccionar los criterios de impacto",J37)</f>
        <v>0</v>
      </c>
      <c r="L37" s="344"/>
      <c r="M37" s="341"/>
      <c r="N37" s="338"/>
      <c r="O37" s="106">
        <v>6</v>
      </c>
      <c r="P37" s="180"/>
      <c r="Q37" s="107" t="str">
        <f t="shared" si="25"/>
        <v/>
      </c>
      <c r="R37" s="108"/>
      <c r="S37" s="108"/>
      <c r="T37" s="109" t="str">
        <f t="shared" si="22"/>
        <v/>
      </c>
      <c r="U37" s="108"/>
      <c r="V37" s="108"/>
      <c r="W37" s="108"/>
      <c r="X37" s="110" t="str">
        <f t="shared" si="26"/>
        <v/>
      </c>
      <c r="Y37" s="111" t="str">
        <f t="shared" si="1"/>
        <v/>
      </c>
      <c r="Z37" s="112" t="str">
        <f t="shared" si="23"/>
        <v/>
      </c>
      <c r="AA37" s="111" t="str">
        <f t="shared" si="3"/>
        <v/>
      </c>
      <c r="AB37" s="112" t="str">
        <f t="shared" si="27"/>
        <v/>
      </c>
      <c r="AC37" s="113" t="str">
        <f t="shared" si="28"/>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69.75" customHeight="1" x14ac:dyDescent="0.3">
      <c r="A38" s="361">
        <v>5</v>
      </c>
      <c r="B38" s="358" t="s">
        <v>230</v>
      </c>
      <c r="C38" s="358" t="s">
        <v>302</v>
      </c>
      <c r="D38" s="358" t="s">
        <v>300</v>
      </c>
      <c r="E38" s="355" t="s">
        <v>301</v>
      </c>
      <c r="F38" s="358" t="s">
        <v>236</v>
      </c>
      <c r="G38" s="348">
        <v>360</v>
      </c>
      <c r="H38" s="342" t="str">
        <f>IF(G38&lt;=0,"",IF(G38&lt;=2,"Muy Baja",IF(G38&lt;=24,"Baja",IF(G38&lt;=500,"Media",IF(G38&lt;=5000,"Alta","Muy Alta")))))</f>
        <v>Media</v>
      </c>
      <c r="I38" s="339">
        <f>IF(H38="","",IF(H38="Muy Baja",0.2,IF(H38="Baja",0.4,IF(H38="Media",0.6,IF(H38="Alta",0.8,IF(H38="Muy Alta",1,))))))</f>
        <v>0.6</v>
      </c>
      <c r="J38" s="345" t="s">
        <v>187</v>
      </c>
      <c r="K38" s="186"/>
      <c r="L38" s="342" t="str">
        <f>IF(OR(K39='Tabla Impacto'!$C$11,K39='Tabla Impacto'!$D$11),"Leve",IF(OR(K39='Tabla Impacto'!$C$12,K39='Tabla Impacto'!$D$12),"Menor",IF(OR(K39='Tabla Impacto'!$C$13,K39='Tabla Impacto'!$D$13),"Moderado",IF(OR(K39='Tabla Impacto'!$C$14,K39='Tabla Impacto'!$D$14),"Mayor",IF(OR(K39='Tabla Impacto'!$C$15,K39='Tabla Impacto'!$D$15),"Catastrófico","")))))</f>
        <v>Catastrófico</v>
      </c>
      <c r="M38" s="339">
        <f>IF(L38="","",IF(L38="Leve",0.2,IF(L38="Menor",0.4,IF(L38="Moderado",0.6,IF(L38="Mayor",0.8,IF(L38="Catastrófico",1,))))))</f>
        <v>1</v>
      </c>
      <c r="N38" s="336"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Extremo</v>
      </c>
      <c r="O38" s="361">
        <v>1</v>
      </c>
      <c r="P38" s="364" t="s">
        <v>303</v>
      </c>
      <c r="Q38" s="366" t="str">
        <f>IF(OR(R38="Preventivo",R38="Detectivo"),"Probabilidad",IF(R38="Correctivo","Impacto",""))</f>
        <v>Probabilidad</v>
      </c>
      <c r="R38" s="334" t="s">
        <v>200</v>
      </c>
      <c r="S38" s="334" t="s">
        <v>208</v>
      </c>
      <c r="T38" s="351" t="str">
        <f>IF(AND(R38="Preventivo",S38="Automático"),"50%",IF(AND(R38="Preventivo",S38="Manual"),"40%",IF(AND(R38="Detectivo",S38="Automático"),"40%",IF(AND(R38="Detectivo",S38="Manual"),"30%",IF(AND(R38="Correctivo",S38="Automático"),"35%",IF(AND(R38="Correctivo",S38="Manual"),"25%",""))))))</f>
        <v>40%</v>
      </c>
      <c r="U38" s="334" t="s">
        <v>211</v>
      </c>
      <c r="V38" s="334" t="s">
        <v>216</v>
      </c>
      <c r="W38" s="334" t="s">
        <v>220</v>
      </c>
      <c r="X38" s="110"/>
      <c r="Y38" s="353" t="str">
        <f>IFERROR(IF(X39="","",IF(X39&lt;=0.2,"Muy Baja",IF(X39&lt;=0.4,"Baja",IF(X39&lt;=0.6,"Media",IF(X39&lt;=0.8,"Alta","Muy Alta"))))),"")</f>
        <v>Baja</v>
      </c>
      <c r="Z38" s="351">
        <f>+X39</f>
        <v>0.36</v>
      </c>
      <c r="AA38" s="353" t="str">
        <f>IFERROR(IF(AB38="","",IF(AB38&lt;=0.2,"Leve",IF(AB38&lt;=0.4,"Menor",IF(AB38&lt;=0.6,"Moderado",IF(AB38&lt;=0.8,"Mayor","Catastrófico"))))),"")</f>
        <v>Catastrófico</v>
      </c>
      <c r="AB38" s="351">
        <f>IFERROR(IF(Q38="Impacto",(M38-(+M38*T38)),IF(Q38="Probabilidad",M38,"")),"")</f>
        <v>1</v>
      </c>
      <c r="AC38" s="332"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Extremo</v>
      </c>
      <c r="AD38" s="334" t="s">
        <v>231</v>
      </c>
      <c r="AE38" s="190" t="s">
        <v>304</v>
      </c>
      <c r="AF38" s="167" t="s">
        <v>290</v>
      </c>
      <c r="AG38" s="169">
        <v>45001</v>
      </c>
      <c r="AH38" s="169">
        <v>45275</v>
      </c>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83.25" customHeight="1" x14ac:dyDescent="0.3">
      <c r="A39" s="362"/>
      <c r="B39" s="359"/>
      <c r="C39" s="359"/>
      <c r="D39" s="359"/>
      <c r="E39" s="356"/>
      <c r="F39" s="359"/>
      <c r="G39" s="349"/>
      <c r="H39" s="343"/>
      <c r="I39" s="340"/>
      <c r="J39" s="346"/>
      <c r="K39" s="339" t="str">
        <f>IF(NOT(ISERROR(MATCH(J38,'Tabla Impacto'!$B$221:$B$223,0))),'Tabla Impacto'!$F$223&amp;"Por favor no seleccionar los criterios de impacto(Afectación Económica o presupuestal y Pérdida Reputacional)",J38)</f>
        <v xml:space="preserve">     Mayor a 500 SMLMV </v>
      </c>
      <c r="L39" s="343"/>
      <c r="M39" s="340"/>
      <c r="N39" s="337"/>
      <c r="O39" s="363"/>
      <c r="P39" s="365"/>
      <c r="Q39" s="367"/>
      <c r="R39" s="335"/>
      <c r="S39" s="335"/>
      <c r="T39" s="352"/>
      <c r="U39" s="335"/>
      <c r="V39" s="335"/>
      <c r="W39" s="335"/>
      <c r="X39" s="159">
        <f>IFERROR(IF(Q38="Probabilidad",(I38-(+I38*T38)),IF(Q38="Impacto",I38,"")),"")</f>
        <v>0.36</v>
      </c>
      <c r="Y39" s="354"/>
      <c r="Z39" s="352"/>
      <c r="AA39" s="354"/>
      <c r="AB39" s="352"/>
      <c r="AC39" s="333"/>
      <c r="AD39" s="335"/>
      <c r="AE39" s="193" t="s">
        <v>305</v>
      </c>
      <c r="AF39" s="167" t="s">
        <v>290</v>
      </c>
      <c r="AG39" s="169">
        <v>45001</v>
      </c>
      <c r="AH39" s="169">
        <v>45275</v>
      </c>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62"/>
      <c r="B40" s="359"/>
      <c r="C40" s="359"/>
      <c r="D40" s="359"/>
      <c r="E40" s="356"/>
      <c r="F40" s="359"/>
      <c r="G40" s="349"/>
      <c r="H40" s="343"/>
      <c r="I40" s="340"/>
      <c r="J40" s="346"/>
      <c r="K40" s="340">
        <f>IF(NOT(ISERROR(MATCH(J40,_xlfn.ANCHORARRAY(E51),0))),I53&amp;"Por favor no seleccionar los criterios de impacto",J40)</f>
        <v>0</v>
      </c>
      <c r="L40" s="343"/>
      <c r="M40" s="340"/>
      <c r="N40" s="337"/>
      <c r="O40" s="106">
        <v>2</v>
      </c>
      <c r="P40" s="180"/>
      <c r="Q40" s="107" t="str">
        <f>IF(OR(R40="Preventivo",R40="Detectivo"),"Probabilidad",IF(R40="Correctivo","Impacto",""))</f>
        <v/>
      </c>
      <c r="R40" s="108"/>
      <c r="S40" s="108"/>
      <c r="T40" s="109" t="str">
        <f t="shared" ref="T40:T45" si="29">IF(AND(R40="Preventivo",S40="Automático"),"50%",IF(AND(R40="Preventivo",S40="Manual"),"40%",IF(AND(R40="Detectivo",S40="Automático"),"40%",IF(AND(R40="Detectivo",S40="Manual"),"30%",IF(AND(R40="Correctivo",S40="Automático"),"35%",IF(AND(R40="Correctivo",S40="Manual"),"25%",""))))))</f>
        <v/>
      </c>
      <c r="U40" s="108"/>
      <c r="V40" s="108"/>
      <c r="W40" s="108"/>
      <c r="X40" s="110" t="str">
        <f>IFERROR(IF(AND(Q38="Probabilidad",Q40="Probabilidad"),(Z38-(+Z38*T40)),IF(Q40="Probabilidad",(I38-(+I38*T40)),IF(Q40="Impacto",Z38,""))),"")</f>
        <v/>
      </c>
      <c r="Y40" s="111" t="str">
        <f t="shared" si="1"/>
        <v/>
      </c>
      <c r="Z40" s="112" t="str">
        <f t="shared" ref="Z40:Z44" si="30">+X40</f>
        <v/>
      </c>
      <c r="AA40" s="111" t="str">
        <f t="shared" si="3"/>
        <v/>
      </c>
      <c r="AB40" s="112" t="str">
        <f>IFERROR(IF(AND(Q38="Impacto",Q40="Impacto"),(AB38-(+AB38*T40)),IF(Q40="Impacto",(M38-(+M38*T40)),IF(Q40="Probabilidad",AB38,""))),"")</f>
        <v/>
      </c>
      <c r="AC40" s="113" t="str">
        <f t="shared" ref="AC40:AC41" si="3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62"/>
      <c r="B41" s="359"/>
      <c r="C41" s="359"/>
      <c r="D41" s="359"/>
      <c r="E41" s="356"/>
      <c r="F41" s="359"/>
      <c r="G41" s="349"/>
      <c r="H41" s="343"/>
      <c r="I41" s="340"/>
      <c r="J41" s="346"/>
      <c r="K41" s="340">
        <f>IF(NOT(ISERROR(MATCH(J41,_xlfn.ANCHORARRAY(E52),0))),I54&amp;"Por favor no seleccionar los criterios de impacto",J41)</f>
        <v>0</v>
      </c>
      <c r="L41" s="343"/>
      <c r="M41" s="340"/>
      <c r="N41" s="337"/>
      <c r="O41" s="106">
        <v>3</v>
      </c>
      <c r="P41" s="181"/>
      <c r="Q41" s="107" t="str">
        <f>IF(OR(R41="Preventivo",R41="Detectivo"),"Probabilidad",IF(R41="Correctivo","Impacto",""))</f>
        <v/>
      </c>
      <c r="R41" s="108"/>
      <c r="S41" s="108"/>
      <c r="T41" s="109" t="str">
        <f t="shared" si="29"/>
        <v/>
      </c>
      <c r="U41" s="108"/>
      <c r="V41" s="108"/>
      <c r="W41" s="108"/>
      <c r="X41" s="110" t="str">
        <f>IFERROR(IF(AND(Q40="Probabilidad",Q41="Probabilidad"),(Z40-(+Z40*T41)),IF(AND(Q40="Impacto",Q41="Probabilidad"),(Z38-(+Z38*T41)),IF(Q41="Impacto",Z40,""))),"")</f>
        <v/>
      </c>
      <c r="Y41" s="111" t="str">
        <f t="shared" si="1"/>
        <v/>
      </c>
      <c r="Z41" s="112" t="str">
        <f t="shared" si="30"/>
        <v/>
      </c>
      <c r="AA41" s="111" t="str">
        <f t="shared" si="3"/>
        <v/>
      </c>
      <c r="AB41" s="112" t="str">
        <f>IFERROR(IF(AND(Q40="Impacto",Q41="Impacto"),(AB40-(+AB40*T41)),IF(AND(Q40="Probabilidad",Q41="Impacto"),(AB38-(+AB38*T41)),IF(Q41="Probabilidad",AB40,""))),"")</f>
        <v/>
      </c>
      <c r="AC41" s="113" t="str">
        <f t="shared" si="31"/>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x14ac:dyDescent="0.3">
      <c r="A42" s="362"/>
      <c r="B42" s="359"/>
      <c r="C42" s="359"/>
      <c r="D42" s="359"/>
      <c r="E42" s="356"/>
      <c r="F42" s="359"/>
      <c r="G42" s="349"/>
      <c r="H42" s="343"/>
      <c r="I42" s="340"/>
      <c r="J42" s="346"/>
      <c r="K42" s="340">
        <f>IF(NOT(ISERROR(MATCH(J42,_xlfn.ANCHORARRAY(E53),0))),I55&amp;"Por favor no seleccionar los criterios de impacto",J42)</f>
        <v>0</v>
      </c>
      <c r="L42" s="343"/>
      <c r="M42" s="340"/>
      <c r="N42" s="337"/>
      <c r="O42" s="106">
        <v>4</v>
      </c>
      <c r="P42" s="180"/>
      <c r="Q42" s="107" t="str">
        <f t="shared" ref="Q42:Q45" si="32">IF(OR(R42="Preventivo",R42="Detectivo"),"Probabilidad",IF(R42="Correctivo","Impacto",""))</f>
        <v/>
      </c>
      <c r="R42" s="108"/>
      <c r="S42" s="108"/>
      <c r="T42" s="109" t="str">
        <f t="shared" si="29"/>
        <v/>
      </c>
      <c r="U42" s="108"/>
      <c r="V42" s="108"/>
      <c r="W42" s="108"/>
      <c r="X42" s="110" t="str">
        <f t="shared" ref="X42:X44" si="33">IFERROR(IF(AND(Q41="Probabilidad",Q42="Probabilidad"),(Z41-(+Z41*T42)),IF(AND(Q41="Impacto",Q42="Probabilidad"),(Z40-(+Z40*T42)),IF(Q42="Impacto",Z41,""))),"")</f>
        <v/>
      </c>
      <c r="Y42" s="111" t="str">
        <f t="shared" si="1"/>
        <v/>
      </c>
      <c r="Z42" s="112" t="str">
        <f t="shared" si="30"/>
        <v/>
      </c>
      <c r="AA42" s="111" t="str">
        <f t="shared" si="3"/>
        <v/>
      </c>
      <c r="AB42" s="112" t="str">
        <f t="shared" ref="AB42:AB44" si="34">IFERROR(IF(AND(Q41="Impacto",Q42="Impacto"),(AB41-(+AB41*T42)),IF(AND(Q41="Probabilidad",Q42="Impacto"),(AB40-(+AB40*T42)),IF(Q42="Probabilidad",AB41,""))),"")</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x14ac:dyDescent="0.3">
      <c r="A43" s="362"/>
      <c r="B43" s="359"/>
      <c r="C43" s="359"/>
      <c r="D43" s="359"/>
      <c r="E43" s="356"/>
      <c r="F43" s="359"/>
      <c r="G43" s="349"/>
      <c r="H43" s="343"/>
      <c r="I43" s="340"/>
      <c r="J43" s="346"/>
      <c r="K43" s="340">
        <f>IF(NOT(ISERROR(MATCH(J43,_xlfn.ANCHORARRAY(E54),0))),I56&amp;"Por favor no seleccionar los criterios de impacto",J43)</f>
        <v>0</v>
      </c>
      <c r="L43" s="343"/>
      <c r="M43" s="340"/>
      <c r="N43" s="337"/>
      <c r="O43" s="106">
        <v>5</v>
      </c>
      <c r="P43" s="180"/>
      <c r="Q43" s="107" t="str">
        <f t="shared" si="32"/>
        <v/>
      </c>
      <c r="R43" s="108"/>
      <c r="S43" s="108"/>
      <c r="T43" s="109" t="str">
        <f t="shared" si="29"/>
        <v/>
      </c>
      <c r="U43" s="108"/>
      <c r="V43" s="108"/>
      <c r="W43" s="108"/>
      <c r="X43" s="110" t="str">
        <f t="shared" si="33"/>
        <v/>
      </c>
      <c r="Y43" s="111" t="str">
        <f t="shared" si="1"/>
        <v/>
      </c>
      <c r="Z43" s="112" t="str">
        <f t="shared" si="30"/>
        <v/>
      </c>
      <c r="AA43" s="111" t="str">
        <f t="shared" si="3"/>
        <v/>
      </c>
      <c r="AB43" s="112" t="str">
        <f t="shared" si="34"/>
        <v/>
      </c>
      <c r="AC43" s="113" t="str">
        <f t="shared" ref="AC43:AC44" si="35">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363"/>
      <c r="B44" s="360"/>
      <c r="C44" s="360"/>
      <c r="D44" s="360"/>
      <c r="E44" s="357"/>
      <c r="F44" s="360"/>
      <c r="G44" s="350"/>
      <c r="H44" s="344"/>
      <c r="I44" s="341"/>
      <c r="J44" s="347"/>
      <c r="K44" s="341">
        <f>IF(NOT(ISERROR(MATCH(J44,_xlfn.ANCHORARRAY(E55),0))),I57&amp;"Por favor no seleccionar los criterios de impacto",J44)</f>
        <v>0</v>
      </c>
      <c r="L44" s="344"/>
      <c r="M44" s="341"/>
      <c r="N44" s="338"/>
      <c r="O44" s="106">
        <v>6</v>
      </c>
      <c r="P44" s="180"/>
      <c r="Q44" s="107" t="str">
        <f t="shared" si="32"/>
        <v/>
      </c>
      <c r="R44" s="108"/>
      <c r="S44" s="108"/>
      <c r="T44" s="109" t="str">
        <f t="shared" si="29"/>
        <v/>
      </c>
      <c r="U44" s="108"/>
      <c r="V44" s="108"/>
      <c r="W44" s="108"/>
      <c r="X44" s="110" t="str">
        <f t="shared" si="33"/>
        <v/>
      </c>
      <c r="Y44" s="111" t="str">
        <f t="shared" si="1"/>
        <v/>
      </c>
      <c r="Z44" s="112" t="str">
        <f t="shared" si="30"/>
        <v/>
      </c>
      <c r="AA44" s="111" t="str">
        <f t="shared" si="3"/>
        <v/>
      </c>
      <c r="AB44" s="112" t="str">
        <f t="shared" si="34"/>
        <v/>
      </c>
      <c r="AC44" s="113" t="str">
        <f t="shared" si="35"/>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02.75" customHeight="1" x14ac:dyDescent="0.3">
      <c r="A45" s="361">
        <v>6</v>
      </c>
      <c r="B45" s="358" t="s">
        <v>230</v>
      </c>
      <c r="C45" s="358" t="s">
        <v>306</v>
      </c>
      <c r="D45" s="358" t="s">
        <v>307</v>
      </c>
      <c r="E45" s="355" t="s">
        <v>308</v>
      </c>
      <c r="F45" s="358" t="s">
        <v>236</v>
      </c>
      <c r="G45" s="348">
        <v>50</v>
      </c>
      <c r="H45" s="342" t="str">
        <f>IF(G45&lt;=0,"",IF(G45&lt;=2,"Muy Baja",IF(G45&lt;=24,"Baja",IF(G45&lt;=500,"Media",IF(G45&lt;=5000,"Alta","Muy Alta")))))</f>
        <v>Media</v>
      </c>
      <c r="I45" s="339">
        <f>IF(H45="","",IF(H45="Muy Baja",0.2,IF(H45="Baja",0.4,IF(H45="Media",0.6,IF(H45="Alta",0.8,IF(H45="Muy Alta",1,))))))</f>
        <v>0.6</v>
      </c>
      <c r="J45" s="345" t="s">
        <v>181</v>
      </c>
      <c r="K45" s="339" t="str">
        <f>IF(NOT(ISERROR(MATCH(J45,'Tabla Impacto'!$B$221:$B$223,0))),'Tabla Impacto'!$F$223&amp;"Por favor no seleccionar los criterios de impacto(Afectación Económica o presupuestal y Pérdida Reputacional)",J45)</f>
        <v xml:space="preserve">     Entre 10 y 50 SMLMV </v>
      </c>
      <c r="L45" s="342" t="str">
        <f>IF(OR(K45='Tabla Impacto'!$C$11,K45='Tabla Impacto'!$D$11),"Leve",IF(OR(K45='Tabla Impacto'!$C$12,K45='Tabla Impacto'!$D$12),"Menor",IF(OR(K45='Tabla Impacto'!$C$13,K45='Tabla Impacto'!$D$13),"Moderado",IF(OR(K45='Tabla Impacto'!$C$14,K45='Tabla Impacto'!$D$14),"Mayor",IF(OR(K45='Tabla Impacto'!$C$15,K45='Tabla Impacto'!$D$15),"Catastrófico","")))))</f>
        <v>Menor</v>
      </c>
      <c r="M45" s="339">
        <f>IF(L45="","",IF(L45="Leve",0.2,IF(L45="Menor",0.4,IF(L45="Moderado",0.6,IF(L45="Mayor",0.8,IF(L45="Catastrófico",1,))))))</f>
        <v>0.4</v>
      </c>
      <c r="N45" s="336" t="str">
        <f>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Moderado</v>
      </c>
      <c r="O45" s="106">
        <v>1</v>
      </c>
      <c r="P45" s="191" t="s">
        <v>309</v>
      </c>
      <c r="Q45" s="162" t="str">
        <f t="shared" si="32"/>
        <v>Probabilidad</v>
      </c>
      <c r="R45" s="170" t="s">
        <v>200</v>
      </c>
      <c r="S45" s="170" t="s">
        <v>208</v>
      </c>
      <c r="T45" s="171" t="str">
        <f t="shared" si="29"/>
        <v>40%</v>
      </c>
      <c r="U45" s="170" t="s">
        <v>211</v>
      </c>
      <c r="V45" s="170" t="s">
        <v>216</v>
      </c>
      <c r="W45" s="170" t="s">
        <v>220</v>
      </c>
      <c r="X45" s="159">
        <f>IFERROR(IF(Q45="Probabilidad",(I45-(+I45*T45)),IF(Q45="Impacto",I45,"")),"")</f>
        <v>0.36</v>
      </c>
      <c r="Y45" s="172" t="str">
        <f>IFERROR(IF(X45="","",IF(X45&lt;=0.2,"Muy Baja",IF(X45&lt;=0.4,"Baja",IF(X45&lt;=0.6,"Media",IF(X45&lt;=0.8,"Alta","Muy Alta"))))),"")</f>
        <v>Baja</v>
      </c>
      <c r="Z45" s="173">
        <f>+X45</f>
        <v>0.36</v>
      </c>
      <c r="AA45" s="172" t="str">
        <f>IFERROR(IF(AB45="","",IF(AB45&lt;=0.2,"Leve",IF(AB45&lt;=0.4,"Menor",IF(AB45&lt;=0.6,"Moderado",IF(AB45&lt;=0.8,"Mayor","Catastrófico"))))),"")</f>
        <v>Menor</v>
      </c>
      <c r="AB45" s="173">
        <f>IFERROR(IF(Q45="Impacto",(M45-(+M45*T45)),IF(Q45="Probabilidad",M45,"")),"")</f>
        <v>0.4</v>
      </c>
      <c r="AC45" s="174"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Moderado</v>
      </c>
      <c r="AD45" s="175" t="s">
        <v>231</v>
      </c>
      <c r="AE45" s="193" t="s">
        <v>310</v>
      </c>
      <c r="AF45" s="167" t="s">
        <v>311</v>
      </c>
      <c r="AG45" s="169">
        <v>45001</v>
      </c>
      <c r="AH45" s="169">
        <v>45275</v>
      </c>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62"/>
      <c r="B46" s="359"/>
      <c r="C46" s="359"/>
      <c r="D46" s="359"/>
      <c r="E46" s="356"/>
      <c r="F46" s="359"/>
      <c r="G46" s="349"/>
      <c r="H46" s="343"/>
      <c r="I46" s="340"/>
      <c r="J46" s="346"/>
      <c r="K46" s="340">
        <f>IF(NOT(ISERROR(MATCH(J46,_xlfn.ANCHORARRAY(E57),0))),I59&amp;"Por favor no seleccionar los criterios de impacto",J46)</f>
        <v>0</v>
      </c>
      <c r="L46" s="343"/>
      <c r="M46" s="340"/>
      <c r="N46" s="337"/>
      <c r="O46" s="106">
        <v>2</v>
      </c>
      <c r="P46" s="180"/>
      <c r="Q46" s="107" t="str">
        <f>IF(OR(R46="Preventivo",R46="Detectivo"),"Probabilidad",IF(R46="Correctivo","Impacto",""))</f>
        <v/>
      </c>
      <c r="R46" s="108"/>
      <c r="S46" s="108"/>
      <c r="T46" s="109" t="str">
        <f t="shared" ref="T46:T50" si="36">IF(AND(R46="Preventivo",S46="Automático"),"50%",IF(AND(R46="Preventivo",S46="Manual"),"40%",IF(AND(R46="Detectivo",S46="Automático"),"40%",IF(AND(R46="Detectivo",S46="Manual"),"30%",IF(AND(R46="Correctivo",S46="Automático"),"35%",IF(AND(R46="Correctivo",S46="Manual"),"25%",""))))))</f>
        <v/>
      </c>
      <c r="U46" s="108"/>
      <c r="V46" s="108"/>
      <c r="W46" s="108"/>
      <c r="X46" s="110" t="str">
        <f>IFERROR(IF(AND(Q45="Probabilidad",Q46="Probabilidad"),(Z45-(+Z45*T46)),IF(Q46="Probabilidad",(I45-(+I45*T46)),IF(Q46="Impacto",Z45,""))),"")</f>
        <v/>
      </c>
      <c r="Y46" s="111" t="str">
        <f t="shared" si="1"/>
        <v/>
      </c>
      <c r="Z46" s="112" t="str">
        <f t="shared" ref="Z46:Z50" si="37">+X46</f>
        <v/>
      </c>
      <c r="AA46" s="111" t="str">
        <f t="shared" si="3"/>
        <v/>
      </c>
      <c r="AB46" s="112" t="str">
        <f>IFERROR(IF(AND(Q45="Impacto",Q46="Impacto"),(AB45-(+AB45*T46)),IF(Q46="Impacto",(M45-(+M45*T46)),IF(Q46="Probabilidad",AB45,""))),"")</f>
        <v/>
      </c>
      <c r="AC46" s="113" t="str">
        <f t="shared" ref="AC46:AC47" si="38">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62"/>
      <c r="B47" s="359"/>
      <c r="C47" s="359"/>
      <c r="D47" s="359"/>
      <c r="E47" s="356"/>
      <c r="F47" s="359"/>
      <c r="G47" s="349"/>
      <c r="H47" s="343"/>
      <c r="I47" s="340"/>
      <c r="J47" s="346"/>
      <c r="K47" s="340">
        <f>IF(NOT(ISERROR(MATCH(J47,_xlfn.ANCHORARRAY(E58),0))),I60&amp;"Por favor no seleccionar los criterios de impacto",J47)</f>
        <v>0</v>
      </c>
      <c r="L47" s="343"/>
      <c r="M47" s="340"/>
      <c r="N47" s="337"/>
      <c r="O47" s="106">
        <v>3</v>
      </c>
      <c r="P47" s="181"/>
      <c r="Q47" s="107" t="str">
        <f>IF(OR(R47="Preventivo",R47="Detectivo"),"Probabilidad",IF(R47="Correctivo","Impacto",""))</f>
        <v/>
      </c>
      <c r="R47" s="108"/>
      <c r="S47" s="108"/>
      <c r="T47" s="109" t="str">
        <f t="shared" si="36"/>
        <v/>
      </c>
      <c r="U47" s="108"/>
      <c r="V47" s="108"/>
      <c r="W47" s="108"/>
      <c r="X47" s="110" t="str">
        <f>IFERROR(IF(AND(Q46="Probabilidad",Q47="Probabilidad"),(Z46-(+Z46*T47)),IF(AND(Q46="Impacto",Q47="Probabilidad"),(Z45-(+Z45*T47)),IF(Q47="Impacto",Z46,""))),"")</f>
        <v/>
      </c>
      <c r="Y47" s="111" t="str">
        <f t="shared" si="1"/>
        <v/>
      </c>
      <c r="Z47" s="112" t="str">
        <f t="shared" si="37"/>
        <v/>
      </c>
      <c r="AA47" s="111" t="str">
        <f t="shared" si="3"/>
        <v/>
      </c>
      <c r="AB47" s="112" t="str">
        <f>IFERROR(IF(AND(Q46="Impacto",Q47="Impacto"),(AB46-(+AB46*T47)),IF(AND(Q46="Probabilidad",Q47="Impacto"),(AB45-(+AB45*T47)),IF(Q47="Probabilidad",AB46,""))),"")</f>
        <v/>
      </c>
      <c r="AC47" s="113" t="str">
        <f t="shared" si="38"/>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62"/>
      <c r="B48" s="359"/>
      <c r="C48" s="359"/>
      <c r="D48" s="359"/>
      <c r="E48" s="356"/>
      <c r="F48" s="359"/>
      <c r="G48" s="349"/>
      <c r="H48" s="343"/>
      <c r="I48" s="340"/>
      <c r="J48" s="346"/>
      <c r="K48" s="340">
        <f>IF(NOT(ISERROR(MATCH(J48,_xlfn.ANCHORARRAY(E59),0))),I61&amp;"Por favor no seleccionar los criterios de impacto",J48)</f>
        <v>0</v>
      </c>
      <c r="L48" s="343"/>
      <c r="M48" s="340"/>
      <c r="N48" s="337"/>
      <c r="O48" s="106">
        <v>4</v>
      </c>
      <c r="P48" s="180"/>
      <c r="Q48" s="107" t="str">
        <f t="shared" ref="Q48:Q50" si="39">IF(OR(R48="Preventivo",R48="Detectivo"),"Probabilidad",IF(R48="Correctivo","Impacto",""))</f>
        <v/>
      </c>
      <c r="R48" s="108"/>
      <c r="S48" s="108"/>
      <c r="T48" s="109" t="str">
        <f t="shared" si="36"/>
        <v/>
      </c>
      <c r="U48" s="108"/>
      <c r="V48" s="108"/>
      <c r="W48" s="108"/>
      <c r="X48" s="110" t="str">
        <f t="shared" ref="X48:X50" si="40">IFERROR(IF(AND(Q47="Probabilidad",Q48="Probabilidad"),(Z47-(+Z47*T48)),IF(AND(Q47="Impacto",Q48="Probabilidad"),(Z46-(+Z46*T48)),IF(Q48="Impacto",Z47,""))),"")</f>
        <v/>
      </c>
      <c r="Y48" s="111" t="str">
        <f t="shared" si="1"/>
        <v/>
      </c>
      <c r="Z48" s="112" t="str">
        <f t="shared" si="37"/>
        <v/>
      </c>
      <c r="AA48" s="111" t="str">
        <f t="shared" si="3"/>
        <v/>
      </c>
      <c r="AB48" s="112" t="str">
        <f t="shared" ref="AB48:AB50" si="41">IFERROR(IF(AND(Q47="Impacto",Q48="Impacto"),(AB47-(+AB47*T48)),IF(AND(Q47="Probabilidad",Q48="Impacto"),(AB46-(+AB46*T48)),IF(Q48="Probabilidad",AB47,""))),"")</f>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x14ac:dyDescent="0.3">
      <c r="A49" s="362"/>
      <c r="B49" s="359"/>
      <c r="C49" s="359"/>
      <c r="D49" s="359"/>
      <c r="E49" s="356"/>
      <c r="F49" s="359"/>
      <c r="G49" s="349"/>
      <c r="H49" s="343"/>
      <c r="I49" s="340"/>
      <c r="J49" s="346"/>
      <c r="K49" s="340">
        <f>IF(NOT(ISERROR(MATCH(J49,_xlfn.ANCHORARRAY(E60),0))),I62&amp;"Por favor no seleccionar los criterios de impacto",J49)</f>
        <v>0</v>
      </c>
      <c r="L49" s="343"/>
      <c r="M49" s="340"/>
      <c r="N49" s="337"/>
      <c r="O49" s="106">
        <v>5</v>
      </c>
      <c r="P49" s="180"/>
      <c r="Q49" s="107" t="str">
        <f t="shared" si="39"/>
        <v/>
      </c>
      <c r="R49" s="108"/>
      <c r="S49" s="108"/>
      <c r="T49" s="109" t="str">
        <f t="shared" si="36"/>
        <v/>
      </c>
      <c r="U49" s="108"/>
      <c r="V49" s="108"/>
      <c r="W49" s="108"/>
      <c r="X49" s="110" t="str">
        <f t="shared" si="40"/>
        <v/>
      </c>
      <c r="Y49" s="111" t="str">
        <f t="shared" si="1"/>
        <v/>
      </c>
      <c r="Z49" s="112" t="str">
        <f t="shared" si="37"/>
        <v/>
      </c>
      <c r="AA49" s="111" t="str">
        <f t="shared" si="3"/>
        <v/>
      </c>
      <c r="AB49" s="112" t="str">
        <f t="shared" si="41"/>
        <v/>
      </c>
      <c r="AC49" s="113" t="str">
        <f t="shared" ref="AC49" si="42">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4"/>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63"/>
      <c r="B50" s="360"/>
      <c r="C50" s="360"/>
      <c r="D50" s="360"/>
      <c r="E50" s="357"/>
      <c r="F50" s="360"/>
      <c r="G50" s="350"/>
      <c r="H50" s="344"/>
      <c r="I50" s="341"/>
      <c r="J50" s="347"/>
      <c r="K50" s="341">
        <f>IF(NOT(ISERROR(MATCH(J50,_xlfn.ANCHORARRAY(E61),0))),I63&amp;"Por favor no seleccionar los criterios de impacto",J50)</f>
        <v>0</v>
      </c>
      <c r="L50" s="344"/>
      <c r="M50" s="341"/>
      <c r="N50" s="338"/>
      <c r="O50" s="106">
        <v>6</v>
      </c>
      <c r="P50" s="180"/>
      <c r="Q50" s="107" t="str">
        <f t="shared" si="39"/>
        <v/>
      </c>
      <c r="R50" s="108"/>
      <c r="S50" s="108"/>
      <c r="T50" s="109" t="str">
        <f t="shared" si="36"/>
        <v/>
      </c>
      <c r="U50" s="108"/>
      <c r="V50" s="108"/>
      <c r="W50" s="108"/>
      <c r="X50" s="110" t="str">
        <f t="shared" si="40"/>
        <v/>
      </c>
      <c r="Y50" s="111" t="str">
        <f t="shared" si="1"/>
        <v/>
      </c>
      <c r="Z50" s="112" t="str">
        <f t="shared" si="37"/>
        <v/>
      </c>
      <c r="AA50" s="111" t="str">
        <f>IFERROR(IF(AB50="","",IF(AB50&lt;=0.2,"Leve",IF(AB50&lt;=0.4,"Menor",IF(AB50&lt;=0.6,"Moderado",IF(AB50&lt;=0.8,"Mayor","Catastrófico"))))),"")</f>
        <v/>
      </c>
      <c r="AB50" s="112" t="str">
        <f t="shared" si="41"/>
        <v/>
      </c>
      <c r="AC50" s="113"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70.5" customHeight="1" x14ac:dyDescent="0.3">
      <c r="A51" s="361">
        <v>7</v>
      </c>
      <c r="B51" s="358" t="s">
        <v>230</v>
      </c>
      <c r="C51" s="405" t="s">
        <v>312</v>
      </c>
      <c r="D51" s="358" t="s">
        <v>313</v>
      </c>
      <c r="E51" s="370" t="s">
        <v>314</v>
      </c>
      <c r="F51" s="358" t="s">
        <v>236</v>
      </c>
      <c r="G51" s="348">
        <v>200</v>
      </c>
      <c r="H51" s="342" t="str">
        <f>IF(G51&lt;=0,"",IF(G51&lt;=2,"Muy Baja",IF(G51&lt;=24,"Baja",IF(G51&lt;=500,"Media",IF(G51&lt;=5000,"Alta","Muy Alta")))))</f>
        <v>Media</v>
      </c>
      <c r="I51" s="339">
        <f>IF(H51="","",IF(H51="Muy Baja",0.2,IF(H51="Baja",0.4,IF(H51="Media",0.6,IF(H51="Alta",0.8,IF(H51="Muy Alta",1,))))))</f>
        <v>0.6</v>
      </c>
      <c r="J51" s="345" t="s">
        <v>184</v>
      </c>
      <c r="K51" s="339" t="str">
        <f>IF(NOT(ISERROR(MATCH(J51,'Tabla Impacto'!$B$221:$B$223,0))),'Tabla Impacto'!$F$223&amp;"Por favor no seleccionar los criterios de impacto(Afectación Económica o presupuestal y Pérdida Reputacional)",J51)</f>
        <v xml:space="preserve">     El riesgo afecta la imagen de la entidad con algunos usuarios de relevancia frente al logro de los objetivos</v>
      </c>
      <c r="L51" s="342" t="str">
        <f>IF(OR(K51='Tabla Impacto'!$C$11,K51='Tabla Impacto'!$D$11),"Leve",IF(OR(K51='Tabla Impacto'!$C$12,K51='Tabla Impacto'!$D$12),"Menor",IF(OR(K51='Tabla Impacto'!$C$13,K51='Tabla Impacto'!$D$13),"Moderado",IF(OR(K51='Tabla Impacto'!$C$14,K51='Tabla Impacto'!$D$14),"Mayor",IF(OR(K51='Tabla Impacto'!$C$15,K51='Tabla Impacto'!$D$15),"Catastrófico","")))))</f>
        <v>Moderado</v>
      </c>
      <c r="M51" s="339">
        <f>IF(L51="","",IF(L51="Leve",0.2,IF(L51="Menor",0.4,IF(L51="Moderado",0.6,IF(L51="Mayor",0.8,IF(L51="Catastrófico",1,))))))</f>
        <v>0.6</v>
      </c>
      <c r="N51" s="336" t="str">
        <f>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Moderado</v>
      </c>
      <c r="O51" s="106">
        <v>1</v>
      </c>
      <c r="P51" s="191" t="s">
        <v>315</v>
      </c>
      <c r="Q51" s="162" t="str">
        <f>IF(OR(R51="Preventivo",R51="Detectivo"),"Probabilidad",IF(R51="Correctivo","Impacto",""))</f>
        <v>Probabilidad</v>
      </c>
      <c r="R51" s="170" t="s">
        <v>200</v>
      </c>
      <c r="S51" s="170" t="s">
        <v>208</v>
      </c>
      <c r="T51" s="171" t="str">
        <f>IF(AND(R51="Preventivo",S51="Automático"),"50%",IF(AND(R51="Preventivo",S51="Manual"),"40%",IF(AND(R51="Detectivo",S51="Automático"),"40%",IF(AND(R51="Detectivo",S51="Manual"),"30%",IF(AND(R51="Correctivo",S51="Automático"),"35%",IF(AND(R51="Correctivo",S51="Manual"),"25%",""))))))</f>
        <v>40%</v>
      </c>
      <c r="U51" s="170" t="s">
        <v>211</v>
      </c>
      <c r="V51" s="170" t="s">
        <v>216</v>
      </c>
      <c r="W51" s="170" t="s">
        <v>220</v>
      </c>
      <c r="X51" s="159">
        <f>IFERROR(IF(Q51="Probabilidad",(I51-(+I51*T51)),IF(Q51="Impacto",I51,"")),"")</f>
        <v>0.36</v>
      </c>
      <c r="Y51" s="172" t="str">
        <f>IFERROR(IF(X51="","",IF(X51&lt;=0.2,"Muy Baja",IF(X51&lt;=0.4,"Baja",IF(X51&lt;=0.6,"Media",IF(X51&lt;=0.8,"Alta","Muy Alta"))))),"")</f>
        <v>Baja</v>
      </c>
      <c r="Z51" s="173">
        <f>+X51</f>
        <v>0.36</v>
      </c>
      <c r="AA51" s="172" t="str">
        <f>IFERROR(IF(AB51="","",IF(AB51&lt;=0.2,"Leve",IF(AB51&lt;=0.4,"Menor",IF(AB51&lt;=0.6,"Moderado",IF(AB51&lt;=0.8,"Mayor","Catastrófico"))))),"")</f>
        <v>Moderado</v>
      </c>
      <c r="AB51" s="173">
        <f>IFERROR(IF(Q51="Impacto",(M51-(+M51*T51)),IF(Q51="Probabilidad",M51,"")),"")</f>
        <v>0.6</v>
      </c>
      <c r="AC51" s="174"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Moderado</v>
      </c>
      <c r="AD51" s="175" t="s">
        <v>231</v>
      </c>
      <c r="AE51" s="193" t="s">
        <v>316</v>
      </c>
      <c r="AF51" s="167" t="s">
        <v>311</v>
      </c>
      <c r="AG51" s="196">
        <v>45138</v>
      </c>
      <c r="AH51" s="196">
        <v>45260</v>
      </c>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x14ac:dyDescent="0.3">
      <c r="A52" s="362"/>
      <c r="B52" s="359"/>
      <c r="C52" s="406"/>
      <c r="D52" s="359"/>
      <c r="E52" s="371"/>
      <c r="F52" s="359"/>
      <c r="G52" s="349"/>
      <c r="H52" s="343"/>
      <c r="I52" s="340"/>
      <c r="J52" s="346"/>
      <c r="K52" s="340">
        <f>IF(NOT(ISERROR(MATCH(J52,_xlfn.ANCHORARRAY(E63),0))),I65&amp;"Por favor no seleccionar los criterios de impacto",J52)</f>
        <v>0</v>
      </c>
      <c r="L52" s="343"/>
      <c r="M52" s="340"/>
      <c r="N52" s="337"/>
      <c r="O52" s="106">
        <v>2</v>
      </c>
      <c r="P52" s="180"/>
      <c r="Q52" s="162" t="str">
        <f>IF(OR(R52="Preventivo",R52="Detectivo"),"Probabilidad",IF(R52="Correctivo","Impacto",""))</f>
        <v/>
      </c>
      <c r="R52" s="170"/>
      <c r="S52" s="170"/>
      <c r="T52" s="171" t="str">
        <f t="shared" ref="T52:T56" si="43">IF(AND(R52="Preventivo",S52="Automático"),"50%",IF(AND(R52="Preventivo",S52="Manual"),"40%",IF(AND(R52="Detectivo",S52="Automático"),"40%",IF(AND(R52="Detectivo",S52="Manual"),"30%",IF(AND(R52="Correctivo",S52="Automático"),"35%",IF(AND(R52="Correctivo",S52="Manual"),"25%",""))))))</f>
        <v/>
      </c>
      <c r="U52" s="170"/>
      <c r="V52" s="170"/>
      <c r="W52" s="170"/>
      <c r="X52" s="159" t="str">
        <f>IFERROR(IF(AND(Q51="Probabilidad",Q52="Probabilidad"),(Z51-(+Z51*T52)),IF(Q52="Probabilidad",(I51-(+I51*T52)),IF(Q52="Impacto",Z51,""))),"")</f>
        <v/>
      </c>
      <c r="Y52" s="172" t="str">
        <f t="shared" si="1"/>
        <v/>
      </c>
      <c r="Z52" s="173" t="str">
        <f t="shared" ref="Z52:Z56" si="44">+X52</f>
        <v/>
      </c>
      <c r="AA52" s="172" t="str">
        <f t="shared" si="3"/>
        <v/>
      </c>
      <c r="AB52" s="173" t="str">
        <f>IFERROR(IF(AND(Q51="Impacto",Q52="Impacto"),(AB51-(+AB51*T52)),IF(Q52="Impacto",(M51-(+M51*T52)),IF(Q52="Probabilidad",AB51,""))),"")</f>
        <v/>
      </c>
      <c r="AC52" s="174" t="str">
        <f t="shared" ref="AC52:AC53" si="45">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75"/>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x14ac:dyDescent="0.3">
      <c r="A53" s="362"/>
      <c r="B53" s="359"/>
      <c r="C53" s="406"/>
      <c r="D53" s="359"/>
      <c r="E53" s="371"/>
      <c r="F53" s="359"/>
      <c r="G53" s="349"/>
      <c r="H53" s="343"/>
      <c r="I53" s="340"/>
      <c r="J53" s="346"/>
      <c r="K53" s="340">
        <f>IF(NOT(ISERROR(MATCH(J53,_xlfn.ANCHORARRAY(E64),0))),I66&amp;"Por favor no seleccionar los criterios de impacto",J53)</f>
        <v>0</v>
      </c>
      <c r="L53" s="343"/>
      <c r="M53" s="340"/>
      <c r="N53" s="337"/>
      <c r="O53" s="106">
        <v>3</v>
      </c>
      <c r="P53" s="181"/>
      <c r="Q53" s="107" t="str">
        <f>IF(OR(R53="Preventivo",R53="Detectivo"),"Probabilidad",IF(R53="Correctivo","Impacto",""))</f>
        <v/>
      </c>
      <c r="R53" s="108"/>
      <c r="S53" s="108"/>
      <c r="T53" s="109" t="str">
        <f t="shared" si="43"/>
        <v/>
      </c>
      <c r="U53" s="108"/>
      <c r="V53" s="108"/>
      <c r="W53" s="108"/>
      <c r="X53" s="110" t="str">
        <f>IFERROR(IF(AND(Q52="Probabilidad",Q53="Probabilidad"),(Z52-(+Z52*T53)),IF(AND(Q52="Impacto",Q53="Probabilidad"),(Z51-(+Z51*T53)),IF(Q53="Impacto",Z52,""))),"")</f>
        <v/>
      </c>
      <c r="Y53" s="111" t="str">
        <f t="shared" si="1"/>
        <v/>
      </c>
      <c r="Z53" s="112" t="str">
        <f t="shared" si="44"/>
        <v/>
      </c>
      <c r="AA53" s="111" t="str">
        <f t="shared" si="3"/>
        <v/>
      </c>
      <c r="AB53" s="112" t="str">
        <f>IFERROR(IF(AND(Q52="Impacto",Q53="Impacto"),(AB52-(+AB52*T53)),IF(AND(Q52="Probabilidad",Q53="Impacto"),(AB51-(+AB51*T53)),IF(Q53="Probabilidad",AB52,""))),"")</f>
        <v/>
      </c>
      <c r="AC53" s="113" t="str">
        <f t="shared" si="45"/>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x14ac:dyDescent="0.3">
      <c r="A54" s="362"/>
      <c r="B54" s="359"/>
      <c r="C54" s="406"/>
      <c r="D54" s="359"/>
      <c r="E54" s="371"/>
      <c r="F54" s="359"/>
      <c r="G54" s="349"/>
      <c r="H54" s="343"/>
      <c r="I54" s="340"/>
      <c r="J54" s="346"/>
      <c r="K54" s="340">
        <f>IF(NOT(ISERROR(MATCH(J54,_xlfn.ANCHORARRAY(E65),0))),I67&amp;"Por favor no seleccionar los criterios de impacto",J54)</f>
        <v>0</v>
      </c>
      <c r="L54" s="343"/>
      <c r="M54" s="340"/>
      <c r="N54" s="337"/>
      <c r="O54" s="106">
        <v>4</v>
      </c>
      <c r="P54" s="180"/>
      <c r="Q54" s="107" t="str">
        <f t="shared" ref="Q54:Q57" si="46">IF(OR(R54="Preventivo",R54="Detectivo"),"Probabilidad",IF(R54="Correctivo","Impacto",""))</f>
        <v/>
      </c>
      <c r="R54" s="108"/>
      <c r="S54" s="108"/>
      <c r="T54" s="109" t="str">
        <f t="shared" si="43"/>
        <v/>
      </c>
      <c r="U54" s="108"/>
      <c r="V54" s="108"/>
      <c r="W54" s="108"/>
      <c r="X54" s="110" t="str">
        <f t="shared" ref="X54:X56" si="47">IFERROR(IF(AND(Q53="Probabilidad",Q54="Probabilidad"),(Z53-(+Z53*T54)),IF(AND(Q53="Impacto",Q54="Probabilidad"),(Z52-(+Z52*T54)),IF(Q54="Impacto",Z53,""))),"")</f>
        <v/>
      </c>
      <c r="Y54" s="111" t="str">
        <f t="shared" si="1"/>
        <v/>
      </c>
      <c r="Z54" s="112" t="str">
        <f t="shared" si="44"/>
        <v/>
      </c>
      <c r="AA54" s="111" t="str">
        <f t="shared" si="3"/>
        <v/>
      </c>
      <c r="AB54" s="112" t="str">
        <f t="shared" ref="AB54:AB56" si="48">IFERROR(IF(AND(Q53="Impacto",Q54="Impacto"),(AB53-(+AB53*T54)),IF(AND(Q53="Probabilidad",Q54="Impacto"),(AB52-(+AB52*T54)),IF(Q54="Probabilidad",AB53,""))),"")</f>
        <v/>
      </c>
      <c r="AC54" s="11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customHeight="1" x14ac:dyDescent="0.3">
      <c r="A55" s="362"/>
      <c r="B55" s="359"/>
      <c r="C55" s="406"/>
      <c r="D55" s="359"/>
      <c r="E55" s="371"/>
      <c r="F55" s="359"/>
      <c r="G55" s="349"/>
      <c r="H55" s="343"/>
      <c r="I55" s="340"/>
      <c r="J55" s="346"/>
      <c r="K55" s="340">
        <f>IF(NOT(ISERROR(MATCH(J55,_xlfn.ANCHORARRAY(E66),0))),I68&amp;"Por favor no seleccionar los criterios de impacto",J55)</f>
        <v>0</v>
      </c>
      <c r="L55" s="343"/>
      <c r="M55" s="340"/>
      <c r="N55" s="337"/>
      <c r="O55" s="106">
        <v>5</v>
      </c>
      <c r="P55" s="180"/>
      <c r="Q55" s="107" t="str">
        <f t="shared" si="46"/>
        <v/>
      </c>
      <c r="R55" s="108"/>
      <c r="S55" s="108"/>
      <c r="T55" s="109" t="str">
        <f t="shared" si="43"/>
        <v/>
      </c>
      <c r="U55" s="108"/>
      <c r="V55" s="108"/>
      <c r="W55" s="108"/>
      <c r="X55" s="110" t="str">
        <f t="shared" si="47"/>
        <v/>
      </c>
      <c r="Y55" s="111" t="str">
        <f t="shared" si="1"/>
        <v/>
      </c>
      <c r="Z55" s="112" t="str">
        <f t="shared" si="44"/>
        <v/>
      </c>
      <c r="AA55" s="111" t="str">
        <f t="shared" si="3"/>
        <v/>
      </c>
      <c r="AB55" s="112" t="str">
        <f t="shared" si="48"/>
        <v/>
      </c>
      <c r="AC55" s="113" t="str">
        <f t="shared" ref="AC55:AC56" si="49">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x14ac:dyDescent="0.3">
      <c r="A56" s="363"/>
      <c r="B56" s="360"/>
      <c r="C56" s="407"/>
      <c r="D56" s="360"/>
      <c r="E56" s="372"/>
      <c r="F56" s="360"/>
      <c r="G56" s="350"/>
      <c r="H56" s="344"/>
      <c r="I56" s="341"/>
      <c r="J56" s="347"/>
      <c r="K56" s="341">
        <f>IF(NOT(ISERROR(MATCH(J56,_xlfn.ANCHORARRAY(E67),0))),I69&amp;"Por favor no seleccionar los criterios de impacto",J56)</f>
        <v>0</v>
      </c>
      <c r="L56" s="344"/>
      <c r="M56" s="341"/>
      <c r="N56" s="338"/>
      <c r="O56" s="106">
        <v>6</v>
      </c>
      <c r="P56" s="180"/>
      <c r="Q56" s="162" t="str">
        <f t="shared" si="46"/>
        <v/>
      </c>
      <c r="R56" s="108"/>
      <c r="S56" s="108"/>
      <c r="T56" s="109" t="str">
        <f t="shared" si="43"/>
        <v/>
      </c>
      <c r="U56" s="108"/>
      <c r="V56" s="108"/>
      <c r="W56" s="108"/>
      <c r="X56" s="110" t="str">
        <f t="shared" si="47"/>
        <v/>
      </c>
      <c r="Y56" s="111" t="str">
        <f t="shared" si="1"/>
        <v/>
      </c>
      <c r="Z56" s="112" t="str">
        <f t="shared" si="44"/>
        <v/>
      </c>
      <c r="AA56" s="111" t="str">
        <f t="shared" si="3"/>
        <v/>
      </c>
      <c r="AB56" s="112" t="str">
        <f t="shared" si="48"/>
        <v/>
      </c>
      <c r="AC56" s="113" t="str">
        <f t="shared" si="49"/>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83.25" customHeight="1" x14ac:dyDescent="0.3">
      <c r="A57" s="361">
        <v>8</v>
      </c>
      <c r="B57" s="358" t="s">
        <v>230</v>
      </c>
      <c r="C57" s="405" t="s">
        <v>317</v>
      </c>
      <c r="D57" s="358" t="s">
        <v>318</v>
      </c>
      <c r="E57" s="370" t="s">
        <v>319</v>
      </c>
      <c r="F57" s="358" t="s">
        <v>236</v>
      </c>
      <c r="G57" s="348">
        <v>200</v>
      </c>
      <c r="H57" s="342" t="str">
        <f>IF(G57&lt;=0,"",IF(G57&lt;=2,"Muy Baja",IF(G57&lt;=24,"Baja",IF(G57&lt;=500,"Media",IF(G57&lt;=5000,"Alta","Muy Alta")))))</f>
        <v>Media</v>
      </c>
      <c r="I57" s="339">
        <f>IF(H57="","",IF(H57="Muy Baja",0.2,IF(H57="Baja",0.4,IF(H57="Media",0.6,IF(H57="Alta",0.8,IF(H57="Muy Alta",1,))))))</f>
        <v>0.6</v>
      </c>
      <c r="J57" s="345" t="s">
        <v>184</v>
      </c>
      <c r="K57" s="339" t="str">
        <f>IF(NOT(ISERROR(MATCH(J57,'Tabla Impacto'!$B$221:$B$223,0))),'Tabla Impacto'!$F$223&amp;"Por favor no seleccionar los criterios de impacto(Afectación Económica o presupuestal y Pérdida Reputacional)",J57)</f>
        <v xml:space="preserve">     El riesgo afecta la imagen de la entidad con algunos usuarios de relevancia frente al logro de los objetivos</v>
      </c>
      <c r="L57" s="342" t="str">
        <f>IF(OR(K57='Tabla Impacto'!$C$11,K57='Tabla Impacto'!$D$11),"Leve",IF(OR(K57='Tabla Impacto'!$C$12,K57='Tabla Impacto'!$D$12),"Menor",IF(OR(K57='Tabla Impacto'!$C$13,K57='Tabla Impacto'!$D$13),"Moderado",IF(OR(K57='Tabla Impacto'!$C$14,K57='Tabla Impacto'!$D$14),"Mayor",IF(OR(K57='Tabla Impacto'!$C$15,K57='Tabla Impacto'!$D$15),"Catastrófico","")))))</f>
        <v>Moderado</v>
      </c>
      <c r="M57" s="339">
        <f>IF(L57="","",IF(L57="Leve",0.2,IF(L57="Menor",0.4,IF(L57="Moderado",0.6,IF(L57="Mayor",0.8,IF(L57="Catastrófico",1,))))))</f>
        <v>0.6</v>
      </c>
      <c r="N57" s="336" t="str">
        <f>IF(OR(AND(H57="Muy Baja",L57="Leve"),AND(H57="Muy Baja",L57="Menor"),AND(H57="Baja",L57="Leve")),"Bajo",IF(OR(AND(H57="Muy baja",L57="Moderado"),AND(H57="Baja",L57="Menor"),AND(H57="Baja",L57="Moderado"),AND(H57="Media",L57="Leve"),AND(H57="Media",L57="Menor"),AND(H57="Media",L57="Moderado"),AND(H57="Alta",L57="Leve"),AND(H57="Alta",L57="Menor")),"Moderado",IF(OR(AND(H57="Muy Baja",L57="Mayor"),AND(H57="Baja",L57="Mayor"),AND(H57="Media",L57="Mayor"),AND(H57="Alta",L57="Moderado"),AND(H57="Alta",L57="Mayor"),AND(H57="Muy Alta",L57="Leve"),AND(H57="Muy Alta",L57="Menor"),AND(H57="Muy Alta",L57="Moderado"),AND(H57="Muy Alta",L57="Mayor")),"Alto",IF(OR(AND(H57="Muy Baja",L57="Catastrófico"),AND(H57="Baja",L57="Catastrófico"),AND(H57="Media",L57="Catastrófico"),AND(H57="Alta",L57="Catastrófico"),AND(H57="Muy Alta",L57="Catastrófico")),"Extremo",""))))</f>
        <v>Moderado</v>
      </c>
      <c r="O57" s="106">
        <v>1</v>
      </c>
      <c r="P57" s="191" t="s">
        <v>320</v>
      </c>
      <c r="Q57" s="162" t="str">
        <f t="shared" si="46"/>
        <v>Probabilidad</v>
      </c>
      <c r="R57" s="170" t="s">
        <v>200</v>
      </c>
      <c r="S57" s="170" t="s">
        <v>208</v>
      </c>
      <c r="T57" s="171" t="str">
        <f>IF(AND(R57="Preventivo",S57="Automático"),"50%",IF(AND(R57="Preventivo",S57="Manual"),"40%",IF(AND(R57="Detectivo",S57="Automático"),"40%",IF(AND(R57="Detectivo",S57="Manual"),"30%",IF(AND(R57="Correctivo",S57="Automático"),"35%",IF(AND(R57="Correctivo",S57="Manual"),"25%",""))))))</f>
        <v>40%</v>
      </c>
      <c r="U57" s="170" t="s">
        <v>211</v>
      </c>
      <c r="V57" s="170" t="s">
        <v>216</v>
      </c>
      <c r="W57" s="170" t="s">
        <v>220</v>
      </c>
      <c r="X57" s="159">
        <f>IFERROR(IF(Q57="Probabilidad",(I57-(+I57*T57)),IF(Q57="Impacto",I57,"")),"")</f>
        <v>0.36</v>
      </c>
      <c r="Y57" s="172" t="str">
        <f>IFERROR(IF(X57="","",IF(X57&lt;=0.2,"Muy Baja",IF(X57&lt;=0.4,"Baja",IF(X57&lt;=0.6,"Media",IF(X57&lt;=0.8,"Alta","Muy Alta"))))),"")</f>
        <v>Baja</v>
      </c>
      <c r="Z57" s="173">
        <f>+X57</f>
        <v>0.36</v>
      </c>
      <c r="AA57" s="172" t="str">
        <f>IFERROR(IF(AB57="","",IF(AB57&lt;=0.2,"Leve",IF(AB57&lt;=0.4,"Menor",IF(AB57&lt;=0.6,"Moderado",IF(AB57&lt;=0.8,"Mayor","Catastrófico"))))),"")</f>
        <v>Moderado</v>
      </c>
      <c r="AB57" s="173">
        <f>IFERROR(IF(Q57="Impacto",(M57-(+M57*T57)),IF(Q57="Probabilidad",M57,"")),"")</f>
        <v>0.6</v>
      </c>
      <c r="AC57" s="174"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Moderado</v>
      </c>
      <c r="AD57" s="175" t="s">
        <v>231</v>
      </c>
      <c r="AE57" s="193" t="s">
        <v>321</v>
      </c>
      <c r="AF57" s="167" t="s">
        <v>311</v>
      </c>
      <c r="AG57" s="196">
        <v>45138</v>
      </c>
      <c r="AH57" s="196">
        <v>45260</v>
      </c>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x14ac:dyDescent="0.3">
      <c r="A58" s="362"/>
      <c r="B58" s="359"/>
      <c r="C58" s="406"/>
      <c r="D58" s="359"/>
      <c r="E58" s="371"/>
      <c r="F58" s="359"/>
      <c r="G58" s="349"/>
      <c r="H58" s="343"/>
      <c r="I58" s="340"/>
      <c r="J58" s="346"/>
      <c r="K58" s="340">
        <f>IF(NOT(ISERROR(MATCH(J58,_xlfn.ANCHORARRAY(E69),0))),I71&amp;"Por favor no seleccionar los criterios de impacto",J58)</f>
        <v>0</v>
      </c>
      <c r="L58" s="343"/>
      <c r="M58" s="340"/>
      <c r="N58" s="337"/>
      <c r="O58" s="106">
        <v>2</v>
      </c>
      <c r="P58" s="180"/>
      <c r="Q58" s="107" t="str">
        <f>IF(OR(R58="Preventivo",R58="Detectivo"),"Probabilidad",IF(R58="Correctivo","Impacto",""))</f>
        <v/>
      </c>
      <c r="R58" s="108"/>
      <c r="S58" s="108"/>
      <c r="T58" s="109" t="str">
        <f t="shared" ref="T58:T62" si="50">IF(AND(R58="Preventivo",S58="Automático"),"50%",IF(AND(R58="Preventivo",S58="Manual"),"40%",IF(AND(R58="Detectivo",S58="Automático"),"40%",IF(AND(R58="Detectivo",S58="Manual"),"30%",IF(AND(R58="Correctivo",S58="Automático"),"35%",IF(AND(R58="Correctivo",S58="Manual"),"25%",""))))))</f>
        <v/>
      </c>
      <c r="U58" s="108"/>
      <c r="V58" s="108"/>
      <c r="W58" s="108"/>
      <c r="X58" s="110" t="str">
        <f>IFERROR(IF(AND(Q57="Probabilidad",Q58="Probabilidad"),(Z57-(+Z57*T58)),IF(Q58="Probabilidad",(I57-(+I57*T58)),IF(Q58="Impacto",Z57,""))),"")</f>
        <v/>
      </c>
      <c r="Y58" s="111" t="str">
        <f t="shared" si="1"/>
        <v/>
      </c>
      <c r="Z58" s="112" t="str">
        <f t="shared" ref="Z58:Z62" si="51">+X58</f>
        <v/>
      </c>
      <c r="AA58" s="111" t="str">
        <f t="shared" si="3"/>
        <v/>
      </c>
      <c r="AB58" s="112" t="str">
        <f>IFERROR(IF(AND(Q57="Impacto",Q58="Impacto"),(AB57-(+AB57*T58)),IF(Q58="Impacto",(M57-(+M57*T58)),IF(Q58="Probabilidad",AB57,""))),"")</f>
        <v/>
      </c>
      <c r="AC58" s="113" t="str">
        <f t="shared" ref="AC58:AC59" si="52">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x14ac:dyDescent="0.3">
      <c r="A59" s="362"/>
      <c r="B59" s="359"/>
      <c r="C59" s="406"/>
      <c r="D59" s="359"/>
      <c r="E59" s="371"/>
      <c r="F59" s="359"/>
      <c r="G59" s="349"/>
      <c r="H59" s="343"/>
      <c r="I59" s="340"/>
      <c r="J59" s="346"/>
      <c r="K59" s="340">
        <f>IF(NOT(ISERROR(MATCH(J59,_xlfn.ANCHORARRAY(E70),0))),I72&amp;"Por favor no seleccionar los criterios de impacto",J59)</f>
        <v>0</v>
      </c>
      <c r="L59" s="343"/>
      <c r="M59" s="340"/>
      <c r="N59" s="337"/>
      <c r="O59" s="106">
        <v>3</v>
      </c>
      <c r="P59" s="181"/>
      <c r="Q59" s="107" t="str">
        <f>IF(OR(R59="Preventivo",R59="Detectivo"),"Probabilidad",IF(R59="Correctivo","Impacto",""))</f>
        <v/>
      </c>
      <c r="R59" s="108"/>
      <c r="S59" s="108"/>
      <c r="T59" s="109" t="str">
        <f t="shared" si="50"/>
        <v/>
      </c>
      <c r="U59" s="108"/>
      <c r="V59" s="108"/>
      <c r="W59" s="108"/>
      <c r="X59" s="110" t="str">
        <f>IFERROR(IF(AND(Q58="Probabilidad",Q59="Probabilidad"),(Z58-(+Z58*T59)),IF(AND(Q58="Impacto",Q59="Probabilidad"),(Z57-(+Z57*T59)),IF(Q59="Impacto",Z58,""))),"")</f>
        <v/>
      </c>
      <c r="Y59" s="111" t="str">
        <f t="shared" si="1"/>
        <v/>
      </c>
      <c r="Z59" s="112" t="str">
        <f t="shared" si="51"/>
        <v/>
      </c>
      <c r="AA59" s="111" t="str">
        <f t="shared" si="3"/>
        <v/>
      </c>
      <c r="AB59" s="112" t="str">
        <f>IFERROR(IF(AND(Q58="Impacto",Q59="Impacto"),(AB58-(+AB58*T59)),IF(AND(Q58="Probabilidad",Q59="Impacto"),(AB57-(+AB57*T59)),IF(Q59="Probabilidad",AB58,""))),"")</f>
        <v/>
      </c>
      <c r="AC59" s="113" t="str">
        <f t="shared" si="52"/>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x14ac:dyDescent="0.3">
      <c r="A60" s="362"/>
      <c r="B60" s="359"/>
      <c r="C60" s="406"/>
      <c r="D60" s="359"/>
      <c r="E60" s="371"/>
      <c r="F60" s="359"/>
      <c r="G60" s="349"/>
      <c r="H60" s="343"/>
      <c r="I60" s="340"/>
      <c r="J60" s="346"/>
      <c r="K60" s="340">
        <f>IF(NOT(ISERROR(MATCH(J60,_xlfn.ANCHORARRAY(E71),0))),I73&amp;"Por favor no seleccionar los criterios de impacto",J60)</f>
        <v>0</v>
      </c>
      <c r="L60" s="343"/>
      <c r="M60" s="340"/>
      <c r="N60" s="337"/>
      <c r="O60" s="106">
        <v>4</v>
      </c>
      <c r="P60" s="180"/>
      <c r="Q60" s="107" t="str">
        <f t="shared" ref="Q60:Q63" si="53">IF(OR(R60="Preventivo",R60="Detectivo"),"Probabilidad",IF(R60="Correctivo","Impacto",""))</f>
        <v/>
      </c>
      <c r="R60" s="108"/>
      <c r="S60" s="108"/>
      <c r="T60" s="109" t="str">
        <f t="shared" si="50"/>
        <v/>
      </c>
      <c r="U60" s="108"/>
      <c r="V60" s="108"/>
      <c r="W60" s="108"/>
      <c r="X60" s="110" t="str">
        <f t="shared" ref="X60:X62" si="54">IFERROR(IF(AND(Q59="Probabilidad",Q60="Probabilidad"),(Z59-(+Z59*T60)),IF(AND(Q59="Impacto",Q60="Probabilidad"),(Z58-(+Z58*T60)),IF(Q60="Impacto",Z59,""))),"")</f>
        <v/>
      </c>
      <c r="Y60" s="111" t="str">
        <f t="shared" si="1"/>
        <v/>
      </c>
      <c r="Z60" s="112" t="str">
        <f t="shared" si="51"/>
        <v/>
      </c>
      <c r="AA60" s="111" t="str">
        <f t="shared" si="3"/>
        <v/>
      </c>
      <c r="AB60" s="112" t="str">
        <f t="shared" ref="AB60:AB62" si="55">IFERROR(IF(AND(Q59="Impacto",Q60="Impacto"),(AB59-(+AB59*T60)),IF(AND(Q59="Probabilidad",Q60="Impacto"),(AB58-(+AB58*T60)),IF(Q60="Probabilidad",AB59,""))),"")</f>
        <v/>
      </c>
      <c r="AC60" s="113"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customHeight="1" x14ac:dyDescent="0.3">
      <c r="A61" s="362"/>
      <c r="B61" s="359"/>
      <c r="C61" s="406"/>
      <c r="D61" s="359"/>
      <c r="E61" s="371"/>
      <c r="F61" s="359"/>
      <c r="G61" s="349"/>
      <c r="H61" s="343"/>
      <c r="I61" s="340"/>
      <c r="J61" s="346"/>
      <c r="K61" s="340">
        <f>IF(NOT(ISERROR(MATCH(J61,_xlfn.ANCHORARRAY(E72),0))),I74&amp;"Por favor no seleccionar los criterios de impacto",J61)</f>
        <v>0</v>
      </c>
      <c r="L61" s="343"/>
      <c r="M61" s="340"/>
      <c r="N61" s="337"/>
      <c r="O61" s="106">
        <v>5</v>
      </c>
      <c r="P61" s="180"/>
      <c r="Q61" s="107" t="str">
        <f t="shared" si="53"/>
        <v/>
      </c>
      <c r="R61" s="108"/>
      <c r="S61" s="108"/>
      <c r="T61" s="109" t="str">
        <f t="shared" si="50"/>
        <v/>
      </c>
      <c r="U61" s="108"/>
      <c r="V61" s="108"/>
      <c r="W61" s="108"/>
      <c r="X61" s="110" t="str">
        <f t="shared" si="54"/>
        <v/>
      </c>
      <c r="Y61" s="111" t="str">
        <f t="shared" si="1"/>
        <v/>
      </c>
      <c r="Z61" s="112" t="str">
        <f t="shared" si="51"/>
        <v/>
      </c>
      <c r="AA61" s="111" t="str">
        <f t="shared" si="3"/>
        <v/>
      </c>
      <c r="AB61" s="112" t="str">
        <f t="shared" si="55"/>
        <v/>
      </c>
      <c r="AC61" s="113" t="str">
        <f t="shared" ref="AC61:AC62" si="56">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customHeight="1" x14ac:dyDescent="0.3">
      <c r="A62" s="363"/>
      <c r="B62" s="360"/>
      <c r="C62" s="407"/>
      <c r="D62" s="360"/>
      <c r="E62" s="372"/>
      <c r="F62" s="360"/>
      <c r="G62" s="350"/>
      <c r="H62" s="344"/>
      <c r="I62" s="341"/>
      <c r="J62" s="347"/>
      <c r="K62" s="341">
        <f>IF(NOT(ISERROR(MATCH(J62,_xlfn.ANCHORARRAY(E73),0))),I75&amp;"Por favor no seleccionar los criterios de impacto",J62)</f>
        <v>0</v>
      </c>
      <c r="L62" s="344"/>
      <c r="M62" s="341"/>
      <c r="N62" s="338"/>
      <c r="O62" s="106">
        <v>6</v>
      </c>
      <c r="P62" s="180"/>
      <c r="Q62" s="162" t="str">
        <f t="shared" si="53"/>
        <v/>
      </c>
      <c r="R62" s="108"/>
      <c r="S62" s="108"/>
      <c r="T62" s="109" t="str">
        <f t="shared" si="50"/>
        <v/>
      </c>
      <c r="U62" s="108"/>
      <c r="V62" s="108"/>
      <c r="W62" s="108"/>
      <c r="X62" s="110" t="str">
        <f t="shared" si="54"/>
        <v/>
      </c>
      <c r="Y62" s="111" t="str">
        <f t="shared" si="1"/>
        <v/>
      </c>
      <c r="Z62" s="112" t="str">
        <f t="shared" si="51"/>
        <v/>
      </c>
      <c r="AA62" s="111" t="str">
        <f t="shared" si="3"/>
        <v/>
      </c>
      <c r="AB62" s="112" t="str">
        <f t="shared" si="55"/>
        <v/>
      </c>
      <c r="AC62" s="113" t="str">
        <f t="shared" si="56"/>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02.75" customHeight="1" x14ac:dyDescent="0.3">
      <c r="A63" s="361">
        <v>9</v>
      </c>
      <c r="B63" s="358" t="s">
        <v>230</v>
      </c>
      <c r="C63" s="358" t="s">
        <v>322</v>
      </c>
      <c r="D63" s="358" t="s">
        <v>323</v>
      </c>
      <c r="E63" s="370" t="s">
        <v>324</v>
      </c>
      <c r="F63" s="358" t="s">
        <v>236</v>
      </c>
      <c r="G63" s="348">
        <v>65</v>
      </c>
      <c r="H63" s="342" t="str">
        <f>IF(G63&lt;=0,"",IF(G63&lt;=2,"Muy Baja",IF(G63&lt;=24,"Baja",IF(G63&lt;=500,"Media",IF(G63&lt;=5000,"Alta","Muy Alta")))))</f>
        <v>Media</v>
      </c>
      <c r="I63" s="339">
        <f>IF(H63="","",IF(H63="Muy Baja",0.2,IF(H63="Baja",0.4,IF(H63="Media",0.6,IF(H63="Alta",0.8,IF(H63="Muy Alta",1,))))))</f>
        <v>0.6</v>
      </c>
      <c r="J63" s="345" t="s">
        <v>184</v>
      </c>
      <c r="K63" s="339" t="str">
        <f>IF(NOT(ISERROR(MATCH(J63,'Tabla Impacto'!$B$221:$B$223,0))),'Tabla Impacto'!$F$223&amp;"Por favor no seleccionar los criterios de impacto(Afectación Económica o presupuestal y Pérdida Reputacional)",J63)</f>
        <v xml:space="preserve">     El riesgo afecta la imagen de la entidad con algunos usuarios de relevancia frente al logro de los objetivos</v>
      </c>
      <c r="L63" s="342" t="str">
        <f>IF(OR(K63='Tabla Impacto'!$C$11,K63='Tabla Impacto'!$D$11),"Leve",IF(OR(K63='Tabla Impacto'!$C$12,K63='Tabla Impacto'!$D$12),"Menor",IF(OR(K63='Tabla Impacto'!$C$13,K63='Tabla Impacto'!$D$13),"Moderado",IF(OR(K63='Tabla Impacto'!$C$14,K63='Tabla Impacto'!$D$14),"Mayor",IF(OR(K63='Tabla Impacto'!$C$15,K63='Tabla Impacto'!$D$15),"Catastrófico","")))))</f>
        <v>Moderado</v>
      </c>
      <c r="M63" s="339">
        <f>IF(L63="","",IF(L63="Leve",0.2,IF(L63="Menor",0.4,IF(L63="Moderado",0.6,IF(L63="Mayor",0.8,IF(L63="Catastrófico",1,))))))</f>
        <v>0.6</v>
      </c>
      <c r="N63" s="336" t="str">
        <f>IF(OR(AND(H63="Muy Baja",L63="Leve"),AND(H63="Muy Baja",L63="Menor"),AND(H63="Baja",L63="Leve")),"Bajo",IF(OR(AND(H63="Muy baja",L63="Moderado"),AND(H63="Baja",L63="Menor"),AND(H63="Baja",L63="Moderado"),AND(H63="Media",L63="Leve"),AND(H63="Media",L63="Menor"),AND(H63="Media",L63="Moderado"),AND(H63="Alta",L63="Leve"),AND(H63="Alta",L63="Menor")),"Moderado",IF(OR(AND(H63="Muy Baja",L63="Mayor"),AND(H63="Baja",L63="Mayor"),AND(H63="Media",L63="Mayor"),AND(H63="Alta",L63="Moderado"),AND(H63="Alta",L63="Mayor"),AND(H63="Muy Alta",L63="Leve"),AND(H63="Muy Alta",L63="Menor"),AND(H63="Muy Alta",L63="Moderado"),AND(H63="Muy Alta",L63="Mayor")),"Alto",IF(OR(AND(H63="Muy Baja",L63="Catastrófico"),AND(H63="Baja",L63="Catastrófico"),AND(H63="Media",L63="Catastrófico"),AND(H63="Alta",L63="Catastrófico"),AND(H63="Muy Alta",L63="Catastrófico")),"Extremo",""))))</f>
        <v>Moderado</v>
      </c>
      <c r="O63" s="106">
        <v>1</v>
      </c>
      <c r="P63" s="191" t="s">
        <v>325</v>
      </c>
      <c r="Q63" s="162" t="str">
        <f t="shared" si="53"/>
        <v>Probabilidad</v>
      </c>
      <c r="R63" s="170" t="s">
        <v>200</v>
      </c>
      <c r="S63" s="170" t="s">
        <v>208</v>
      </c>
      <c r="T63" s="171" t="str">
        <f>IF(AND(R63="Preventivo",S63="Automático"),"50%",IF(AND(R63="Preventivo",S63="Manual"),"40%",IF(AND(R63="Detectivo",S63="Automático"),"40%",IF(AND(R63="Detectivo",S63="Manual"),"30%",IF(AND(R63="Correctivo",S63="Automático"),"35%",IF(AND(R63="Correctivo",S63="Manual"),"25%",""))))))</f>
        <v>40%</v>
      </c>
      <c r="U63" s="170" t="s">
        <v>211</v>
      </c>
      <c r="V63" s="170" t="s">
        <v>216</v>
      </c>
      <c r="W63" s="170" t="s">
        <v>220</v>
      </c>
      <c r="X63" s="159">
        <f>IFERROR(IF(Q63="Probabilidad",(I63-(+I63*T63)),IF(Q63="Impacto",I63,"")),"")</f>
        <v>0.36</v>
      </c>
      <c r="Y63" s="172" t="str">
        <f>IFERROR(IF(X63="","",IF(X63&lt;=0.2,"Muy Baja",IF(X63&lt;=0.4,"Baja",IF(X63&lt;=0.6,"Media",IF(X63&lt;=0.8,"Alta","Muy Alta"))))),"")</f>
        <v>Baja</v>
      </c>
      <c r="Z63" s="173">
        <f>+X63</f>
        <v>0.36</v>
      </c>
      <c r="AA63" s="172" t="str">
        <f>IFERROR(IF(AB63="","",IF(AB63&lt;=0.2,"Leve",IF(AB63&lt;=0.4,"Menor",IF(AB63&lt;=0.6,"Moderado",IF(AB63&lt;=0.8,"Mayor","Catastrófico"))))),"")</f>
        <v>Moderado</v>
      </c>
      <c r="AB63" s="173">
        <f>IFERROR(IF(Q63="Impacto",(M63-(+M63*T63)),IF(Q63="Probabilidad",M63,"")),"")</f>
        <v>0.6</v>
      </c>
      <c r="AC63" s="174"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Moderado</v>
      </c>
      <c r="AD63" s="175" t="s">
        <v>231</v>
      </c>
      <c r="AE63" s="193" t="s">
        <v>326</v>
      </c>
      <c r="AF63" s="194" t="s">
        <v>327</v>
      </c>
      <c r="AG63" s="195">
        <v>45138</v>
      </c>
      <c r="AH63" s="169">
        <v>45275</v>
      </c>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customHeight="1" x14ac:dyDescent="0.3">
      <c r="A64" s="362"/>
      <c r="B64" s="359"/>
      <c r="C64" s="359"/>
      <c r="D64" s="359"/>
      <c r="E64" s="371"/>
      <c r="F64" s="359"/>
      <c r="G64" s="349"/>
      <c r="H64" s="343"/>
      <c r="I64" s="340"/>
      <c r="J64" s="346"/>
      <c r="K64" s="340">
        <f>IF(NOT(ISERROR(MATCH(J64,_xlfn.ANCHORARRAY(E75),0))),I77&amp;"Por favor no seleccionar los criterios de impacto",J64)</f>
        <v>0</v>
      </c>
      <c r="L64" s="343"/>
      <c r="M64" s="340"/>
      <c r="N64" s="337"/>
      <c r="O64" s="106">
        <v>2</v>
      </c>
      <c r="P64" s="180"/>
      <c r="Q64" s="107" t="str">
        <f>IF(OR(R64="Preventivo",R64="Detectivo"),"Probabilidad",IF(R64="Correctivo","Impacto",""))</f>
        <v/>
      </c>
      <c r="R64" s="108"/>
      <c r="S64" s="108"/>
      <c r="T64" s="109" t="str">
        <f t="shared" ref="T64:T68" si="57">IF(AND(R64="Preventivo",S64="Automático"),"50%",IF(AND(R64="Preventivo",S64="Manual"),"40%",IF(AND(R64="Detectivo",S64="Automático"),"40%",IF(AND(R64="Detectivo",S64="Manual"),"30%",IF(AND(R64="Correctivo",S64="Automático"),"35%",IF(AND(R64="Correctivo",S64="Manual"),"25%",""))))))</f>
        <v/>
      </c>
      <c r="U64" s="108"/>
      <c r="V64" s="108"/>
      <c r="W64" s="108"/>
      <c r="X64" s="110" t="str">
        <f>IFERROR(IF(AND(Q63="Probabilidad",Q64="Probabilidad"),(Z63-(+Z63*T64)),IF(Q64="Probabilidad",(I63-(+I63*T64)),IF(Q64="Impacto",Z63,""))),"")</f>
        <v/>
      </c>
      <c r="Y64" s="111" t="str">
        <f t="shared" si="1"/>
        <v/>
      </c>
      <c r="Z64" s="112" t="str">
        <f t="shared" ref="Z64:Z68" si="58">+X64</f>
        <v/>
      </c>
      <c r="AA64" s="111" t="str">
        <f t="shared" si="3"/>
        <v/>
      </c>
      <c r="AB64" s="112" t="str">
        <f>IFERROR(IF(AND(Q63="Impacto",Q64="Impacto"),(AB63-(+AB63*T64)),IF(Q64="Impacto",(M63-(+M63*T64)),IF(Q64="Probabilidad",AB63,""))),"")</f>
        <v/>
      </c>
      <c r="AC64" s="113" t="str">
        <f t="shared" ref="AC64:AC65" si="59">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x14ac:dyDescent="0.3">
      <c r="A65" s="362"/>
      <c r="B65" s="359"/>
      <c r="C65" s="359"/>
      <c r="D65" s="359"/>
      <c r="E65" s="371"/>
      <c r="F65" s="359"/>
      <c r="G65" s="349"/>
      <c r="H65" s="343"/>
      <c r="I65" s="340"/>
      <c r="J65" s="346"/>
      <c r="K65" s="340">
        <f>IF(NOT(ISERROR(MATCH(J65,_xlfn.ANCHORARRAY(E76),0))),I78&amp;"Por favor no seleccionar los criterios de impacto",J65)</f>
        <v>0</v>
      </c>
      <c r="L65" s="343"/>
      <c r="M65" s="340"/>
      <c r="N65" s="337"/>
      <c r="O65" s="106">
        <v>3</v>
      </c>
      <c r="P65" s="181"/>
      <c r="Q65" s="107" t="str">
        <f>IF(OR(R65="Preventivo",R65="Detectivo"),"Probabilidad",IF(R65="Correctivo","Impacto",""))</f>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59"/>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x14ac:dyDescent="0.3">
      <c r="A66" s="362"/>
      <c r="B66" s="359"/>
      <c r="C66" s="359"/>
      <c r="D66" s="359"/>
      <c r="E66" s="371"/>
      <c r="F66" s="359"/>
      <c r="G66" s="349"/>
      <c r="H66" s="343"/>
      <c r="I66" s="340"/>
      <c r="J66" s="346"/>
      <c r="K66" s="340">
        <f>IF(NOT(ISERROR(MATCH(J66,_xlfn.ANCHORARRAY(E77),0))),I79&amp;"Por favor no seleccionar los criterios de impacto",J66)</f>
        <v>0</v>
      </c>
      <c r="L66" s="343"/>
      <c r="M66" s="340"/>
      <c r="N66" s="337"/>
      <c r="O66" s="106">
        <v>4</v>
      </c>
      <c r="P66" s="180"/>
      <c r="Q66" s="107" t="str">
        <f t="shared" ref="Q66:Q74" si="60">IF(OR(R66="Preventivo",R66="Detectivo"),"Probabilidad",IF(R66="Correctivo","Impacto",""))</f>
        <v/>
      </c>
      <c r="R66" s="108"/>
      <c r="S66" s="108"/>
      <c r="T66" s="109" t="str">
        <f t="shared" si="57"/>
        <v/>
      </c>
      <c r="U66" s="108"/>
      <c r="V66" s="108"/>
      <c r="W66" s="108"/>
      <c r="X66" s="110" t="str">
        <f t="shared" ref="X66:X67" si="61">IFERROR(IF(AND(Q65="Probabilidad",Q66="Probabilidad"),(Z65-(+Z65*T66)),IF(AND(Q65="Impacto",Q66="Probabilidad"),(Z64-(+Z64*T66)),IF(Q66="Impacto",Z65,""))),"")</f>
        <v/>
      </c>
      <c r="Y66" s="111" t="str">
        <f t="shared" si="1"/>
        <v/>
      </c>
      <c r="Z66" s="112" t="str">
        <f t="shared" si="58"/>
        <v/>
      </c>
      <c r="AA66" s="111" t="str">
        <f t="shared" si="3"/>
        <v/>
      </c>
      <c r="AB66" s="112" t="str">
        <f t="shared" ref="AB66:AB67" si="62">IFERROR(IF(AND(Q65="Impacto",Q66="Impacto"),(AB65-(+AB65*T66)),IF(AND(Q65="Probabilidad",Q66="Impacto"),(AB64-(+AB64*T66)),IF(Q66="Probabilidad",AB65,""))),"")</f>
        <v/>
      </c>
      <c r="AC66" s="113"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customHeight="1" x14ac:dyDescent="0.3">
      <c r="A67" s="362"/>
      <c r="B67" s="359"/>
      <c r="C67" s="359"/>
      <c r="D67" s="359"/>
      <c r="E67" s="371"/>
      <c r="F67" s="359"/>
      <c r="G67" s="349"/>
      <c r="H67" s="343"/>
      <c r="I67" s="340"/>
      <c r="J67" s="346"/>
      <c r="K67" s="340">
        <f>IF(NOT(ISERROR(MATCH(J67,_xlfn.ANCHORARRAY(E78),0))),I80&amp;"Por favor no seleccionar los criterios de impacto",J67)</f>
        <v>0</v>
      </c>
      <c r="L67" s="343"/>
      <c r="M67" s="340"/>
      <c r="N67" s="337"/>
      <c r="O67" s="106">
        <v>5</v>
      </c>
      <c r="P67" s="180"/>
      <c r="Q67" s="107" t="str">
        <f t="shared" si="60"/>
        <v/>
      </c>
      <c r="R67" s="108"/>
      <c r="S67" s="108"/>
      <c r="T67" s="109" t="str">
        <f t="shared" si="57"/>
        <v/>
      </c>
      <c r="U67" s="108"/>
      <c r="V67" s="108"/>
      <c r="W67" s="108"/>
      <c r="X67" s="110" t="str">
        <f t="shared" si="61"/>
        <v/>
      </c>
      <c r="Y67" s="111" t="str">
        <f t="shared" si="1"/>
        <v/>
      </c>
      <c r="Z67" s="112" t="str">
        <f t="shared" si="58"/>
        <v/>
      </c>
      <c r="AA67" s="111" t="str">
        <f t="shared" si="3"/>
        <v/>
      </c>
      <c r="AB67" s="112" t="str">
        <f t="shared" si="62"/>
        <v/>
      </c>
      <c r="AC67" s="113" t="str">
        <f t="shared" ref="AC67:AC68" si="63">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x14ac:dyDescent="0.3">
      <c r="A68" s="363"/>
      <c r="B68" s="360"/>
      <c r="C68" s="360"/>
      <c r="D68" s="360"/>
      <c r="E68" s="372"/>
      <c r="F68" s="360"/>
      <c r="G68" s="350"/>
      <c r="H68" s="344"/>
      <c r="I68" s="341"/>
      <c r="J68" s="347"/>
      <c r="K68" s="341">
        <f>IF(NOT(ISERROR(MATCH(J68,_xlfn.ANCHORARRAY(E79),0))),I81&amp;"Por favor no seleccionar los criterios de impacto",J68)</f>
        <v>0</v>
      </c>
      <c r="L68" s="344"/>
      <c r="M68" s="341"/>
      <c r="N68" s="338"/>
      <c r="O68" s="106">
        <v>6</v>
      </c>
      <c r="P68" s="180"/>
      <c r="Q68" s="162" t="str">
        <f t="shared" si="60"/>
        <v/>
      </c>
      <c r="R68" s="108"/>
      <c r="S68" s="108"/>
      <c r="T68" s="109" t="str">
        <f t="shared" si="57"/>
        <v/>
      </c>
      <c r="U68" s="108"/>
      <c r="V68" s="108"/>
      <c r="W68" s="108"/>
      <c r="X68" s="110" t="str">
        <f>IFERROR(IF(AND(Q67="Probabilidad",Q68="Probabilidad"),(Z67-(+Z67*T68)),IF(AND(Q67="Impacto",Q68="Probabilidad"),(Z66-(+Z66*T68)),IF(Q68="Impacto",Z67,""))),"")</f>
        <v/>
      </c>
      <c r="Y68" s="111" t="str">
        <f t="shared" si="1"/>
        <v/>
      </c>
      <c r="Z68" s="112" t="str">
        <f t="shared" si="58"/>
        <v/>
      </c>
      <c r="AA68" s="111" t="str">
        <f t="shared" si="3"/>
        <v/>
      </c>
      <c r="AB68" s="112" t="str">
        <f>IFERROR(IF(AND(Q67="Impacto",Q68="Impacto"),(AB67-(+AB67*T68)),IF(AND(Q67="Probabilidad",Q68="Impacto"),(AB66-(+AB66*T68)),IF(Q68="Probabilidad",AB67,""))),"")</f>
        <v/>
      </c>
      <c r="AC68" s="113" t="str">
        <f t="shared" si="63"/>
        <v/>
      </c>
      <c r="AD68" s="114"/>
      <c r="AE68" s="115"/>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05.75" customHeight="1" x14ac:dyDescent="0.3">
      <c r="A69" s="361">
        <v>10</v>
      </c>
      <c r="B69" s="358" t="s">
        <v>230</v>
      </c>
      <c r="C69" s="358" t="s">
        <v>322</v>
      </c>
      <c r="D69" s="358" t="s">
        <v>328</v>
      </c>
      <c r="E69" s="370" t="s">
        <v>329</v>
      </c>
      <c r="F69" s="358" t="s">
        <v>236</v>
      </c>
      <c r="G69" s="348">
        <v>200</v>
      </c>
      <c r="H69" s="342" t="str">
        <f>IF(G69&lt;=0,"",IF(G69&lt;=2,"Muy Baja",IF(G69&lt;=24,"Baja",IF(G69&lt;=500,"Media",IF(G69&lt;=5000,"Alta","Muy Alta")))))</f>
        <v>Media</v>
      </c>
      <c r="I69" s="339">
        <f>IF(H69="","",IF(H69="Muy Baja",0.2,IF(H69="Baja",0.4,IF(H69="Media",0.6,IF(H69="Alta",0.8,IF(H69="Muy Alta",1,))))))</f>
        <v>0.6</v>
      </c>
      <c r="J69" s="345" t="s">
        <v>184</v>
      </c>
      <c r="K69" s="339" t="str">
        <f>IF(NOT(ISERROR(MATCH(J69,'Tabla Impacto'!$B$221:$B$223,0))),'Tabla Impacto'!$F$223&amp;"Por favor no seleccionar los criterios de impacto(Afectación Económica o presupuestal y Pérdida Reputacional)",J69)</f>
        <v xml:space="preserve">     El riesgo afecta la imagen de la entidad con algunos usuarios de relevancia frente al logro de los objetivos</v>
      </c>
      <c r="L69" s="342" t="str">
        <f>IF(OR(K69='Tabla Impacto'!$C$11,K69='Tabla Impacto'!$D$11),"Leve",IF(OR(K69='Tabla Impacto'!$C$12,K69='Tabla Impacto'!$D$12),"Menor",IF(OR(K69='Tabla Impacto'!$C$13,K69='Tabla Impacto'!$D$13),"Moderado",IF(OR(K69='Tabla Impacto'!$C$14,K69='Tabla Impacto'!$D$14),"Mayor",IF(OR(K69='Tabla Impacto'!$C$15,K69='Tabla Impacto'!$D$15),"Catastrófico","")))))</f>
        <v>Moderado</v>
      </c>
      <c r="M69" s="339">
        <f>IF(L69="","",IF(L69="Leve",0.2,IF(L69="Menor",0.4,IF(L69="Moderado",0.6,IF(L69="Mayor",0.8,IF(L69="Catastrófico",1,))))))</f>
        <v>0.6</v>
      </c>
      <c r="N69" s="336" t="str">
        <f>IF(OR(AND(H69="Muy Baja",L69="Leve"),AND(H69="Muy Baja",L69="Menor"),AND(H69="Baja",L69="Leve")),"Bajo",IF(OR(AND(H69="Muy baja",L69="Moderado"),AND(H69="Baja",L69="Menor"),AND(H69="Baja",L69="Moderado"),AND(H69="Media",L69="Leve"),AND(H69="Media",L69="Menor"),AND(H69="Media",L69="Moderado"),AND(H69="Alta",L69="Leve"),AND(H69="Alta",L69="Menor")),"Moderado",IF(OR(AND(H69="Muy Baja",L69="Mayor"),AND(H69="Baja",L69="Mayor"),AND(H69="Media",L69="Mayor"),AND(H69="Alta",L69="Moderado"),AND(H69="Alta",L69="Mayor"),AND(H69="Muy Alta",L69="Leve"),AND(H69="Muy Alta",L69="Menor"),AND(H69="Muy Alta",L69="Moderado"),AND(H69="Muy Alta",L69="Mayor")),"Alto",IF(OR(AND(H69="Muy Baja",L69="Catastrófico"),AND(H69="Baja",L69="Catastrófico"),AND(H69="Media",L69="Catastrófico"),AND(H69="Alta",L69="Catastrófico"),AND(H69="Muy Alta",L69="Catastrófico")),"Extremo",""))))</f>
        <v>Moderado</v>
      </c>
      <c r="O69" s="106">
        <v>1</v>
      </c>
      <c r="P69" s="190" t="s">
        <v>330</v>
      </c>
      <c r="Q69" s="162" t="str">
        <f t="shared" si="60"/>
        <v>Probabilidad</v>
      </c>
      <c r="R69" s="170" t="s">
        <v>200</v>
      </c>
      <c r="S69" s="170" t="s">
        <v>208</v>
      </c>
      <c r="T69" s="171" t="str">
        <f>IF(AND(R69="Preventivo",S69="Automático"),"50%",IF(AND(R69="Preventivo",S69="Manual"),"40%",IF(AND(R69="Detectivo",S69="Automático"),"40%",IF(AND(R69="Detectivo",S69="Manual"),"30%",IF(AND(R69="Correctivo",S69="Automático"),"35%",IF(AND(R69="Correctivo",S69="Manual"),"25%",""))))))</f>
        <v>40%</v>
      </c>
      <c r="U69" s="170" t="s">
        <v>211</v>
      </c>
      <c r="V69" s="170" t="s">
        <v>216</v>
      </c>
      <c r="W69" s="170" t="s">
        <v>220</v>
      </c>
      <c r="X69" s="159">
        <f>IFERROR(IF(Q69="Probabilidad",(I69-(+I69*T69)),IF(Q69="Impacto",I69,"")),"")</f>
        <v>0.36</v>
      </c>
      <c r="Y69" s="172" t="str">
        <f>IFERROR(IF(X69="","",IF(X69&lt;=0.2,"Muy Baja",IF(X69&lt;=0.4,"Baja",IF(X69&lt;=0.6,"Media",IF(X69&lt;=0.8,"Alta","Muy Alta"))))),"")</f>
        <v>Baja</v>
      </c>
      <c r="Z69" s="173">
        <f>+X69</f>
        <v>0.36</v>
      </c>
      <c r="AA69" s="172" t="str">
        <f>IFERROR(IF(AB69="","",IF(AB69&lt;=0.2,"Leve",IF(AB69&lt;=0.4,"Menor",IF(AB69&lt;=0.6,"Moderado",IF(AB69&lt;=0.8,"Mayor","Catastrófico"))))),"")</f>
        <v>Moderado</v>
      </c>
      <c r="AB69" s="173">
        <f>IFERROR(IF(Q69="Impacto",(M69-(+M69*T69)),IF(Q69="Probabilidad",M69,"")),"")</f>
        <v>0.6</v>
      </c>
      <c r="AC69" s="174"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Moderado</v>
      </c>
      <c r="AD69" s="175" t="s">
        <v>231</v>
      </c>
      <c r="AE69" s="193" t="s">
        <v>326</v>
      </c>
      <c r="AF69" s="194" t="s">
        <v>327</v>
      </c>
      <c r="AG69" s="195">
        <v>45138</v>
      </c>
      <c r="AH69" s="169">
        <v>45275</v>
      </c>
      <c r="AI69" s="117"/>
      <c r="AJ69" s="115"/>
      <c r="AK69" s="116"/>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18" customHeight="1" x14ac:dyDescent="0.3">
      <c r="A70" s="362"/>
      <c r="B70" s="359"/>
      <c r="C70" s="359"/>
      <c r="D70" s="359"/>
      <c r="E70" s="371"/>
      <c r="F70" s="359"/>
      <c r="G70" s="349"/>
      <c r="H70" s="343"/>
      <c r="I70" s="340"/>
      <c r="J70" s="346"/>
      <c r="K70" s="340">
        <f>IF(NOT(ISERROR(MATCH(J70,_xlfn.ANCHORARRAY(E81),0))),I83&amp;"Por favor no seleccionar los criterios de impacto",J70)</f>
        <v>0</v>
      </c>
      <c r="L70" s="343"/>
      <c r="M70" s="340"/>
      <c r="N70" s="337"/>
      <c r="O70" s="106">
        <v>2</v>
      </c>
      <c r="P70" s="180"/>
      <c r="Q70" s="162" t="str">
        <f t="shared" si="60"/>
        <v/>
      </c>
      <c r="R70" s="108"/>
      <c r="S70" s="108"/>
      <c r="T70" s="109" t="str">
        <f t="shared" ref="T70:T74" si="64">IF(AND(R70="Preventivo",S70="Automático"),"50%",IF(AND(R70="Preventivo",S70="Manual"),"40%",IF(AND(R70="Detectivo",S70="Automático"),"40%",IF(AND(R70="Detectivo",S70="Manual"),"30%",IF(AND(R70="Correctivo",S70="Automático"),"35%",IF(AND(R70="Correctivo",S70="Manual"),"25%",""))))))</f>
        <v/>
      </c>
      <c r="U70" s="108"/>
      <c r="V70" s="108"/>
      <c r="W70" s="108"/>
      <c r="X70" s="110" t="str">
        <f>IFERROR(IF(AND(Q69="Probabilidad",Q70="Probabilidad"),(Z69-(+Z69*T70)),IF(Q70="Probabilidad",(I69-(+I69*T70)),IF(Q70="Impacto",Z69,""))),"")</f>
        <v/>
      </c>
      <c r="Y70" s="111" t="str">
        <f t="shared" si="1"/>
        <v/>
      </c>
      <c r="Z70" s="112" t="str">
        <f t="shared" ref="Z70:Z74" si="65">+X70</f>
        <v/>
      </c>
      <c r="AA70" s="111" t="str">
        <f t="shared" si="3"/>
        <v/>
      </c>
      <c r="AB70" s="112" t="str">
        <f>IFERROR(IF(AND(Q69="Impacto",Q70="Impacto"),(AB69-(+AB69*T70)),IF(Q70="Impacto",(M69-(+M69*T70)),IF(Q70="Probabilidad",AB69,""))),"")</f>
        <v/>
      </c>
      <c r="AC70" s="113" t="str">
        <f t="shared" ref="AC70:AC71" si="66">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customHeight="1" x14ac:dyDescent="0.3">
      <c r="A71" s="362"/>
      <c r="B71" s="359"/>
      <c r="C71" s="359"/>
      <c r="D71" s="359"/>
      <c r="E71" s="371"/>
      <c r="F71" s="359"/>
      <c r="G71" s="349"/>
      <c r="H71" s="343"/>
      <c r="I71" s="340"/>
      <c r="J71" s="346"/>
      <c r="K71" s="340">
        <f>IF(NOT(ISERROR(MATCH(J71,_xlfn.ANCHORARRAY(E82),0))),I84&amp;"Por favor no seleccionar los criterios de impacto",J71)</f>
        <v>0</v>
      </c>
      <c r="L71" s="343"/>
      <c r="M71" s="340"/>
      <c r="N71" s="337"/>
      <c r="O71" s="106">
        <v>3</v>
      </c>
      <c r="P71" s="181"/>
      <c r="Q71" s="162" t="str">
        <f t="shared" si="60"/>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66"/>
        <v/>
      </c>
      <c r="AD71" s="114"/>
      <c r="AE71" s="115"/>
      <c r="AF71" s="116"/>
      <c r="AG71" s="117"/>
      <c r="AH71" s="117"/>
      <c r="AI71" s="117"/>
      <c r="AJ71" s="115"/>
      <c r="AK71" s="116"/>
    </row>
    <row r="72" spans="1:69" ht="18" customHeight="1" x14ac:dyDescent="0.3">
      <c r="A72" s="362"/>
      <c r="B72" s="359"/>
      <c r="C72" s="359"/>
      <c r="D72" s="359"/>
      <c r="E72" s="371"/>
      <c r="F72" s="359"/>
      <c r="G72" s="349"/>
      <c r="H72" s="343"/>
      <c r="I72" s="340"/>
      <c r="J72" s="346"/>
      <c r="K72" s="340">
        <f>IF(NOT(ISERROR(MATCH(J72,_xlfn.ANCHORARRAY(E83),0))),I85&amp;"Por favor no seleccionar los criterios de impacto",J72)</f>
        <v>0</v>
      </c>
      <c r="L72" s="343"/>
      <c r="M72" s="340"/>
      <c r="N72" s="337"/>
      <c r="O72" s="106">
        <v>4</v>
      </c>
      <c r="P72" s="180"/>
      <c r="Q72" s="162" t="str">
        <f t="shared" si="60"/>
        <v/>
      </c>
      <c r="R72" s="108"/>
      <c r="S72" s="108"/>
      <c r="T72" s="109" t="str">
        <f t="shared" si="64"/>
        <v/>
      </c>
      <c r="U72" s="108"/>
      <c r="V72" s="108"/>
      <c r="W72" s="108"/>
      <c r="X72" s="110" t="str">
        <f t="shared" ref="X72:X73" si="67">IFERROR(IF(AND(Q71="Probabilidad",Q72="Probabilidad"),(Z71-(+Z71*T72)),IF(AND(Q71="Impacto",Q72="Probabilidad"),(Z70-(+Z70*T72)),IF(Q72="Impacto",Z71,""))),"")</f>
        <v/>
      </c>
      <c r="Y72" s="111" t="str">
        <f t="shared" si="1"/>
        <v/>
      </c>
      <c r="Z72" s="112" t="str">
        <f t="shared" si="65"/>
        <v/>
      </c>
      <c r="AA72" s="111" t="str">
        <f t="shared" si="3"/>
        <v/>
      </c>
      <c r="AB72" s="112" t="str">
        <f t="shared" ref="AB72:AB73" si="68">IFERROR(IF(AND(Q71="Impacto",Q72="Impacto"),(AB71-(+AB71*T72)),IF(AND(Q71="Probabilidad",Q72="Impacto"),(AB70-(+AB70*T72)),IF(Q72="Probabilidad",AB71,""))),"")</f>
        <v/>
      </c>
      <c r="AC72" s="11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4"/>
      <c r="AE72" s="115"/>
      <c r="AF72" s="116"/>
      <c r="AG72" s="117"/>
      <c r="AH72" s="117"/>
      <c r="AI72" s="117"/>
      <c r="AJ72" s="115"/>
      <c r="AK72" s="116"/>
    </row>
    <row r="73" spans="1:69" ht="18" customHeight="1" x14ac:dyDescent="0.3">
      <c r="A73" s="362"/>
      <c r="B73" s="359"/>
      <c r="C73" s="359"/>
      <c r="D73" s="359"/>
      <c r="E73" s="371"/>
      <c r="F73" s="359"/>
      <c r="G73" s="349"/>
      <c r="H73" s="343"/>
      <c r="I73" s="340"/>
      <c r="J73" s="346"/>
      <c r="K73" s="340">
        <f>IF(NOT(ISERROR(MATCH(J73,_xlfn.ANCHORARRAY(E84),0))),I86&amp;"Por favor no seleccionar los criterios de impacto",J73)</f>
        <v>0</v>
      </c>
      <c r="L73" s="343"/>
      <c r="M73" s="340"/>
      <c r="N73" s="337"/>
      <c r="O73" s="106">
        <v>5</v>
      </c>
      <c r="P73" s="180"/>
      <c r="Q73" s="162" t="str">
        <f t="shared" si="60"/>
        <v/>
      </c>
      <c r="R73" s="108"/>
      <c r="S73" s="108"/>
      <c r="T73" s="109" t="str">
        <f t="shared" si="64"/>
        <v/>
      </c>
      <c r="U73" s="108"/>
      <c r="V73" s="108"/>
      <c r="W73" s="108"/>
      <c r="X73" s="110" t="str">
        <f t="shared" si="67"/>
        <v/>
      </c>
      <c r="Y73" s="111" t="str">
        <f t="shared" si="1"/>
        <v/>
      </c>
      <c r="Z73" s="112" t="str">
        <f t="shared" si="65"/>
        <v/>
      </c>
      <c r="AA73" s="111" t="str">
        <f t="shared" si="3"/>
        <v/>
      </c>
      <c r="AB73" s="112" t="str">
        <f t="shared" si="68"/>
        <v/>
      </c>
      <c r="AC73" s="113" t="str">
        <f t="shared" ref="AC73:AC74" si="69">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14"/>
      <c r="AE73" s="115"/>
      <c r="AF73" s="116"/>
      <c r="AG73" s="117"/>
      <c r="AH73" s="117"/>
      <c r="AI73" s="117"/>
      <c r="AJ73" s="115"/>
      <c r="AK73" s="116"/>
    </row>
    <row r="74" spans="1:69" ht="18" customHeight="1" x14ac:dyDescent="0.3">
      <c r="A74" s="363"/>
      <c r="B74" s="360"/>
      <c r="C74" s="360"/>
      <c r="D74" s="360"/>
      <c r="E74" s="372"/>
      <c r="F74" s="360"/>
      <c r="G74" s="350"/>
      <c r="H74" s="344"/>
      <c r="I74" s="341"/>
      <c r="J74" s="347"/>
      <c r="K74" s="341">
        <f>IF(NOT(ISERROR(MATCH(J74,_xlfn.ANCHORARRAY(E85),0))),I87&amp;"Por favor no seleccionar los criterios de impacto",J74)</f>
        <v>0</v>
      </c>
      <c r="L74" s="344"/>
      <c r="M74" s="341"/>
      <c r="N74" s="338"/>
      <c r="O74" s="106">
        <v>6</v>
      </c>
      <c r="P74" s="180"/>
      <c r="Q74" s="162" t="str">
        <f t="shared" si="60"/>
        <v/>
      </c>
      <c r="R74" s="108"/>
      <c r="S74" s="108"/>
      <c r="T74" s="109" t="str">
        <f t="shared" si="64"/>
        <v/>
      </c>
      <c r="U74" s="108"/>
      <c r="V74" s="108"/>
      <c r="W74" s="108"/>
      <c r="X74" s="110" t="str">
        <f>IFERROR(IF(AND(Q73="Probabilidad",Q74="Probabilidad"),(Z73-(+Z73*T74)),IF(AND(Q73="Impacto",Q74="Probabilidad"),(Z72-(+Z72*T74)),IF(Q74="Impacto",Z73,""))),"")</f>
        <v/>
      </c>
      <c r="Y74" s="111" t="str">
        <f t="shared" si="1"/>
        <v/>
      </c>
      <c r="Z74" s="112" t="str">
        <f t="shared" si="65"/>
        <v/>
      </c>
      <c r="AA74" s="111" t="str">
        <f t="shared" si="3"/>
        <v/>
      </c>
      <c r="AB74" s="112" t="str">
        <f>IFERROR(IF(AND(Q73="Impacto",Q74="Impacto"),(AB73-(+AB73*T74)),IF(AND(Q73="Probabilidad",Q74="Impacto"),(AB72-(+AB72*T74)),IF(Q74="Probabilidad",AB73,""))),"")</f>
        <v/>
      </c>
      <c r="AC74" s="113" t="str">
        <f t="shared" si="69"/>
        <v/>
      </c>
      <c r="AD74" s="114"/>
      <c r="AE74" s="115"/>
      <c r="AF74" s="116"/>
      <c r="AG74" s="117"/>
      <c r="AH74" s="117"/>
      <c r="AI74" s="117"/>
      <c r="AJ74" s="115"/>
      <c r="AK74" s="116"/>
    </row>
    <row r="75" spans="1:69" ht="34.5" customHeight="1" x14ac:dyDescent="0.3">
      <c r="A75" s="6"/>
      <c r="B75" s="408" t="s">
        <v>124</v>
      </c>
      <c r="C75" s="409"/>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10"/>
    </row>
    <row r="77" spans="1:69" x14ac:dyDescent="0.3">
      <c r="A77" s="1"/>
      <c r="B77" s="24" t="s">
        <v>125</v>
      </c>
      <c r="C77" s="1"/>
      <c r="D77" s="1"/>
      <c r="F77" s="1"/>
    </row>
  </sheetData>
  <dataConsolidate/>
  <mergeCells count="236">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K26:K31"/>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K51:K56"/>
    <mergeCell ref="L51:L56"/>
    <mergeCell ref="J45:J50"/>
    <mergeCell ref="K45:K50"/>
    <mergeCell ref="L45:L50"/>
    <mergeCell ref="A45:A50"/>
    <mergeCell ref="B45:B50"/>
    <mergeCell ref="C45:C50"/>
    <mergeCell ref="D45:D50"/>
    <mergeCell ref="E45:E50"/>
    <mergeCell ref="F45:F50"/>
    <mergeCell ref="B75:AK75"/>
    <mergeCell ref="M63:M68"/>
    <mergeCell ref="N63:N68"/>
    <mergeCell ref="J63:J68"/>
    <mergeCell ref="K63:K68"/>
    <mergeCell ref="L63:L68"/>
    <mergeCell ref="M51:M56"/>
    <mergeCell ref="N51:N56"/>
    <mergeCell ref="F57:F62"/>
    <mergeCell ref="G57:G62"/>
    <mergeCell ref="H57:H62"/>
    <mergeCell ref="I57:I62"/>
    <mergeCell ref="J57:J62"/>
    <mergeCell ref="F51:F56"/>
    <mergeCell ref="G51:G56"/>
    <mergeCell ref="H51:H56"/>
    <mergeCell ref="I51:I56"/>
    <mergeCell ref="K57:K62"/>
    <mergeCell ref="L57:L62"/>
    <mergeCell ref="M57:M62"/>
    <mergeCell ref="N57:N62"/>
    <mergeCell ref="B57:B62"/>
    <mergeCell ref="C57:C62"/>
    <mergeCell ref="D57:D62"/>
    <mergeCell ref="A1:D4"/>
    <mergeCell ref="A69:A74"/>
    <mergeCell ref="B69:B74"/>
    <mergeCell ref="C69:C74"/>
    <mergeCell ref="D69:D74"/>
    <mergeCell ref="E69:E74"/>
    <mergeCell ref="F69:F74"/>
    <mergeCell ref="G69:G74"/>
    <mergeCell ref="H69:H74"/>
    <mergeCell ref="C6:N6"/>
    <mergeCell ref="A9:G9"/>
    <mergeCell ref="H9:N9"/>
    <mergeCell ref="G45:G50"/>
    <mergeCell ref="H45:H50"/>
    <mergeCell ref="I45:I50"/>
    <mergeCell ref="K39:K44"/>
    <mergeCell ref="A57:A62"/>
    <mergeCell ref="E57:E62"/>
    <mergeCell ref="A51:A56"/>
    <mergeCell ref="B51:B56"/>
    <mergeCell ref="C51:C56"/>
    <mergeCell ref="D51:D56"/>
    <mergeCell ref="E51:E56"/>
    <mergeCell ref="M45:M50"/>
    <mergeCell ref="AJ1:AK1"/>
    <mergeCell ref="AJ2:AK2"/>
    <mergeCell ref="AJ3:AK3"/>
    <mergeCell ref="AJ4:AK4"/>
    <mergeCell ref="E1:AI4"/>
    <mergeCell ref="J69:J74"/>
    <mergeCell ref="K69:K74"/>
    <mergeCell ref="L69:L74"/>
    <mergeCell ref="M69:M74"/>
    <mergeCell ref="N69:N74"/>
    <mergeCell ref="I69:I74"/>
    <mergeCell ref="AH10:AH11"/>
    <mergeCell ref="O6:Q6"/>
    <mergeCell ref="O9:W9"/>
    <mergeCell ref="X9:AD9"/>
    <mergeCell ref="AE9:AK9"/>
    <mergeCell ref="J32:J37"/>
    <mergeCell ref="K32:K37"/>
    <mergeCell ref="L32:L37"/>
    <mergeCell ref="M32:M37"/>
    <mergeCell ref="N32:N37"/>
    <mergeCell ref="K19:K24"/>
    <mergeCell ref="N45:N50"/>
    <mergeCell ref="J51:J56"/>
    <mergeCell ref="A63:A68"/>
    <mergeCell ref="B63:B68"/>
    <mergeCell ref="C63:C68"/>
    <mergeCell ref="D63:D68"/>
    <mergeCell ref="E63:E68"/>
    <mergeCell ref="F63:F68"/>
    <mergeCell ref="G63:G68"/>
    <mergeCell ref="H63:H68"/>
    <mergeCell ref="I63:I68"/>
    <mergeCell ref="Y18:Y19"/>
    <mergeCell ref="Z18:Z19"/>
    <mergeCell ref="AA18:AA19"/>
    <mergeCell ref="AB18:AB19"/>
    <mergeCell ref="AC18:AC19"/>
    <mergeCell ref="AD18:AD19"/>
    <mergeCell ref="N18:N24"/>
    <mergeCell ref="M18:M24"/>
    <mergeCell ref="L18:L24"/>
    <mergeCell ref="O18:O19"/>
    <mergeCell ref="P18:P19"/>
    <mergeCell ref="Q18:Q19"/>
    <mergeCell ref="R18:R19"/>
    <mergeCell ref="S18:S19"/>
    <mergeCell ref="T18:T19"/>
    <mergeCell ref="U18:U19"/>
    <mergeCell ref="V18:V19"/>
    <mergeCell ref="W18:W19"/>
    <mergeCell ref="J18:J24"/>
    <mergeCell ref="I18:I24"/>
    <mergeCell ref="H18:H24"/>
    <mergeCell ref="G18:G24"/>
    <mergeCell ref="F18:F24"/>
    <mergeCell ref="E18:E24"/>
    <mergeCell ref="D18:D24"/>
    <mergeCell ref="C18:C24"/>
    <mergeCell ref="B18:B24"/>
    <mergeCell ref="A18:A24"/>
    <mergeCell ref="AD25:AD26"/>
    <mergeCell ref="AC25:AC26"/>
    <mergeCell ref="AB25:AB26"/>
    <mergeCell ref="AA25:AA26"/>
    <mergeCell ref="Z25:Z26"/>
    <mergeCell ref="Y25:Y26"/>
    <mergeCell ref="W25:W26"/>
    <mergeCell ref="V25:V26"/>
    <mergeCell ref="U25:U26"/>
    <mergeCell ref="T25:T26"/>
    <mergeCell ref="S25:S26"/>
    <mergeCell ref="R25:R26"/>
    <mergeCell ref="Q25:Q26"/>
    <mergeCell ref="P25:P26"/>
    <mergeCell ref="O25:O26"/>
    <mergeCell ref="N25:N31"/>
    <mergeCell ref="M25:M31"/>
    <mergeCell ref="L25:L31"/>
    <mergeCell ref="J25:J31"/>
    <mergeCell ref="I25:I31"/>
    <mergeCell ref="H25:H31"/>
    <mergeCell ref="G25:G31"/>
    <mergeCell ref="F25:F31"/>
    <mergeCell ref="E25:E31"/>
    <mergeCell ref="D25:D31"/>
    <mergeCell ref="C25:C31"/>
    <mergeCell ref="B25:B31"/>
    <mergeCell ref="A25:A31"/>
    <mergeCell ref="P38:P39"/>
    <mergeCell ref="O38:O39"/>
    <mergeCell ref="Q38:Q39"/>
    <mergeCell ref="R38:R39"/>
    <mergeCell ref="F38:F44"/>
    <mergeCell ref="E38:E44"/>
    <mergeCell ref="D38:D44"/>
    <mergeCell ref="C38:C44"/>
    <mergeCell ref="B38:B44"/>
    <mergeCell ref="A38:A44"/>
    <mergeCell ref="A32:A37"/>
    <mergeCell ref="B32:B37"/>
    <mergeCell ref="C32:C37"/>
    <mergeCell ref="D32:D37"/>
    <mergeCell ref="E32:E37"/>
    <mergeCell ref="F32:F37"/>
    <mergeCell ref="G32:G37"/>
    <mergeCell ref="H32:H37"/>
    <mergeCell ref="I32:I37"/>
    <mergeCell ref="AC38:AC39"/>
    <mergeCell ref="AD38:AD39"/>
    <mergeCell ref="N38:N44"/>
    <mergeCell ref="M38:M44"/>
    <mergeCell ref="L38:L44"/>
    <mergeCell ref="J38:J44"/>
    <mergeCell ref="I38:I44"/>
    <mergeCell ref="H38:H44"/>
    <mergeCell ref="G38:G44"/>
    <mergeCell ref="S38:S39"/>
    <mergeCell ref="T38:T39"/>
    <mergeCell ref="U38:U39"/>
    <mergeCell ref="V38:V39"/>
    <mergeCell ref="W38:W39"/>
    <mergeCell ref="Y38:Y39"/>
    <mergeCell ref="Z38:Z39"/>
    <mergeCell ref="AA38:AA39"/>
    <mergeCell ref="AB38:AB39"/>
  </mergeCells>
  <conditionalFormatting sqref="H12 H18 Y18 Y27:Y31 Y20:Y25 Y40:Y44 Y38">
    <cfRule type="cellIs" dxfId="187" priority="493" operator="equal">
      <formula>"Muy Alta"</formula>
    </cfRule>
    <cfRule type="cellIs" dxfId="186" priority="494" operator="equal">
      <formula>"Alta"</formula>
    </cfRule>
    <cfRule type="cellIs" dxfId="185" priority="495" operator="equal">
      <formula>"Media"</formula>
    </cfRule>
    <cfRule type="cellIs" dxfId="184" priority="496" operator="equal">
      <formula>"Baja"</formula>
    </cfRule>
    <cfRule type="cellIs" dxfId="183" priority="497" operator="equal">
      <formula>"Muy Baja"</formula>
    </cfRule>
  </conditionalFormatting>
  <conditionalFormatting sqref="L12 L18 L25 L32 L38 L45 L51 L57 L63 L69 AA18 AA27:AA31 AA20:AA25 AA40:AA44 AA38">
    <cfRule type="cellIs" dxfId="182" priority="488" operator="equal">
      <formula>"Catastrófico"</formula>
    </cfRule>
    <cfRule type="cellIs" dxfId="181" priority="489" operator="equal">
      <formula>"Mayor"</formula>
    </cfRule>
    <cfRule type="cellIs" dxfId="180" priority="490" operator="equal">
      <formula>"Moderado"</formula>
    </cfRule>
    <cfRule type="cellIs" dxfId="179" priority="491" operator="equal">
      <formula>"Menor"</formula>
    </cfRule>
    <cfRule type="cellIs" dxfId="178" priority="492" operator="equal">
      <formula>"Leve"</formula>
    </cfRule>
  </conditionalFormatting>
  <conditionalFormatting sqref="N12 AC18 AC27:AC31 AC20:AC25 AC40:AC44 AC38">
    <cfRule type="cellIs" dxfId="177" priority="484" operator="equal">
      <formula>"Extremo"</formula>
    </cfRule>
    <cfRule type="cellIs" dxfId="176" priority="485" operator="equal">
      <formula>"Alto"</formula>
    </cfRule>
    <cfRule type="cellIs" dxfId="175" priority="486" operator="equal">
      <formula>"Moderado"</formula>
    </cfRule>
    <cfRule type="cellIs" dxfId="174" priority="487" operator="equal">
      <formula>"Bajo"</formula>
    </cfRule>
  </conditionalFormatting>
  <conditionalFormatting sqref="Y12:Y17">
    <cfRule type="cellIs" dxfId="173" priority="479" operator="equal">
      <formula>"Muy Alta"</formula>
    </cfRule>
    <cfRule type="cellIs" dxfId="172" priority="480" operator="equal">
      <formula>"Alta"</formula>
    </cfRule>
    <cfRule type="cellIs" dxfId="171" priority="481" operator="equal">
      <formula>"Media"</formula>
    </cfRule>
    <cfRule type="cellIs" dxfId="170" priority="482" operator="equal">
      <formula>"Baja"</formula>
    </cfRule>
    <cfRule type="cellIs" dxfId="169" priority="483" operator="equal">
      <formula>"Muy Baja"</formula>
    </cfRule>
  </conditionalFormatting>
  <conditionalFormatting sqref="AA12:AA17">
    <cfRule type="cellIs" dxfId="168" priority="474" operator="equal">
      <formula>"Catastrófico"</formula>
    </cfRule>
    <cfRule type="cellIs" dxfId="167" priority="475" operator="equal">
      <formula>"Mayor"</formula>
    </cfRule>
    <cfRule type="cellIs" dxfId="166" priority="476" operator="equal">
      <formula>"Moderado"</formula>
    </cfRule>
    <cfRule type="cellIs" dxfId="165" priority="477" operator="equal">
      <formula>"Menor"</formula>
    </cfRule>
    <cfRule type="cellIs" dxfId="164" priority="478" operator="equal">
      <formula>"Leve"</formula>
    </cfRule>
  </conditionalFormatting>
  <conditionalFormatting sqref="AC12:AC17">
    <cfRule type="cellIs" dxfId="163" priority="470" operator="equal">
      <formula>"Extremo"</formula>
    </cfRule>
    <cfRule type="cellIs" dxfId="162" priority="471" operator="equal">
      <formula>"Alto"</formula>
    </cfRule>
    <cfRule type="cellIs" dxfId="161" priority="472" operator="equal">
      <formula>"Moderado"</formula>
    </cfRule>
    <cfRule type="cellIs" dxfId="160" priority="473" operator="equal">
      <formula>"Bajo"</formula>
    </cfRule>
  </conditionalFormatting>
  <conditionalFormatting sqref="H63">
    <cfRule type="cellIs" dxfId="159" priority="227" operator="equal">
      <formula>"Muy Alta"</formula>
    </cfRule>
    <cfRule type="cellIs" dxfId="158" priority="228" operator="equal">
      <formula>"Alta"</formula>
    </cfRule>
    <cfRule type="cellIs" dxfId="157" priority="229" operator="equal">
      <formula>"Media"</formula>
    </cfRule>
    <cfRule type="cellIs" dxfId="156" priority="230" operator="equal">
      <formula>"Baja"</formula>
    </cfRule>
    <cfRule type="cellIs" dxfId="155" priority="231" operator="equal">
      <formula>"Muy Baja"</formula>
    </cfRule>
  </conditionalFormatting>
  <conditionalFormatting sqref="N18">
    <cfRule type="cellIs" dxfId="154" priority="414" operator="equal">
      <formula>"Extremo"</formula>
    </cfRule>
    <cfRule type="cellIs" dxfId="153" priority="415" operator="equal">
      <formula>"Alto"</formula>
    </cfRule>
    <cfRule type="cellIs" dxfId="152" priority="416" operator="equal">
      <formula>"Moderado"</formula>
    </cfRule>
    <cfRule type="cellIs" dxfId="151" priority="417" operator="equal">
      <formula>"Bajo"</formula>
    </cfRule>
  </conditionalFormatting>
  <conditionalFormatting sqref="H25">
    <cfRule type="cellIs" dxfId="150" priority="395" operator="equal">
      <formula>"Muy Alta"</formula>
    </cfRule>
    <cfRule type="cellIs" dxfId="149" priority="396" operator="equal">
      <formula>"Alta"</formula>
    </cfRule>
    <cfRule type="cellIs" dxfId="148" priority="397" operator="equal">
      <formula>"Media"</formula>
    </cfRule>
    <cfRule type="cellIs" dxfId="147" priority="398" operator="equal">
      <formula>"Baja"</formula>
    </cfRule>
    <cfRule type="cellIs" dxfId="146" priority="399" operator="equal">
      <formula>"Muy Baja"</formula>
    </cfRule>
  </conditionalFormatting>
  <conditionalFormatting sqref="N25">
    <cfRule type="cellIs" dxfId="145" priority="386" operator="equal">
      <formula>"Extremo"</formula>
    </cfRule>
    <cfRule type="cellIs" dxfId="144" priority="387" operator="equal">
      <formula>"Alto"</formula>
    </cfRule>
    <cfRule type="cellIs" dxfId="143" priority="388" operator="equal">
      <formula>"Moderado"</formula>
    </cfRule>
    <cfRule type="cellIs" dxfId="142" priority="389" operator="equal">
      <formula>"Bajo"</formula>
    </cfRule>
  </conditionalFormatting>
  <conditionalFormatting sqref="H32 H38">
    <cfRule type="cellIs" dxfId="141" priority="367" operator="equal">
      <formula>"Muy Alta"</formula>
    </cfRule>
    <cfRule type="cellIs" dxfId="140" priority="368" operator="equal">
      <formula>"Alta"</formula>
    </cfRule>
    <cfRule type="cellIs" dxfId="139" priority="369" operator="equal">
      <formula>"Media"</formula>
    </cfRule>
    <cfRule type="cellIs" dxfId="138" priority="370" operator="equal">
      <formula>"Baja"</formula>
    </cfRule>
    <cfRule type="cellIs" dxfId="137" priority="371" operator="equal">
      <formula>"Muy Baja"</formula>
    </cfRule>
  </conditionalFormatting>
  <conditionalFormatting sqref="N32">
    <cfRule type="cellIs" dxfId="136" priority="358" operator="equal">
      <formula>"Extremo"</formula>
    </cfRule>
    <cfRule type="cellIs" dxfId="135" priority="359" operator="equal">
      <formula>"Alto"</formula>
    </cfRule>
    <cfRule type="cellIs" dxfId="134" priority="360" operator="equal">
      <formula>"Moderado"</formula>
    </cfRule>
    <cfRule type="cellIs" dxfId="133" priority="361" operator="equal">
      <formula>"Bajo"</formula>
    </cfRule>
  </conditionalFormatting>
  <conditionalFormatting sqref="Y32:Y37">
    <cfRule type="cellIs" dxfId="132" priority="353" operator="equal">
      <formula>"Muy Alta"</formula>
    </cfRule>
    <cfRule type="cellIs" dxfId="131" priority="354" operator="equal">
      <formula>"Alta"</formula>
    </cfRule>
    <cfRule type="cellIs" dxfId="130" priority="355" operator="equal">
      <formula>"Media"</formula>
    </cfRule>
    <cfRule type="cellIs" dxfId="129" priority="356" operator="equal">
      <formula>"Baja"</formula>
    </cfRule>
    <cfRule type="cellIs" dxfId="128" priority="357" operator="equal">
      <formula>"Muy Baja"</formula>
    </cfRule>
  </conditionalFormatting>
  <conditionalFormatting sqref="AA32:AA37">
    <cfRule type="cellIs" dxfId="127" priority="348" operator="equal">
      <formula>"Catastrófico"</formula>
    </cfRule>
    <cfRule type="cellIs" dxfId="126" priority="349" operator="equal">
      <formula>"Mayor"</formula>
    </cfRule>
    <cfRule type="cellIs" dxfId="125" priority="350" operator="equal">
      <formula>"Moderado"</formula>
    </cfRule>
    <cfRule type="cellIs" dxfId="124" priority="351" operator="equal">
      <formula>"Menor"</formula>
    </cfRule>
    <cfRule type="cellIs" dxfId="123" priority="352" operator="equal">
      <formula>"Leve"</formula>
    </cfRule>
  </conditionalFormatting>
  <conditionalFormatting sqref="AC32:AC37">
    <cfRule type="cellIs" dxfId="122" priority="344" operator="equal">
      <formula>"Extremo"</formula>
    </cfRule>
    <cfRule type="cellIs" dxfId="121" priority="345" operator="equal">
      <formula>"Alto"</formula>
    </cfRule>
    <cfRule type="cellIs" dxfId="120" priority="346" operator="equal">
      <formula>"Moderado"</formula>
    </cfRule>
    <cfRule type="cellIs" dxfId="119" priority="347" operator="equal">
      <formula>"Bajo"</formula>
    </cfRule>
  </conditionalFormatting>
  <conditionalFormatting sqref="N38">
    <cfRule type="cellIs" dxfId="118" priority="330" operator="equal">
      <formula>"Extremo"</formula>
    </cfRule>
    <cfRule type="cellIs" dxfId="117" priority="331" operator="equal">
      <formula>"Alto"</formula>
    </cfRule>
    <cfRule type="cellIs" dxfId="116" priority="332" operator="equal">
      <formula>"Moderado"</formula>
    </cfRule>
    <cfRule type="cellIs" dxfId="115" priority="333" operator="equal">
      <formula>"Bajo"</formula>
    </cfRule>
  </conditionalFormatting>
  <conditionalFormatting sqref="H45">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5">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5:Y50">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5:AA50">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5:AC50">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51">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51">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51:Y56">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51:AA56">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51:AC56">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7">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7">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7:Y62">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7:AA62">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7:AC62">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3">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3:Y68">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3:AA68">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3:AC68">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9">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9">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9:Y74">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9:AA74">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9:AC74">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4">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AK19:AK20 AK22:AK23 AK26:AK27 AK29:AK30 AK32:AK33 AK35:AK36 AK39:AK40 AK42:AK43 AK45:AK46 AK48:AK49 AK51:AK52 AK54:AK55 AK57:AK58 AK60:AK61 AK63:AK64 AK66:AK67 AK69:AK70 AK72:AK73</xm:sqref>
        </x14:dataValidation>
        <x14:dataValidation type="list" allowBlank="1" showInputMessage="1" showErrorMessage="1" xr:uid="{00000000-0002-0000-0100-000000000000}">
          <x14:formula1>
            <xm:f>'Tabla Valoración controles'!$D$4:$D$6</xm:f>
          </x14:formula1>
          <xm:sqref>R12:R18 R20:R25 R27:R38 R40:R74</xm:sqref>
        </x14:dataValidation>
        <x14:dataValidation type="list" allowBlank="1" showInputMessage="1" showErrorMessage="1" xr:uid="{00000000-0002-0000-0100-000001000000}">
          <x14:formula1>
            <xm:f>'Tabla Valoración controles'!$D$7:$D$8</xm:f>
          </x14:formula1>
          <xm:sqref>S12:S18 S20:S25 S27:S38 S40:S74</xm:sqref>
        </x14:dataValidation>
        <x14:dataValidation type="list" allowBlank="1" showInputMessage="1" showErrorMessage="1" xr:uid="{00000000-0002-0000-0100-000002000000}">
          <x14:formula1>
            <xm:f>'Tabla Valoración controles'!$D$9:$D$10</xm:f>
          </x14:formula1>
          <xm:sqref>U12:U18 U20:U25 U27:U38 U40:U74</xm:sqref>
        </x14:dataValidation>
        <x14:dataValidation type="list" allowBlank="1" showInputMessage="1" showErrorMessage="1" xr:uid="{00000000-0002-0000-0100-000003000000}">
          <x14:formula1>
            <xm:f>'Tabla Valoración controles'!$D$11:$D$12</xm:f>
          </x14:formula1>
          <xm:sqref>V12:V18 V20:V25 V27:V38 V40:V74</xm:sqref>
        </x14:dataValidation>
        <x14:dataValidation type="list" allowBlank="1" showInputMessage="1" showErrorMessage="1" xr:uid="{00000000-0002-0000-0100-000005000000}">
          <x14:formula1>
            <xm:f>'Tabla Valoración controles'!$D$13:$D$14</xm:f>
          </x14:formula1>
          <xm:sqref>W12:W18 W20:W25 W27:W38 W40:W74</xm:sqref>
        </x14:dataValidation>
        <x14:dataValidation type="list" allowBlank="1" showInputMessage="1" showErrorMessage="1" xr:uid="{00000000-0002-0000-0100-000006000000}">
          <x14:formula1>
            <xm:f>'Opciones Tratamiento'!$B$13:$B$19</xm:f>
          </x14:formula1>
          <xm:sqref>F12:F18 F25 F32:F38 F45:F74</xm:sqref>
        </x14:dataValidation>
        <x14:dataValidation type="list" allowBlank="1" showInputMessage="1" showErrorMessage="1" xr:uid="{00000000-0002-0000-0100-000007000000}">
          <x14:formula1>
            <xm:f>'Opciones Tratamiento'!$E$2:$E$4</xm:f>
          </x14:formula1>
          <xm:sqref>B12:B18 B25 B32:B38 B45:B74</xm:sqref>
        </x14:dataValidation>
        <x14:dataValidation type="list" allowBlank="1" showInputMessage="1" showErrorMessage="1" xr:uid="{00000000-0002-0000-0100-000008000000}">
          <x14:formula1>
            <xm:f>'Opciones Tratamiento'!$B$2:$B$5</xm:f>
          </x14:formula1>
          <xm:sqref>AD12:AD18 AD20:AD25 AD27:AD38 AD40:AD74</xm:sqref>
        </x14:dataValidation>
        <x14:dataValidation type="list" allowBlank="1" showInputMessage="1" showErrorMessage="1" xr:uid="{00000000-0002-0000-0100-000009000000}">
          <x14:formula1>
            <xm:f>'Tabla Impacto'!$F$210:$F$221</xm:f>
          </x14:formula1>
          <xm:sqref>J12:J18 J25 J32:J38 J45:J74</xm:sqref>
        </x14:dataValidation>
        <x14:dataValidation type="custom" allowBlank="1" showInputMessage="1" showErrorMessage="1" error="Recuerde que las acciones se generan bajo la medida de mitigar el riesgo" xr:uid="{00000000-0002-0000-0100-00000A000000}">
          <x14:formula1>
            <xm:f>IF(OR(AD14='Opciones Tratamiento'!$B$2,AD14='Opciones Tratamiento'!$B$3,AD14='Opciones Tratamiento'!$B$4),ISBLANK(AD14),ISTEXT(AD14))</xm:f>
          </x14:formula1>
          <xm:sqref>AE14:AE17 AE20:AE24 AE27:AE31 AE34:AE37 AE40:AE44 AE46:AE50 AE52:AE56 AE58:AE62 AE64:AE68 AE70:AE74</xm:sqref>
        </x14:dataValidation>
        <x14:dataValidation type="custom" allowBlank="1" showInputMessage="1" showErrorMessage="1" error="Recuerde que las acciones se generan bajo la medida de mitigar el riesgo" xr:uid="{00000000-0002-0000-0100-00000B000000}">
          <x14:formula1>
            <xm:f>IF(OR(AD14='Opciones Tratamiento'!$B$2,AD14='Opciones Tratamiento'!$B$3,AD14='Opciones Tratamiento'!$B$4),ISBLANK(AD14),ISTEXT(AD14))</xm:f>
          </x14:formula1>
          <xm:sqref>AF14:AF17 AF20:AF24 AF27:AF31 AF34:AF37 AF40:AF44 AF46:AF50 AF52:AF56 AF58:AF62 AF64:AF68 AF70:AF74</xm:sqref>
        </x14:dataValidation>
        <x14:dataValidation type="custom" allowBlank="1" showInputMessage="1" showErrorMessage="1" error="Recuerde que las acciones se generan bajo la medida de mitigar el riesgo" xr:uid="{00000000-0002-0000-0100-00000C000000}">
          <x14:formula1>
            <xm:f>IF(OR(AD14='Opciones Tratamiento'!$B$2,AD14='Opciones Tratamiento'!$B$3,AD14='Opciones Tratamiento'!$B$4),ISBLANK(AD14),ISTEXT(AD14))</xm:f>
          </x14:formula1>
          <xm:sqref>AG14:AH17 AG20:AH24 AG27:AH31 AG34:AH37 AG40:AH44 AG46:AH50 AG52:AH56 AG58:AH62 AG64:AH68 AG70:AH74</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AI12:AI74</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V28" sqref="V28:W29"/>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34" t="s">
        <v>126</v>
      </c>
      <c r="C2" s="534"/>
      <c r="D2" s="534"/>
      <c r="E2" s="534"/>
      <c r="F2" s="534"/>
      <c r="G2" s="534"/>
      <c r="H2" s="534"/>
      <c r="I2" s="534"/>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34"/>
      <c r="C3" s="534"/>
      <c r="D3" s="534"/>
      <c r="E3" s="534"/>
      <c r="F3" s="534"/>
      <c r="G3" s="534"/>
      <c r="H3" s="534"/>
      <c r="I3" s="534"/>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34"/>
      <c r="C4" s="534"/>
      <c r="D4" s="534"/>
      <c r="E4" s="534"/>
      <c r="F4" s="534"/>
      <c r="G4" s="534"/>
      <c r="H4" s="534"/>
      <c r="I4" s="534"/>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49" t="s">
        <v>127</v>
      </c>
      <c r="C6" s="449"/>
      <c r="D6" s="450"/>
      <c r="E6" s="487" t="s">
        <v>128</v>
      </c>
      <c r="F6" s="488"/>
      <c r="G6" s="488"/>
      <c r="H6" s="488"/>
      <c r="I6" s="489"/>
      <c r="J6" s="498" t="str">
        <f>IF(AND('Mapa de Riesgos'!$H$12="Muy Alta",'Mapa de Riesgos'!$L$12="Leve"),CONCATENATE("R",'Mapa de Riesgos'!$A$12),"")</f>
        <v/>
      </c>
      <c r="K6" s="499"/>
      <c r="L6" s="499" t="str">
        <f>IF(AND('Mapa de Riesgos'!$H$18="Muy Alta",'Mapa de Riesgos'!$L$18="Leve"),CONCATENATE("R",'Mapa de Riesgos'!$A$18),"")</f>
        <v/>
      </c>
      <c r="M6" s="499"/>
      <c r="N6" s="499" t="str">
        <f>IF(AND('Mapa de Riesgos'!$H$25="Muy Alta",'Mapa de Riesgos'!$L$25="Leve"),CONCATENATE("R",'Mapa de Riesgos'!$A$25),"")</f>
        <v/>
      </c>
      <c r="O6" s="501"/>
      <c r="P6" s="498" t="str">
        <f>IF(AND('Mapa de Riesgos'!$H$12="Muy Alta",'Mapa de Riesgos'!$L$12="Menor"),CONCATENATE("R",'Mapa de Riesgos'!$A$12),"")</f>
        <v/>
      </c>
      <c r="Q6" s="499"/>
      <c r="R6" s="499" t="str">
        <f>IF(AND('Mapa de Riesgos'!$H$18="Muy Alta",'Mapa de Riesgos'!$L$18="Menor"),CONCATENATE("R",'Mapa de Riesgos'!$A$18),"")</f>
        <v/>
      </c>
      <c r="S6" s="499"/>
      <c r="T6" s="499" t="str">
        <f>IF(AND('Mapa de Riesgos'!$H$25="Muy Alta",'Mapa de Riesgos'!$L$25="Menor"),CONCATENATE("R",'Mapa de Riesgos'!$A$25),"")</f>
        <v/>
      </c>
      <c r="U6" s="501"/>
      <c r="V6" s="498" t="str">
        <f>IF(AND('Mapa de Riesgos'!$H$12="Muy Alta",'Mapa de Riesgos'!$L$12="Moderado"),CONCATENATE("R",'Mapa de Riesgos'!$A$12),"")</f>
        <v/>
      </c>
      <c r="W6" s="499"/>
      <c r="X6" s="499" t="str">
        <f>IF(AND('Mapa de Riesgos'!$H$18="Muy Alta",'Mapa de Riesgos'!$L$18="Moderado"),CONCATENATE("R",'Mapa de Riesgos'!$A$18),"")</f>
        <v/>
      </c>
      <c r="Y6" s="499"/>
      <c r="Z6" s="499" t="str">
        <f>IF(AND('Mapa de Riesgos'!$H$25="Muy Alta",'Mapa de Riesgos'!$L$25="Moderado"),CONCATENATE("R",'Mapa de Riesgos'!$A$25),"")</f>
        <v/>
      </c>
      <c r="AA6" s="501"/>
      <c r="AB6" s="498" t="str">
        <f>IF(AND('Mapa de Riesgos'!$H$12="Muy Alta",'Mapa de Riesgos'!$L$12="Mayor"),CONCATENATE("R",'Mapa de Riesgos'!$A$12),"")</f>
        <v/>
      </c>
      <c r="AC6" s="499"/>
      <c r="AD6" s="499" t="str">
        <f>IF(AND('Mapa de Riesgos'!$H$18="Muy Alta",'Mapa de Riesgos'!$L$18="Mayor"),CONCATENATE("R",'Mapa de Riesgos'!$A$18),"")</f>
        <v/>
      </c>
      <c r="AE6" s="499"/>
      <c r="AF6" s="499" t="str">
        <f>IF(AND('Mapa de Riesgos'!$H$25="Muy Alta",'Mapa de Riesgos'!$L$25="Mayor"),CONCATENATE("R",'Mapa de Riesgos'!$A$25),"")</f>
        <v/>
      </c>
      <c r="AG6" s="501"/>
      <c r="AH6" s="513" t="str">
        <f>IF(AND('Mapa de Riesgos'!$H$12="Muy Alta",'Mapa de Riesgos'!$L$12="Catastrófico"),CONCATENATE("R",'Mapa de Riesgos'!$A$12),"")</f>
        <v/>
      </c>
      <c r="AI6" s="514"/>
      <c r="AJ6" s="514" t="str">
        <f>IF(AND('Mapa de Riesgos'!$H$18="Muy Alta",'Mapa de Riesgos'!$L$18="Catastrófico"),CONCATENATE("R",'Mapa de Riesgos'!$A$18),"")</f>
        <v/>
      </c>
      <c r="AK6" s="514"/>
      <c r="AL6" s="514" t="str">
        <f>IF(AND('Mapa de Riesgos'!$H$25="Muy Alta",'Mapa de Riesgos'!$L$25="Catastrófico"),CONCATENATE("R",'Mapa de Riesgos'!$A$25),"")</f>
        <v/>
      </c>
      <c r="AM6" s="515"/>
      <c r="AO6" s="451" t="s">
        <v>129</v>
      </c>
      <c r="AP6" s="452"/>
      <c r="AQ6" s="452"/>
      <c r="AR6" s="452"/>
      <c r="AS6" s="452"/>
      <c r="AT6" s="4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49"/>
      <c r="C7" s="449"/>
      <c r="D7" s="450"/>
      <c r="E7" s="490"/>
      <c r="F7" s="491"/>
      <c r="G7" s="491"/>
      <c r="H7" s="491"/>
      <c r="I7" s="492"/>
      <c r="J7" s="500"/>
      <c r="K7" s="496"/>
      <c r="L7" s="496"/>
      <c r="M7" s="496"/>
      <c r="N7" s="496"/>
      <c r="O7" s="497"/>
      <c r="P7" s="500"/>
      <c r="Q7" s="496"/>
      <c r="R7" s="496"/>
      <c r="S7" s="496"/>
      <c r="T7" s="496"/>
      <c r="U7" s="497"/>
      <c r="V7" s="500"/>
      <c r="W7" s="496"/>
      <c r="X7" s="496"/>
      <c r="Y7" s="496"/>
      <c r="Z7" s="496"/>
      <c r="AA7" s="497"/>
      <c r="AB7" s="500"/>
      <c r="AC7" s="496"/>
      <c r="AD7" s="496"/>
      <c r="AE7" s="496"/>
      <c r="AF7" s="496"/>
      <c r="AG7" s="497"/>
      <c r="AH7" s="507"/>
      <c r="AI7" s="508"/>
      <c r="AJ7" s="508"/>
      <c r="AK7" s="508"/>
      <c r="AL7" s="508"/>
      <c r="AM7" s="509"/>
      <c r="AN7" s="83"/>
      <c r="AO7" s="454"/>
      <c r="AP7" s="455"/>
      <c r="AQ7" s="455"/>
      <c r="AR7" s="455"/>
      <c r="AS7" s="455"/>
      <c r="AT7" s="4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49"/>
      <c r="C8" s="449"/>
      <c r="D8" s="450"/>
      <c r="E8" s="490"/>
      <c r="F8" s="491"/>
      <c r="G8" s="491"/>
      <c r="H8" s="491"/>
      <c r="I8" s="492"/>
      <c r="J8" s="500" t="str">
        <f>IF(AND('Mapa de Riesgos'!$H$32="Muy Alta",'Mapa de Riesgos'!$L$32="Leve"),CONCATENATE("R",'Mapa de Riesgos'!$A$32),"")</f>
        <v/>
      </c>
      <c r="K8" s="496"/>
      <c r="L8" s="496" t="str">
        <f>IF(AND('Mapa de Riesgos'!$H$38="Muy Alta",'Mapa de Riesgos'!$L$38="Leve"),CONCATENATE("R",'Mapa de Riesgos'!$A$38),"")</f>
        <v/>
      </c>
      <c r="M8" s="496"/>
      <c r="N8" s="496" t="str">
        <f>IF(AND('Mapa de Riesgos'!$H$45="Muy Alta",'Mapa de Riesgos'!$L$45="Leve"),CONCATENATE("R",'Mapa de Riesgos'!$A$45),"")</f>
        <v/>
      </c>
      <c r="O8" s="497"/>
      <c r="P8" s="500" t="str">
        <f>IF(AND('Mapa de Riesgos'!$H$32="Muy Alta",'Mapa de Riesgos'!$L$32="Menor"),CONCATENATE("R",'Mapa de Riesgos'!$A$32),"")</f>
        <v/>
      </c>
      <c r="Q8" s="496"/>
      <c r="R8" s="496" t="str">
        <f>IF(AND('Mapa de Riesgos'!$H$38="Muy Alta",'Mapa de Riesgos'!$L$38="Menor"),CONCATENATE("R",'Mapa de Riesgos'!$A$38),"")</f>
        <v/>
      </c>
      <c r="S8" s="496"/>
      <c r="T8" s="496" t="str">
        <f>IF(AND('Mapa de Riesgos'!$H$45="Muy Alta",'Mapa de Riesgos'!$L$45="Menor"),CONCATENATE("R",'Mapa de Riesgos'!$A$45),"")</f>
        <v/>
      </c>
      <c r="U8" s="497"/>
      <c r="V8" s="500" t="str">
        <f>IF(AND('Mapa de Riesgos'!$H$32="Muy Alta",'Mapa de Riesgos'!$L$32="Moderado"),CONCATENATE("R",'Mapa de Riesgos'!$A$32),"")</f>
        <v/>
      </c>
      <c r="W8" s="496"/>
      <c r="X8" s="496" t="str">
        <f>IF(AND('Mapa de Riesgos'!$H$38="Muy Alta",'Mapa de Riesgos'!$L$38="Moderado"),CONCATENATE("R",'Mapa de Riesgos'!$A$38),"")</f>
        <v/>
      </c>
      <c r="Y8" s="496"/>
      <c r="Z8" s="496" t="str">
        <f>IF(AND('Mapa de Riesgos'!$H$45="Muy Alta",'Mapa de Riesgos'!$L$45="Moderado"),CONCATENATE("R",'Mapa de Riesgos'!$A$45),"")</f>
        <v/>
      </c>
      <c r="AA8" s="497"/>
      <c r="AB8" s="500" t="str">
        <f>IF(AND('Mapa de Riesgos'!$H$32="Muy Alta",'Mapa de Riesgos'!$L$32="Mayor"),CONCATENATE("R",'Mapa de Riesgos'!$A$32),"")</f>
        <v/>
      </c>
      <c r="AC8" s="496"/>
      <c r="AD8" s="496" t="str">
        <f>IF(AND('Mapa de Riesgos'!$H$38="Muy Alta",'Mapa de Riesgos'!$L$38="Mayor"),CONCATENATE("R",'Mapa de Riesgos'!$A$38),"")</f>
        <v/>
      </c>
      <c r="AE8" s="496"/>
      <c r="AF8" s="496" t="str">
        <f>IF(AND('Mapa de Riesgos'!$H$45="Muy Alta",'Mapa de Riesgos'!$L$45="Mayor"),CONCATENATE("R",'Mapa de Riesgos'!$A$45),"")</f>
        <v/>
      </c>
      <c r="AG8" s="497"/>
      <c r="AH8" s="507" t="str">
        <f>IF(AND('Mapa de Riesgos'!$H$32="Muy Alta",'Mapa de Riesgos'!$L$32="Catastrófico"),CONCATENATE("R",'Mapa de Riesgos'!$A$32),"")</f>
        <v/>
      </c>
      <c r="AI8" s="508"/>
      <c r="AJ8" s="508" t="str">
        <f>IF(AND('Mapa de Riesgos'!$H$38="Muy Alta",'Mapa de Riesgos'!$L$38="Catastrófico"),CONCATENATE("R",'Mapa de Riesgos'!$A$38),"")</f>
        <v/>
      </c>
      <c r="AK8" s="508"/>
      <c r="AL8" s="508" t="str">
        <f>IF(AND('Mapa de Riesgos'!$H$45="Muy Alta",'Mapa de Riesgos'!$L$45="Catastrófico"),CONCATENATE("R",'Mapa de Riesgos'!$A$45),"")</f>
        <v/>
      </c>
      <c r="AM8" s="509"/>
      <c r="AN8" s="83"/>
      <c r="AO8" s="454"/>
      <c r="AP8" s="455"/>
      <c r="AQ8" s="455"/>
      <c r="AR8" s="455"/>
      <c r="AS8" s="455"/>
      <c r="AT8" s="4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49"/>
      <c r="C9" s="449"/>
      <c r="D9" s="450"/>
      <c r="E9" s="490"/>
      <c r="F9" s="491"/>
      <c r="G9" s="491"/>
      <c r="H9" s="491"/>
      <c r="I9" s="492"/>
      <c r="J9" s="500"/>
      <c r="K9" s="496"/>
      <c r="L9" s="496"/>
      <c r="M9" s="496"/>
      <c r="N9" s="496"/>
      <c r="O9" s="497"/>
      <c r="P9" s="500"/>
      <c r="Q9" s="496"/>
      <c r="R9" s="496"/>
      <c r="S9" s="496"/>
      <c r="T9" s="496"/>
      <c r="U9" s="497"/>
      <c r="V9" s="500"/>
      <c r="W9" s="496"/>
      <c r="X9" s="496"/>
      <c r="Y9" s="496"/>
      <c r="Z9" s="496"/>
      <c r="AA9" s="497"/>
      <c r="AB9" s="500"/>
      <c r="AC9" s="496"/>
      <c r="AD9" s="496"/>
      <c r="AE9" s="496"/>
      <c r="AF9" s="496"/>
      <c r="AG9" s="497"/>
      <c r="AH9" s="507"/>
      <c r="AI9" s="508"/>
      <c r="AJ9" s="508"/>
      <c r="AK9" s="508"/>
      <c r="AL9" s="508"/>
      <c r="AM9" s="509"/>
      <c r="AN9" s="83"/>
      <c r="AO9" s="454"/>
      <c r="AP9" s="455"/>
      <c r="AQ9" s="455"/>
      <c r="AR9" s="455"/>
      <c r="AS9" s="455"/>
      <c r="AT9" s="4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49"/>
      <c r="C10" s="449"/>
      <c r="D10" s="450"/>
      <c r="E10" s="490"/>
      <c r="F10" s="491"/>
      <c r="G10" s="491"/>
      <c r="H10" s="491"/>
      <c r="I10" s="492"/>
      <c r="J10" s="500" t="str">
        <f>IF(AND('Mapa de Riesgos'!$H$51="Muy Alta",'Mapa de Riesgos'!$L$51="Leve"),CONCATENATE("R",'Mapa de Riesgos'!$A$51),"")</f>
        <v/>
      </c>
      <c r="K10" s="496"/>
      <c r="L10" s="496" t="str">
        <f>IF(AND('Mapa de Riesgos'!$H$57="Muy Alta",'Mapa de Riesgos'!$L$57="Leve"),CONCATENATE("R",'Mapa de Riesgos'!$A$57),"")</f>
        <v/>
      </c>
      <c r="M10" s="496"/>
      <c r="N10" s="496" t="str">
        <f>IF(AND('Mapa de Riesgos'!$H$63="Muy Alta",'Mapa de Riesgos'!$L$63="Leve"),CONCATENATE("R",'Mapa de Riesgos'!$A$63),"")</f>
        <v/>
      </c>
      <c r="O10" s="497"/>
      <c r="P10" s="500" t="str">
        <f>IF(AND('Mapa de Riesgos'!$H$51="Muy Alta",'Mapa de Riesgos'!$L$51="Menor"),CONCATENATE("R",'Mapa de Riesgos'!$A$51),"")</f>
        <v/>
      </c>
      <c r="Q10" s="496"/>
      <c r="R10" s="496" t="str">
        <f>IF(AND('Mapa de Riesgos'!$H$57="Muy Alta",'Mapa de Riesgos'!$L$57="Menor"),CONCATENATE("R",'Mapa de Riesgos'!$A$57),"")</f>
        <v/>
      </c>
      <c r="S10" s="496"/>
      <c r="T10" s="496" t="str">
        <f>IF(AND('Mapa de Riesgos'!$H$63="Muy Alta",'Mapa de Riesgos'!$L$63="Menor"),CONCATENATE("R",'Mapa de Riesgos'!$A$63),"")</f>
        <v/>
      </c>
      <c r="U10" s="497"/>
      <c r="V10" s="500" t="str">
        <f>IF(AND('Mapa de Riesgos'!$H$51="Muy Alta",'Mapa de Riesgos'!$L$51="Moderado"),CONCATENATE("R",'Mapa de Riesgos'!$A$51),"")</f>
        <v/>
      </c>
      <c r="W10" s="496"/>
      <c r="X10" s="496" t="str">
        <f>IF(AND('Mapa de Riesgos'!$H$57="Muy Alta",'Mapa de Riesgos'!$L$57="Moderado"),CONCATENATE("R",'Mapa de Riesgos'!$A$57),"")</f>
        <v/>
      </c>
      <c r="Y10" s="496"/>
      <c r="Z10" s="496" t="str">
        <f>IF(AND('Mapa de Riesgos'!$H$63="Muy Alta",'Mapa de Riesgos'!$L$63="Moderado"),CONCATENATE("R",'Mapa de Riesgos'!$A$63),"")</f>
        <v/>
      </c>
      <c r="AA10" s="497"/>
      <c r="AB10" s="500" t="str">
        <f>IF(AND('Mapa de Riesgos'!$H$51="Muy Alta",'Mapa de Riesgos'!$L$51="Mayor"),CONCATENATE("R",'Mapa de Riesgos'!$A$51),"")</f>
        <v/>
      </c>
      <c r="AC10" s="496"/>
      <c r="AD10" s="496" t="str">
        <f>IF(AND('Mapa de Riesgos'!$H$57="Muy Alta",'Mapa de Riesgos'!$L$57="Mayor"),CONCATENATE("R",'Mapa de Riesgos'!$A$57),"")</f>
        <v/>
      </c>
      <c r="AE10" s="496"/>
      <c r="AF10" s="496" t="str">
        <f>IF(AND('Mapa de Riesgos'!$H$63="Muy Alta",'Mapa de Riesgos'!$L$63="Mayor"),CONCATENATE("R",'Mapa de Riesgos'!$A$63),"")</f>
        <v/>
      </c>
      <c r="AG10" s="497"/>
      <c r="AH10" s="507" t="str">
        <f>IF(AND('Mapa de Riesgos'!$H$51="Muy Alta",'Mapa de Riesgos'!$L$51="Catastrófico"),CONCATENATE("R",'Mapa de Riesgos'!$A$51),"")</f>
        <v/>
      </c>
      <c r="AI10" s="508"/>
      <c r="AJ10" s="508" t="str">
        <f>IF(AND('Mapa de Riesgos'!$H$57="Muy Alta",'Mapa de Riesgos'!$L$57="Catastrófico"),CONCATENATE("R",'Mapa de Riesgos'!$A$57),"")</f>
        <v/>
      </c>
      <c r="AK10" s="508"/>
      <c r="AL10" s="508" t="str">
        <f>IF(AND('Mapa de Riesgos'!$H$63="Muy Alta",'Mapa de Riesgos'!$L$63="Catastrófico"),CONCATENATE("R",'Mapa de Riesgos'!$A$63),"")</f>
        <v/>
      </c>
      <c r="AM10" s="509"/>
      <c r="AN10" s="83"/>
      <c r="AO10" s="454"/>
      <c r="AP10" s="455"/>
      <c r="AQ10" s="455"/>
      <c r="AR10" s="455"/>
      <c r="AS10" s="455"/>
      <c r="AT10" s="4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49"/>
      <c r="C11" s="449"/>
      <c r="D11" s="450"/>
      <c r="E11" s="490"/>
      <c r="F11" s="491"/>
      <c r="G11" s="491"/>
      <c r="H11" s="491"/>
      <c r="I11" s="492"/>
      <c r="J11" s="500"/>
      <c r="K11" s="496"/>
      <c r="L11" s="496"/>
      <c r="M11" s="496"/>
      <c r="N11" s="496"/>
      <c r="O11" s="497"/>
      <c r="P11" s="500"/>
      <c r="Q11" s="496"/>
      <c r="R11" s="496"/>
      <c r="S11" s="496"/>
      <c r="T11" s="496"/>
      <c r="U11" s="497"/>
      <c r="V11" s="500"/>
      <c r="W11" s="496"/>
      <c r="X11" s="496"/>
      <c r="Y11" s="496"/>
      <c r="Z11" s="496"/>
      <c r="AA11" s="497"/>
      <c r="AB11" s="500"/>
      <c r="AC11" s="496"/>
      <c r="AD11" s="496"/>
      <c r="AE11" s="496"/>
      <c r="AF11" s="496"/>
      <c r="AG11" s="497"/>
      <c r="AH11" s="507"/>
      <c r="AI11" s="508"/>
      <c r="AJ11" s="508"/>
      <c r="AK11" s="508"/>
      <c r="AL11" s="508"/>
      <c r="AM11" s="509"/>
      <c r="AN11" s="83"/>
      <c r="AO11" s="454"/>
      <c r="AP11" s="455"/>
      <c r="AQ11" s="455"/>
      <c r="AR11" s="455"/>
      <c r="AS11" s="455"/>
      <c r="AT11" s="4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49"/>
      <c r="C12" s="449"/>
      <c r="D12" s="450"/>
      <c r="E12" s="490"/>
      <c r="F12" s="491"/>
      <c r="G12" s="491"/>
      <c r="H12" s="491"/>
      <c r="I12" s="492"/>
      <c r="J12" s="500" t="str">
        <f>IF(AND('Mapa de Riesgos'!$H$69="Muy Alta",'Mapa de Riesgos'!$L$69="Leve"),CONCATENATE("R",'Mapa de Riesgos'!$A$69),"")</f>
        <v/>
      </c>
      <c r="K12" s="496"/>
      <c r="L12" s="496" t="str">
        <f>IF(AND('Mapa de Riesgos'!$H$75="Muy Alta",'Mapa de Riesgos'!$L$75="Leve"),CONCATENATE("R",'Mapa de Riesgos'!$A$75),"")</f>
        <v/>
      </c>
      <c r="M12" s="496"/>
      <c r="N12" s="496" t="str">
        <f>IF(AND('Mapa de Riesgos'!$H$81="Muy Alta",'Mapa de Riesgos'!$L$81="Leve"),CONCATENATE("R",'Mapa de Riesgos'!$A$81),"")</f>
        <v/>
      </c>
      <c r="O12" s="497"/>
      <c r="P12" s="500" t="str">
        <f>IF(AND('Mapa de Riesgos'!$H$69="Muy Alta",'Mapa de Riesgos'!$L$69="Menor"),CONCATENATE("R",'Mapa de Riesgos'!$A$69),"")</f>
        <v/>
      </c>
      <c r="Q12" s="496"/>
      <c r="R12" s="496" t="str">
        <f>IF(AND('Mapa de Riesgos'!$H$75="Muy Alta",'Mapa de Riesgos'!$L$75="Menor"),CONCATENATE("R",'Mapa de Riesgos'!$A$75),"")</f>
        <v/>
      </c>
      <c r="S12" s="496"/>
      <c r="T12" s="496" t="str">
        <f>IF(AND('Mapa de Riesgos'!$H$81="Muy Alta",'Mapa de Riesgos'!$L$81="Menor"),CONCATENATE("R",'Mapa de Riesgos'!$A$81),"")</f>
        <v/>
      </c>
      <c r="U12" s="497"/>
      <c r="V12" s="500" t="str">
        <f>IF(AND('Mapa de Riesgos'!$H$69="Muy Alta",'Mapa de Riesgos'!$L$69="Moderado"),CONCATENATE("R",'Mapa de Riesgos'!$A$69),"")</f>
        <v/>
      </c>
      <c r="W12" s="496"/>
      <c r="X12" s="496" t="str">
        <f>IF(AND('Mapa de Riesgos'!$H$75="Muy Alta",'Mapa de Riesgos'!$L$75="Moderado"),CONCATENATE("R",'Mapa de Riesgos'!$A$75),"")</f>
        <v/>
      </c>
      <c r="Y12" s="496"/>
      <c r="Z12" s="496" t="str">
        <f>IF(AND('Mapa de Riesgos'!$H$81="Muy Alta",'Mapa de Riesgos'!$L$81="Moderado"),CONCATENATE("R",'Mapa de Riesgos'!$A$81),"")</f>
        <v/>
      </c>
      <c r="AA12" s="497"/>
      <c r="AB12" s="500" t="str">
        <f>IF(AND('Mapa de Riesgos'!$H$69="Muy Alta",'Mapa de Riesgos'!$L$69="Mayor"),CONCATENATE("R",'Mapa de Riesgos'!$A$69),"")</f>
        <v/>
      </c>
      <c r="AC12" s="496"/>
      <c r="AD12" s="496" t="str">
        <f>IF(AND('Mapa de Riesgos'!$H$75="Muy Alta",'Mapa de Riesgos'!$L$75="Mayor"),CONCATENATE("R",'Mapa de Riesgos'!$A$75),"")</f>
        <v/>
      </c>
      <c r="AE12" s="496"/>
      <c r="AF12" s="496" t="str">
        <f>IF(AND('Mapa de Riesgos'!$H$81="Muy Alta",'Mapa de Riesgos'!$L$81="Mayor"),CONCATENATE("R",'Mapa de Riesgos'!$A$81),"")</f>
        <v/>
      </c>
      <c r="AG12" s="497"/>
      <c r="AH12" s="507" t="str">
        <f>IF(AND('Mapa de Riesgos'!$H$69="Muy Alta",'Mapa de Riesgos'!$L$69="Catastrófico"),CONCATENATE("R",'Mapa de Riesgos'!$A$69),"")</f>
        <v/>
      </c>
      <c r="AI12" s="508"/>
      <c r="AJ12" s="508" t="str">
        <f>IF(AND('Mapa de Riesgos'!$H$75="Muy Alta",'Mapa de Riesgos'!$L$75="Catastrófico"),CONCATENATE("R",'Mapa de Riesgos'!$A$75),"")</f>
        <v/>
      </c>
      <c r="AK12" s="508"/>
      <c r="AL12" s="508" t="str">
        <f>IF(AND('Mapa de Riesgos'!$H$81="Muy Alta",'Mapa de Riesgos'!$L$81="Catastrófico"),CONCATENATE("R",'Mapa de Riesgos'!$A$81),"")</f>
        <v/>
      </c>
      <c r="AM12" s="509"/>
      <c r="AN12" s="83"/>
      <c r="AO12" s="454"/>
      <c r="AP12" s="455"/>
      <c r="AQ12" s="455"/>
      <c r="AR12" s="455"/>
      <c r="AS12" s="455"/>
      <c r="AT12" s="4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49"/>
      <c r="C13" s="449"/>
      <c r="D13" s="450"/>
      <c r="E13" s="493"/>
      <c r="F13" s="494"/>
      <c r="G13" s="494"/>
      <c r="H13" s="494"/>
      <c r="I13" s="495"/>
      <c r="J13" s="500"/>
      <c r="K13" s="496"/>
      <c r="L13" s="496"/>
      <c r="M13" s="496"/>
      <c r="N13" s="496"/>
      <c r="O13" s="497"/>
      <c r="P13" s="500"/>
      <c r="Q13" s="496"/>
      <c r="R13" s="496"/>
      <c r="S13" s="496"/>
      <c r="T13" s="496"/>
      <c r="U13" s="497"/>
      <c r="V13" s="500"/>
      <c r="W13" s="496"/>
      <c r="X13" s="496"/>
      <c r="Y13" s="496"/>
      <c r="Z13" s="496"/>
      <c r="AA13" s="497"/>
      <c r="AB13" s="500"/>
      <c r="AC13" s="496"/>
      <c r="AD13" s="496"/>
      <c r="AE13" s="496"/>
      <c r="AF13" s="496"/>
      <c r="AG13" s="497"/>
      <c r="AH13" s="510"/>
      <c r="AI13" s="511"/>
      <c r="AJ13" s="511"/>
      <c r="AK13" s="511"/>
      <c r="AL13" s="511"/>
      <c r="AM13" s="512"/>
      <c r="AN13" s="83"/>
      <c r="AO13" s="457"/>
      <c r="AP13" s="458"/>
      <c r="AQ13" s="458"/>
      <c r="AR13" s="458"/>
      <c r="AS13" s="458"/>
      <c r="AT13" s="4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49"/>
      <c r="C14" s="449"/>
      <c r="D14" s="450"/>
      <c r="E14" s="487" t="s">
        <v>130</v>
      </c>
      <c r="F14" s="488"/>
      <c r="G14" s="488"/>
      <c r="H14" s="488"/>
      <c r="I14" s="488"/>
      <c r="J14" s="522" t="str">
        <f>IF(AND('Mapa de Riesgos'!$H$12="Alta",'Mapa de Riesgos'!$L$12="Leve"),CONCATENATE("R",'Mapa de Riesgos'!$A$12),"")</f>
        <v/>
      </c>
      <c r="K14" s="523"/>
      <c r="L14" s="523" t="str">
        <f>IF(AND('Mapa de Riesgos'!$H$18="Alta",'Mapa de Riesgos'!$L$18="Leve"),CONCATENATE("R",'Mapa de Riesgos'!$A$18),"")</f>
        <v/>
      </c>
      <c r="M14" s="523"/>
      <c r="N14" s="523" t="str">
        <f>IF(AND('Mapa de Riesgos'!$H$25="Alta",'Mapa de Riesgos'!$L$25="Leve"),CONCATENATE("R",'Mapa de Riesgos'!$A$25),"")</f>
        <v/>
      </c>
      <c r="O14" s="524"/>
      <c r="P14" s="522" t="str">
        <f>IF(AND('Mapa de Riesgos'!$H$12="Alta",'Mapa de Riesgos'!$L$12="Menor"),CONCATENATE("R",'Mapa de Riesgos'!$A$12),"")</f>
        <v/>
      </c>
      <c r="Q14" s="523"/>
      <c r="R14" s="523" t="str">
        <f>IF(AND('Mapa de Riesgos'!$H$18="Alta",'Mapa de Riesgos'!$L$18="Menor"),CONCATENATE("R",'Mapa de Riesgos'!$A$18),"")</f>
        <v/>
      </c>
      <c r="S14" s="523"/>
      <c r="T14" s="523" t="str">
        <f>IF(AND('Mapa de Riesgos'!$H$25="Alta",'Mapa de Riesgos'!$L$25="Menor"),CONCATENATE("R",'Mapa de Riesgos'!$A$25),"")</f>
        <v/>
      </c>
      <c r="U14" s="524"/>
      <c r="V14" s="498" t="str">
        <f>IF(AND('Mapa de Riesgos'!$H$12="Alta",'Mapa de Riesgos'!$L$12="Moderado"),CONCATENATE("R",'Mapa de Riesgos'!$A$12),"")</f>
        <v/>
      </c>
      <c r="W14" s="499"/>
      <c r="X14" s="499" t="str">
        <f>IF(AND('Mapa de Riesgos'!$H$18="Alta",'Mapa de Riesgos'!$L$18="Moderado"),CONCATENATE("R",'Mapa de Riesgos'!$A$18),"")</f>
        <v/>
      </c>
      <c r="Y14" s="499"/>
      <c r="Z14" s="499" t="str">
        <f>IF(AND('Mapa de Riesgos'!$H$25="Alta",'Mapa de Riesgos'!$L$25="Moderado"),CONCATENATE("R",'Mapa de Riesgos'!$A$25),"")</f>
        <v/>
      </c>
      <c r="AA14" s="501"/>
      <c r="AB14" s="498" t="str">
        <f>IF(AND('Mapa de Riesgos'!$H$12="Alta",'Mapa de Riesgos'!$L$12="Mayor"),CONCATENATE("R",'Mapa de Riesgos'!$A$12),"")</f>
        <v/>
      </c>
      <c r="AC14" s="499"/>
      <c r="AD14" s="499" t="str">
        <f>IF(AND('Mapa de Riesgos'!$H$18="Alta",'Mapa de Riesgos'!$L$18="Mayor"),CONCATENATE("R",'Mapa de Riesgos'!$A$18),"")</f>
        <v/>
      </c>
      <c r="AE14" s="499"/>
      <c r="AF14" s="499" t="str">
        <f>IF(AND('Mapa de Riesgos'!$H$25="Alta",'Mapa de Riesgos'!$L$25="Mayor"),CONCATENATE("R",'Mapa de Riesgos'!$A$25),"")</f>
        <v/>
      </c>
      <c r="AG14" s="501"/>
      <c r="AH14" s="513" t="str">
        <f>IF(AND('Mapa de Riesgos'!$H$12="Alta",'Mapa de Riesgos'!$L$12="Catastrófico"),CONCATENATE("R",'Mapa de Riesgos'!$A$12),"")</f>
        <v/>
      </c>
      <c r="AI14" s="514"/>
      <c r="AJ14" s="514" t="str">
        <f>IF(AND('Mapa de Riesgos'!$H$18="Alta",'Mapa de Riesgos'!$L$18="Catastrófico"),CONCATENATE("R",'Mapa de Riesgos'!$A$18),"")</f>
        <v/>
      </c>
      <c r="AK14" s="514"/>
      <c r="AL14" s="514" t="str">
        <f>IF(AND('Mapa de Riesgos'!$H$25="Alta",'Mapa de Riesgos'!$L$25="Catastrófico"),CONCATENATE("R",'Mapa de Riesgos'!$A$25),"")</f>
        <v/>
      </c>
      <c r="AM14" s="515"/>
      <c r="AN14" s="83"/>
      <c r="AO14" s="460" t="s">
        <v>131</v>
      </c>
      <c r="AP14" s="461"/>
      <c r="AQ14" s="461"/>
      <c r="AR14" s="461"/>
      <c r="AS14" s="461"/>
      <c r="AT14" s="4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49"/>
      <c r="C15" s="449"/>
      <c r="D15" s="450"/>
      <c r="E15" s="490"/>
      <c r="F15" s="491"/>
      <c r="G15" s="491"/>
      <c r="H15" s="491"/>
      <c r="I15" s="491"/>
      <c r="J15" s="516"/>
      <c r="K15" s="517"/>
      <c r="L15" s="517"/>
      <c r="M15" s="517"/>
      <c r="N15" s="517"/>
      <c r="O15" s="518"/>
      <c r="P15" s="516"/>
      <c r="Q15" s="517"/>
      <c r="R15" s="517"/>
      <c r="S15" s="517"/>
      <c r="T15" s="517"/>
      <c r="U15" s="518"/>
      <c r="V15" s="500"/>
      <c r="W15" s="496"/>
      <c r="X15" s="496"/>
      <c r="Y15" s="496"/>
      <c r="Z15" s="496"/>
      <c r="AA15" s="497"/>
      <c r="AB15" s="500"/>
      <c r="AC15" s="496"/>
      <c r="AD15" s="496"/>
      <c r="AE15" s="496"/>
      <c r="AF15" s="496"/>
      <c r="AG15" s="497"/>
      <c r="AH15" s="507"/>
      <c r="AI15" s="508"/>
      <c r="AJ15" s="508"/>
      <c r="AK15" s="508"/>
      <c r="AL15" s="508"/>
      <c r="AM15" s="509"/>
      <c r="AN15" s="83"/>
      <c r="AO15" s="463"/>
      <c r="AP15" s="464"/>
      <c r="AQ15" s="464"/>
      <c r="AR15" s="464"/>
      <c r="AS15" s="464"/>
      <c r="AT15" s="4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49"/>
      <c r="C16" s="449"/>
      <c r="D16" s="450"/>
      <c r="E16" s="490"/>
      <c r="F16" s="491"/>
      <c r="G16" s="491"/>
      <c r="H16" s="491"/>
      <c r="I16" s="491"/>
      <c r="J16" s="516" t="str">
        <f>IF(AND('Mapa de Riesgos'!$H$32="Alta",'Mapa de Riesgos'!$L$32="Leve"),CONCATENATE("R",'Mapa de Riesgos'!$A$32),"")</f>
        <v/>
      </c>
      <c r="K16" s="517"/>
      <c r="L16" s="517" t="str">
        <f>IF(AND('Mapa de Riesgos'!$H$38="Alta",'Mapa de Riesgos'!$L$38="Leve"),CONCATENATE("R",'Mapa de Riesgos'!$A$38),"")</f>
        <v/>
      </c>
      <c r="M16" s="517"/>
      <c r="N16" s="517" t="str">
        <f>IF(AND('Mapa de Riesgos'!$H$45="Alta",'Mapa de Riesgos'!$L$45="Leve"),CONCATENATE("R",'Mapa de Riesgos'!$A$45),"")</f>
        <v/>
      </c>
      <c r="O16" s="518"/>
      <c r="P16" s="516" t="str">
        <f>IF(AND('Mapa de Riesgos'!$H$32="Alta",'Mapa de Riesgos'!$L$32="Menor"),CONCATENATE("R",'Mapa de Riesgos'!$A$32),"")</f>
        <v/>
      </c>
      <c r="Q16" s="517"/>
      <c r="R16" s="517" t="str">
        <f>IF(AND('Mapa de Riesgos'!$H$38="Alta",'Mapa de Riesgos'!$L$38="Menor"),CONCATENATE("R",'Mapa de Riesgos'!$A$38),"")</f>
        <v/>
      </c>
      <c r="S16" s="517"/>
      <c r="T16" s="517" t="str">
        <f>IF(AND('Mapa de Riesgos'!$H$45="Alta",'Mapa de Riesgos'!$L$45="Menor"),CONCATENATE("R",'Mapa de Riesgos'!$A$45),"")</f>
        <v/>
      </c>
      <c r="U16" s="518"/>
      <c r="V16" s="500" t="str">
        <f>IF(AND('Mapa de Riesgos'!$H$32="Alta",'Mapa de Riesgos'!$L$32="Moderado"),CONCATENATE("R",'Mapa de Riesgos'!$A$32),"")</f>
        <v/>
      </c>
      <c r="W16" s="496"/>
      <c r="X16" s="496" t="str">
        <f>IF(AND('Mapa de Riesgos'!$H$38="Alta",'Mapa de Riesgos'!$L$38="Moderado"),CONCATENATE("R",'Mapa de Riesgos'!$A$38),"")</f>
        <v/>
      </c>
      <c r="Y16" s="496"/>
      <c r="Z16" s="496" t="str">
        <f>IF(AND('Mapa de Riesgos'!$H$45="Alta",'Mapa de Riesgos'!$L$45="Moderado"),CONCATENATE("R",'Mapa de Riesgos'!$A$45),"")</f>
        <v/>
      </c>
      <c r="AA16" s="497"/>
      <c r="AB16" s="500" t="str">
        <f>IF(AND('Mapa de Riesgos'!$H$32="Alta",'Mapa de Riesgos'!$L$32="Mayor"),CONCATENATE("R",'Mapa de Riesgos'!$A$32),"")</f>
        <v/>
      </c>
      <c r="AC16" s="496"/>
      <c r="AD16" s="496" t="str">
        <f>IF(AND('Mapa de Riesgos'!$H$38="Alta",'Mapa de Riesgos'!$L$38="Mayor"),CONCATENATE("R",'Mapa de Riesgos'!$A$38),"")</f>
        <v/>
      </c>
      <c r="AE16" s="496"/>
      <c r="AF16" s="496" t="str">
        <f>IF(AND('Mapa de Riesgos'!$H$45="Alta",'Mapa de Riesgos'!$L$45="Mayor"),CONCATENATE("R",'Mapa de Riesgos'!$A$45),"")</f>
        <v/>
      </c>
      <c r="AG16" s="497"/>
      <c r="AH16" s="507" t="str">
        <f>IF(AND('Mapa de Riesgos'!$H$32="Alta",'Mapa de Riesgos'!$L$32="Catastrófico"),CONCATENATE("R",'Mapa de Riesgos'!$A$32),"")</f>
        <v/>
      </c>
      <c r="AI16" s="508"/>
      <c r="AJ16" s="508" t="str">
        <f>IF(AND('Mapa de Riesgos'!$H$38="Alta",'Mapa de Riesgos'!$L$38="Catastrófico"),CONCATENATE("R",'Mapa de Riesgos'!$A$38),"")</f>
        <v/>
      </c>
      <c r="AK16" s="508"/>
      <c r="AL16" s="508" t="str">
        <f>IF(AND('Mapa de Riesgos'!$H$45="Alta",'Mapa de Riesgos'!$L$45="Catastrófico"),CONCATENATE("R",'Mapa de Riesgos'!$A$45),"")</f>
        <v/>
      </c>
      <c r="AM16" s="509"/>
      <c r="AN16" s="83"/>
      <c r="AO16" s="463"/>
      <c r="AP16" s="464"/>
      <c r="AQ16" s="464"/>
      <c r="AR16" s="464"/>
      <c r="AS16" s="464"/>
      <c r="AT16" s="46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49"/>
      <c r="C17" s="449"/>
      <c r="D17" s="450"/>
      <c r="E17" s="490"/>
      <c r="F17" s="491"/>
      <c r="G17" s="491"/>
      <c r="H17" s="491"/>
      <c r="I17" s="491"/>
      <c r="J17" s="516"/>
      <c r="K17" s="517"/>
      <c r="L17" s="517"/>
      <c r="M17" s="517"/>
      <c r="N17" s="517"/>
      <c r="O17" s="518"/>
      <c r="P17" s="516"/>
      <c r="Q17" s="517"/>
      <c r="R17" s="517"/>
      <c r="S17" s="517"/>
      <c r="T17" s="517"/>
      <c r="U17" s="518"/>
      <c r="V17" s="500"/>
      <c r="W17" s="496"/>
      <c r="X17" s="496"/>
      <c r="Y17" s="496"/>
      <c r="Z17" s="496"/>
      <c r="AA17" s="497"/>
      <c r="AB17" s="500"/>
      <c r="AC17" s="496"/>
      <c r="AD17" s="496"/>
      <c r="AE17" s="496"/>
      <c r="AF17" s="496"/>
      <c r="AG17" s="497"/>
      <c r="AH17" s="507"/>
      <c r="AI17" s="508"/>
      <c r="AJ17" s="508"/>
      <c r="AK17" s="508"/>
      <c r="AL17" s="508"/>
      <c r="AM17" s="509"/>
      <c r="AN17" s="83"/>
      <c r="AO17" s="463"/>
      <c r="AP17" s="464"/>
      <c r="AQ17" s="464"/>
      <c r="AR17" s="464"/>
      <c r="AS17" s="464"/>
      <c r="AT17" s="46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49"/>
      <c r="C18" s="449"/>
      <c r="D18" s="450"/>
      <c r="E18" s="490"/>
      <c r="F18" s="491"/>
      <c r="G18" s="491"/>
      <c r="H18" s="491"/>
      <c r="I18" s="491"/>
      <c r="J18" s="516" t="str">
        <f>IF(AND('Mapa de Riesgos'!$H$51="Alta",'Mapa de Riesgos'!$L$51="Leve"),CONCATENATE("R",'Mapa de Riesgos'!$A$51),"")</f>
        <v/>
      </c>
      <c r="K18" s="517"/>
      <c r="L18" s="517" t="str">
        <f>IF(AND('Mapa de Riesgos'!$H$57="Alta",'Mapa de Riesgos'!$L$57="Leve"),CONCATENATE("R",'Mapa de Riesgos'!$A$57),"")</f>
        <v/>
      </c>
      <c r="M18" s="517"/>
      <c r="N18" s="517" t="str">
        <f>IF(AND('Mapa de Riesgos'!$H$63="Alta",'Mapa de Riesgos'!$L$63="Leve"),CONCATENATE("R",'Mapa de Riesgos'!$A$63),"")</f>
        <v/>
      </c>
      <c r="O18" s="518"/>
      <c r="P18" s="516" t="str">
        <f>IF(AND('Mapa de Riesgos'!$H$51="Alta",'Mapa de Riesgos'!$L$51="Menor"),CONCATENATE("R",'Mapa de Riesgos'!$A$51),"")</f>
        <v/>
      </c>
      <c r="Q18" s="517"/>
      <c r="R18" s="517" t="str">
        <f>IF(AND('Mapa de Riesgos'!$H$57="Alta",'Mapa de Riesgos'!$L$57="Menor"),CONCATENATE("R",'Mapa de Riesgos'!$A$57),"")</f>
        <v/>
      </c>
      <c r="S18" s="517"/>
      <c r="T18" s="517" t="str">
        <f>IF(AND('Mapa de Riesgos'!$H$63="Alta",'Mapa de Riesgos'!$L$63="Menor"),CONCATENATE("R",'Mapa de Riesgos'!$A$63),"")</f>
        <v/>
      </c>
      <c r="U18" s="518"/>
      <c r="V18" s="500" t="str">
        <f>IF(AND('Mapa de Riesgos'!$H$51="Alta",'Mapa de Riesgos'!$L$51="Moderado"),CONCATENATE("R",'Mapa de Riesgos'!$A$51),"")</f>
        <v/>
      </c>
      <c r="W18" s="496"/>
      <c r="X18" s="496" t="str">
        <f>IF(AND('Mapa de Riesgos'!$H$57="Alta",'Mapa de Riesgos'!$L$57="Moderado"),CONCATENATE("R",'Mapa de Riesgos'!$A$57),"")</f>
        <v/>
      </c>
      <c r="Y18" s="496"/>
      <c r="Z18" s="496" t="str">
        <f>IF(AND('Mapa de Riesgos'!$H$63="Alta",'Mapa de Riesgos'!$L$63="Moderado"),CONCATENATE("R",'Mapa de Riesgos'!$A$63),"")</f>
        <v/>
      </c>
      <c r="AA18" s="497"/>
      <c r="AB18" s="500" t="str">
        <f>IF(AND('Mapa de Riesgos'!$H$51="Alta",'Mapa de Riesgos'!$L$51="Mayor"),CONCATENATE("R",'Mapa de Riesgos'!$A$51),"")</f>
        <v/>
      </c>
      <c r="AC18" s="496"/>
      <c r="AD18" s="496" t="str">
        <f>IF(AND('Mapa de Riesgos'!$H$57="Alta",'Mapa de Riesgos'!$L$57="Mayor"),CONCATENATE("R",'Mapa de Riesgos'!$A$57),"")</f>
        <v/>
      </c>
      <c r="AE18" s="496"/>
      <c r="AF18" s="496" t="str">
        <f>IF(AND('Mapa de Riesgos'!$H$63="Alta",'Mapa de Riesgos'!$L$63="Mayor"),CONCATENATE("R",'Mapa de Riesgos'!$A$63),"")</f>
        <v/>
      </c>
      <c r="AG18" s="497"/>
      <c r="AH18" s="507" t="str">
        <f>IF(AND('Mapa de Riesgos'!$H$51="Alta",'Mapa de Riesgos'!$L$51="Catastrófico"),CONCATENATE("R",'Mapa de Riesgos'!$A$51),"")</f>
        <v/>
      </c>
      <c r="AI18" s="508"/>
      <c r="AJ18" s="508" t="str">
        <f>IF(AND('Mapa de Riesgos'!$H$57="Alta",'Mapa de Riesgos'!$L$57="Catastrófico"),CONCATENATE("R",'Mapa de Riesgos'!$A$57),"")</f>
        <v/>
      </c>
      <c r="AK18" s="508"/>
      <c r="AL18" s="508" t="str">
        <f>IF(AND('Mapa de Riesgos'!$H$63="Alta",'Mapa de Riesgos'!$L$63="Catastrófico"),CONCATENATE("R",'Mapa de Riesgos'!$A$63),"")</f>
        <v/>
      </c>
      <c r="AM18" s="509"/>
      <c r="AN18" s="83"/>
      <c r="AO18" s="463"/>
      <c r="AP18" s="464"/>
      <c r="AQ18" s="464"/>
      <c r="AR18" s="464"/>
      <c r="AS18" s="464"/>
      <c r="AT18" s="46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49"/>
      <c r="C19" s="449"/>
      <c r="D19" s="450"/>
      <c r="E19" s="490"/>
      <c r="F19" s="491"/>
      <c r="G19" s="491"/>
      <c r="H19" s="491"/>
      <c r="I19" s="491"/>
      <c r="J19" s="516"/>
      <c r="K19" s="517"/>
      <c r="L19" s="517"/>
      <c r="M19" s="517"/>
      <c r="N19" s="517"/>
      <c r="O19" s="518"/>
      <c r="P19" s="516"/>
      <c r="Q19" s="517"/>
      <c r="R19" s="517"/>
      <c r="S19" s="517"/>
      <c r="T19" s="517"/>
      <c r="U19" s="518"/>
      <c r="V19" s="500"/>
      <c r="W19" s="496"/>
      <c r="X19" s="496"/>
      <c r="Y19" s="496"/>
      <c r="Z19" s="496"/>
      <c r="AA19" s="497"/>
      <c r="AB19" s="500"/>
      <c r="AC19" s="496"/>
      <c r="AD19" s="496"/>
      <c r="AE19" s="496"/>
      <c r="AF19" s="496"/>
      <c r="AG19" s="497"/>
      <c r="AH19" s="507"/>
      <c r="AI19" s="508"/>
      <c r="AJ19" s="508"/>
      <c r="AK19" s="508"/>
      <c r="AL19" s="508"/>
      <c r="AM19" s="509"/>
      <c r="AN19" s="83"/>
      <c r="AO19" s="463"/>
      <c r="AP19" s="464"/>
      <c r="AQ19" s="464"/>
      <c r="AR19" s="464"/>
      <c r="AS19" s="464"/>
      <c r="AT19" s="46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49"/>
      <c r="C20" s="449"/>
      <c r="D20" s="450"/>
      <c r="E20" s="490"/>
      <c r="F20" s="491"/>
      <c r="G20" s="491"/>
      <c r="H20" s="491"/>
      <c r="I20" s="491"/>
      <c r="J20" s="516" t="str">
        <f>IF(AND('Mapa de Riesgos'!$H$69="Alta",'Mapa de Riesgos'!$L$69="Leve"),CONCATENATE("R",'Mapa de Riesgos'!$A$69),"")</f>
        <v/>
      </c>
      <c r="K20" s="517"/>
      <c r="L20" s="517" t="str">
        <f>IF(AND('Mapa de Riesgos'!$H$75="Alta",'Mapa de Riesgos'!$L$75="Leve"),CONCATENATE("R",'Mapa de Riesgos'!$A$75),"")</f>
        <v/>
      </c>
      <c r="M20" s="517"/>
      <c r="N20" s="517" t="str">
        <f>IF(AND('Mapa de Riesgos'!$H$81="Alta",'Mapa de Riesgos'!$L$81="Leve"),CONCATENATE("R",'Mapa de Riesgos'!$A$81),"")</f>
        <v/>
      </c>
      <c r="O20" s="518"/>
      <c r="P20" s="516" t="str">
        <f>IF(AND('Mapa de Riesgos'!$H$69="Alta",'Mapa de Riesgos'!$L$69="Menor"),CONCATENATE("R",'Mapa de Riesgos'!$A$69),"")</f>
        <v/>
      </c>
      <c r="Q20" s="517"/>
      <c r="R20" s="517" t="str">
        <f>IF(AND('Mapa de Riesgos'!$H$75="Alta",'Mapa de Riesgos'!$L$75="Menor"),CONCATENATE("R",'Mapa de Riesgos'!$A$75),"")</f>
        <v/>
      </c>
      <c r="S20" s="517"/>
      <c r="T20" s="517" t="str">
        <f>IF(AND('Mapa de Riesgos'!$H$81="Alta",'Mapa de Riesgos'!$L$81="Menor"),CONCATENATE("R",'Mapa de Riesgos'!$A$81),"")</f>
        <v/>
      </c>
      <c r="U20" s="518"/>
      <c r="V20" s="500" t="str">
        <f>IF(AND('Mapa de Riesgos'!$H$69="Alta",'Mapa de Riesgos'!$L$69="Moderado"),CONCATENATE("R",'Mapa de Riesgos'!$A$69),"")</f>
        <v/>
      </c>
      <c r="W20" s="496"/>
      <c r="X20" s="496" t="str">
        <f>IF(AND('Mapa de Riesgos'!$H$75="Alta",'Mapa de Riesgos'!$L$75="Moderado"),CONCATENATE("R",'Mapa de Riesgos'!$A$75),"")</f>
        <v/>
      </c>
      <c r="Y20" s="496"/>
      <c r="Z20" s="496" t="str">
        <f>IF(AND('Mapa de Riesgos'!$H$81="Alta",'Mapa de Riesgos'!$L$81="Moderado"),CONCATENATE("R",'Mapa de Riesgos'!$A$81),"")</f>
        <v/>
      </c>
      <c r="AA20" s="497"/>
      <c r="AB20" s="500" t="str">
        <f>IF(AND('Mapa de Riesgos'!$H$69="Alta",'Mapa de Riesgos'!$L$69="Mayor"),CONCATENATE("R",'Mapa de Riesgos'!$A$69),"")</f>
        <v/>
      </c>
      <c r="AC20" s="496"/>
      <c r="AD20" s="496" t="str">
        <f>IF(AND('Mapa de Riesgos'!$H$75="Alta",'Mapa de Riesgos'!$L$75="Mayor"),CONCATENATE("R",'Mapa de Riesgos'!$A$75),"")</f>
        <v/>
      </c>
      <c r="AE20" s="496"/>
      <c r="AF20" s="496" t="str">
        <f>IF(AND('Mapa de Riesgos'!$H$81="Alta",'Mapa de Riesgos'!$L$81="Mayor"),CONCATENATE("R",'Mapa de Riesgos'!$A$81),"")</f>
        <v/>
      </c>
      <c r="AG20" s="497"/>
      <c r="AH20" s="507" t="str">
        <f>IF(AND('Mapa de Riesgos'!$H$69="Alta",'Mapa de Riesgos'!$L$69="Catastrófico"),CONCATENATE("R",'Mapa de Riesgos'!$A$69),"")</f>
        <v/>
      </c>
      <c r="AI20" s="508"/>
      <c r="AJ20" s="508" t="str">
        <f>IF(AND('Mapa de Riesgos'!$H$75="Alta",'Mapa de Riesgos'!$L$75="Catastrófico"),CONCATENATE("R",'Mapa de Riesgos'!$A$75),"")</f>
        <v/>
      </c>
      <c r="AK20" s="508"/>
      <c r="AL20" s="508" t="str">
        <f>IF(AND('Mapa de Riesgos'!$H$81="Alta",'Mapa de Riesgos'!$L$81="Catastrófico"),CONCATENATE("R",'Mapa de Riesgos'!$A$81),"")</f>
        <v/>
      </c>
      <c r="AM20" s="509"/>
      <c r="AN20" s="83"/>
      <c r="AO20" s="463"/>
      <c r="AP20" s="464"/>
      <c r="AQ20" s="464"/>
      <c r="AR20" s="464"/>
      <c r="AS20" s="464"/>
      <c r="AT20" s="46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49"/>
      <c r="C21" s="449"/>
      <c r="D21" s="450"/>
      <c r="E21" s="493"/>
      <c r="F21" s="494"/>
      <c r="G21" s="494"/>
      <c r="H21" s="494"/>
      <c r="I21" s="494"/>
      <c r="J21" s="519"/>
      <c r="K21" s="520"/>
      <c r="L21" s="520"/>
      <c r="M21" s="520"/>
      <c r="N21" s="520"/>
      <c r="O21" s="521"/>
      <c r="P21" s="519"/>
      <c r="Q21" s="520"/>
      <c r="R21" s="520"/>
      <c r="S21" s="520"/>
      <c r="T21" s="520"/>
      <c r="U21" s="521"/>
      <c r="V21" s="504"/>
      <c r="W21" s="505"/>
      <c r="X21" s="505"/>
      <c r="Y21" s="505"/>
      <c r="Z21" s="505"/>
      <c r="AA21" s="506"/>
      <c r="AB21" s="504"/>
      <c r="AC21" s="505"/>
      <c r="AD21" s="505"/>
      <c r="AE21" s="505"/>
      <c r="AF21" s="505"/>
      <c r="AG21" s="506"/>
      <c r="AH21" s="510"/>
      <c r="AI21" s="511"/>
      <c r="AJ21" s="511"/>
      <c r="AK21" s="511"/>
      <c r="AL21" s="511"/>
      <c r="AM21" s="512"/>
      <c r="AN21" s="83"/>
      <c r="AO21" s="466"/>
      <c r="AP21" s="467"/>
      <c r="AQ21" s="467"/>
      <c r="AR21" s="467"/>
      <c r="AS21" s="467"/>
      <c r="AT21" s="46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49"/>
      <c r="C22" s="449"/>
      <c r="D22" s="450"/>
      <c r="E22" s="487" t="s">
        <v>132</v>
      </c>
      <c r="F22" s="488"/>
      <c r="G22" s="488"/>
      <c r="H22" s="488"/>
      <c r="I22" s="489"/>
      <c r="J22" s="522" t="str">
        <f>IF(AND('Mapa de Riesgos'!$H$12="Media",'Mapa de Riesgos'!$L$12="Leve"),CONCATENATE("R",'Mapa de Riesgos'!$A$12),"")</f>
        <v/>
      </c>
      <c r="K22" s="523"/>
      <c r="L22" s="523" t="str">
        <f>IF(AND('Mapa de Riesgos'!$H$18="Media",'Mapa de Riesgos'!$L$18="Leve"),CONCATENATE("R",'Mapa de Riesgos'!$A$18),"")</f>
        <v/>
      </c>
      <c r="M22" s="523"/>
      <c r="N22" s="523" t="str">
        <f>IF(AND('Mapa de Riesgos'!$H$25="Media",'Mapa de Riesgos'!$L$25="Leve"),CONCATENATE("R",'Mapa de Riesgos'!$A$25),"")</f>
        <v/>
      </c>
      <c r="O22" s="524"/>
      <c r="P22" s="522" t="str">
        <f>IF(AND('Mapa de Riesgos'!$H$12="Media",'Mapa de Riesgos'!$L$12="Menor"),CONCATENATE("R",'Mapa de Riesgos'!$A$12),"")</f>
        <v/>
      </c>
      <c r="Q22" s="523"/>
      <c r="R22" s="523" t="str">
        <f>IF(AND('Mapa de Riesgos'!$H$18="Media",'Mapa de Riesgos'!$L$18="Menor"),CONCATENATE("R",'Mapa de Riesgos'!$A$18),"")</f>
        <v/>
      </c>
      <c r="S22" s="523"/>
      <c r="T22" s="523" t="str">
        <f>IF(AND('Mapa de Riesgos'!$H$25="Media",'Mapa de Riesgos'!$L$25="Menor"),CONCATENATE("R",'Mapa de Riesgos'!$A$25),"")</f>
        <v/>
      </c>
      <c r="U22" s="524"/>
      <c r="V22" s="522" t="str">
        <f>IF(AND('Mapa de Riesgos'!$H$12="Media",'Mapa de Riesgos'!$L$12="Moderado"),CONCATENATE("R",'Mapa de Riesgos'!$A$12),"")</f>
        <v/>
      </c>
      <c r="W22" s="523"/>
      <c r="X22" s="523" t="str">
        <f>IF(AND('Mapa de Riesgos'!$H$18="Media",'Mapa de Riesgos'!$L$18="Moderado"),CONCATENATE("R",'Mapa de Riesgos'!$A$18),"")</f>
        <v>R2</v>
      </c>
      <c r="Y22" s="523"/>
      <c r="Z22" s="523" t="str">
        <f>IF(AND('Mapa de Riesgos'!$H$25="Media",'Mapa de Riesgos'!$L$25="Moderado"),CONCATENATE("R",'Mapa de Riesgos'!$A$25),"")</f>
        <v/>
      </c>
      <c r="AA22" s="524"/>
      <c r="AB22" s="498" t="str">
        <f>IF(AND('Mapa de Riesgos'!$H$12="Media",'Mapa de Riesgos'!$L$12="Mayor"),CONCATENATE("R",'Mapa de Riesgos'!$A$12),"")</f>
        <v>R1</v>
      </c>
      <c r="AC22" s="499"/>
      <c r="AD22" s="499" t="str">
        <f>IF(AND('Mapa de Riesgos'!$H$18="Media",'Mapa de Riesgos'!$L$18="Mayor"),CONCATENATE("R",'Mapa de Riesgos'!$A$18),"")</f>
        <v/>
      </c>
      <c r="AE22" s="499"/>
      <c r="AF22" s="499" t="str">
        <f>IF(AND('Mapa de Riesgos'!$H$25="Media",'Mapa de Riesgos'!$L$25="Mayor"),CONCATENATE("R",'Mapa de Riesgos'!$A$25),"")</f>
        <v>R3</v>
      </c>
      <c r="AG22" s="501"/>
      <c r="AH22" s="513" t="str">
        <f>IF(AND('Mapa de Riesgos'!$H$12="Media",'Mapa de Riesgos'!$L$12="Catastrófico"),CONCATENATE("R",'Mapa de Riesgos'!$A$12),"")</f>
        <v/>
      </c>
      <c r="AI22" s="514"/>
      <c r="AJ22" s="514" t="str">
        <f>IF(AND('Mapa de Riesgos'!$H$18="Media",'Mapa de Riesgos'!$L$18="Catastrófico"),CONCATENATE("R",'Mapa de Riesgos'!$A$18),"")</f>
        <v/>
      </c>
      <c r="AK22" s="514"/>
      <c r="AL22" s="514" t="str">
        <f>IF(AND('Mapa de Riesgos'!$H$25="Media",'Mapa de Riesgos'!$L$25="Catastrófico"),CONCATENATE("R",'Mapa de Riesgos'!$A$25),"")</f>
        <v/>
      </c>
      <c r="AM22" s="515"/>
      <c r="AN22" s="83"/>
      <c r="AO22" s="469" t="s">
        <v>133</v>
      </c>
      <c r="AP22" s="470"/>
      <c r="AQ22" s="470"/>
      <c r="AR22" s="470"/>
      <c r="AS22" s="470"/>
      <c r="AT22" s="4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49"/>
      <c r="C23" s="449"/>
      <c r="D23" s="450"/>
      <c r="E23" s="490"/>
      <c r="F23" s="491"/>
      <c r="G23" s="491"/>
      <c r="H23" s="491"/>
      <c r="I23" s="492"/>
      <c r="J23" s="516"/>
      <c r="K23" s="517"/>
      <c r="L23" s="517"/>
      <c r="M23" s="517"/>
      <c r="N23" s="517"/>
      <c r="O23" s="518"/>
      <c r="P23" s="516"/>
      <c r="Q23" s="517"/>
      <c r="R23" s="517"/>
      <c r="S23" s="517"/>
      <c r="T23" s="517"/>
      <c r="U23" s="518"/>
      <c r="V23" s="516"/>
      <c r="W23" s="517"/>
      <c r="X23" s="517"/>
      <c r="Y23" s="517"/>
      <c r="Z23" s="517"/>
      <c r="AA23" s="518"/>
      <c r="AB23" s="500"/>
      <c r="AC23" s="496"/>
      <c r="AD23" s="496"/>
      <c r="AE23" s="496"/>
      <c r="AF23" s="496"/>
      <c r="AG23" s="497"/>
      <c r="AH23" s="507"/>
      <c r="AI23" s="508"/>
      <c r="AJ23" s="508"/>
      <c r="AK23" s="508"/>
      <c r="AL23" s="508"/>
      <c r="AM23" s="509"/>
      <c r="AN23" s="83"/>
      <c r="AO23" s="472"/>
      <c r="AP23" s="473"/>
      <c r="AQ23" s="473"/>
      <c r="AR23" s="473"/>
      <c r="AS23" s="473"/>
      <c r="AT23" s="47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49"/>
      <c r="C24" s="449"/>
      <c r="D24" s="450"/>
      <c r="E24" s="490"/>
      <c r="F24" s="491"/>
      <c r="G24" s="491"/>
      <c r="H24" s="491"/>
      <c r="I24" s="492"/>
      <c r="J24" s="516" t="str">
        <f>IF(AND('Mapa de Riesgos'!$H$32="Media",'Mapa de Riesgos'!$L$32="Leve"),CONCATENATE("R",'Mapa de Riesgos'!$A$32),"")</f>
        <v/>
      </c>
      <c r="K24" s="517"/>
      <c r="L24" s="517" t="str">
        <f>IF(AND('Mapa de Riesgos'!$H$38="Media",'Mapa de Riesgos'!$L$38="Leve"),CONCATENATE("R",'Mapa de Riesgos'!$A$38),"")</f>
        <v/>
      </c>
      <c r="M24" s="517"/>
      <c r="N24" s="517" t="str">
        <f>IF(AND('Mapa de Riesgos'!$H$45="Media",'Mapa de Riesgos'!$L$45="Leve"),CONCATENATE("R",'Mapa de Riesgos'!$A$45),"")</f>
        <v/>
      </c>
      <c r="O24" s="518"/>
      <c r="P24" s="516" t="str">
        <f>IF(AND('Mapa de Riesgos'!$H$32="Media",'Mapa de Riesgos'!$L$32="Menor"),CONCATENATE("R",'Mapa de Riesgos'!$A$32),"")</f>
        <v/>
      </c>
      <c r="Q24" s="517"/>
      <c r="R24" s="517" t="str">
        <f>IF(AND('Mapa de Riesgos'!$H$38="Media",'Mapa de Riesgos'!$L$38="Menor"),CONCATENATE("R",'Mapa de Riesgos'!$A$38),"")</f>
        <v/>
      </c>
      <c r="S24" s="517"/>
      <c r="T24" s="517" t="str">
        <f>IF(AND('Mapa de Riesgos'!$H$45="Media",'Mapa de Riesgos'!$L$45="Menor"),CONCATENATE("R",'Mapa de Riesgos'!$A$45),"")</f>
        <v>R6</v>
      </c>
      <c r="U24" s="518"/>
      <c r="V24" s="516" t="str">
        <f>IF(AND('Mapa de Riesgos'!$H$32="Media",'Mapa de Riesgos'!$L$32="Moderado"),CONCATENATE("R",'Mapa de Riesgos'!$A$32),"")</f>
        <v>R4</v>
      </c>
      <c r="W24" s="517"/>
      <c r="X24" s="517" t="str">
        <f>IF(AND('Mapa de Riesgos'!$H$38="Media",'Mapa de Riesgos'!$L$38="Moderado"),CONCATENATE("R",'Mapa de Riesgos'!$A$38),"")</f>
        <v/>
      </c>
      <c r="Y24" s="517"/>
      <c r="Z24" s="517" t="str">
        <f>IF(AND('Mapa de Riesgos'!$H$45="Media",'Mapa de Riesgos'!$L$45="Moderado"),CONCATENATE("R",'Mapa de Riesgos'!$A$45),"")</f>
        <v/>
      </c>
      <c r="AA24" s="518"/>
      <c r="AB24" s="500" t="str">
        <f>IF(AND('Mapa de Riesgos'!$H$32="Media",'Mapa de Riesgos'!$L$32="Mayor"),CONCATENATE("R",'Mapa de Riesgos'!$A$32),"")</f>
        <v/>
      </c>
      <c r="AC24" s="496"/>
      <c r="AD24" s="496" t="str">
        <f>IF(AND('Mapa de Riesgos'!$H$38="Media",'Mapa de Riesgos'!$L$38="Mayor"),CONCATENATE("R",'Mapa de Riesgos'!$A$38),"")</f>
        <v/>
      </c>
      <c r="AE24" s="496"/>
      <c r="AF24" s="496" t="str">
        <f>IF(AND('Mapa de Riesgos'!$H$45="Media",'Mapa de Riesgos'!$L$45="Mayor"),CONCATENATE("R",'Mapa de Riesgos'!$A$45),"")</f>
        <v/>
      </c>
      <c r="AG24" s="497"/>
      <c r="AH24" s="507" t="str">
        <f>IF(AND('Mapa de Riesgos'!$H$32="Media",'Mapa de Riesgos'!$L$32="Catastrófico"),CONCATENATE("R",'Mapa de Riesgos'!$A$32),"")</f>
        <v/>
      </c>
      <c r="AI24" s="508"/>
      <c r="AJ24" s="508" t="str">
        <f>IF(AND('Mapa de Riesgos'!$H$38="Media",'Mapa de Riesgos'!$L$38="Catastrófico"),CONCATENATE("R",'Mapa de Riesgos'!$A$38),"")</f>
        <v>R5</v>
      </c>
      <c r="AK24" s="508"/>
      <c r="AL24" s="508" t="str">
        <f>IF(AND('Mapa de Riesgos'!$H$45="Media",'Mapa de Riesgos'!$L$45="Catastrófico"),CONCATENATE("R",'Mapa de Riesgos'!$A$45),"")</f>
        <v/>
      </c>
      <c r="AM24" s="509"/>
      <c r="AN24" s="83"/>
      <c r="AO24" s="472"/>
      <c r="AP24" s="473"/>
      <c r="AQ24" s="473"/>
      <c r="AR24" s="473"/>
      <c r="AS24" s="473"/>
      <c r="AT24" s="47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49"/>
      <c r="C25" s="449"/>
      <c r="D25" s="450"/>
      <c r="E25" s="490"/>
      <c r="F25" s="491"/>
      <c r="G25" s="491"/>
      <c r="H25" s="491"/>
      <c r="I25" s="492"/>
      <c r="J25" s="516"/>
      <c r="K25" s="517"/>
      <c r="L25" s="517"/>
      <c r="M25" s="517"/>
      <c r="N25" s="517"/>
      <c r="O25" s="518"/>
      <c r="P25" s="516"/>
      <c r="Q25" s="517"/>
      <c r="R25" s="517"/>
      <c r="S25" s="517"/>
      <c r="T25" s="517"/>
      <c r="U25" s="518"/>
      <c r="V25" s="516"/>
      <c r="W25" s="517"/>
      <c r="X25" s="517"/>
      <c r="Y25" s="517"/>
      <c r="Z25" s="517"/>
      <c r="AA25" s="518"/>
      <c r="AB25" s="500"/>
      <c r="AC25" s="496"/>
      <c r="AD25" s="496"/>
      <c r="AE25" s="496"/>
      <c r="AF25" s="496"/>
      <c r="AG25" s="497"/>
      <c r="AH25" s="507"/>
      <c r="AI25" s="508"/>
      <c r="AJ25" s="508"/>
      <c r="AK25" s="508"/>
      <c r="AL25" s="508"/>
      <c r="AM25" s="509"/>
      <c r="AN25" s="83"/>
      <c r="AO25" s="472"/>
      <c r="AP25" s="473"/>
      <c r="AQ25" s="473"/>
      <c r="AR25" s="473"/>
      <c r="AS25" s="473"/>
      <c r="AT25" s="4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49"/>
      <c r="C26" s="449"/>
      <c r="D26" s="450"/>
      <c r="E26" s="490"/>
      <c r="F26" s="491"/>
      <c r="G26" s="491"/>
      <c r="H26" s="491"/>
      <c r="I26" s="492"/>
      <c r="J26" s="516" t="str">
        <f>IF(AND('Mapa de Riesgos'!$H$51="Media",'Mapa de Riesgos'!$L$51="Leve"),CONCATENATE("R",'Mapa de Riesgos'!$A$51),"")</f>
        <v/>
      </c>
      <c r="K26" s="517"/>
      <c r="L26" s="517" t="str">
        <f>IF(AND('Mapa de Riesgos'!$H$57="Media",'Mapa de Riesgos'!$L$57="Leve"),CONCATENATE("R",'Mapa de Riesgos'!$A$57),"")</f>
        <v/>
      </c>
      <c r="M26" s="517"/>
      <c r="N26" s="517" t="str">
        <f>IF(AND('Mapa de Riesgos'!$H$63="Media",'Mapa de Riesgos'!$L$63="Leve"),CONCATENATE("R",'Mapa de Riesgos'!$A$63),"")</f>
        <v/>
      </c>
      <c r="O26" s="518"/>
      <c r="P26" s="516" t="str">
        <f>IF(AND('Mapa de Riesgos'!$H$51="Media",'Mapa de Riesgos'!$L$51="Menor"),CONCATENATE("R",'Mapa de Riesgos'!$A$51),"")</f>
        <v/>
      </c>
      <c r="Q26" s="517"/>
      <c r="R26" s="517" t="str">
        <f>IF(AND('Mapa de Riesgos'!$H$57="Media",'Mapa de Riesgos'!$L$57="Menor"),CONCATENATE("R",'Mapa de Riesgos'!$A$57),"")</f>
        <v/>
      </c>
      <c r="S26" s="517"/>
      <c r="T26" s="517" t="str">
        <f>IF(AND('Mapa de Riesgos'!$H$63="Media",'Mapa de Riesgos'!$L$63="Menor"),CONCATENATE("R",'Mapa de Riesgos'!$A$63),"")</f>
        <v/>
      </c>
      <c r="U26" s="518"/>
      <c r="V26" s="516" t="str">
        <f>IF(AND('Mapa de Riesgos'!$H$51="Media",'Mapa de Riesgos'!$L$51="Moderado"),CONCATENATE("R",'Mapa de Riesgos'!$A$51),"")</f>
        <v>R7</v>
      </c>
      <c r="W26" s="517"/>
      <c r="X26" s="517" t="str">
        <f>IF(AND('Mapa de Riesgos'!$H$57="Media",'Mapa de Riesgos'!$L$57="Moderado"),CONCATENATE("R",'Mapa de Riesgos'!$A$57),"")</f>
        <v>R8</v>
      </c>
      <c r="Y26" s="517"/>
      <c r="Z26" s="517" t="str">
        <f>IF(AND('Mapa de Riesgos'!$H$63="Media",'Mapa de Riesgos'!$L$63="Moderado"),CONCATENATE("R",'Mapa de Riesgos'!$A$63),"")</f>
        <v>R9</v>
      </c>
      <c r="AA26" s="518"/>
      <c r="AB26" s="500" t="str">
        <f>IF(AND('Mapa de Riesgos'!$H$51="Media",'Mapa de Riesgos'!$L$51="Mayor"),CONCATENATE("R",'Mapa de Riesgos'!$A$51),"")</f>
        <v/>
      </c>
      <c r="AC26" s="496"/>
      <c r="AD26" s="496" t="str">
        <f>IF(AND('Mapa de Riesgos'!$H$57="Media",'Mapa de Riesgos'!$L$57="Mayor"),CONCATENATE("R",'Mapa de Riesgos'!$A$57),"")</f>
        <v/>
      </c>
      <c r="AE26" s="496"/>
      <c r="AF26" s="496" t="str">
        <f>IF(AND('Mapa de Riesgos'!$H$63="Media",'Mapa de Riesgos'!$L$63="Mayor"),CONCATENATE("R",'Mapa de Riesgos'!$A$63),"")</f>
        <v/>
      </c>
      <c r="AG26" s="497"/>
      <c r="AH26" s="507" t="str">
        <f>IF(AND('Mapa de Riesgos'!$H$51="Media",'Mapa de Riesgos'!$L$51="Catastrófico"),CONCATENATE("R",'Mapa de Riesgos'!$A$51),"")</f>
        <v/>
      </c>
      <c r="AI26" s="508"/>
      <c r="AJ26" s="508" t="str">
        <f>IF(AND('Mapa de Riesgos'!$H$57="Media",'Mapa de Riesgos'!$L$57="Catastrófico"),CONCATENATE("R",'Mapa de Riesgos'!$A$57),"")</f>
        <v/>
      </c>
      <c r="AK26" s="508"/>
      <c r="AL26" s="508" t="str">
        <f>IF(AND('Mapa de Riesgos'!$H$63="Media",'Mapa de Riesgos'!$L$63="Catastrófico"),CONCATENATE("R",'Mapa de Riesgos'!$A$63),"")</f>
        <v/>
      </c>
      <c r="AM26" s="509"/>
      <c r="AN26" s="83"/>
      <c r="AO26" s="472"/>
      <c r="AP26" s="473"/>
      <c r="AQ26" s="473"/>
      <c r="AR26" s="473"/>
      <c r="AS26" s="473"/>
      <c r="AT26" s="47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49"/>
      <c r="C27" s="449"/>
      <c r="D27" s="450"/>
      <c r="E27" s="490"/>
      <c r="F27" s="491"/>
      <c r="G27" s="491"/>
      <c r="H27" s="491"/>
      <c r="I27" s="492"/>
      <c r="J27" s="516"/>
      <c r="K27" s="517"/>
      <c r="L27" s="517"/>
      <c r="M27" s="517"/>
      <c r="N27" s="517"/>
      <c r="O27" s="518"/>
      <c r="P27" s="516"/>
      <c r="Q27" s="517"/>
      <c r="R27" s="517"/>
      <c r="S27" s="517"/>
      <c r="T27" s="517"/>
      <c r="U27" s="518"/>
      <c r="V27" s="516"/>
      <c r="W27" s="517"/>
      <c r="X27" s="517"/>
      <c r="Y27" s="517"/>
      <c r="Z27" s="517"/>
      <c r="AA27" s="518"/>
      <c r="AB27" s="500"/>
      <c r="AC27" s="496"/>
      <c r="AD27" s="496"/>
      <c r="AE27" s="496"/>
      <c r="AF27" s="496"/>
      <c r="AG27" s="497"/>
      <c r="AH27" s="507"/>
      <c r="AI27" s="508"/>
      <c r="AJ27" s="508"/>
      <c r="AK27" s="508"/>
      <c r="AL27" s="508"/>
      <c r="AM27" s="509"/>
      <c r="AN27" s="83"/>
      <c r="AO27" s="472"/>
      <c r="AP27" s="473"/>
      <c r="AQ27" s="473"/>
      <c r="AR27" s="473"/>
      <c r="AS27" s="473"/>
      <c r="AT27" s="47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49"/>
      <c r="C28" s="449"/>
      <c r="D28" s="450"/>
      <c r="E28" s="490"/>
      <c r="F28" s="491"/>
      <c r="G28" s="491"/>
      <c r="H28" s="491"/>
      <c r="I28" s="492"/>
      <c r="J28" s="516" t="str">
        <f>IF(AND('Mapa de Riesgos'!$H$69="Media",'Mapa de Riesgos'!$L$69="Leve"),CONCATENATE("R",'Mapa de Riesgos'!$A$69),"")</f>
        <v/>
      </c>
      <c r="K28" s="517"/>
      <c r="L28" s="517" t="str">
        <f>IF(AND('Mapa de Riesgos'!$H$75="Media",'Mapa de Riesgos'!$L$75="Leve"),CONCATENATE("R",'Mapa de Riesgos'!$A$75),"")</f>
        <v/>
      </c>
      <c r="M28" s="517"/>
      <c r="N28" s="517" t="str">
        <f>IF(AND('Mapa de Riesgos'!$H$81="Media",'Mapa de Riesgos'!$L$81="Leve"),CONCATENATE("R",'Mapa de Riesgos'!$A$81),"")</f>
        <v/>
      </c>
      <c r="O28" s="518"/>
      <c r="P28" s="516" t="str">
        <f>IF(AND('Mapa de Riesgos'!$H$69="Media",'Mapa de Riesgos'!$L$69="Menor"),CONCATENATE("R",'Mapa de Riesgos'!$A$69),"")</f>
        <v/>
      </c>
      <c r="Q28" s="517"/>
      <c r="R28" s="517" t="str">
        <f>IF(AND('Mapa de Riesgos'!$H$75="Media",'Mapa de Riesgos'!$L$75="Menor"),CONCATENATE("R",'Mapa de Riesgos'!$A$75),"")</f>
        <v/>
      </c>
      <c r="S28" s="517"/>
      <c r="T28" s="517" t="str">
        <f>IF(AND('Mapa de Riesgos'!$H$81="Media",'Mapa de Riesgos'!$L$81="Menor"),CONCATENATE("R",'Mapa de Riesgos'!$A$81),"")</f>
        <v/>
      </c>
      <c r="U28" s="518"/>
      <c r="V28" s="516" t="str">
        <f>IF(AND('Mapa de Riesgos'!$H$69="Media",'Mapa de Riesgos'!$L$69="Moderado"),CONCATENATE("R",'Mapa de Riesgos'!$A$69),"")</f>
        <v>R10</v>
      </c>
      <c r="W28" s="517"/>
      <c r="X28" s="517" t="str">
        <f>IF(AND('Mapa de Riesgos'!$H$75="Media",'Mapa de Riesgos'!$L$75="Moderado"),CONCATENATE("R",'Mapa de Riesgos'!$A$75),"")</f>
        <v/>
      </c>
      <c r="Y28" s="517"/>
      <c r="Z28" s="517" t="str">
        <f>IF(AND('Mapa de Riesgos'!$H$81="Media",'Mapa de Riesgos'!$L$81="Moderado"),CONCATENATE("R",'Mapa de Riesgos'!$A$81),"")</f>
        <v/>
      </c>
      <c r="AA28" s="518"/>
      <c r="AB28" s="500" t="str">
        <f>IF(AND('Mapa de Riesgos'!$H$69="Media",'Mapa de Riesgos'!$L$69="Mayor"),CONCATENATE("R",'Mapa de Riesgos'!$A$69),"")</f>
        <v/>
      </c>
      <c r="AC28" s="496"/>
      <c r="AD28" s="496" t="str">
        <f>IF(AND('Mapa de Riesgos'!$H$75="Media",'Mapa de Riesgos'!$L$75="Mayor"),CONCATENATE("R",'Mapa de Riesgos'!$A$75),"")</f>
        <v/>
      </c>
      <c r="AE28" s="496"/>
      <c r="AF28" s="496" t="str">
        <f>IF(AND('Mapa de Riesgos'!$H$81="Media",'Mapa de Riesgos'!$L$81="Mayor"),CONCATENATE("R",'Mapa de Riesgos'!$A$81),"")</f>
        <v/>
      </c>
      <c r="AG28" s="497"/>
      <c r="AH28" s="507" t="str">
        <f>IF(AND('Mapa de Riesgos'!$H$69="Media",'Mapa de Riesgos'!$L$69="Catastrófico"),CONCATENATE("R",'Mapa de Riesgos'!$A$69),"")</f>
        <v/>
      </c>
      <c r="AI28" s="508"/>
      <c r="AJ28" s="508" t="str">
        <f>IF(AND('Mapa de Riesgos'!$H$75="Media",'Mapa de Riesgos'!$L$75="Catastrófico"),CONCATENATE("R",'Mapa de Riesgos'!$A$75),"")</f>
        <v/>
      </c>
      <c r="AK28" s="508"/>
      <c r="AL28" s="508" t="str">
        <f>IF(AND('Mapa de Riesgos'!$H$81="Media",'Mapa de Riesgos'!$L$81="Catastrófico"),CONCATENATE("R",'Mapa de Riesgos'!$A$81),"")</f>
        <v/>
      </c>
      <c r="AM28" s="509"/>
      <c r="AN28" s="83"/>
      <c r="AO28" s="472"/>
      <c r="AP28" s="473"/>
      <c r="AQ28" s="473"/>
      <c r="AR28" s="473"/>
      <c r="AS28" s="473"/>
      <c r="AT28" s="47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49"/>
      <c r="C29" s="449"/>
      <c r="D29" s="450"/>
      <c r="E29" s="493"/>
      <c r="F29" s="494"/>
      <c r="G29" s="494"/>
      <c r="H29" s="494"/>
      <c r="I29" s="495"/>
      <c r="J29" s="516"/>
      <c r="K29" s="517"/>
      <c r="L29" s="517"/>
      <c r="M29" s="517"/>
      <c r="N29" s="517"/>
      <c r="O29" s="518"/>
      <c r="P29" s="519"/>
      <c r="Q29" s="520"/>
      <c r="R29" s="520"/>
      <c r="S29" s="520"/>
      <c r="T29" s="520"/>
      <c r="U29" s="521"/>
      <c r="V29" s="519"/>
      <c r="W29" s="520"/>
      <c r="X29" s="520"/>
      <c r="Y29" s="520"/>
      <c r="Z29" s="520"/>
      <c r="AA29" s="521"/>
      <c r="AB29" s="504"/>
      <c r="AC29" s="505"/>
      <c r="AD29" s="505"/>
      <c r="AE29" s="505"/>
      <c r="AF29" s="505"/>
      <c r="AG29" s="506"/>
      <c r="AH29" s="510"/>
      <c r="AI29" s="511"/>
      <c r="AJ29" s="511"/>
      <c r="AK29" s="511"/>
      <c r="AL29" s="511"/>
      <c r="AM29" s="512"/>
      <c r="AN29" s="83"/>
      <c r="AO29" s="475"/>
      <c r="AP29" s="476"/>
      <c r="AQ29" s="476"/>
      <c r="AR29" s="476"/>
      <c r="AS29" s="476"/>
      <c r="AT29" s="47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49"/>
      <c r="C30" s="449"/>
      <c r="D30" s="450"/>
      <c r="E30" s="487" t="s">
        <v>134</v>
      </c>
      <c r="F30" s="488"/>
      <c r="G30" s="488"/>
      <c r="H30" s="488"/>
      <c r="I30" s="488"/>
      <c r="J30" s="531" t="str">
        <f>IF(AND('Mapa de Riesgos'!$H$12="Baja",'Mapa de Riesgos'!$L$12="Leve"),CONCATENATE("R",'Mapa de Riesgos'!$A$12),"")</f>
        <v/>
      </c>
      <c r="K30" s="532"/>
      <c r="L30" s="532" t="str">
        <f>IF(AND('Mapa de Riesgos'!$H$18="Baja",'Mapa de Riesgos'!$L$18="Leve"),CONCATENATE("R",'Mapa de Riesgos'!$A$18),"")</f>
        <v/>
      </c>
      <c r="M30" s="532"/>
      <c r="N30" s="532" t="str">
        <f>IF(AND('Mapa de Riesgos'!$H$25="Baja",'Mapa de Riesgos'!$L$25="Leve"),CONCATENATE("R",'Mapa de Riesgos'!$A$25),"")</f>
        <v/>
      </c>
      <c r="O30" s="533"/>
      <c r="P30" s="523" t="str">
        <f>IF(AND('Mapa de Riesgos'!$H$12="Baja",'Mapa de Riesgos'!$L$12="Menor"),CONCATENATE("R",'Mapa de Riesgos'!$A$12),"")</f>
        <v/>
      </c>
      <c r="Q30" s="523"/>
      <c r="R30" s="523" t="str">
        <f>IF(AND('Mapa de Riesgos'!$H$18="Baja",'Mapa de Riesgos'!$L$18="Menor"),CONCATENATE("R",'Mapa de Riesgos'!$A$18),"")</f>
        <v/>
      </c>
      <c r="S30" s="523"/>
      <c r="T30" s="523" t="str">
        <f>IF(AND('Mapa de Riesgos'!$H$25="Baja",'Mapa de Riesgos'!$L$25="Menor"),CONCATENATE("R",'Mapa de Riesgos'!$A$25),"")</f>
        <v/>
      </c>
      <c r="U30" s="524"/>
      <c r="V30" s="522" t="str">
        <f>IF(AND('Mapa de Riesgos'!$H$12="Baja",'Mapa de Riesgos'!$L$12="Moderado"),CONCATENATE("R",'Mapa de Riesgos'!$A$12),"")</f>
        <v/>
      </c>
      <c r="W30" s="523"/>
      <c r="X30" s="523" t="str">
        <f>IF(AND('Mapa de Riesgos'!$H$18="Baja",'Mapa de Riesgos'!$L$18="Moderado"),CONCATENATE("R",'Mapa de Riesgos'!$A$18),"")</f>
        <v/>
      </c>
      <c r="Y30" s="523"/>
      <c r="Z30" s="523" t="str">
        <f>IF(AND('Mapa de Riesgos'!$H$25="Baja",'Mapa de Riesgos'!$L$25="Moderado"),CONCATENATE("R",'Mapa de Riesgos'!$A$25),"")</f>
        <v/>
      </c>
      <c r="AA30" s="524"/>
      <c r="AB30" s="498" t="str">
        <f>IF(AND('Mapa de Riesgos'!$H$12="Baja",'Mapa de Riesgos'!$L$12="Mayor"),CONCATENATE("R",'Mapa de Riesgos'!$A$12),"")</f>
        <v/>
      </c>
      <c r="AC30" s="499"/>
      <c r="AD30" s="499" t="str">
        <f>IF(AND('Mapa de Riesgos'!$H$18="Baja",'Mapa de Riesgos'!$L$18="Mayor"),CONCATENATE("R",'Mapa de Riesgos'!$A$18),"")</f>
        <v/>
      </c>
      <c r="AE30" s="499"/>
      <c r="AF30" s="499" t="str">
        <f>IF(AND('Mapa de Riesgos'!$H$25="Baja",'Mapa de Riesgos'!$L$25="Mayor"),CONCATENATE("R",'Mapa de Riesgos'!$A$25),"")</f>
        <v/>
      </c>
      <c r="AG30" s="501"/>
      <c r="AH30" s="513" t="str">
        <f>IF(AND('Mapa de Riesgos'!$H$12="Baja",'Mapa de Riesgos'!$L$12="Catastrófico"),CONCATENATE("R",'Mapa de Riesgos'!$A$12),"")</f>
        <v/>
      </c>
      <c r="AI30" s="514"/>
      <c r="AJ30" s="514" t="str">
        <f>IF(AND('Mapa de Riesgos'!$H$18="Baja",'Mapa de Riesgos'!$L$18="Catastrófico"),CONCATENATE("R",'Mapa de Riesgos'!$A$18),"")</f>
        <v/>
      </c>
      <c r="AK30" s="514"/>
      <c r="AL30" s="514" t="str">
        <f>IF(AND('Mapa de Riesgos'!$H$25="Baja",'Mapa de Riesgos'!$L$25="Catastrófico"),CONCATENATE("R",'Mapa de Riesgos'!$A$25),"")</f>
        <v/>
      </c>
      <c r="AM30" s="515"/>
      <c r="AN30" s="83"/>
      <c r="AO30" s="478" t="s">
        <v>135</v>
      </c>
      <c r="AP30" s="479"/>
      <c r="AQ30" s="479"/>
      <c r="AR30" s="479"/>
      <c r="AS30" s="479"/>
      <c r="AT30" s="4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49"/>
      <c r="C31" s="449"/>
      <c r="D31" s="450"/>
      <c r="E31" s="490"/>
      <c r="F31" s="491"/>
      <c r="G31" s="491"/>
      <c r="H31" s="491"/>
      <c r="I31" s="491"/>
      <c r="J31" s="527"/>
      <c r="K31" s="525"/>
      <c r="L31" s="525"/>
      <c r="M31" s="525"/>
      <c r="N31" s="525"/>
      <c r="O31" s="526"/>
      <c r="P31" s="517"/>
      <c r="Q31" s="517"/>
      <c r="R31" s="517"/>
      <c r="S31" s="517"/>
      <c r="T31" s="517"/>
      <c r="U31" s="518"/>
      <c r="V31" s="516"/>
      <c r="W31" s="517"/>
      <c r="X31" s="517"/>
      <c r="Y31" s="517"/>
      <c r="Z31" s="517"/>
      <c r="AA31" s="518"/>
      <c r="AB31" s="500"/>
      <c r="AC31" s="496"/>
      <c r="AD31" s="496"/>
      <c r="AE31" s="496"/>
      <c r="AF31" s="496"/>
      <c r="AG31" s="497"/>
      <c r="AH31" s="507"/>
      <c r="AI31" s="508"/>
      <c r="AJ31" s="508"/>
      <c r="AK31" s="508"/>
      <c r="AL31" s="508"/>
      <c r="AM31" s="509"/>
      <c r="AN31" s="83"/>
      <c r="AO31" s="481"/>
      <c r="AP31" s="482"/>
      <c r="AQ31" s="482"/>
      <c r="AR31" s="482"/>
      <c r="AS31" s="482"/>
      <c r="AT31" s="4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49"/>
      <c r="C32" s="449"/>
      <c r="D32" s="450"/>
      <c r="E32" s="490"/>
      <c r="F32" s="491"/>
      <c r="G32" s="491"/>
      <c r="H32" s="491"/>
      <c r="I32" s="491"/>
      <c r="J32" s="527" t="str">
        <f>IF(AND('Mapa de Riesgos'!$H$32="Baja",'Mapa de Riesgos'!$L$32="Leve"),CONCATENATE("R",'Mapa de Riesgos'!$A$32),"")</f>
        <v/>
      </c>
      <c r="K32" s="525"/>
      <c r="L32" s="525" t="str">
        <f>IF(AND('Mapa de Riesgos'!$H$38="Baja",'Mapa de Riesgos'!$L$38="Leve"),CONCATENATE("R",'Mapa de Riesgos'!$A$38),"")</f>
        <v/>
      </c>
      <c r="M32" s="525"/>
      <c r="N32" s="525" t="str">
        <f>IF(AND('Mapa de Riesgos'!$H$45="Baja",'Mapa de Riesgos'!$L$45="Leve"),CONCATENATE("R",'Mapa de Riesgos'!$A$45),"")</f>
        <v/>
      </c>
      <c r="O32" s="526"/>
      <c r="P32" s="517" t="str">
        <f>IF(AND('Mapa de Riesgos'!$H$32="Baja",'Mapa de Riesgos'!$L$32="Menor"),CONCATENATE("R",'Mapa de Riesgos'!$A$32),"")</f>
        <v/>
      </c>
      <c r="Q32" s="517"/>
      <c r="R32" s="517" t="str">
        <f>IF(AND('Mapa de Riesgos'!$H$38="Baja",'Mapa de Riesgos'!$L$38="Menor"),CONCATENATE("R",'Mapa de Riesgos'!$A$38),"")</f>
        <v/>
      </c>
      <c r="S32" s="517"/>
      <c r="T32" s="517" t="str">
        <f>IF(AND('Mapa de Riesgos'!$H$45="Baja",'Mapa de Riesgos'!$L$45="Menor"),CONCATENATE("R",'Mapa de Riesgos'!$A$45),"")</f>
        <v/>
      </c>
      <c r="U32" s="518"/>
      <c r="V32" s="516" t="str">
        <f>IF(AND('Mapa de Riesgos'!$H$32="Baja",'Mapa de Riesgos'!$L$32="Moderado"),CONCATENATE("R",'Mapa de Riesgos'!$A$32),"")</f>
        <v/>
      </c>
      <c r="W32" s="517"/>
      <c r="X32" s="517" t="str">
        <f>IF(AND('Mapa de Riesgos'!$H$38="Baja",'Mapa de Riesgos'!$L$38="Moderado"),CONCATENATE("R",'Mapa de Riesgos'!$A$38),"")</f>
        <v/>
      </c>
      <c r="Y32" s="517"/>
      <c r="Z32" s="517" t="str">
        <f>IF(AND('Mapa de Riesgos'!$H$45="Baja",'Mapa de Riesgos'!$L$45="Moderado"),CONCATENATE("R",'Mapa de Riesgos'!$A$45),"")</f>
        <v/>
      </c>
      <c r="AA32" s="518"/>
      <c r="AB32" s="500" t="str">
        <f>IF(AND('Mapa de Riesgos'!$H$32="Baja",'Mapa de Riesgos'!$L$32="Mayor"),CONCATENATE("R",'Mapa de Riesgos'!$A$32),"")</f>
        <v/>
      </c>
      <c r="AC32" s="496"/>
      <c r="AD32" s="496" t="str">
        <f>IF(AND('Mapa de Riesgos'!$H$38="Baja",'Mapa de Riesgos'!$L$38="Mayor"),CONCATENATE("R",'Mapa de Riesgos'!$A$38),"")</f>
        <v/>
      </c>
      <c r="AE32" s="496"/>
      <c r="AF32" s="496" t="str">
        <f>IF(AND('Mapa de Riesgos'!$H$45="Baja",'Mapa de Riesgos'!$L$45="Mayor"),CONCATENATE("R",'Mapa de Riesgos'!$A$45),"")</f>
        <v/>
      </c>
      <c r="AG32" s="497"/>
      <c r="AH32" s="507" t="str">
        <f>IF(AND('Mapa de Riesgos'!$H$32="Baja",'Mapa de Riesgos'!$L$32="Catastrófico"),CONCATENATE("R",'Mapa de Riesgos'!$A$32),"")</f>
        <v/>
      </c>
      <c r="AI32" s="508"/>
      <c r="AJ32" s="508" t="str">
        <f>IF(AND('Mapa de Riesgos'!$H$38="Baja",'Mapa de Riesgos'!$L$38="Catastrófico"),CONCATENATE("R",'Mapa de Riesgos'!$A$38),"")</f>
        <v/>
      </c>
      <c r="AK32" s="508"/>
      <c r="AL32" s="508" t="str">
        <f>IF(AND('Mapa de Riesgos'!$H$45="Baja",'Mapa de Riesgos'!$L$45="Catastrófico"),CONCATENATE("R",'Mapa de Riesgos'!$A$45),"")</f>
        <v/>
      </c>
      <c r="AM32" s="509"/>
      <c r="AN32" s="83"/>
      <c r="AO32" s="481"/>
      <c r="AP32" s="482"/>
      <c r="AQ32" s="482"/>
      <c r="AR32" s="482"/>
      <c r="AS32" s="482"/>
      <c r="AT32" s="4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49"/>
      <c r="C33" s="449"/>
      <c r="D33" s="450"/>
      <c r="E33" s="490"/>
      <c r="F33" s="491"/>
      <c r="G33" s="491"/>
      <c r="H33" s="491"/>
      <c r="I33" s="491"/>
      <c r="J33" s="527"/>
      <c r="K33" s="525"/>
      <c r="L33" s="525"/>
      <c r="M33" s="525"/>
      <c r="N33" s="525"/>
      <c r="O33" s="526"/>
      <c r="P33" s="517"/>
      <c r="Q33" s="517"/>
      <c r="R33" s="517"/>
      <c r="S33" s="517"/>
      <c r="T33" s="517"/>
      <c r="U33" s="518"/>
      <c r="V33" s="516"/>
      <c r="W33" s="517"/>
      <c r="X33" s="517"/>
      <c r="Y33" s="517"/>
      <c r="Z33" s="517"/>
      <c r="AA33" s="518"/>
      <c r="AB33" s="500"/>
      <c r="AC33" s="496"/>
      <c r="AD33" s="496"/>
      <c r="AE33" s="496"/>
      <c r="AF33" s="496"/>
      <c r="AG33" s="497"/>
      <c r="AH33" s="507"/>
      <c r="AI33" s="508"/>
      <c r="AJ33" s="508"/>
      <c r="AK33" s="508"/>
      <c r="AL33" s="508"/>
      <c r="AM33" s="509"/>
      <c r="AN33" s="83"/>
      <c r="AO33" s="481"/>
      <c r="AP33" s="482"/>
      <c r="AQ33" s="482"/>
      <c r="AR33" s="482"/>
      <c r="AS33" s="482"/>
      <c r="AT33" s="4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49"/>
      <c r="C34" s="449"/>
      <c r="D34" s="450"/>
      <c r="E34" s="490"/>
      <c r="F34" s="491"/>
      <c r="G34" s="491"/>
      <c r="H34" s="491"/>
      <c r="I34" s="491"/>
      <c r="J34" s="527" t="str">
        <f>IF(AND('Mapa de Riesgos'!$H$51="Baja",'Mapa de Riesgos'!$L$51="Leve"),CONCATENATE("R",'Mapa de Riesgos'!$A$51),"")</f>
        <v/>
      </c>
      <c r="K34" s="525"/>
      <c r="L34" s="525" t="str">
        <f>IF(AND('Mapa de Riesgos'!$H$57="Baja",'Mapa de Riesgos'!$L$57="Leve"),CONCATENATE("R",'Mapa de Riesgos'!$A$57),"")</f>
        <v/>
      </c>
      <c r="M34" s="525"/>
      <c r="N34" s="525" t="str">
        <f>IF(AND('Mapa de Riesgos'!$H$63="Baja",'Mapa de Riesgos'!$L$63="Leve"),CONCATENATE("R",'Mapa de Riesgos'!$A$63),"")</f>
        <v/>
      </c>
      <c r="O34" s="526"/>
      <c r="P34" s="517" t="str">
        <f>IF(AND('Mapa de Riesgos'!$H$51="Baja",'Mapa de Riesgos'!$L$51="Menor"),CONCATENATE("R",'Mapa de Riesgos'!$A$51),"")</f>
        <v/>
      </c>
      <c r="Q34" s="517"/>
      <c r="R34" s="517" t="str">
        <f>IF(AND('Mapa de Riesgos'!$H$57="Baja",'Mapa de Riesgos'!$L$57="Menor"),CONCATENATE("R",'Mapa de Riesgos'!$A$57),"")</f>
        <v/>
      </c>
      <c r="S34" s="517"/>
      <c r="T34" s="517" t="str">
        <f>IF(AND('Mapa de Riesgos'!$H$63="Baja",'Mapa de Riesgos'!$L$63="Menor"),CONCATENATE("R",'Mapa de Riesgos'!$A$63),"")</f>
        <v/>
      </c>
      <c r="U34" s="518"/>
      <c r="V34" s="516" t="str">
        <f>IF(AND('Mapa de Riesgos'!$H$51="Baja",'Mapa de Riesgos'!$L$51="Moderado"),CONCATENATE("R",'Mapa de Riesgos'!$A$51),"")</f>
        <v/>
      </c>
      <c r="W34" s="517"/>
      <c r="X34" s="517" t="str">
        <f>IF(AND('Mapa de Riesgos'!$H$57="Baja",'Mapa de Riesgos'!$L$57="Moderado"),CONCATENATE("R",'Mapa de Riesgos'!$A$57),"")</f>
        <v/>
      </c>
      <c r="Y34" s="517"/>
      <c r="Z34" s="517" t="str">
        <f>IF(AND('Mapa de Riesgos'!$H$63="Baja",'Mapa de Riesgos'!$L$63="Moderado"),CONCATENATE("R",'Mapa de Riesgos'!$A$63),"")</f>
        <v/>
      </c>
      <c r="AA34" s="518"/>
      <c r="AB34" s="500" t="str">
        <f>IF(AND('Mapa de Riesgos'!$H$51="Baja",'Mapa de Riesgos'!$L$51="Mayor"),CONCATENATE("R",'Mapa de Riesgos'!$A$51),"")</f>
        <v/>
      </c>
      <c r="AC34" s="496"/>
      <c r="AD34" s="496" t="str">
        <f>IF(AND('Mapa de Riesgos'!$H$57="Baja",'Mapa de Riesgos'!$L$57="Mayor"),CONCATENATE("R",'Mapa de Riesgos'!$A$57),"")</f>
        <v/>
      </c>
      <c r="AE34" s="496"/>
      <c r="AF34" s="496" t="str">
        <f>IF(AND('Mapa de Riesgos'!$H$63="Baja",'Mapa de Riesgos'!$L$63="Mayor"),CONCATENATE("R",'Mapa de Riesgos'!$A$63),"")</f>
        <v/>
      </c>
      <c r="AG34" s="497"/>
      <c r="AH34" s="507" t="str">
        <f>IF(AND('Mapa de Riesgos'!$H$51="Baja",'Mapa de Riesgos'!$L$51="Catastrófico"),CONCATENATE("R",'Mapa de Riesgos'!$A$51),"")</f>
        <v/>
      </c>
      <c r="AI34" s="508"/>
      <c r="AJ34" s="508" t="str">
        <f>IF(AND('Mapa de Riesgos'!$H$57="Baja",'Mapa de Riesgos'!$L$57="Catastrófico"),CONCATENATE("R",'Mapa de Riesgos'!$A$57),"")</f>
        <v/>
      </c>
      <c r="AK34" s="508"/>
      <c r="AL34" s="508" t="str">
        <f>IF(AND('Mapa de Riesgos'!$H$63="Baja",'Mapa de Riesgos'!$L$63="Catastrófico"),CONCATENATE("R",'Mapa de Riesgos'!$A$63),"")</f>
        <v/>
      </c>
      <c r="AM34" s="509"/>
      <c r="AN34" s="83"/>
      <c r="AO34" s="481"/>
      <c r="AP34" s="482"/>
      <c r="AQ34" s="482"/>
      <c r="AR34" s="482"/>
      <c r="AS34" s="482"/>
      <c r="AT34" s="4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49"/>
      <c r="C35" s="449"/>
      <c r="D35" s="450"/>
      <c r="E35" s="490"/>
      <c r="F35" s="491"/>
      <c r="G35" s="491"/>
      <c r="H35" s="491"/>
      <c r="I35" s="491"/>
      <c r="J35" s="527"/>
      <c r="K35" s="525"/>
      <c r="L35" s="525"/>
      <c r="M35" s="525"/>
      <c r="N35" s="525"/>
      <c r="O35" s="526"/>
      <c r="P35" s="517"/>
      <c r="Q35" s="517"/>
      <c r="R35" s="517"/>
      <c r="S35" s="517"/>
      <c r="T35" s="517"/>
      <c r="U35" s="518"/>
      <c r="V35" s="516"/>
      <c r="W35" s="517"/>
      <c r="X35" s="517"/>
      <c r="Y35" s="517"/>
      <c r="Z35" s="517"/>
      <c r="AA35" s="518"/>
      <c r="AB35" s="500"/>
      <c r="AC35" s="496"/>
      <c r="AD35" s="496"/>
      <c r="AE35" s="496"/>
      <c r="AF35" s="496"/>
      <c r="AG35" s="497"/>
      <c r="AH35" s="507"/>
      <c r="AI35" s="508"/>
      <c r="AJ35" s="508"/>
      <c r="AK35" s="508"/>
      <c r="AL35" s="508"/>
      <c r="AM35" s="509"/>
      <c r="AN35" s="83"/>
      <c r="AO35" s="481"/>
      <c r="AP35" s="482"/>
      <c r="AQ35" s="482"/>
      <c r="AR35" s="482"/>
      <c r="AS35" s="482"/>
      <c r="AT35" s="4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49"/>
      <c r="C36" s="449"/>
      <c r="D36" s="450"/>
      <c r="E36" s="490"/>
      <c r="F36" s="491"/>
      <c r="G36" s="491"/>
      <c r="H36" s="491"/>
      <c r="I36" s="491"/>
      <c r="J36" s="527" t="str">
        <f>IF(AND('Mapa de Riesgos'!$H$69="Baja",'Mapa de Riesgos'!$L$69="Leve"),CONCATENATE("R",'Mapa de Riesgos'!$A$69),"")</f>
        <v/>
      </c>
      <c r="K36" s="525"/>
      <c r="L36" s="525" t="str">
        <f>IF(AND('Mapa de Riesgos'!$H$75="Baja",'Mapa de Riesgos'!$L$75="Leve"),CONCATENATE("R",'Mapa de Riesgos'!$A$75),"")</f>
        <v/>
      </c>
      <c r="M36" s="525"/>
      <c r="N36" s="525" t="str">
        <f>IF(AND('Mapa de Riesgos'!$H$81="Baja",'Mapa de Riesgos'!$L$81="Leve"),CONCATENATE("R",'Mapa de Riesgos'!$A$81),"")</f>
        <v/>
      </c>
      <c r="O36" s="526"/>
      <c r="P36" s="517" t="str">
        <f>IF(AND('Mapa de Riesgos'!$H$69="Baja",'Mapa de Riesgos'!$L$69="Menor"),CONCATENATE("R",'Mapa de Riesgos'!$A$69),"")</f>
        <v/>
      </c>
      <c r="Q36" s="517"/>
      <c r="R36" s="517" t="str">
        <f>IF(AND('Mapa de Riesgos'!$H$75="Baja",'Mapa de Riesgos'!$L$75="Menor"),CONCATENATE("R",'Mapa de Riesgos'!$A$75),"")</f>
        <v/>
      </c>
      <c r="S36" s="517"/>
      <c r="T36" s="517" t="str">
        <f>IF(AND('Mapa de Riesgos'!$H$81="Baja",'Mapa de Riesgos'!$L$81="Menor"),CONCATENATE("R",'Mapa de Riesgos'!$A$81),"")</f>
        <v/>
      </c>
      <c r="U36" s="518"/>
      <c r="V36" s="516" t="str">
        <f>IF(AND('Mapa de Riesgos'!$H$69="Baja",'Mapa de Riesgos'!$L$69="Moderado"),CONCATENATE("R",'Mapa de Riesgos'!$A$69),"")</f>
        <v/>
      </c>
      <c r="W36" s="517"/>
      <c r="X36" s="517" t="str">
        <f>IF(AND('Mapa de Riesgos'!$H$75="Baja",'Mapa de Riesgos'!$L$75="Moderado"),CONCATENATE("R",'Mapa de Riesgos'!$A$75),"")</f>
        <v/>
      </c>
      <c r="Y36" s="517"/>
      <c r="Z36" s="517" t="str">
        <f>IF(AND('Mapa de Riesgos'!$H$81="Baja",'Mapa de Riesgos'!$L$81="Moderado"),CONCATENATE("R",'Mapa de Riesgos'!$A$81),"")</f>
        <v/>
      </c>
      <c r="AA36" s="518"/>
      <c r="AB36" s="500" t="str">
        <f>IF(AND('Mapa de Riesgos'!$H$69="Baja",'Mapa de Riesgos'!$L$69="Mayor"),CONCATENATE("R",'Mapa de Riesgos'!$A$69),"")</f>
        <v/>
      </c>
      <c r="AC36" s="496"/>
      <c r="AD36" s="496" t="str">
        <f>IF(AND('Mapa de Riesgos'!$H$75="Baja",'Mapa de Riesgos'!$L$75="Mayor"),CONCATENATE("R",'Mapa de Riesgos'!$A$75),"")</f>
        <v/>
      </c>
      <c r="AE36" s="496"/>
      <c r="AF36" s="496" t="str">
        <f>IF(AND('Mapa de Riesgos'!$H$81="Baja",'Mapa de Riesgos'!$L$81="Mayor"),CONCATENATE("R",'Mapa de Riesgos'!$A$81),"")</f>
        <v/>
      </c>
      <c r="AG36" s="497"/>
      <c r="AH36" s="507" t="str">
        <f>IF(AND('Mapa de Riesgos'!$H$69="Baja",'Mapa de Riesgos'!$L$69="Catastrófico"),CONCATENATE("R",'Mapa de Riesgos'!$A$69),"")</f>
        <v/>
      </c>
      <c r="AI36" s="508"/>
      <c r="AJ36" s="508" t="str">
        <f>IF(AND('Mapa de Riesgos'!$H$75="Baja",'Mapa de Riesgos'!$L$75="Catastrófico"),CONCATENATE("R",'Mapa de Riesgos'!$A$75),"")</f>
        <v/>
      </c>
      <c r="AK36" s="508"/>
      <c r="AL36" s="508" t="str">
        <f>IF(AND('Mapa de Riesgos'!$H$81="Baja",'Mapa de Riesgos'!$L$81="Catastrófico"),CONCATENATE("R",'Mapa de Riesgos'!$A$81),"")</f>
        <v/>
      </c>
      <c r="AM36" s="509"/>
      <c r="AN36" s="83"/>
      <c r="AO36" s="481"/>
      <c r="AP36" s="482"/>
      <c r="AQ36" s="482"/>
      <c r="AR36" s="482"/>
      <c r="AS36" s="482"/>
      <c r="AT36" s="4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49"/>
      <c r="C37" s="449"/>
      <c r="D37" s="450"/>
      <c r="E37" s="493"/>
      <c r="F37" s="494"/>
      <c r="G37" s="494"/>
      <c r="H37" s="494"/>
      <c r="I37" s="494"/>
      <c r="J37" s="528"/>
      <c r="K37" s="529"/>
      <c r="L37" s="529"/>
      <c r="M37" s="529"/>
      <c r="N37" s="529"/>
      <c r="O37" s="530"/>
      <c r="P37" s="520"/>
      <c r="Q37" s="520"/>
      <c r="R37" s="520"/>
      <c r="S37" s="520"/>
      <c r="T37" s="520"/>
      <c r="U37" s="521"/>
      <c r="V37" s="519"/>
      <c r="W37" s="520"/>
      <c r="X37" s="520"/>
      <c r="Y37" s="520"/>
      <c r="Z37" s="520"/>
      <c r="AA37" s="521"/>
      <c r="AB37" s="504"/>
      <c r="AC37" s="505"/>
      <c r="AD37" s="505"/>
      <c r="AE37" s="505"/>
      <c r="AF37" s="505"/>
      <c r="AG37" s="506"/>
      <c r="AH37" s="510"/>
      <c r="AI37" s="511"/>
      <c r="AJ37" s="511"/>
      <c r="AK37" s="511"/>
      <c r="AL37" s="511"/>
      <c r="AM37" s="512"/>
      <c r="AN37" s="83"/>
      <c r="AO37" s="484"/>
      <c r="AP37" s="485"/>
      <c r="AQ37" s="485"/>
      <c r="AR37" s="485"/>
      <c r="AS37" s="485"/>
      <c r="AT37" s="48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49"/>
      <c r="C38" s="449"/>
      <c r="D38" s="450"/>
      <c r="E38" s="487" t="s">
        <v>136</v>
      </c>
      <c r="F38" s="488"/>
      <c r="G38" s="488"/>
      <c r="H38" s="488"/>
      <c r="I38" s="489"/>
      <c r="J38" s="531" t="str">
        <f>IF(AND('Mapa de Riesgos'!$H$12="Muy Baja",'Mapa de Riesgos'!$L$12="Leve"),CONCATENATE("R",'Mapa de Riesgos'!$A$12),"")</f>
        <v/>
      </c>
      <c r="K38" s="532"/>
      <c r="L38" s="532" t="str">
        <f>IF(AND('Mapa de Riesgos'!$H$18="Muy Baja",'Mapa de Riesgos'!$L$18="Leve"),CONCATENATE("R",'Mapa de Riesgos'!$A$18),"")</f>
        <v/>
      </c>
      <c r="M38" s="532"/>
      <c r="N38" s="532" t="str">
        <f>IF(AND('Mapa de Riesgos'!$H$25="Muy Baja",'Mapa de Riesgos'!$L$25="Leve"),CONCATENATE("R",'Mapa de Riesgos'!$A$25),"")</f>
        <v/>
      </c>
      <c r="O38" s="533"/>
      <c r="P38" s="531" t="str">
        <f>IF(AND('Mapa de Riesgos'!$H$12="Muy Baja",'Mapa de Riesgos'!$L$12="Menor"),CONCATENATE("R",'Mapa de Riesgos'!$A$12),"")</f>
        <v/>
      </c>
      <c r="Q38" s="532"/>
      <c r="R38" s="532" t="str">
        <f>IF(AND('Mapa de Riesgos'!$H$18="Muy Baja",'Mapa de Riesgos'!$L$18="Menor"),CONCATENATE("R",'Mapa de Riesgos'!$A$18),"")</f>
        <v/>
      </c>
      <c r="S38" s="532"/>
      <c r="T38" s="532" t="str">
        <f>IF(AND('Mapa de Riesgos'!$H$25="Muy Baja",'Mapa de Riesgos'!$L$25="Menor"),CONCATENATE("R",'Mapa de Riesgos'!$A$25),"")</f>
        <v/>
      </c>
      <c r="U38" s="533"/>
      <c r="V38" s="522" t="str">
        <f>IF(AND('Mapa de Riesgos'!$H$12="Muy Baja",'Mapa de Riesgos'!$L$12="Moderado"),CONCATENATE("R",'Mapa de Riesgos'!$A$12),"")</f>
        <v/>
      </c>
      <c r="W38" s="523"/>
      <c r="X38" s="523" t="str">
        <f>IF(AND('Mapa de Riesgos'!$H$18="Muy Baja",'Mapa de Riesgos'!$L$18="Moderado"),CONCATENATE("R",'Mapa de Riesgos'!$A$18),"")</f>
        <v/>
      </c>
      <c r="Y38" s="523"/>
      <c r="Z38" s="523" t="str">
        <f>IF(AND('Mapa de Riesgos'!$H$25="Muy Baja",'Mapa de Riesgos'!$L$25="Moderado"),CONCATENATE("R",'Mapa de Riesgos'!$A$25),"")</f>
        <v/>
      </c>
      <c r="AA38" s="524"/>
      <c r="AB38" s="498" t="str">
        <f>IF(AND('Mapa de Riesgos'!$H$12="Muy Baja",'Mapa de Riesgos'!$L$12="Mayor"),CONCATENATE("R",'Mapa de Riesgos'!$A$12),"")</f>
        <v/>
      </c>
      <c r="AC38" s="499"/>
      <c r="AD38" s="499" t="str">
        <f>IF(AND('Mapa de Riesgos'!$H$18="Muy Baja",'Mapa de Riesgos'!$L$18="Mayor"),CONCATENATE("R",'Mapa de Riesgos'!$A$18),"")</f>
        <v/>
      </c>
      <c r="AE38" s="499"/>
      <c r="AF38" s="499" t="str">
        <f>IF(AND('Mapa de Riesgos'!$H$25="Muy Baja",'Mapa de Riesgos'!$L$25="Mayor"),CONCATENATE("R",'Mapa de Riesgos'!$A$25),"")</f>
        <v/>
      </c>
      <c r="AG38" s="501"/>
      <c r="AH38" s="513" t="str">
        <f>IF(AND('Mapa de Riesgos'!$H$12="Muy Baja",'Mapa de Riesgos'!$L$12="Catastrófico"),CONCATENATE("R",'Mapa de Riesgos'!$A$12),"")</f>
        <v/>
      </c>
      <c r="AI38" s="514"/>
      <c r="AJ38" s="514" t="str">
        <f>IF(AND('Mapa de Riesgos'!$H$18="Muy Baja",'Mapa de Riesgos'!$L$18="Catastrófico"),CONCATENATE("R",'Mapa de Riesgos'!$A$18),"")</f>
        <v/>
      </c>
      <c r="AK38" s="514"/>
      <c r="AL38" s="514" t="str">
        <f>IF(AND('Mapa de Riesgos'!$H$25="Muy Baja",'Mapa de Riesgos'!$L$25="Catastrófico"),CONCATENATE("R",'Mapa de Riesgos'!$A$25),"")</f>
        <v/>
      </c>
      <c r="AM38" s="51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49"/>
      <c r="C39" s="449"/>
      <c r="D39" s="450"/>
      <c r="E39" s="490"/>
      <c r="F39" s="491"/>
      <c r="G39" s="491"/>
      <c r="H39" s="491"/>
      <c r="I39" s="492"/>
      <c r="J39" s="527"/>
      <c r="K39" s="525"/>
      <c r="L39" s="525"/>
      <c r="M39" s="525"/>
      <c r="N39" s="525"/>
      <c r="O39" s="526"/>
      <c r="P39" s="527"/>
      <c r="Q39" s="525"/>
      <c r="R39" s="525"/>
      <c r="S39" s="525"/>
      <c r="T39" s="525"/>
      <c r="U39" s="526"/>
      <c r="V39" s="516"/>
      <c r="W39" s="517"/>
      <c r="X39" s="517"/>
      <c r="Y39" s="517"/>
      <c r="Z39" s="517"/>
      <c r="AA39" s="518"/>
      <c r="AB39" s="500"/>
      <c r="AC39" s="496"/>
      <c r="AD39" s="496"/>
      <c r="AE39" s="496"/>
      <c r="AF39" s="496"/>
      <c r="AG39" s="497"/>
      <c r="AH39" s="507"/>
      <c r="AI39" s="508"/>
      <c r="AJ39" s="508"/>
      <c r="AK39" s="508"/>
      <c r="AL39" s="508"/>
      <c r="AM39" s="50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49"/>
      <c r="C40" s="449"/>
      <c r="D40" s="450"/>
      <c r="E40" s="490"/>
      <c r="F40" s="491"/>
      <c r="G40" s="491"/>
      <c r="H40" s="491"/>
      <c r="I40" s="492"/>
      <c r="J40" s="527" t="str">
        <f>IF(AND('Mapa de Riesgos'!$H$32="Muy Baja",'Mapa de Riesgos'!$L$32="Leve"),CONCATENATE("R",'Mapa de Riesgos'!$A$32),"")</f>
        <v/>
      </c>
      <c r="K40" s="525"/>
      <c r="L40" s="525" t="str">
        <f>IF(AND('Mapa de Riesgos'!$H$38="Muy Baja",'Mapa de Riesgos'!$L$38="Leve"),CONCATENATE("R",'Mapa de Riesgos'!$A$38),"")</f>
        <v/>
      </c>
      <c r="M40" s="525"/>
      <c r="N40" s="525" t="str">
        <f>IF(AND('Mapa de Riesgos'!$H$45="Muy Baja",'Mapa de Riesgos'!$L$45="Leve"),CONCATENATE("R",'Mapa de Riesgos'!$A$45),"")</f>
        <v/>
      </c>
      <c r="O40" s="526"/>
      <c r="P40" s="527" t="str">
        <f>IF(AND('Mapa de Riesgos'!$H$32="Muy Baja",'Mapa de Riesgos'!$L$32="Menor"),CONCATENATE("R",'Mapa de Riesgos'!$A$32),"")</f>
        <v/>
      </c>
      <c r="Q40" s="525"/>
      <c r="R40" s="525" t="str">
        <f>IF(AND('Mapa de Riesgos'!$H$38="Muy Baja",'Mapa de Riesgos'!$L$38="Menor"),CONCATENATE("R",'Mapa de Riesgos'!$A$38),"")</f>
        <v/>
      </c>
      <c r="S40" s="525"/>
      <c r="T40" s="525" t="str">
        <f>IF(AND('Mapa de Riesgos'!$H$45="Muy Baja",'Mapa de Riesgos'!$L$45="Menor"),CONCATENATE("R",'Mapa de Riesgos'!$A$45),"")</f>
        <v/>
      </c>
      <c r="U40" s="526"/>
      <c r="V40" s="516" t="str">
        <f>IF(AND('Mapa de Riesgos'!$H$32="Muy Baja",'Mapa de Riesgos'!$L$32="Moderado"),CONCATENATE("R",'Mapa de Riesgos'!$A$32),"")</f>
        <v/>
      </c>
      <c r="W40" s="517"/>
      <c r="X40" s="517" t="str">
        <f>IF(AND('Mapa de Riesgos'!$H$38="Muy Baja",'Mapa de Riesgos'!$L$38="Moderado"),CONCATENATE("R",'Mapa de Riesgos'!$A$38),"")</f>
        <v/>
      </c>
      <c r="Y40" s="517"/>
      <c r="Z40" s="517" t="str">
        <f>IF(AND('Mapa de Riesgos'!$H$45="Muy Baja",'Mapa de Riesgos'!$L$45="Moderado"),CONCATENATE("R",'Mapa de Riesgos'!$A$45),"")</f>
        <v/>
      </c>
      <c r="AA40" s="518"/>
      <c r="AB40" s="500" t="str">
        <f>IF(AND('Mapa de Riesgos'!$H$32="Muy Baja",'Mapa de Riesgos'!$L$32="Mayor"),CONCATENATE("R",'Mapa de Riesgos'!$A$32),"")</f>
        <v/>
      </c>
      <c r="AC40" s="496"/>
      <c r="AD40" s="496" t="str">
        <f>IF(AND('Mapa de Riesgos'!$H$38="Muy Baja",'Mapa de Riesgos'!$L$38="Mayor"),CONCATENATE("R",'Mapa de Riesgos'!$A$38),"")</f>
        <v/>
      </c>
      <c r="AE40" s="496"/>
      <c r="AF40" s="496" t="str">
        <f>IF(AND('Mapa de Riesgos'!$H$45="Muy Baja",'Mapa de Riesgos'!$L$45="Mayor"),CONCATENATE("R",'Mapa de Riesgos'!$A$45),"")</f>
        <v/>
      </c>
      <c r="AG40" s="497"/>
      <c r="AH40" s="507" t="str">
        <f>IF(AND('Mapa de Riesgos'!$H$32="Muy Baja",'Mapa de Riesgos'!$L$32="Catastrófico"),CONCATENATE("R",'Mapa de Riesgos'!$A$32),"")</f>
        <v/>
      </c>
      <c r="AI40" s="508"/>
      <c r="AJ40" s="508" t="str">
        <f>IF(AND('Mapa de Riesgos'!$H$38="Muy Baja",'Mapa de Riesgos'!$L$38="Catastrófico"),CONCATENATE("R",'Mapa de Riesgos'!$A$38),"")</f>
        <v/>
      </c>
      <c r="AK40" s="508"/>
      <c r="AL40" s="508" t="str">
        <f>IF(AND('Mapa de Riesgos'!$H$45="Muy Baja",'Mapa de Riesgos'!$L$45="Catastrófico"),CONCATENATE("R",'Mapa de Riesgos'!$A$45),"")</f>
        <v/>
      </c>
      <c r="AM40" s="50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49"/>
      <c r="C41" s="449"/>
      <c r="D41" s="450"/>
      <c r="E41" s="490"/>
      <c r="F41" s="491"/>
      <c r="G41" s="491"/>
      <c r="H41" s="491"/>
      <c r="I41" s="492"/>
      <c r="J41" s="527"/>
      <c r="K41" s="525"/>
      <c r="L41" s="525"/>
      <c r="M41" s="525"/>
      <c r="N41" s="525"/>
      <c r="O41" s="526"/>
      <c r="P41" s="527"/>
      <c r="Q41" s="525"/>
      <c r="R41" s="525"/>
      <c r="S41" s="525"/>
      <c r="T41" s="525"/>
      <c r="U41" s="526"/>
      <c r="V41" s="516"/>
      <c r="W41" s="517"/>
      <c r="X41" s="517"/>
      <c r="Y41" s="517"/>
      <c r="Z41" s="517"/>
      <c r="AA41" s="518"/>
      <c r="AB41" s="500"/>
      <c r="AC41" s="496"/>
      <c r="AD41" s="496"/>
      <c r="AE41" s="496"/>
      <c r="AF41" s="496"/>
      <c r="AG41" s="497"/>
      <c r="AH41" s="507"/>
      <c r="AI41" s="508"/>
      <c r="AJ41" s="508"/>
      <c r="AK41" s="508"/>
      <c r="AL41" s="508"/>
      <c r="AM41" s="50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49"/>
      <c r="C42" s="449"/>
      <c r="D42" s="450"/>
      <c r="E42" s="490"/>
      <c r="F42" s="491"/>
      <c r="G42" s="491"/>
      <c r="H42" s="491"/>
      <c r="I42" s="492"/>
      <c r="J42" s="527" t="str">
        <f>IF(AND('Mapa de Riesgos'!$H$51="Muy Baja",'Mapa de Riesgos'!$L$51="Leve"),CONCATENATE("R",'Mapa de Riesgos'!$A$51),"")</f>
        <v/>
      </c>
      <c r="K42" s="525"/>
      <c r="L42" s="525" t="str">
        <f>IF(AND('Mapa de Riesgos'!$H$57="Muy Baja",'Mapa de Riesgos'!$L$57="Leve"),CONCATENATE("R",'Mapa de Riesgos'!$A$57),"")</f>
        <v/>
      </c>
      <c r="M42" s="525"/>
      <c r="N42" s="525" t="str">
        <f>IF(AND('Mapa de Riesgos'!$H$63="Muy Baja",'Mapa de Riesgos'!$L$63="Leve"),CONCATENATE("R",'Mapa de Riesgos'!$A$63),"")</f>
        <v/>
      </c>
      <c r="O42" s="526"/>
      <c r="P42" s="527" t="str">
        <f>IF(AND('Mapa de Riesgos'!$H$51="Muy Baja",'Mapa de Riesgos'!$L$51="Menor"),CONCATENATE("R",'Mapa de Riesgos'!$A$51),"")</f>
        <v/>
      </c>
      <c r="Q42" s="525"/>
      <c r="R42" s="525" t="str">
        <f>IF(AND('Mapa de Riesgos'!$H$57="Muy Baja",'Mapa de Riesgos'!$L$57="Menor"),CONCATENATE("R",'Mapa de Riesgos'!$A$57),"")</f>
        <v/>
      </c>
      <c r="S42" s="525"/>
      <c r="T42" s="525" t="str">
        <f>IF(AND('Mapa de Riesgos'!$H$63="Muy Baja",'Mapa de Riesgos'!$L$63="Menor"),CONCATENATE("R",'Mapa de Riesgos'!$A$63),"")</f>
        <v/>
      </c>
      <c r="U42" s="526"/>
      <c r="V42" s="516" t="str">
        <f>IF(AND('Mapa de Riesgos'!$H$51="Muy Baja",'Mapa de Riesgos'!$L$51="Moderado"),CONCATENATE("R",'Mapa de Riesgos'!$A$51),"")</f>
        <v/>
      </c>
      <c r="W42" s="517"/>
      <c r="X42" s="517" t="str">
        <f>IF(AND('Mapa de Riesgos'!$H$57="Muy Baja",'Mapa de Riesgos'!$L$57="Moderado"),CONCATENATE("R",'Mapa de Riesgos'!$A$57),"")</f>
        <v/>
      </c>
      <c r="Y42" s="517"/>
      <c r="Z42" s="517" t="str">
        <f>IF(AND('Mapa de Riesgos'!$H$63="Muy Baja",'Mapa de Riesgos'!$L$63="Moderado"),CONCATENATE("R",'Mapa de Riesgos'!$A$63),"")</f>
        <v/>
      </c>
      <c r="AA42" s="518"/>
      <c r="AB42" s="500" t="str">
        <f>IF(AND('Mapa de Riesgos'!$H$51="Muy Baja",'Mapa de Riesgos'!$L$51="Mayor"),CONCATENATE("R",'Mapa de Riesgos'!$A$51),"")</f>
        <v/>
      </c>
      <c r="AC42" s="496"/>
      <c r="AD42" s="496" t="str">
        <f>IF(AND('Mapa de Riesgos'!$H$57="Muy Baja",'Mapa de Riesgos'!$L$57="Mayor"),CONCATENATE("R",'Mapa de Riesgos'!$A$57),"")</f>
        <v/>
      </c>
      <c r="AE42" s="496"/>
      <c r="AF42" s="496" t="str">
        <f>IF(AND('Mapa de Riesgos'!$H$63="Muy Baja",'Mapa de Riesgos'!$L$63="Mayor"),CONCATENATE("R",'Mapa de Riesgos'!$A$63),"")</f>
        <v/>
      </c>
      <c r="AG42" s="497"/>
      <c r="AH42" s="507" t="str">
        <f>IF(AND('Mapa de Riesgos'!$H$51="Muy Baja",'Mapa de Riesgos'!$L$51="Catastrófico"),CONCATENATE("R",'Mapa de Riesgos'!$A$51),"")</f>
        <v/>
      </c>
      <c r="AI42" s="508"/>
      <c r="AJ42" s="508" t="str">
        <f>IF(AND('Mapa de Riesgos'!$H$57="Muy Baja",'Mapa de Riesgos'!$L$57="Catastrófico"),CONCATENATE("R",'Mapa de Riesgos'!$A$57),"")</f>
        <v/>
      </c>
      <c r="AK42" s="508"/>
      <c r="AL42" s="508" t="str">
        <f>IF(AND('Mapa de Riesgos'!$H$63="Muy Baja",'Mapa de Riesgos'!$L$63="Catastrófico"),CONCATENATE("R",'Mapa de Riesgos'!$A$63),"")</f>
        <v/>
      </c>
      <c r="AM42" s="50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49"/>
      <c r="C43" s="449"/>
      <c r="D43" s="450"/>
      <c r="E43" s="490"/>
      <c r="F43" s="491"/>
      <c r="G43" s="491"/>
      <c r="H43" s="491"/>
      <c r="I43" s="492"/>
      <c r="J43" s="527"/>
      <c r="K43" s="525"/>
      <c r="L43" s="525"/>
      <c r="M43" s="525"/>
      <c r="N43" s="525"/>
      <c r="O43" s="526"/>
      <c r="P43" s="527"/>
      <c r="Q43" s="525"/>
      <c r="R43" s="525"/>
      <c r="S43" s="525"/>
      <c r="T43" s="525"/>
      <c r="U43" s="526"/>
      <c r="V43" s="516"/>
      <c r="W43" s="517"/>
      <c r="X43" s="517"/>
      <c r="Y43" s="517"/>
      <c r="Z43" s="517"/>
      <c r="AA43" s="518"/>
      <c r="AB43" s="500"/>
      <c r="AC43" s="496"/>
      <c r="AD43" s="496"/>
      <c r="AE43" s="496"/>
      <c r="AF43" s="496"/>
      <c r="AG43" s="497"/>
      <c r="AH43" s="507"/>
      <c r="AI43" s="508"/>
      <c r="AJ43" s="508"/>
      <c r="AK43" s="508"/>
      <c r="AL43" s="508"/>
      <c r="AM43" s="50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49"/>
      <c r="C44" s="449"/>
      <c r="D44" s="450"/>
      <c r="E44" s="490"/>
      <c r="F44" s="491"/>
      <c r="G44" s="491"/>
      <c r="H44" s="491"/>
      <c r="I44" s="492"/>
      <c r="J44" s="527" t="str">
        <f>IF(AND('Mapa de Riesgos'!$H$69="Muy Baja",'Mapa de Riesgos'!$L$69="Leve"),CONCATENATE("R",'Mapa de Riesgos'!$A$69),"")</f>
        <v/>
      </c>
      <c r="K44" s="525"/>
      <c r="L44" s="525" t="str">
        <f>IF(AND('Mapa de Riesgos'!$H$75="Muy Baja",'Mapa de Riesgos'!$L$75="Leve"),CONCATENATE("R",'Mapa de Riesgos'!$A$75),"")</f>
        <v/>
      </c>
      <c r="M44" s="525"/>
      <c r="N44" s="525" t="str">
        <f>IF(AND('Mapa de Riesgos'!$H$81="Muy Baja",'Mapa de Riesgos'!$L$81="Leve"),CONCATENATE("R",'Mapa de Riesgos'!$A$81),"")</f>
        <v/>
      </c>
      <c r="O44" s="526"/>
      <c r="P44" s="527" t="str">
        <f>IF(AND('Mapa de Riesgos'!$H$69="Muy Baja",'Mapa de Riesgos'!$L$69="Menor"),CONCATENATE("R",'Mapa de Riesgos'!$A$69),"")</f>
        <v/>
      </c>
      <c r="Q44" s="525"/>
      <c r="R44" s="525" t="str">
        <f>IF(AND('Mapa de Riesgos'!$H$75="Muy Baja",'Mapa de Riesgos'!$L$75="Menor"),CONCATENATE("R",'Mapa de Riesgos'!$A$75),"")</f>
        <v/>
      </c>
      <c r="S44" s="525"/>
      <c r="T44" s="525" t="str">
        <f>IF(AND('Mapa de Riesgos'!$H$81="Muy Baja",'Mapa de Riesgos'!$L$81="Menor"),CONCATENATE("R",'Mapa de Riesgos'!$A$81),"")</f>
        <v/>
      </c>
      <c r="U44" s="526"/>
      <c r="V44" s="516" t="str">
        <f>IF(AND('Mapa de Riesgos'!$H$69="Muy Baja",'Mapa de Riesgos'!$L$69="Moderado"),CONCATENATE("R",'Mapa de Riesgos'!$A$69),"")</f>
        <v/>
      </c>
      <c r="W44" s="517"/>
      <c r="X44" s="517" t="str">
        <f>IF(AND('Mapa de Riesgos'!$H$75="Muy Baja",'Mapa de Riesgos'!$L$75="Moderado"),CONCATENATE("R",'Mapa de Riesgos'!$A$75),"")</f>
        <v/>
      </c>
      <c r="Y44" s="517"/>
      <c r="Z44" s="517" t="str">
        <f>IF(AND('Mapa de Riesgos'!$H$81="Muy Baja",'Mapa de Riesgos'!$L$81="Moderado"),CONCATENATE("R",'Mapa de Riesgos'!$A$81),"")</f>
        <v/>
      </c>
      <c r="AA44" s="518"/>
      <c r="AB44" s="500" t="str">
        <f>IF(AND('Mapa de Riesgos'!$H$69="Muy Baja",'Mapa de Riesgos'!$L$69="Mayor"),CONCATENATE("R",'Mapa de Riesgos'!$A$69),"")</f>
        <v/>
      </c>
      <c r="AC44" s="496"/>
      <c r="AD44" s="496" t="str">
        <f>IF(AND('Mapa de Riesgos'!$H$75="Muy Baja",'Mapa de Riesgos'!$L$75="Mayor"),CONCATENATE("R",'Mapa de Riesgos'!$A$75),"")</f>
        <v/>
      </c>
      <c r="AE44" s="496"/>
      <c r="AF44" s="496" t="str">
        <f>IF(AND('Mapa de Riesgos'!$H$81="Muy Baja",'Mapa de Riesgos'!$L$81="Mayor"),CONCATENATE("R",'Mapa de Riesgos'!$A$81),"")</f>
        <v/>
      </c>
      <c r="AG44" s="497"/>
      <c r="AH44" s="507" t="str">
        <f>IF(AND('Mapa de Riesgos'!$H$69="Muy Baja",'Mapa de Riesgos'!$L$69="Catastrófico"),CONCATENATE("R",'Mapa de Riesgos'!$A$69),"")</f>
        <v/>
      </c>
      <c r="AI44" s="508"/>
      <c r="AJ44" s="508" t="str">
        <f>IF(AND('Mapa de Riesgos'!$H$75="Muy Baja",'Mapa de Riesgos'!$L$75="Catastrófico"),CONCATENATE("R",'Mapa de Riesgos'!$A$75),"")</f>
        <v/>
      </c>
      <c r="AK44" s="508"/>
      <c r="AL44" s="508" t="str">
        <f>IF(AND('Mapa de Riesgos'!$H$81="Muy Baja",'Mapa de Riesgos'!$L$81="Catastrófico"),CONCATENATE("R",'Mapa de Riesgos'!$A$81),"")</f>
        <v/>
      </c>
      <c r="AM44" s="50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49"/>
      <c r="C45" s="449"/>
      <c r="D45" s="450"/>
      <c r="E45" s="493"/>
      <c r="F45" s="494"/>
      <c r="G45" s="494"/>
      <c r="H45" s="494"/>
      <c r="I45" s="495"/>
      <c r="J45" s="528"/>
      <c r="K45" s="529"/>
      <c r="L45" s="529"/>
      <c r="M45" s="529"/>
      <c r="N45" s="529"/>
      <c r="O45" s="530"/>
      <c r="P45" s="528"/>
      <c r="Q45" s="529"/>
      <c r="R45" s="529"/>
      <c r="S45" s="529"/>
      <c r="T45" s="529"/>
      <c r="U45" s="530"/>
      <c r="V45" s="519"/>
      <c r="W45" s="520"/>
      <c r="X45" s="520"/>
      <c r="Y45" s="520"/>
      <c r="Z45" s="520"/>
      <c r="AA45" s="521"/>
      <c r="AB45" s="504"/>
      <c r="AC45" s="505"/>
      <c r="AD45" s="505"/>
      <c r="AE45" s="505"/>
      <c r="AF45" s="505"/>
      <c r="AG45" s="506"/>
      <c r="AH45" s="510"/>
      <c r="AI45" s="511"/>
      <c r="AJ45" s="511"/>
      <c r="AK45" s="511"/>
      <c r="AL45" s="511"/>
      <c r="AM45" s="51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7" t="s">
        <v>137</v>
      </c>
      <c r="K46" s="488"/>
      <c r="L46" s="488"/>
      <c r="M46" s="488"/>
      <c r="N46" s="488"/>
      <c r="O46" s="489"/>
      <c r="P46" s="487" t="s">
        <v>138</v>
      </c>
      <c r="Q46" s="488"/>
      <c r="R46" s="488"/>
      <c r="S46" s="488"/>
      <c r="T46" s="488"/>
      <c r="U46" s="489"/>
      <c r="V46" s="487" t="s">
        <v>139</v>
      </c>
      <c r="W46" s="488"/>
      <c r="X46" s="488"/>
      <c r="Y46" s="488"/>
      <c r="Z46" s="488"/>
      <c r="AA46" s="489"/>
      <c r="AB46" s="487" t="s">
        <v>140</v>
      </c>
      <c r="AC46" s="503"/>
      <c r="AD46" s="488"/>
      <c r="AE46" s="488"/>
      <c r="AF46" s="488"/>
      <c r="AG46" s="489"/>
      <c r="AH46" s="487" t="s">
        <v>141</v>
      </c>
      <c r="AI46" s="488"/>
      <c r="AJ46" s="488"/>
      <c r="AK46" s="488"/>
      <c r="AL46" s="488"/>
      <c r="AM46" s="4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90"/>
      <c r="K47" s="491"/>
      <c r="L47" s="491"/>
      <c r="M47" s="491"/>
      <c r="N47" s="491"/>
      <c r="O47" s="492"/>
      <c r="P47" s="490"/>
      <c r="Q47" s="491"/>
      <c r="R47" s="491"/>
      <c r="S47" s="491"/>
      <c r="T47" s="491"/>
      <c r="U47" s="492"/>
      <c r="V47" s="490"/>
      <c r="W47" s="491"/>
      <c r="X47" s="491"/>
      <c r="Y47" s="491"/>
      <c r="Z47" s="491"/>
      <c r="AA47" s="492"/>
      <c r="AB47" s="490"/>
      <c r="AC47" s="491"/>
      <c r="AD47" s="491"/>
      <c r="AE47" s="491"/>
      <c r="AF47" s="491"/>
      <c r="AG47" s="492"/>
      <c r="AH47" s="490"/>
      <c r="AI47" s="491"/>
      <c r="AJ47" s="491"/>
      <c r="AK47" s="491"/>
      <c r="AL47" s="491"/>
      <c r="AM47" s="4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90"/>
      <c r="K48" s="491"/>
      <c r="L48" s="491"/>
      <c r="M48" s="491"/>
      <c r="N48" s="491"/>
      <c r="O48" s="492"/>
      <c r="P48" s="490"/>
      <c r="Q48" s="491"/>
      <c r="R48" s="491"/>
      <c r="S48" s="491"/>
      <c r="T48" s="491"/>
      <c r="U48" s="492"/>
      <c r="V48" s="490"/>
      <c r="W48" s="491"/>
      <c r="X48" s="491"/>
      <c r="Y48" s="491"/>
      <c r="Z48" s="491"/>
      <c r="AA48" s="492"/>
      <c r="AB48" s="490"/>
      <c r="AC48" s="491"/>
      <c r="AD48" s="491"/>
      <c r="AE48" s="491"/>
      <c r="AF48" s="491"/>
      <c r="AG48" s="492"/>
      <c r="AH48" s="490"/>
      <c r="AI48" s="491"/>
      <c r="AJ48" s="491"/>
      <c r="AK48" s="491"/>
      <c r="AL48" s="491"/>
      <c r="AM48" s="4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90"/>
      <c r="K49" s="491"/>
      <c r="L49" s="491"/>
      <c r="M49" s="491"/>
      <c r="N49" s="491"/>
      <c r="O49" s="492"/>
      <c r="P49" s="490"/>
      <c r="Q49" s="491"/>
      <c r="R49" s="491"/>
      <c r="S49" s="491"/>
      <c r="T49" s="491"/>
      <c r="U49" s="492"/>
      <c r="V49" s="490"/>
      <c r="W49" s="491"/>
      <c r="X49" s="491"/>
      <c r="Y49" s="491"/>
      <c r="Z49" s="491"/>
      <c r="AA49" s="492"/>
      <c r="AB49" s="490"/>
      <c r="AC49" s="491"/>
      <c r="AD49" s="491"/>
      <c r="AE49" s="491"/>
      <c r="AF49" s="491"/>
      <c r="AG49" s="492"/>
      <c r="AH49" s="490"/>
      <c r="AI49" s="491"/>
      <c r="AJ49" s="491"/>
      <c r="AK49" s="491"/>
      <c r="AL49" s="491"/>
      <c r="AM49" s="4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90"/>
      <c r="K50" s="491"/>
      <c r="L50" s="491"/>
      <c r="M50" s="491"/>
      <c r="N50" s="491"/>
      <c r="O50" s="492"/>
      <c r="P50" s="490"/>
      <c r="Q50" s="491"/>
      <c r="R50" s="491"/>
      <c r="S50" s="491"/>
      <c r="T50" s="491"/>
      <c r="U50" s="492"/>
      <c r="V50" s="490"/>
      <c r="W50" s="491"/>
      <c r="X50" s="491"/>
      <c r="Y50" s="491"/>
      <c r="Z50" s="491"/>
      <c r="AA50" s="492"/>
      <c r="AB50" s="490"/>
      <c r="AC50" s="491"/>
      <c r="AD50" s="491"/>
      <c r="AE50" s="491"/>
      <c r="AF50" s="491"/>
      <c r="AG50" s="492"/>
      <c r="AH50" s="490"/>
      <c r="AI50" s="491"/>
      <c r="AJ50" s="491"/>
      <c r="AK50" s="491"/>
      <c r="AL50" s="491"/>
      <c r="AM50" s="4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93"/>
      <c r="K51" s="494"/>
      <c r="L51" s="494"/>
      <c r="M51" s="494"/>
      <c r="N51" s="494"/>
      <c r="O51" s="495"/>
      <c r="P51" s="493"/>
      <c r="Q51" s="494"/>
      <c r="R51" s="494"/>
      <c r="S51" s="494"/>
      <c r="T51" s="494"/>
      <c r="U51" s="495"/>
      <c r="V51" s="493"/>
      <c r="W51" s="494"/>
      <c r="X51" s="494"/>
      <c r="Y51" s="494"/>
      <c r="Z51" s="494"/>
      <c r="AA51" s="495"/>
      <c r="AB51" s="493"/>
      <c r="AC51" s="494"/>
      <c r="AD51" s="494"/>
      <c r="AE51" s="494"/>
      <c r="AF51" s="494"/>
      <c r="AG51" s="495"/>
      <c r="AH51" s="493"/>
      <c r="AI51" s="494"/>
      <c r="AJ51" s="494"/>
      <c r="AK51" s="494"/>
      <c r="AL51" s="494"/>
      <c r="AM51" s="4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9" zoomScale="50" zoomScaleNormal="50" workbookViewId="0">
      <selection activeCell="AW34" sqref="AW34"/>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60" t="s">
        <v>142</v>
      </c>
      <c r="C2" s="561"/>
      <c r="D2" s="561"/>
      <c r="E2" s="561"/>
      <c r="F2" s="561"/>
      <c r="G2" s="561"/>
      <c r="H2" s="561"/>
      <c r="I2" s="561"/>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61"/>
      <c r="C3" s="561"/>
      <c r="D3" s="561"/>
      <c r="E3" s="561"/>
      <c r="F3" s="561"/>
      <c r="G3" s="561"/>
      <c r="H3" s="561"/>
      <c r="I3" s="561"/>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61"/>
      <c r="C4" s="561"/>
      <c r="D4" s="561"/>
      <c r="E4" s="561"/>
      <c r="F4" s="561"/>
      <c r="G4" s="561"/>
      <c r="H4" s="561"/>
      <c r="I4" s="561"/>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49" t="s">
        <v>127</v>
      </c>
      <c r="C6" s="449"/>
      <c r="D6" s="450"/>
      <c r="E6" s="544" t="s">
        <v>128</v>
      </c>
      <c r="F6" s="545"/>
      <c r="G6" s="545"/>
      <c r="H6" s="545"/>
      <c r="I6" s="56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51" t="s">
        <v>129</v>
      </c>
      <c r="AP6" s="552"/>
      <c r="AQ6" s="552"/>
      <c r="AR6" s="552"/>
      <c r="AS6" s="552"/>
      <c r="AT6" s="5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49"/>
      <c r="C7" s="449"/>
      <c r="D7" s="450"/>
      <c r="E7" s="548"/>
      <c r="F7" s="547"/>
      <c r="G7" s="547"/>
      <c r="H7" s="547"/>
      <c r="I7" s="563"/>
      <c r="J7" s="52" t="str">
        <f>IF(AND('Mapa de Riesgos'!$Y$18="Muy Alta",'Mapa de Riesgos'!$AA$18="Leve"),CONCATENATE("R2C",'Mapa de Riesgos'!$O$18),"")</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Riesgos'!$Y$18="Muy Alta",'Mapa de Riesgos'!$AA$18="Menor"),CONCATENATE("R2C",'Mapa de Riesgos'!$O$18),"")</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Riesgos'!$Y$18="Muy Alta",'Mapa de Riesgos'!$AA$18="Moderado"),CONCATENATE("R2C",'Mapa de Riesgos'!$O$18),"")</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Riesgos'!$Y$18="Muy Alta",'Mapa de Riesgos'!$AA$18="Mayor"),CONCATENATE("R2C",'Mapa de Riesgos'!$O$18),"")</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Riesgos'!$Y$18="Muy Alta",'Mapa de Riesgos'!$AA$18="Catastrófico"),CONCATENATE("R2C",'Mapa de Riesgos'!$O$18),"")</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54"/>
      <c r="AP7" s="555"/>
      <c r="AQ7" s="555"/>
      <c r="AR7" s="555"/>
      <c r="AS7" s="555"/>
      <c r="AT7" s="5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49"/>
      <c r="C8" s="449"/>
      <c r="D8" s="450"/>
      <c r="E8" s="548"/>
      <c r="F8" s="547"/>
      <c r="G8" s="547"/>
      <c r="H8" s="547"/>
      <c r="I8" s="563"/>
      <c r="J8" s="52" t="str">
        <f>IF(AND('Mapa de Riesgos'!$Y$25="Muy Alta",'Mapa de Riesgos'!$AA$25="Leve"),CONCATENATE("R3C",'Mapa de Riesgos'!$O$25),"")</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Riesgos'!$Y$25="Muy Alta",'Mapa de Riesgos'!$AA$25="Menor"),CONCATENATE("R3C",'Mapa de Riesgos'!$O$25),"")</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Riesgos'!$Y$25="Muy Alta",'Mapa de Riesgos'!$AA$25="Moderado"),CONCATENATE("R3C",'Mapa de Riesgos'!$O$25),"")</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Riesgos'!$Y$25="Muy Alta",'Mapa de Riesgos'!$AA$25="Mayor"),CONCATENATE("R3C",'Mapa de Riesgos'!$O$25),"")</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Riesgos'!$Y$25="Muy Alta",'Mapa de Riesgos'!$AA$25="Catastrófico"),CONCATENATE("R3C",'Mapa de Riesgos'!$O$25),"")</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54"/>
      <c r="AP8" s="555"/>
      <c r="AQ8" s="555"/>
      <c r="AR8" s="555"/>
      <c r="AS8" s="555"/>
      <c r="AT8" s="5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49"/>
      <c r="C9" s="449"/>
      <c r="D9" s="450"/>
      <c r="E9" s="548"/>
      <c r="F9" s="547"/>
      <c r="G9" s="547"/>
      <c r="H9" s="547"/>
      <c r="I9" s="563"/>
      <c r="J9" s="52" t="str">
        <f>IF(AND('Mapa de Riesgos'!$Y$32="Muy Alta",'Mapa de Riesgos'!$AA$32="Leve"),CONCATENATE("R4C",'Mapa de Riesgos'!$O$32),"")</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54"/>
      <c r="AP9" s="555"/>
      <c r="AQ9" s="555"/>
      <c r="AR9" s="555"/>
      <c r="AS9" s="555"/>
      <c r="AT9" s="5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49"/>
      <c r="C10" s="449"/>
      <c r="D10" s="450"/>
      <c r="E10" s="548"/>
      <c r="F10" s="547"/>
      <c r="G10" s="547"/>
      <c r="H10" s="547"/>
      <c r="I10" s="563"/>
      <c r="J10" s="52" t="str">
        <f>IF(AND('Mapa de Riesgos'!$Y$38="Muy Alta",'Mapa de Riesgos'!$AA$38="Leve"),CONCATENATE("R5C",'Mapa de Riesgos'!$O$38),"")</f>
        <v/>
      </c>
      <c r="K10" s="53" t="str">
        <f>IF(AND('Mapa de Riesgos'!$Y$40="Muy Alta",'Mapa de Riesgos'!$AA$40="Leve"),CONCATENATE("R5C",'Mapa de Riesgos'!$O$40),"")</f>
        <v/>
      </c>
      <c r="L10" s="53" t="str">
        <f>IF(AND('Mapa de Riesgos'!$Y$41="Muy Alta",'Mapa de Riesgos'!$AA$41="Leve"),CONCATENATE("R5C",'Mapa de Riesgos'!$O$41),"")</f>
        <v/>
      </c>
      <c r="M10" s="53" t="str">
        <f>IF(AND('Mapa de Riesgos'!$Y$42="Muy Alta",'Mapa de Riesgos'!$AA$42="Leve"),CONCATENATE("R5C",'Mapa de Riesgos'!$O$42),"")</f>
        <v/>
      </c>
      <c r="N10" s="53" t="str">
        <f>IF(AND('Mapa de Riesgos'!$Y$43="Muy Alta",'Mapa de Riesgos'!$AA$43="Leve"),CONCATENATE("R5C",'Mapa de Riesgos'!$O$43),"")</f>
        <v/>
      </c>
      <c r="O10" s="54" t="str">
        <f>IF(AND('Mapa de Riesgos'!$Y$44="Muy Alta",'Mapa de Riesgos'!$AA$44="Leve"),CONCATENATE("R5C",'Mapa de Riesgos'!$O$44),"")</f>
        <v/>
      </c>
      <c r="P10" s="52" t="str">
        <f>IF(AND('Mapa de Riesgos'!$Y$38="Muy Alta",'Mapa de Riesgos'!$AA$38="Menor"),CONCATENATE("R5C",'Mapa de Riesgos'!$O$38),"")</f>
        <v/>
      </c>
      <c r="Q10" s="53" t="str">
        <f>IF(AND('Mapa de Riesgos'!$Y$40="Muy Alta",'Mapa de Riesgos'!$AA$40="Menor"),CONCATENATE("R5C",'Mapa de Riesgos'!$O$40),"")</f>
        <v/>
      </c>
      <c r="R10" s="53" t="str">
        <f>IF(AND('Mapa de Riesgos'!$Y$41="Muy Alta",'Mapa de Riesgos'!$AA$41="Menor"),CONCATENATE("R5C",'Mapa de Riesgos'!$O$41),"")</f>
        <v/>
      </c>
      <c r="S10" s="53" t="str">
        <f>IF(AND('Mapa de Riesgos'!$Y$42="Muy Alta",'Mapa de Riesgos'!$AA$42="Menor"),CONCATENATE("R5C",'Mapa de Riesgos'!$O$42),"")</f>
        <v/>
      </c>
      <c r="T10" s="53" t="str">
        <f>IF(AND('Mapa de Riesgos'!$Y$43="Muy Alta",'Mapa de Riesgos'!$AA$43="Menor"),CONCATENATE("R5C",'Mapa de Riesgos'!$O$43),"")</f>
        <v/>
      </c>
      <c r="U10" s="54" t="str">
        <f>IF(AND('Mapa de Riesgos'!$Y$44="Muy Alta",'Mapa de Riesgos'!$AA$44="Menor"),CONCATENATE("R5C",'Mapa de Riesgos'!$O$44),"")</f>
        <v/>
      </c>
      <c r="V10" s="52" t="str">
        <f>IF(AND('Mapa de Riesgos'!$Y$38="Muy Alta",'Mapa de Riesgos'!$AA$38="Moderado"),CONCATENATE("R5C",'Mapa de Riesgos'!$O$38),"")</f>
        <v/>
      </c>
      <c r="W10" s="53" t="str">
        <f>IF(AND('Mapa de Riesgos'!$Y$40="Muy Alta",'Mapa de Riesgos'!$AA$40="Moderado"),CONCATENATE("R5C",'Mapa de Riesgos'!$O$40),"")</f>
        <v/>
      </c>
      <c r="X10" s="53" t="str">
        <f>IF(AND('Mapa de Riesgos'!$Y$41="Muy Alta",'Mapa de Riesgos'!$AA$41="Moderado"),CONCATENATE("R5C",'Mapa de Riesgos'!$O$41),"")</f>
        <v/>
      </c>
      <c r="Y10" s="53" t="str">
        <f>IF(AND('Mapa de Riesgos'!$Y$42="Muy Alta",'Mapa de Riesgos'!$AA$42="Moderado"),CONCATENATE("R5C",'Mapa de Riesgos'!$O$42),"")</f>
        <v/>
      </c>
      <c r="Z10" s="53" t="str">
        <f>IF(AND('Mapa de Riesgos'!$Y$43="Muy Alta",'Mapa de Riesgos'!$AA$43="Moderado"),CONCATENATE("R5C",'Mapa de Riesgos'!$O$43),"")</f>
        <v/>
      </c>
      <c r="AA10" s="54" t="str">
        <f>IF(AND('Mapa de Riesgos'!$Y$44="Muy Alta",'Mapa de Riesgos'!$AA$44="Moderado"),CONCATENATE("R5C",'Mapa de Riesgos'!$O$44),"")</f>
        <v/>
      </c>
      <c r="AB10" s="52" t="str">
        <f>IF(AND('Mapa de Riesgos'!$Y$38="Muy Alta",'Mapa de Riesgos'!$AA$38="Mayor"),CONCATENATE("R5C",'Mapa de Riesgos'!$O$38),"")</f>
        <v/>
      </c>
      <c r="AC10" s="53" t="str">
        <f>IF(AND('Mapa de Riesgos'!$Y$40="Muy Alta",'Mapa de Riesgos'!$AA$40="Mayor"),CONCATENATE("R5C",'Mapa de Riesgos'!$O$40),"")</f>
        <v/>
      </c>
      <c r="AD10" s="53" t="str">
        <f>IF(AND('Mapa de Riesgos'!$Y$41="Muy Alta",'Mapa de Riesgos'!$AA$41="Mayor"),CONCATENATE("R5C",'Mapa de Riesgos'!$O$41),"")</f>
        <v/>
      </c>
      <c r="AE10" s="53" t="str">
        <f>IF(AND('Mapa de Riesgos'!$Y$42="Muy Alta",'Mapa de Riesgos'!$AA$42="Mayor"),CONCATENATE("R5C",'Mapa de Riesgos'!$O$42),"")</f>
        <v/>
      </c>
      <c r="AF10" s="53" t="str">
        <f>IF(AND('Mapa de Riesgos'!$Y$43="Muy Alta",'Mapa de Riesgos'!$AA$43="Mayor"),CONCATENATE("R5C",'Mapa de Riesgos'!$O$43),"")</f>
        <v/>
      </c>
      <c r="AG10" s="54" t="str">
        <f>IF(AND('Mapa de Riesgos'!$Y$44="Muy Alta",'Mapa de Riesgos'!$AA$44="Mayor"),CONCATENATE("R5C",'Mapa de Riesgos'!$O$44),"")</f>
        <v/>
      </c>
      <c r="AH10" s="55" t="str">
        <f>IF(AND('Mapa de Riesgos'!$Y$38="Muy Alta",'Mapa de Riesgos'!$AA$38="Catastrófico"),CONCATENATE("R5C",'Mapa de Riesgos'!$O$38),"")</f>
        <v/>
      </c>
      <c r="AI10" s="56" t="str">
        <f>IF(AND('Mapa de Riesgos'!$Y$40="Muy Alta",'Mapa de Riesgos'!$AA$40="Catastrófico"),CONCATENATE("R5C",'Mapa de Riesgos'!$O$40),"")</f>
        <v/>
      </c>
      <c r="AJ10" s="56" t="str">
        <f>IF(AND('Mapa de Riesgos'!$Y$41="Muy Alta",'Mapa de Riesgos'!$AA$41="Catastrófico"),CONCATENATE("R5C",'Mapa de Riesgos'!$O$41),"")</f>
        <v/>
      </c>
      <c r="AK10" s="56" t="str">
        <f>IF(AND('Mapa de Riesgos'!$Y$42="Muy Alta",'Mapa de Riesgos'!$AA$42="Catastrófico"),CONCATENATE("R5C",'Mapa de Riesgos'!$O$42),"")</f>
        <v/>
      </c>
      <c r="AL10" s="56" t="str">
        <f>IF(AND('Mapa de Riesgos'!$Y$43="Muy Alta",'Mapa de Riesgos'!$AA$43="Catastrófico"),CONCATENATE("R5C",'Mapa de Riesgos'!$O$43),"")</f>
        <v/>
      </c>
      <c r="AM10" s="57" t="str">
        <f>IF(AND('Mapa de Riesgos'!$Y$44="Muy Alta",'Mapa de Riesgos'!$AA$44="Catastrófico"),CONCATENATE("R5C",'Mapa de Riesgos'!$O$44),"")</f>
        <v/>
      </c>
      <c r="AN10" s="83"/>
      <c r="AO10" s="554"/>
      <c r="AP10" s="555"/>
      <c r="AQ10" s="555"/>
      <c r="AR10" s="555"/>
      <c r="AS10" s="555"/>
      <c r="AT10" s="5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49"/>
      <c r="C11" s="449"/>
      <c r="D11" s="450"/>
      <c r="E11" s="548"/>
      <c r="F11" s="547"/>
      <c r="G11" s="547"/>
      <c r="H11" s="547"/>
      <c r="I11" s="563"/>
      <c r="J11" s="52" t="str">
        <f>IF(AND('Mapa de Riesgos'!$Y$45="Muy Alta",'Mapa de Riesgos'!$AA$45="Leve"),CONCATENATE("R6C",'Mapa de Riesgos'!$O$45),"")</f>
        <v/>
      </c>
      <c r="K11" s="53" t="str">
        <f>IF(AND('Mapa de Riesgos'!$Y$46="Muy Alta",'Mapa de Riesgos'!$AA$46="Leve"),CONCATENATE("R6C",'Mapa de Riesgos'!$O$46),"")</f>
        <v/>
      </c>
      <c r="L11" s="53" t="str">
        <f>IF(AND('Mapa de Riesgos'!$Y$47="Muy Alta",'Mapa de Riesgos'!$AA$47="Leve"),CONCATENATE("R6C",'Mapa de Riesgos'!$O$47),"")</f>
        <v/>
      </c>
      <c r="M11" s="53" t="str">
        <f>IF(AND('Mapa de Riesgos'!$Y$48="Muy Alta",'Mapa de Riesgos'!$AA$48="Leve"),CONCATENATE("R6C",'Mapa de Riesgos'!$O$48),"")</f>
        <v/>
      </c>
      <c r="N11" s="53" t="str">
        <f>IF(AND('Mapa de Riesgos'!$Y$49="Muy Alta",'Mapa de Riesgos'!$AA$49="Leve"),CONCATENATE("R6C",'Mapa de Riesgos'!$O$49),"")</f>
        <v/>
      </c>
      <c r="O11" s="54" t="str">
        <f>IF(AND('Mapa de Riesgos'!$Y$50="Muy Alta",'Mapa de Riesgos'!$AA$50="Leve"),CONCATENATE("R6C",'Mapa de Riesgos'!$O$50),"")</f>
        <v/>
      </c>
      <c r="P11" s="52" t="str">
        <f>IF(AND('Mapa de Riesgos'!$Y$45="Muy Alta",'Mapa de Riesgos'!$AA$45="Menor"),CONCATENATE("R6C",'Mapa de Riesgos'!$O$45),"")</f>
        <v/>
      </c>
      <c r="Q11" s="53" t="str">
        <f>IF(AND('Mapa de Riesgos'!$Y$46="Muy Alta",'Mapa de Riesgos'!$AA$46="Menor"),CONCATENATE("R6C",'Mapa de Riesgos'!$O$46),"")</f>
        <v/>
      </c>
      <c r="R11" s="53" t="str">
        <f>IF(AND('Mapa de Riesgos'!$Y$47="Muy Alta",'Mapa de Riesgos'!$AA$47="Menor"),CONCATENATE("R6C",'Mapa de Riesgos'!$O$47),"")</f>
        <v/>
      </c>
      <c r="S11" s="53" t="str">
        <f>IF(AND('Mapa de Riesgos'!$Y$48="Muy Alta",'Mapa de Riesgos'!$AA$48="Menor"),CONCATENATE("R6C",'Mapa de Riesgos'!$O$48),"")</f>
        <v/>
      </c>
      <c r="T11" s="53" t="str">
        <f>IF(AND('Mapa de Riesgos'!$Y$49="Muy Alta",'Mapa de Riesgos'!$AA$49="Menor"),CONCATENATE("R6C",'Mapa de Riesgos'!$O$49),"")</f>
        <v/>
      </c>
      <c r="U11" s="54" t="str">
        <f>IF(AND('Mapa de Riesgos'!$Y$50="Muy Alta",'Mapa de Riesgos'!$AA$50="Menor"),CONCATENATE("R6C",'Mapa de Riesgos'!$O$50),"")</f>
        <v/>
      </c>
      <c r="V11" s="52" t="str">
        <f>IF(AND('Mapa de Riesgos'!$Y$45="Muy Alta",'Mapa de Riesgos'!$AA$45="Moderado"),CONCATENATE("R6C",'Mapa de Riesgos'!$O$45),"")</f>
        <v/>
      </c>
      <c r="W11" s="53" t="str">
        <f>IF(AND('Mapa de Riesgos'!$Y$46="Muy Alta",'Mapa de Riesgos'!$AA$46="Moderado"),CONCATENATE("R6C",'Mapa de Riesgos'!$O$46),"")</f>
        <v/>
      </c>
      <c r="X11" s="53" t="str">
        <f>IF(AND('Mapa de Riesgos'!$Y$47="Muy Alta",'Mapa de Riesgos'!$AA$47="Moderado"),CONCATENATE("R6C",'Mapa de Riesgos'!$O$47),"")</f>
        <v/>
      </c>
      <c r="Y11" s="53" t="str">
        <f>IF(AND('Mapa de Riesgos'!$Y$48="Muy Alta",'Mapa de Riesgos'!$AA$48="Moderado"),CONCATENATE("R6C",'Mapa de Riesgos'!$O$48),"")</f>
        <v/>
      </c>
      <c r="Z11" s="53" t="str">
        <f>IF(AND('Mapa de Riesgos'!$Y$49="Muy Alta",'Mapa de Riesgos'!$AA$49="Moderado"),CONCATENATE("R6C",'Mapa de Riesgos'!$O$49),"")</f>
        <v/>
      </c>
      <c r="AA11" s="54" t="str">
        <f>IF(AND('Mapa de Riesgos'!$Y$50="Muy Alta",'Mapa de Riesgos'!$AA$50="Moderado"),CONCATENATE("R6C",'Mapa de Riesgos'!$O$50),"")</f>
        <v/>
      </c>
      <c r="AB11" s="52" t="str">
        <f>IF(AND('Mapa de Riesgos'!$Y$45="Muy Alta",'Mapa de Riesgos'!$AA$45="Mayor"),CONCATENATE("R6C",'Mapa de Riesgos'!$O$45),"")</f>
        <v/>
      </c>
      <c r="AC11" s="53" t="str">
        <f>IF(AND('Mapa de Riesgos'!$Y$46="Muy Alta",'Mapa de Riesgos'!$AA$46="Mayor"),CONCATENATE("R6C",'Mapa de Riesgos'!$O$46),"")</f>
        <v/>
      </c>
      <c r="AD11" s="53" t="str">
        <f>IF(AND('Mapa de Riesgos'!$Y$47="Muy Alta",'Mapa de Riesgos'!$AA$47="Mayor"),CONCATENATE("R6C",'Mapa de Riesgos'!$O$47),"")</f>
        <v/>
      </c>
      <c r="AE11" s="53" t="str">
        <f>IF(AND('Mapa de Riesgos'!$Y$48="Muy Alta",'Mapa de Riesgos'!$AA$48="Mayor"),CONCATENATE("R6C",'Mapa de Riesgos'!$O$48),"")</f>
        <v/>
      </c>
      <c r="AF11" s="53" t="str">
        <f>IF(AND('Mapa de Riesgos'!$Y$49="Muy Alta",'Mapa de Riesgos'!$AA$49="Mayor"),CONCATENATE("R6C",'Mapa de Riesgos'!$O$49),"")</f>
        <v/>
      </c>
      <c r="AG11" s="54" t="str">
        <f>IF(AND('Mapa de Riesgos'!$Y$50="Muy Alta",'Mapa de Riesgos'!$AA$50="Mayor"),CONCATENATE("R6C",'Mapa de Riesgos'!$O$50),"")</f>
        <v/>
      </c>
      <c r="AH11" s="55" t="str">
        <f>IF(AND('Mapa de Riesgos'!$Y$45="Muy Alta",'Mapa de Riesgos'!$AA$45="Catastrófico"),CONCATENATE("R6C",'Mapa de Riesgos'!$O$45),"")</f>
        <v/>
      </c>
      <c r="AI11" s="56" t="str">
        <f>IF(AND('Mapa de Riesgos'!$Y$46="Muy Alta",'Mapa de Riesgos'!$AA$46="Catastrófico"),CONCATENATE("R6C",'Mapa de Riesgos'!$O$46),"")</f>
        <v/>
      </c>
      <c r="AJ11" s="56" t="str">
        <f>IF(AND('Mapa de Riesgos'!$Y$47="Muy Alta",'Mapa de Riesgos'!$AA$47="Catastrófico"),CONCATENATE("R6C",'Mapa de Riesgos'!$O$47),"")</f>
        <v/>
      </c>
      <c r="AK11" s="56" t="str">
        <f>IF(AND('Mapa de Riesgos'!$Y$48="Muy Alta",'Mapa de Riesgos'!$AA$48="Catastrófico"),CONCATENATE("R6C",'Mapa de Riesgos'!$O$48),"")</f>
        <v/>
      </c>
      <c r="AL11" s="56" t="str">
        <f>IF(AND('Mapa de Riesgos'!$Y$49="Muy Alta",'Mapa de Riesgos'!$AA$49="Catastrófico"),CONCATENATE("R6C",'Mapa de Riesgos'!$O$49),"")</f>
        <v/>
      </c>
      <c r="AM11" s="57" t="str">
        <f>IF(AND('Mapa de Riesgos'!$Y$50="Muy Alta",'Mapa de Riesgos'!$AA$50="Catastrófico"),CONCATENATE("R6C",'Mapa de Riesgos'!$O$50),"")</f>
        <v/>
      </c>
      <c r="AN11" s="83"/>
      <c r="AO11" s="554"/>
      <c r="AP11" s="555"/>
      <c r="AQ11" s="555"/>
      <c r="AR11" s="555"/>
      <c r="AS11" s="555"/>
      <c r="AT11" s="5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49"/>
      <c r="C12" s="449"/>
      <c r="D12" s="450"/>
      <c r="E12" s="548"/>
      <c r="F12" s="547"/>
      <c r="G12" s="547"/>
      <c r="H12" s="547"/>
      <c r="I12" s="563"/>
      <c r="J12" s="52" t="str">
        <f>IF(AND('Mapa de Riesgos'!$Y$51="Muy Alta",'Mapa de Riesgos'!$AA$51="Leve"),CONCATENATE("R7C",'Mapa de Riesgos'!$O$51),"")</f>
        <v/>
      </c>
      <c r="K12" s="53" t="str">
        <f>IF(AND('Mapa de Riesgos'!$Y$52="Muy Alta",'Mapa de Riesgos'!$AA$52="Leve"),CONCATENATE("R7C",'Mapa de Riesgos'!$O$52),"")</f>
        <v/>
      </c>
      <c r="L12" s="53" t="str">
        <f>IF(AND('Mapa de Riesgos'!$Y$53="Muy Alta",'Mapa de Riesgos'!$AA$53="Leve"),CONCATENATE("R7C",'Mapa de Riesgos'!$O$53),"")</f>
        <v/>
      </c>
      <c r="M12" s="53" t="str">
        <f>IF(AND('Mapa de Riesgos'!$Y$54="Muy Alta",'Mapa de Riesgos'!$AA$54="Leve"),CONCATENATE("R7C",'Mapa de Riesgos'!$O$54),"")</f>
        <v/>
      </c>
      <c r="N12" s="53" t="str">
        <f>IF(AND('Mapa de Riesgos'!$Y$55="Muy Alta",'Mapa de Riesgos'!$AA$55="Leve"),CONCATENATE("R7C",'Mapa de Riesgos'!$O$55),"")</f>
        <v/>
      </c>
      <c r="O12" s="54" t="str">
        <f>IF(AND('Mapa de Riesgos'!$Y$56="Muy Alta",'Mapa de Riesgos'!$AA$56="Leve"),CONCATENATE("R7C",'Mapa de Riesgos'!$O$56),"")</f>
        <v/>
      </c>
      <c r="P12" s="52" t="str">
        <f>IF(AND('Mapa de Riesgos'!$Y$51="Muy Alta",'Mapa de Riesgos'!$AA$51="Menor"),CONCATENATE("R7C",'Mapa de Riesgos'!$O$51),"")</f>
        <v/>
      </c>
      <c r="Q12" s="53" t="str">
        <f>IF(AND('Mapa de Riesgos'!$Y$52="Muy Alta",'Mapa de Riesgos'!$AA$52="Menor"),CONCATENATE("R7C",'Mapa de Riesgos'!$O$52),"")</f>
        <v/>
      </c>
      <c r="R12" s="53" t="str">
        <f>IF(AND('Mapa de Riesgos'!$Y$53="Muy Alta",'Mapa de Riesgos'!$AA$53="Menor"),CONCATENATE("R7C",'Mapa de Riesgos'!$O$53),"")</f>
        <v/>
      </c>
      <c r="S12" s="53" t="str">
        <f>IF(AND('Mapa de Riesgos'!$Y$54="Muy Alta",'Mapa de Riesgos'!$AA$54="Menor"),CONCATENATE("R7C",'Mapa de Riesgos'!$O$54),"")</f>
        <v/>
      </c>
      <c r="T12" s="53" t="str">
        <f>IF(AND('Mapa de Riesgos'!$Y$55="Muy Alta",'Mapa de Riesgos'!$AA$55="Menor"),CONCATENATE("R7C",'Mapa de Riesgos'!$O$55),"")</f>
        <v/>
      </c>
      <c r="U12" s="54" t="str">
        <f>IF(AND('Mapa de Riesgos'!$Y$56="Muy Alta",'Mapa de Riesgos'!$AA$56="Menor"),CONCATENATE("R7C",'Mapa de Riesgos'!$O$56),"")</f>
        <v/>
      </c>
      <c r="V12" s="52" t="str">
        <f>IF(AND('Mapa de Riesgos'!$Y$51="Muy Alta",'Mapa de Riesgos'!$AA$51="Moderado"),CONCATENATE("R7C",'Mapa de Riesgos'!$O$51),"")</f>
        <v/>
      </c>
      <c r="W12" s="53" t="str">
        <f>IF(AND('Mapa de Riesgos'!$Y$52="Muy Alta",'Mapa de Riesgos'!$AA$52="Moderado"),CONCATENATE("R7C",'Mapa de Riesgos'!$O$52),"")</f>
        <v/>
      </c>
      <c r="X12" s="53" t="str">
        <f>IF(AND('Mapa de Riesgos'!$Y$53="Muy Alta",'Mapa de Riesgos'!$AA$53="Moderado"),CONCATENATE("R7C",'Mapa de Riesgos'!$O$53),"")</f>
        <v/>
      </c>
      <c r="Y12" s="53" t="str">
        <f>IF(AND('Mapa de Riesgos'!$Y$54="Muy Alta",'Mapa de Riesgos'!$AA$54="Moderado"),CONCATENATE("R7C",'Mapa de Riesgos'!$O$54),"")</f>
        <v/>
      </c>
      <c r="Z12" s="53" t="str">
        <f>IF(AND('Mapa de Riesgos'!$Y$55="Muy Alta",'Mapa de Riesgos'!$AA$55="Moderado"),CONCATENATE("R7C",'Mapa de Riesgos'!$O$55),"")</f>
        <v/>
      </c>
      <c r="AA12" s="54" t="str">
        <f>IF(AND('Mapa de Riesgos'!$Y$56="Muy Alta",'Mapa de Riesgos'!$AA$56="Moderado"),CONCATENATE("R7C",'Mapa de Riesgos'!$O$56),"")</f>
        <v/>
      </c>
      <c r="AB12" s="52" t="str">
        <f>IF(AND('Mapa de Riesgos'!$Y$51="Muy Alta",'Mapa de Riesgos'!$AA$51="Mayor"),CONCATENATE("R7C",'Mapa de Riesgos'!$O$51),"")</f>
        <v/>
      </c>
      <c r="AC12" s="53" t="str">
        <f>IF(AND('Mapa de Riesgos'!$Y$52="Muy Alta",'Mapa de Riesgos'!$AA$52="Mayor"),CONCATENATE("R7C",'Mapa de Riesgos'!$O$52),"")</f>
        <v/>
      </c>
      <c r="AD12" s="53" t="str">
        <f>IF(AND('Mapa de Riesgos'!$Y$53="Muy Alta",'Mapa de Riesgos'!$AA$53="Mayor"),CONCATENATE("R7C",'Mapa de Riesgos'!$O$53),"")</f>
        <v/>
      </c>
      <c r="AE12" s="53" t="str">
        <f>IF(AND('Mapa de Riesgos'!$Y$54="Muy Alta",'Mapa de Riesgos'!$AA$54="Mayor"),CONCATENATE("R7C",'Mapa de Riesgos'!$O$54),"")</f>
        <v/>
      </c>
      <c r="AF12" s="53" t="str">
        <f>IF(AND('Mapa de Riesgos'!$Y$55="Muy Alta",'Mapa de Riesgos'!$AA$55="Mayor"),CONCATENATE("R7C",'Mapa de Riesgos'!$O$55),"")</f>
        <v/>
      </c>
      <c r="AG12" s="54" t="str">
        <f>IF(AND('Mapa de Riesgos'!$Y$56="Muy Alta",'Mapa de Riesgos'!$AA$56="Mayor"),CONCATENATE("R7C",'Mapa de Riesgos'!$O$56),"")</f>
        <v/>
      </c>
      <c r="AH12" s="55" t="str">
        <f>IF(AND('Mapa de Riesgos'!$Y$51="Muy Alta",'Mapa de Riesgos'!$AA$51="Catastrófico"),CONCATENATE("R7C",'Mapa de Riesgos'!$O$51),"")</f>
        <v/>
      </c>
      <c r="AI12" s="56" t="str">
        <f>IF(AND('Mapa de Riesgos'!$Y$52="Muy Alta",'Mapa de Riesgos'!$AA$52="Catastrófico"),CONCATENATE("R7C",'Mapa de Riesgos'!$O$52),"")</f>
        <v/>
      </c>
      <c r="AJ12" s="56" t="str">
        <f>IF(AND('Mapa de Riesgos'!$Y$53="Muy Alta",'Mapa de Riesgos'!$AA$53="Catastrófico"),CONCATENATE("R7C",'Mapa de Riesgos'!$O$53),"")</f>
        <v/>
      </c>
      <c r="AK12" s="56" t="str">
        <f>IF(AND('Mapa de Riesgos'!$Y$54="Muy Alta",'Mapa de Riesgos'!$AA$54="Catastrófico"),CONCATENATE("R7C",'Mapa de Riesgos'!$O$54),"")</f>
        <v/>
      </c>
      <c r="AL12" s="56" t="str">
        <f>IF(AND('Mapa de Riesgos'!$Y$55="Muy Alta",'Mapa de Riesgos'!$AA$55="Catastrófico"),CONCATENATE("R7C",'Mapa de Riesgos'!$O$55),"")</f>
        <v/>
      </c>
      <c r="AM12" s="57" t="str">
        <f>IF(AND('Mapa de Riesgos'!$Y$56="Muy Alta",'Mapa de Riesgos'!$AA$56="Catastrófico"),CONCATENATE("R7C",'Mapa de Riesgos'!$O$56),"")</f>
        <v/>
      </c>
      <c r="AN12" s="83"/>
      <c r="AO12" s="554"/>
      <c r="AP12" s="555"/>
      <c r="AQ12" s="555"/>
      <c r="AR12" s="555"/>
      <c r="AS12" s="555"/>
      <c r="AT12" s="5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49"/>
      <c r="C13" s="449"/>
      <c r="D13" s="450"/>
      <c r="E13" s="548"/>
      <c r="F13" s="547"/>
      <c r="G13" s="547"/>
      <c r="H13" s="547"/>
      <c r="I13" s="563"/>
      <c r="J13" s="52" t="str">
        <f>IF(AND('Mapa de Riesgos'!$Y$57="Muy Alta",'Mapa de Riesgos'!$AA$57="Leve"),CONCATENATE("R8C",'Mapa de Riesgos'!$O$57),"")</f>
        <v/>
      </c>
      <c r="K13" s="53" t="str">
        <f>IF(AND('Mapa de Riesgos'!$Y$58="Muy Alta",'Mapa de Riesgos'!$AA$58="Leve"),CONCATENATE("R8C",'Mapa de Riesgos'!$O$58),"")</f>
        <v/>
      </c>
      <c r="L13" s="53" t="str">
        <f>IF(AND('Mapa de Riesgos'!$Y$59="Muy Alta",'Mapa de Riesgos'!$AA$59="Leve"),CONCATENATE("R8C",'Mapa de Riesgos'!$O$59),"")</f>
        <v/>
      </c>
      <c r="M13" s="53" t="str">
        <f>IF(AND('Mapa de Riesgos'!$Y$60="Muy Alta",'Mapa de Riesgos'!$AA$60="Leve"),CONCATENATE("R8C",'Mapa de Riesgos'!$O$60),"")</f>
        <v/>
      </c>
      <c r="N13" s="53" t="str">
        <f>IF(AND('Mapa de Riesgos'!$Y$61="Muy Alta",'Mapa de Riesgos'!$AA$61="Leve"),CONCATENATE("R8C",'Mapa de Riesgos'!$O$61),"")</f>
        <v/>
      </c>
      <c r="O13" s="54" t="str">
        <f>IF(AND('Mapa de Riesgos'!$Y$62="Muy Alta",'Mapa de Riesgos'!$AA$62="Leve"),CONCATENATE("R8C",'Mapa de Riesgos'!$O$62),"")</f>
        <v/>
      </c>
      <c r="P13" s="52" t="str">
        <f>IF(AND('Mapa de Riesgos'!$Y$57="Muy Alta",'Mapa de Riesgos'!$AA$57="Menor"),CONCATENATE("R8C",'Mapa de Riesgos'!$O$57),"")</f>
        <v/>
      </c>
      <c r="Q13" s="53" t="str">
        <f>IF(AND('Mapa de Riesgos'!$Y$58="Muy Alta",'Mapa de Riesgos'!$AA$58="Menor"),CONCATENATE("R8C",'Mapa de Riesgos'!$O$58),"")</f>
        <v/>
      </c>
      <c r="R13" s="53" t="str">
        <f>IF(AND('Mapa de Riesgos'!$Y$59="Muy Alta",'Mapa de Riesgos'!$AA$59="Menor"),CONCATENATE("R8C",'Mapa de Riesgos'!$O$59),"")</f>
        <v/>
      </c>
      <c r="S13" s="53" t="str">
        <f>IF(AND('Mapa de Riesgos'!$Y$60="Muy Alta",'Mapa de Riesgos'!$AA$60="Menor"),CONCATENATE("R8C",'Mapa de Riesgos'!$O$60),"")</f>
        <v/>
      </c>
      <c r="T13" s="53" t="str">
        <f>IF(AND('Mapa de Riesgos'!$Y$61="Muy Alta",'Mapa de Riesgos'!$AA$61="Menor"),CONCATENATE("R8C",'Mapa de Riesgos'!$O$61),"")</f>
        <v/>
      </c>
      <c r="U13" s="54" t="str">
        <f>IF(AND('Mapa de Riesgos'!$Y$62="Muy Alta",'Mapa de Riesgos'!$AA$62="Menor"),CONCATENATE("R8C",'Mapa de Riesgos'!$O$62),"")</f>
        <v/>
      </c>
      <c r="V13" s="52" t="str">
        <f>IF(AND('Mapa de Riesgos'!$Y$57="Muy Alta",'Mapa de Riesgos'!$AA$57="Moderado"),CONCATENATE("R8C",'Mapa de Riesgos'!$O$57),"")</f>
        <v/>
      </c>
      <c r="W13" s="53" t="str">
        <f>IF(AND('Mapa de Riesgos'!$Y$58="Muy Alta",'Mapa de Riesgos'!$AA$58="Moderado"),CONCATENATE("R8C",'Mapa de Riesgos'!$O$58),"")</f>
        <v/>
      </c>
      <c r="X13" s="53" t="str">
        <f>IF(AND('Mapa de Riesgos'!$Y$59="Muy Alta",'Mapa de Riesgos'!$AA$59="Moderado"),CONCATENATE("R8C",'Mapa de Riesgos'!$O$59),"")</f>
        <v/>
      </c>
      <c r="Y13" s="53" t="str">
        <f>IF(AND('Mapa de Riesgos'!$Y$60="Muy Alta",'Mapa de Riesgos'!$AA$60="Moderado"),CONCATENATE("R8C",'Mapa de Riesgos'!$O$60),"")</f>
        <v/>
      </c>
      <c r="Z13" s="53" t="str">
        <f>IF(AND('Mapa de Riesgos'!$Y$61="Muy Alta",'Mapa de Riesgos'!$AA$61="Moderado"),CONCATENATE("R8C",'Mapa de Riesgos'!$O$61),"")</f>
        <v/>
      </c>
      <c r="AA13" s="54" t="str">
        <f>IF(AND('Mapa de Riesgos'!$Y$62="Muy Alta",'Mapa de Riesgos'!$AA$62="Moderado"),CONCATENATE("R8C",'Mapa de Riesgos'!$O$62),"")</f>
        <v/>
      </c>
      <c r="AB13" s="52" t="str">
        <f>IF(AND('Mapa de Riesgos'!$Y$57="Muy Alta",'Mapa de Riesgos'!$AA$57="Mayor"),CONCATENATE("R8C",'Mapa de Riesgos'!$O$57),"")</f>
        <v/>
      </c>
      <c r="AC13" s="53" t="str">
        <f>IF(AND('Mapa de Riesgos'!$Y$58="Muy Alta",'Mapa de Riesgos'!$AA$58="Mayor"),CONCATENATE("R8C",'Mapa de Riesgos'!$O$58),"")</f>
        <v/>
      </c>
      <c r="AD13" s="53" t="str">
        <f>IF(AND('Mapa de Riesgos'!$Y$59="Muy Alta",'Mapa de Riesgos'!$AA$59="Mayor"),CONCATENATE("R8C",'Mapa de Riesgos'!$O$59),"")</f>
        <v/>
      </c>
      <c r="AE13" s="53" t="str">
        <f>IF(AND('Mapa de Riesgos'!$Y$60="Muy Alta",'Mapa de Riesgos'!$AA$60="Mayor"),CONCATENATE("R8C",'Mapa de Riesgos'!$O$60),"")</f>
        <v/>
      </c>
      <c r="AF13" s="53" t="str">
        <f>IF(AND('Mapa de Riesgos'!$Y$61="Muy Alta",'Mapa de Riesgos'!$AA$61="Mayor"),CONCATENATE("R8C",'Mapa de Riesgos'!$O$61),"")</f>
        <v/>
      </c>
      <c r="AG13" s="54" t="str">
        <f>IF(AND('Mapa de Riesgos'!$Y$62="Muy Alta",'Mapa de Riesgos'!$AA$62="Mayor"),CONCATENATE("R8C",'Mapa de Riesgos'!$O$62),"")</f>
        <v/>
      </c>
      <c r="AH13" s="55" t="str">
        <f>IF(AND('Mapa de Riesgos'!$Y$57="Muy Alta",'Mapa de Riesgos'!$AA$57="Catastrófico"),CONCATENATE("R8C",'Mapa de Riesgos'!$O$57),"")</f>
        <v/>
      </c>
      <c r="AI13" s="56" t="str">
        <f>IF(AND('Mapa de Riesgos'!$Y$58="Muy Alta",'Mapa de Riesgos'!$AA$58="Catastrófico"),CONCATENATE("R8C",'Mapa de Riesgos'!$O$58),"")</f>
        <v/>
      </c>
      <c r="AJ13" s="56" t="str">
        <f>IF(AND('Mapa de Riesgos'!$Y$59="Muy Alta",'Mapa de Riesgos'!$AA$59="Catastrófico"),CONCATENATE("R8C",'Mapa de Riesgos'!$O$59),"")</f>
        <v/>
      </c>
      <c r="AK13" s="56" t="str">
        <f>IF(AND('Mapa de Riesgos'!$Y$60="Muy Alta",'Mapa de Riesgos'!$AA$60="Catastrófico"),CONCATENATE("R8C",'Mapa de Riesgos'!$O$60),"")</f>
        <v/>
      </c>
      <c r="AL13" s="56" t="str">
        <f>IF(AND('Mapa de Riesgos'!$Y$61="Muy Alta",'Mapa de Riesgos'!$AA$61="Catastrófico"),CONCATENATE("R8C",'Mapa de Riesgos'!$O$61),"")</f>
        <v/>
      </c>
      <c r="AM13" s="57" t="str">
        <f>IF(AND('Mapa de Riesgos'!$Y$62="Muy Alta",'Mapa de Riesgos'!$AA$62="Catastrófico"),CONCATENATE("R8C",'Mapa de Riesgos'!$O$62),"")</f>
        <v/>
      </c>
      <c r="AN13" s="83"/>
      <c r="AO13" s="554"/>
      <c r="AP13" s="555"/>
      <c r="AQ13" s="555"/>
      <c r="AR13" s="555"/>
      <c r="AS13" s="555"/>
      <c r="AT13" s="5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49"/>
      <c r="C14" s="449"/>
      <c r="D14" s="450"/>
      <c r="E14" s="548"/>
      <c r="F14" s="547"/>
      <c r="G14" s="547"/>
      <c r="H14" s="547"/>
      <c r="I14" s="563"/>
      <c r="J14" s="52" t="str">
        <f>IF(AND('Mapa de Riesgos'!$Y$63="Muy Alta",'Mapa de Riesgos'!$AA$63="Leve"),CONCATENATE("R9C",'Mapa de Riesgos'!$O$63),"")</f>
        <v/>
      </c>
      <c r="K14" s="53" t="str">
        <f>IF(AND('Mapa de Riesgos'!$Y$64="Muy Alta",'Mapa de Riesgos'!$AA$64="Leve"),CONCATENATE("R9C",'Mapa de Riesgos'!$O$64),"")</f>
        <v/>
      </c>
      <c r="L14" s="53" t="str">
        <f>IF(AND('Mapa de Riesgos'!$Y$65="Muy Alta",'Mapa de Riesgos'!$AA$65="Leve"),CONCATENATE("R9C",'Mapa de Riesgos'!$O$65),"")</f>
        <v/>
      </c>
      <c r="M14" s="53" t="str">
        <f>IF(AND('Mapa de Riesgos'!$Y$66="Muy Alta",'Mapa de Riesgos'!$AA$66="Leve"),CONCATENATE("R9C",'Mapa de Riesgos'!$O$66),"")</f>
        <v/>
      </c>
      <c r="N14" s="53" t="str">
        <f>IF(AND('Mapa de Riesgos'!$Y$67="Muy Alta",'Mapa de Riesgos'!$AA$67="Leve"),CONCATENATE("R9C",'Mapa de Riesgos'!$O$67),"")</f>
        <v/>
      </c>
      <c r="O14" s="54" t="str">
        <f>IF(AND('Mapa de Riesgos'!$Y$68="Muy Alta",'Mapa de Riesgos'!$AA$68="Leve"),CONCATENATE("R9C",'Mapa de Riesgos'!$O$68),"")</f>
        <v/>
      </c>
      <c r="P14" s="52" t="str">
        <f>IF(AND('Mapa de Riesgos'!$Y$63="Muy Alta",'Mapa de Riesgos'!$AA$63="Menor"),CONCATENATE("R9C",'Mapa de Riesgos'!$O$63),"")</f>
        <v/>
      </c>
      <c r="Q14" s="53" t="str">
        <f>IF(AND('Mapa de Riesgos'!$Y$64="Muy Alta",'Mapa de Riesgos'!$AA$64="Menor"),CONCATENATE("R9C",'Mapa de Riesgos'!$O$64),"")</f>
        <v/>
      </c>
      <c r="R14" s="53" t="str">
        <f>IF(AND('Mapa de Riesgos'!$Y$65="Muy Alta",'Mapa de Riesgos'!$AA$65="Menor"),CONCATENATE("R9C",'Mapa de Riesgos'!$O$65),"")</f>
        <v/>
      </c>
      <c r="S14" s="53" t="str">
        <f>IF(AND('Mapa de Riesgos'!$Y$66="Muy Alta",'Mapa de Riesgos'!$AA$66="Menor"),CONCATENATE("R9C",'Mapa de Riesgos'!$O$66),"")</f>
        <v/>
      </c>
      <c r="T14" s="53" t="str">
        <f>IF(AND('Mapa de Riesgos'!$Y$67="Muy Alta",'Mapa de Riesgos'!$AA$67="Menor"),CONCATENATE("R9C",'Mapa de Riesgos'!$O$67),"")</f>
        <v/>
      </c>
      <c r="U14" s="54" t="str">
        <f>IF(AND('Mapa de Riesgos'!$Y$68="Muy Alta",'Mapa de Riesgos'!$AA$68="Menor"),CONCATENATE("R9C",'Mapa de Riesgos'!$O$68),"")</f>
        <v/>
      </c>
      <c r="V14" s="52" t="str">
        <f>IF(AND('Mapa de Riesgos'!$Y$63="Muy Alta",'Mapa de Riesgos'!$AA$63="Moderado"),CONCATENATE("R9C",'Mapa de Riesgos'!$O$63),"")</f>
        <v/>
      </c>
      <c r="W14" s="53" t="str">
        <f>IF(AND('Mapa de Riesgos'!$Y$64="Muy Alta",'Mapa de Riesgos'!$AA$64="Moderado"),CONCATENATE("R9C",'Mapa de Riesgos'!$O$64),"")</f>
        <v/>
      </c>
      <c r="X14" s="53" t="str">
        <f>IF(AND('Mapa de Riesgos'!$Y$65="Muy Alta",'Mapa de Riesgos'!$AA$65="Moderado"),CONCATENATE("R9C",'Mapa de Riesgos'!$O$65),"")</f>
        <v/>
      </c>
      <c r="Y14" s="53" t="str">
        <f>IF(AND('Mapa de Riesgos'!$Y$66="Muy Alta",'Mapa de Riesgos'!$AA$66="Moderado"),CONCATENATE("R9C",'Mapa de Riesgos'!$O$66),"")</f>
        <v/>
      </c>
      <c r="Z14" s="53" t="str">
        <f>IF(AND('Mapa de Riesgos'!$Y$67="Muy Alta",'Mapa de Riesgos'!$AA$67="Moderado"),CONCATENATE("R9C",'Mapa de Riesgos'!$O$67),"")</f>
        <v/>
      </c>
      <c r="AA14" s="54" t="str">
        <f>IF(AND('Mapa de Riesgos'!$Y$68="Muy Alta",'Mapa de Riesgos'!$AA$68="Moderado"),CONCATENATE("R9C",'Mapa de Riesgos'!$O$68),"")</f>
        <v/>
      </c>
      <c r="AB14" s="52" t="str">
        <f>IF(AND('Mapa de Riesgos'!$Y$63="Muy Alta",'Mapa de Riesgos'!$AA$63="Mayor"),CONCATENATE("R9C",'Mapa de Riesgos'!$O$63),"")</f>
        <v/>
      </c>
      <c r="AC14" s="53" t="str">
        <f>IF(AND('Mapa de Riesgos'!$Y$64="Muy Alta",'Mapa de Riesgos'!$AA$64="Mayor"),CONCATENATE("R9C",'Mapa de Riesgos'!$O$64),"")</f>
        <v/>
      </c>
      <c r="AD14" s="53" t="str">
        <f>IF(AND('Mapa de Riesgos'!$Y$65="Muy Alta",'Mapa de Riesgos'!$AA$65="Mayor"),CONCATENATE("R9C",'Mapa de Riesgos'!$O$65),"")</f>
        <v/>
      </c>
      <c r="AE14" s="53" t="str">
        <f>IF(AND('Mapa de Riesgos'!$Y$66="Muy Alta",'Mapa de Riesgos'!$AA$66="Mayor"),CONCATENATE("R9C",'Mapa de Riesgos'!$O$66),"")</f>
        <v/>
      </c>
      <c r="AF14" s="53" t="str">
        <f>IF(AND('Mapa de Riesgos'!$Y$67="Muy Alta",'Mapa de Riesgos'!$AA$67="Mayor"),CONCATENATE("R9C",'Mapa de Riesgos'!$O$67),"")</f>
        <v/>
      </c>
      <c r="AG14" s="54" t="str">
        <f>IF(AND('Mapa de Riesgos'!$Y$68="Muy Alta",'Mapa de Riesgos'!$AA$68="Mayor"),CONCATENATE("R9C",'Mapa de Riesgos'!$O$68),"")</f>
        <v/>
      </c>
      <c r="AH14" s="55" t="str">
        <f>IF(AND('Mapa de Riesgos'!$Y$63="Muy Alta",'Mapa de Riesgos'!$AA$63="Catastrófico"),CONCATENATE("R9C",'Mapa de Riesgos'!$O$63),"")</f>
        <v/>
      </c>
      <c r="AI14" s="56" t="str">
        <f>IF(AND('Mapa de Riesgos'!$Y$64="Muy Alta",'Mapa de Riesgos'!$AA$64="Catastrófico"),CONCATENATE("R9C",'Mapa de Riesgos'!$O$64),"")</f>
        <v/>
      </c>
      <c r="AJ14" s="56" t="str">
        <f>IF(AND('Mapa de Riesgos'!$Y$65="Muy Alta",'Mapa de Riesgos'!$AA$65="Catastrófico"),CONCATENATE("R9C",'Mapa de Riesgos'!$O$65),"")</f>
        <v/>
      </c>
      <c r="AK14" s="56" t="str">
        <f>IF(AND('Mapa de Riesgos'!$Y$66="Muy Alta",'Mapa de Riesgos'!$AA$66="Catastrófico"),CONCATENATE("R9C",'Mapa de Riesgos'!$O$66),"")</f>
        <v/>
      </c>
      <c r="AL14" s="56" t="str">
        <f>IF(AND('Mapa de Riesgos'!$Y$67="Muy Alta",'Mapa de Riesgos'!$AA$67="Catastrófico"),CONCATENATE("R9C",'Mapa de Riesgos'!$O$67),"")</f>
        <v/>
      </c>
      <c r="AM14" s="57" t="str">
        <f>IF(AND('Mapa de Riesgos'!$Y$68="Muy Alta",'Mapa de Riesgos'!$AA$68="Catastrófico"),CONCATENATE("R9C",'Mapa de Riesgos'!$O$68),"")</f>
        <v/>
      </c>
      <c r="AN14" s="83"/>
      <c r="AO14" s="554"/>
      <c r="AP14" s="555"/>
      <c r="AQ14" s="555"/>
      <c r="AR14" s="555"/>
      <c r="AS14" s="555"/>
      <c r="AT14" s="5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49"/>
      <c r="C15" s="449"/>
      <c r="D15" s="450"/>
      <c r="E15" s="549"/>
      <c r="F15" s="550"/>
      <c r="G15" s="550"/>
      <c r="H15" s="550"/>
      <c r="I15" s="564"/>
      <c r="J15" s="58" t="str">
        <f>IF(AND('Mapa de Riesgos'!$Y$69="Muy Alta",'Mapa de Riesgos'!$AA$69="Leve"),CONCATENATE("R10C",'Mapa de Riesgos'!$O$69),"")</f>
        <v/>
      </c>
      <c r="K15" s="59" t="str">
        <f>IF(AND('Mapa de Riesgos'!$Y$70="Muy Alta",'Mapa de Riesgos'!$AA$70="Leve"),CONCATENATE("R10C",'Mapa de Riesgos'!$O$70),"")</f>
        <v/>
      </c>
      <c r="L15" s="59" t="str">
        <f>IF(AND('Mapa de Riesgos'!$Y$71="Muy Alta",'Mapa de Riesgos'!$AA$71="Leve"),CONCATENATE("R10C",'Mapa de Riesgos'!$O$71),"")</f>
        <v/>
      </c>
      <c r="M15" s="59" t="str">
        <f>IF(AND('Mapa de Riesgos'!$Y$72="Muy Alta",'Mapa de Riesgos'!$AA$72="Leve"),CONCATENATE("R10C",'Mapa de Riesgos'!$O$72),"")</f>
        <v/>
      </c>
      <c r="N15" s="59" t="str">
        <f>IF(AND('Mapa de Riesgos'!$Y$73="Muy Alta",'Mapa de Riesgos'!$AA$73="Leve"),CONCATENATE("R10C",'Mapa de Riesgos'!$O$73),"")</f>
        <v/>
      </c>
      <c r="O15" s="60" t="str">
        <f>IF(AND('Mapa de Riesgos'!$Y$74="Muy Alta",'Mapa de Riesgos'!$AA$74="Leve"),CONCATENATE("R10C",'Mapa de Riesgos'!$O$74),"")</f>
        <v/>
      </c>
      <c r="P15" s="52" t="str">
        <f>IF(AND('Mapa de Riesgos'!$Y$69="Muy Alta",'Mapa de Riesgos'!$AA$69="Menor"),CONCATENATE("R10C",'Mapa de Riesgos'!$O$69),"")</f>
        <v/>
      </c>
      <c r="Q15" s="53" t="str">
        <f>IF(AND('Mapa de Riesgos'!$Y$70="Muy Alta",'Mapa de Riesgos'!$AA$70="Menor"),CONCATENATE("R10C",'Mapa de Riesgos'!$O$70),"")</f>
        <v/>
      </c>
      <c r="R15" s="53" t="str">
        <f>IF(AND('Mapa de Riesgos'!$Y$71="Muy Alta",'Mapa de Riesgos'!$AA$71="Menor"),CONCATENATE("R10C",'Mapa de Riesgos'!$O$71),"")</f>
        <v/>
      </c>
      <c r="S15" s="53" t="str">
        <f>IF(AND('Mapa de Riesgos'!$Y$72="Muy Alta",'Mapa de Riesgos'!$AA$72="Menor"),CONCATENATE("R10C",'Mapa de Riesgos'!$O$72),"")</f>
        <v/>
      </c>
      <c r="T15" s="53" t="str">
        <f>IF(AND('Mapa de Riesgos'!$Y$73="Muy Alta",'Mapa de Riesgos'!$AA$73="Menor"),CONCATENATE("R10C",'Mapa de Riesgos'!$O$73),"")</f>
        <v/>
      </c>
      <c r="U15" s="54" t="str">
        <f>IF(AND('Mapa de Riesgos'!$Y$74="Muy Alta",'Mapa de Riesgos'!$AA$74="Menor"),CONCATENATE("R10C",'Mapa de Riesgos'!$O$74),"")</f>
        <v/>
      </c>
      <c r="V15" s="58" t="str">
        <f>IF(AND('Mapa de Riesgos'!$Y$69="Muy Alta",'Mapa de Riesgos'!$AA$69="Moderado"),CONCATENATE("R10C",'Mapa de Riesgos'!$O$69),"")</f>
        <v/>
      </c>
      <c r="W15" s="59" t="str">
        <f>IF(AND('Mapa de Riesgos'!$Y$70="Muy Alta",'Mapa de Riesgos'!$AA$70="Moderado"),CONCATENATE("R10C",'Mapa de Riesgos'!$O$70),"")</f>
        <v/>
      </c>
      <c r="X15" s="59" t="str">
        <f>IF(AND('Mapa de Riesgos'!$Y$71="Muy Alta",'Mapa de Riesgos'!$AA$71="Moderado"),CONCATENATE("R10C",'Mapa de Riesgos'!$O$71),"")</f>
        <v/>
      </c>
      <c r="Y15" s="59" t="str">
        <f>IF(AND('Mapa de Riesgos'!$Y$72="Muy Alta",'Mapa de Riesgos'!$AA$72="Moderado"),CONCATENATE("R10C",'Mapa de Riesgos'!$O$72),"")</f>
        <v/>
      </c>
      <c r="Z15" s="59" t="str">
        <f>IF(AND('Mapa de Riesgos'!$Y$73="Muy Alta",'Mapa de Riesgos'!$AA$73="Moderado"),CONCATENATE("R10C",'Mapa de Riesgos'!$O$73),"")</f>
        <v/>
      </c>
      <c r="AA15" s="60" t="str">
        <f>IF(AND('Mapa de Riesgos'!$Y$74="Muy Alta",'Mapa de Riesgos'!$AA$74="Moderado"),CONCATENATE("R10C",'Mapa de Riesgos'!$O$74),"")</f>
        <v/>
      </c>
      <c r="AB15" s="52" t="str">
        <f>IF(AND('Mapa de Riesgos'!$Y$69="Muy Alta",'Mapa de Riesgos'!$AA$69="Mayor"),CONCATENATE("R10C",'Mapa de Riesgos'!$O$69),"")</f>
        <v/>
      </c>
      <c r="AC15" s="53" t="str">
        <f>IF(AND('Mapa de Riesgos'!$Y$70="Muy Alta",'Mapa de Riesgos'!$AA$70="Mayor"),CONCATENATE("R10C",'Mapa de Riesgos'!$O$70),"")</f>
        <v/>
      </c>
      <c r="AD15" s="53" t="str">
        <f>IF(AND('Mapa de Riesgos'!$Y$71="Muy Alta",'Mapa de Riesgos'!$AA$71="Mayor"),CONCATENATE("R10C",'Mapa de Riesgos'!$O$71),"")</f>
        <v/>
      </c>
      <c r="AE15" s="53" t="str">
        <f>IF(AND('Mapa de Riesgos'!$Y$72="Muy Alta",'Mapa de Riesgos'!$AA$72="Mayor"),CONCATENATE("R10C",'Mapa de Riesgos'!$O$72),"")</f>
        <v/>
      </c>
      <c r="AF15" s="53" t="str">
        <f>IF(AND('Mapa de Riesgos'!$Y$73="Muy Alta",'Mapa de Riesgos'!$AA$73="Mayor"),CONCATENATE("R10C",'Mapa de Riesgos'!$O$73),"")</f>
        <v/>
      </c>
      <c r="AG15" s="54" t="str">
        <f>IF(AND('Mapa de Riesgos'!$Y$74="Muy Alta",'Mapa de Riesgos'!$AA$74="Mayor"),CONCATENATE("R10C",'Mapa de Riesgos'!$O$74),"")</f>
        <v/>
      </c>
      <c r="AH15" s="61" t="str">
        <f>IF(AND('Mapa de Riesgos'!$Y$69="Muy Alta",'Mapa de Riesgos'!$AA$69="Catastrófico"),CONCATENATE("R10C",'Mapa de Riesgos'!$O$69),"")</f>
        <v/>
      </c>
      <c r="AI15" s="62" t="str">
        <f>IF(AND('Mapa de Riesgos'!$Y$70="Muy Alta",'Mapa de Riesgos'!$AA$70="Catastrófico"),CONCATENATE("R10C",'Mapa de Riesgos'!$O$70),"")</f>
        <v/>
      </c>
      <c r="AJ15" s="62" t="str">
        <f>IF(AND('Mapa de Riesgos'!$Y$71="Muy Alta",'Mapa de Riesgos'!$AA$71="Catastrófico"),CONCATENATE("R10C",'Mapa de Riesgos'!$O$71),"")</f>
        <v/>
      </c>
      <c r="AK15" s="62" t="str">
        <f>IF(AND('Mapa de Riesgos'!$Y$72="Muy Alta",'Mapa de Riesgos'!$AA$72="Catastrófico"),CONCATENATE("R10C",'Mapa de Riesgos'!$O$72),"")</f>
        <v/>
      </c>
      <c r="AL15" s="62" t="str">
        <f>IF(AND('Mapa de Riesgos'!$Y$73="Muy Alta",'Mapa de Riesgos'!$AA$73="Catastrófico"),CONCATENATE("R10C",'Mapa de Riesgos'!$O$73),"")</f>
        <v/>
      </c>
      <c r="AM15" s="63" t="str">
        <f>IF(AND('Mapa de Riesgos'!$Y$74="Muy Alta",'Mapa de Riesgos'!$AA$74="Catastrófico"),CONCATENATE("R10C",'Mapa de Riesgos'!$O$74),"")</f>
        <v/>
      </c>
      <c r="AN15" s="83"/>
      <c r="AO15" s="557"/>
      <c r="AP15" s="558"/>
      <c r="AQ15" s="558"/>
      <c r="AR15" s="558"/>
      <c r="AS15" s="558"/>
      <c r="AT15" s="5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49"/>
      <c r="C16" s="449"/>
      <c r="D16" s="450"/>
      <c r="E16" s="544" t="s">
        <v>130</v>
      </c>
      <c r="F16" s="545"/>
      <c r="G16" s="545"/>
      <c r="H16" s="545"/>
      <c r="I16" s="545"/>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5" t="s">
        <v>131</v>
      </c>
      <c r="AP16" s="536"/>
      <c r="AQ16" s="536"/>
      <c r="AR16" s="536"/>
      <c r="AS16" s="536"/>
      <c r="AT16" s="5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49"/>
      <c r="C17" s="449"/>
      <c r="D17" s="450"/>
      <c r="E17" s="546"/>
      <c r="F17" s="547"/>
      <c r="G17" s="547"/>
      <c r="H17" s="547"/>
      <c r="I17" s="547"/>
      <c r="J17" s="67" t="str">
        <f>IF(AND('Mapa de Riesgos'!$Y$18="Alta",'Mapa de Riesgos'!$AA$18="Leve"),CONCATENATE("R2C",'Mapa de Riesgos'!$O$18),"")</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Riesgos'!$Y$18="Alta",'Mapa de Riesgos'!$AA$18="Menor"),CONCATENATE("R2C",'Mapa de Riesgos'!$O$18),"")</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Riesgos'!$Y$18="Alta",'Mapa de Riesgos'!$AA$18="Moderado"),CONCATENATE("R2C",'Mapa de Riesgos'!$O$18),"")</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Riesgos'!$Y$18="Alta",'Mapa de Riesgos'!$AA$18="Mayor"),CONCATENATE("R2C",'Mapa de Riesgos'!$O$18),"")</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Riesgos'!$Y$18="Alta",'Mapa de Riesgos'!$AA$18="Catastrófico"),CONCATENATE("R2C",'Mapa de Riesgos'!$O$18),"")</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38"/>
      <c r="AP17" s="539"/>
      <c r="AQ17" s="539"/>
      <c r="AR17" s="539"/>
      <c r="AS17" s="539"/>
      <c r="AT17" s="5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49"/>
      <c r="C18" s="449"/>
      <c r="D18" s="450"/>
      <c r="E18" s="548"/>
      <c r="F18" s="547"/>
      <c r="G18" s="547"/>
      <c r="H18" s="547"/>
      <c r="I18" s="547"/>
      <c r="J18" s="67" t="str">
        <f>IF(AND('Mapa de Riesgos'!$Y$25="Alta",'Mapa de Riesgos'!$AA$25="Leve"),CONCATENATE("R3C",'Mapa de Riesgos'!$O$25),"")</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Riesgos'!$Y$25="Alta",'Mapa de Riesgos'!$AA$25="Menor"),CONCATENATE("R3C",'Mapa de Riesgos'!$O$25),"")</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Riesgos'!$Y$25="Alta",'Mapa de Riesgos'!$AA$25="Moderado"),CONCATENATE("R3C",'Mapa de Riesgos'!$O$25),"")</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Riesgos'!$Y$25="Alta",'Mapa de Riesgos'!$AA$25="Mayor"),CONCATENATE("R3C",'Mapa de Riesgos'!$O$25),"")</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Riesgos'!$Y$25="Alta",'Mapa de Riesgos'!$AA$25="Catastrófico"),CONCATENATE("R3C",'Mapa de Riesgos'!$O$25),"")</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38"/>
      <c r="AP18" s="539"/>
      <c r="AQ18" s="539"/>
      <c r="AR18" s="539"/>
      <c r="AS18" s="539"/>
      <c r="AT18" s="5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49"/>
      <c r="C19" s="449"/>
      <c r="D19" s="450"/>
      <c r="E19" s="548"/>
      <c r="F19" s="547"/>
      <c r="G19" s="547"/>
      <c r="H19" s="547"/>
      <c r="I19" s="547"/>
      <c r="J19" s="67" t="str">
        <f>IF(AND('Mapa de Riesgos'!$Y$32="Alta",'Mapa de Riesgos'!$AA$32="Leve"),CONCATENATE("R4C",'Mapa de Riesgos'!$O$32),"")</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Riesgos'!$Y$32="Alta",'Mapa de Riesgos'!$AA$32="Menor"),CONCATENATE("R4C",'Mapa de Riesgos'!$O$32),"")</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38"/>
      <c r="AP19" s="539"/>
      <c r="AQ19" s="539"/>
      <c r="AR19" s="539"/>
      <c r="AS19" s="539"/>
      <c r="AT19" s="5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49"/>
      <c r="C20" s="449"/>
      <c r="D20" s="450"/>
      <c r="E20" s="548"/>
      <c r="F20" s="547"/>
      <c r="G20" s="547"/>
      <c r="H20" s="547"/>
      <c r="I20" s="547"/>
      <c r="J20" s="67" t="str">
        <f>IF(AND('Mapa de Riesgos'!$Y$38="Alta",'Mapa de Riesgos'!$AA$38="Leve"),CONCATENATE("R5C",'Mapa de Riesgos'!$O$38),"")</f>
        <v/>
      </c>
      <c r="K20" s="68" t="str">
        <f>IF(AND('Mapa de Riesgos'!$Y$40="Alta",'Mapa de Riesgos'!$AA$40="Leve"),CONCATENATE("R5C",'Mapa de Riesgos'!$O$40),"")</f>
        <v/>
      </c>
      <c r="L20" s="68" t="str">
        <f>IF(AND('Mapa de Riesgos'!$Y$41="Alta",'Mapa de Riesgos'!$AA$41="Leve"),CONCATENATE("R5C",'Mapa de Riesgos'!$O$41),"")</f>
        <v/>
      </c>
      <c r="M20" s="68" t="str">
        <f>IF(AND('Mapa de Riesgos'!$Y$42="Alta",'Mapa de Riesgos'!$AA$42="Leve"),CONCATENATE("R5C",'Mapa de Riesgos'!$O$42),"")</f>
        <v/>
      </c>
      <c r="N20" s="68" t="str">
        <f>IF(AND('Mapa de Riesgos'!$Y$43="Alta",'Mapa de Riesgos'!$AA$43="Leve"),CONCATENATE("R5C",'Mapa de Riesgos'!$O$43),"")</f>
        <v/>
      </c>
      <c r="O20" s="69" t="str">
        <f>IF(AND('Mapa de Riesgos'!$Y$44="Alta",'Mapa de Riesgos'!$AA$44="Leve"),CONCATENATE("R5C",'Mapa de Riesgos'!$O$44),"")</f>
        <v/>
      </c>
      <c r="P20" s="67" t="str">
        <f>IF(AND('Mapa de Riesgos'!$Y$38="Alta",'Mapa de Riesgos'!$AA$38="Menor"),CONCATENATE("R5C",'Mapa de Riesgos'!$O$38),"")</f>
        <v/>
      </c>
      <c r="Q20" s="68" t="str">
        <f>IF(AND('Mapa de Riesgos'!$Y$40="Alta",'Mapa de Riesgos'!$AA$40="Menor"),CONCATENATE("R5C",'Mapa de Riesgos'!$O$40),"")</f>
        <v/>
      </c>
      <c r="R20" s="68" t="str">
        <f>IF(AND('Mapa de Riesgos'!$Y$41="Alta",'Mapa de Riesgos'!$AA$41="Menor"),CONCATENATE("R5C",'Mapa de Riesgos'!$O$41),"")</f>
        <v/>
      </c>
      <c r="S20" s="68" t="str">
        <f>IF(AND('Mapa de Riesgos'!$Y$42="Alta",'Mapa de Riesgos'!$AA$42="Menor"),CONCATENATE("R5C",'Mapa de Riesgos'!$O$42),"")</f>
        <v/>
      </c>
      <c r="T20" s="68" t="str">
        <f>IF(AND('Mapa de Riesgos'!$Y$43="Alta",'Mapa de Riesgos'!$AA$43="Menor"),CONCATENATE("R5C",'Mapa de Riesgos'!$O$43),"")</f>
        <v/>
      </c>
      <c r="U20" s="69" t="str">
        <f>IF(AND('Mapa de Riesgos'!$Y$44="Alta",'Mapa de Riesgos'!$AA$44="Menor"),CONCATENATE("R5C",'Mapa de Riesgos'!$O$44),"")</f>
        <v/>
      </c>
      <c r="V20" s="52" t="str">
        <f>IF(AND('Mapa de Riesgos'!$Y$38="Alta",'Mapa de Riesgos'!$AA$38="Moderado"),CONCATENATE("R5C",'Mapa de Riesgos'!$O$38),"")</f>
        <v/>
      </c>
      <c r="W20" s="53" t="str">
        <f>IF(AND('Mapa de Riesgos'!$Y$40="Alta",'Mapa de Riesgos'!$AA$40="Moderado"),CONCATENATE("R5C",'Mapa de Riesgos'!$O$40),"")</f>
        <v/>
      </c>
      <c r="X20" s="53" t="str">
        <f>IF(AND('Mapa de Riesgos'!$Y$41="Alta",'Mapa de Riesgos'!$AA$41="Moderado"),CONCATENATE("R5C",'Mapa de Riesgos'!$O$41),"")</f>
        <v/>
      </c>
      <c r="Y20" s="53" t="str">
        <f>IF(AND('Mapa de Riesgos'!$Y$42="Alta",'Mapa de Riesgos'!$AA$42="Moderado"),CONCATENATE("R5C",'Mapa de Riesgos'!$O$42),"")</f>
        <v/>
      </c>
      <c r="Z20" s="53" t="str">
        <f>IF(AND('Mapa de Riesgos'!$Y$43="Alta",'Mapa de Riesgos'!$AA$43="Moderado"),CONCATENATE("R5C",'Mapa de Riesgos'!$O$43),"")</f>
        <v/>
      </c>
      <c r="AA20" s="54" t="str">
        <f>IF(AND('Mapa de Riesgos'!$Y$44="Alta",'Mapa de Riesgos'!$AA$44="Moderado"),CONCATENATE("R5C",'Mapa de Riesgos'!$O$44),"")</f>
        <v/>
      </c>
      <c r="AB20" s="52" t="str">
        <f>IF(AND('Mapa de Riesgos'!$Y$38="Alta",'Mapa de Riesgos'!$AA$38="Mayor"),CONCATENATE("R5C",'Mapa de Riesgos'!$O$38),"")</f>
        <v/>
      </c>
      <c r="AC20" s="53" t="str">
        <f>IF(AND('Mapa de Riesgos'!$Y$40="Alta",'Mapa de Riesgos'!$AA$40="Mayor"),CONCATENATE("R5C",'Mapa de Riesgos'!$O$40),"")</f>
        <v/>
      </c>
      <c r="AD20" s="53" t="str">
        <f>IF(AND('Mapa de Riesgos'!$Y$41="Alta",'Mapa de Riesgos'!$AA$41="Mayor"),CONCATENATE("R5C",'Mapa de Riesgos'!$O$41),"")</f>
        <v/>
      </c>
      <c r="AE20" s="53" t="str">
        <f>IF(AND('Mapa de Riesgos'!$Y$42="Alta",'Mapa de Riesgos'!$AA$42="Mayor"),CONCATENATE("R5C",'Mapa de Riesgos'!$O$42),"")</f>
        <v/>
      </c>
      <c r="AF20" s="53" t="str">
        <f>IF(AND('Mapa de Riesgos'!$Y$43="Alta",'Mapa de Riesgos'!$AA$43="Mayor"),CONCATENATE("R5C",'Mapa de Riesgos'!$O$43),"")</f>
        <v/>
      </c>
      <c r="AG20" s="54" t="str">
        <f>IF(AND('Mapa de Riesgos'!$Y$44="Alta",'Mapa de Riesgos'!$AA$44="Mayor"),CONCATENATE("R5C",'Mapa de Riesgos'!$O$44),"")</f>
        <v/>
      </c>
      <c r="AH20" s="55" t="str">
        <f>IF(AND('Mapa de Riesgos'!$Y$38="Alta",'Mapa de Riesgos'!$AA$38="Catastrófico"),CONCATENATE("R5C",'Mapa de Riesgos'!$O$38),"")</f>
        <v/>
      </c>
      <c r="AI20" s="56" t="str">
        <f>IF(AND('Mapa de Riesgos'!$Y$40="Alta",'Mapa de Riesgos'!$AA$40="Catastrófico"),CONCATENATE("R5C",'Mapa de Riesgos'!$O$40),"")</f>
        <v/>
      </c>
      <c r="AJ20" s="56" t="str">
        <f>IF(AND('Mapa de Riesgos'!$Y$41="Alta",'Mapa de Riesgos'!$AA$41="Catastrófico"),CONCATENATE("R5C",'Mapa de Riesgos'!$O$41),"")</f>
        <v/>
      </c>
      <c r="AK20" s="56" t="str">
        <f>IF(AND('Mapa de Riesgos'!$Y$42="Alta",'Mapa de Riesgos'!$AA$42="Catastrófico"),CONCATENATE("R5C",'Mapa de Riesgos'!$O$42),"")</f>
        <v/>
      </c>
      <c r="AL20" s="56" t="str">
        <f>IF(AND('Mapa de Riesgos'!$Y$43="Alta",'Mapa de Riesgos'!$AA$43="Catastrófico"),CONCATENATE("R5C",'Mapa de Riesgos'!$O$43),"")</f>
        <v/>
      </c>
      <c r="AM20" s="57" t="str">
        <f>IF(AND('Mapa de Riesgos'!$Y$44="Alta",'Mapa de Riesgos'!$AA$44="Catastrófico"),CONCATENATE("R5C",'Mapa de Riesgos'!$O$44),"")</f>
        <v/>
      </c>
      <c r="AN20" s="83"/>
      <c r="AO20" s="538"/>
      <c r="AP20" s="539"/>
      <c r="AQ20" s="539"/>
      <c r="AR20" s="539"/>
      <c r="AS20" s="539"/>
      <c r="AT20" s="5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49"/>
      <c r="C21" s="449"/>
      <c r="D21" s="450"/>
      <c r="E21" s="548"/>
      <c r="F21" s="547"/>
      <c r="G21" s="547"/>
      <c r="H21" s="547"/>
      <c r="I21" s="547"/>
      <c r="J21" s="67" t="str">
        <f>IF(AND('Mapa de Riesgos'!$Y$45="Alta",'Mapa de Riesgos'!$AA$45="Leve"),CONCATENATE("R6C",'Mapa de Riesgos'!$O$45),"")</f>
        <v/>
      </c>
      <c r="K21" s="68" t="str">
        <f>IF(AND('Mapa de Riesgos'!$Y$46="Alta",'Mapa de Riesgos'!$AA$46="Leve"),CONCATENATE("R6C",'Mapa de Riesgos'!$O$46),"")</f>
        <v/>
      </c>
      <c r="L21" s="68" t="str">
        <f>IF(AND('Mapa de Riesgos'!$Y$47="Alta",'Mapa de Riesgos'!$AA$47="Leve"),CONCATENATE("R6C",'Mapa de Riesgos'!$O$47),"")</f>
        <v/>
      </c>
      <c r="M21" s="68" t="str">
        <f>IF(AND('Mapa de Riesgos'!$Y$48="Alta",'Mapa de Riesgos'!$AA$48="Leve"),CONCATENATE("R6C",'Mapa de Riesgos'!$O$48),"")</f>
        <v/>
      </c>
      <c r="N21" s="68" t="str">
        <f>IF(AND('Mapa de Riesgos'!$Y$49="Alta",'Mapa de Riesgos'!$AA$49="Leve"),CONCATENATE("R6C",'Mapa de Riesgos'!$O$49),"")</f>
        <v/>
      </c>
      <c r="O21" s="69" t="str">
        <f>IF(AND('Mapa de Riesgos'!$Y$50="Alta",'Mapa de Riesgos'!$AA$50="Leve"),CONCATENATE("R6C",'Mapa de Riesgos'!$O$50),"")</f>
        <v/>
      </c>
      <c r="P21" s="67" t="str">
        <f>IF(AND('Mapa de Riesgos'!$Y$45="Alta",'Mapa de Riesgos'!$AA$45="Menor"),CONCATENATE("R6C",'Mapa de Riesgos'!$O$45),"")</f>
        <v/>
      </c>
      <c r="Q21" s="68" t="str">
        <f>IF(AND('Mapa de Riesgos'!$Y$46="Alta",'Mapa de Riesgos'!$AA$46="Menor"),CONCATENATE("R6C",'Mapa de Riesgos'!$O$46),"")</f>
        <v/>
      </c>
      <c r="R21" s="68" t="str">
        <f>IF(AND('Mapa de Riesgos'!$Y$47="Alta",'Mapa de Riesgos'!$AA$47="Menor"),CONCATENATE("R6C",'Mapa de Riesgos'!$O$47),"")</f>
        <v/>
      </c>
      <c r="S21" s="68" t="str">
        <f>IF(AND('Mapa de Riesgos'!$Y$48="Alta",'Mapa de Riesgos'!$AA$48="Menor"),CONCATENATE("R6C",'Mapa de Riesgos'!$O$48),"")</f>
        <v/>
      </c>
      <c r="T21" s="68" t="str">
        <f>IF(AND('Mapa de Riesgos'!$Y$49="Alta",'Mapa de Riesgos'!$AA$49="Menor"),CONCATENATE("R6C",'Mapa de Riesgos'!$O$49),"")</f>
        <v/>
      </c>
      <c r="U21" s="69" t="str">
        <f>IF(AND('Mapa de Riesgos'!$Y$50="Alta",'Mapa de Riesgos'!$AA$50="Menor"),CONCATENATE("R6C",'Mapa de Riesgos'!$O$50),"")</f>
        <v/>
      </c>
      <c r="V21" s="52" t="str">
        <f>IF(AND('Mapa de Riesgos'!$Y$45="Alta",'Mapa de Riesgos'!$AA$45="Moderado"),CONCATENATE("R6C",'Mapa de Riesgos'!$O$45),"")</f>
        <v/>
      </c>
      <c r="W21" s="53" t="str">
        <f>IF(AND('Mapa de Riesgos'!$Y$46="Alta",'Mapa de Riesgos'!$AA$46="Moderado"),CONCATENATE("R6C",'Mapa de Riesgos'!$O$46),"")</f>
        <v/>
      </c>
      <c r="X21" s="53" t="str">
        <f>IF(AND('Mapa de Riesgos'!$Y$47="Alta",'Mapa de Riesgos'!$AA$47="Moderado"),CONCATENATE("R6C",'Mapa de Riesgos'!$O$47),"")</f>
        <v/>
      </c>
      <c r="Y21" s="53" t="str">
        <f>IF(AND('Mapa de Riesgos'!$Y$48="Alta",'Mapa de Riesgos'!$AA$48="Moderado"),CONCATENATE("R6C",'Mapa de Riesgos'!$O$48),"")</f>
        <v/>
      </c>
      <c r="Z21" s="53" t="str">
        <f>IF(AND('Mapa de Riesgos'!$Y$49="Alta",'Mapa de Riesgos'!$AA$49="Moderado"),CONCATENATE("R6C",'Mapa de Riesgos'!$O$49),"")</f>
        <v/>
      </c>
      <c r="AA21" s="54" t="str">
        <f>IF(AND('Mapa de Riesgos'!$Y$50="Alta",'Mapa de Riesgos'!$AA$50="Moderado"),CONCATENATE("R6C",'Mapa de Riesgos'!$O$50),"")</f>
        <v/>
      </c>
      <c r="AB21" s="52" t="str">
        <f>IF(AND('Mapa de Riesgos'!$Y$45="Alta",'Mapa de Riesgos'!$AA$45="Mayor"),CONCATENATE("R6C",'Mapa de Riesgos'!$O$45),"")</f>
        <v/>
      </c>
      <c r="AC21" s="53" t="str">
        <f>IF(AND('Mapa de Riesgos'!$Y$46="Alta",'Mapa de Riesgos'!$AA$46="Mayor"),CONCATENATE("R6C",'Mapa de Riesgos'!$O$46),"")</f>
        <v/>
      </c>
      <c r="AD21" s="53" t="str">
        <f>IF(AND('Mapa de Riesgos'!$Y$47="Alta",'Mapa de Riesgos'!$AA$47="Mayor"),CONCATENATE("R6C",'Mapa de Riesgos'!$O$47),"")</f>
        <v/>
      </c>
      <c r="AE21" s="53" t="str">
        <f>IF(AND('Mapa de Riesgos'!$Y$48="Alta",'Mapa de Riesgos'!$AA$48="Mayor"),CONCATENATE("R6C",'Mapa de Riesgos'!$O$48),"")</f>
        <v/>
      </c>
      <c r="AF21" s="53" t="str">
        <f>IF(AND('Mapa de Riesgos'!$Y$49="Alta",'Mapa de Riesgos'!$AA$49="Mayor"),CONCATENATE("R6C",'Mapa de Riesgos'!$O$49),"")</f>
        <v/>
      </c>
      <c r="AG21" s="54" t="str">
        <f>IF(AND('Mapa de Riesgos'!$Y$50="Alta",'Mapa de Riesgos'!$AA$50="Mayor"),CONCATENATE("R6C",'Mapa de Riesgos'!$O$50),"")</f>
        <v/>
      </c>
      <c r="AH21" s="55" t="str">
        <f>IF(AND('Mapa de Riesgos'!$Y$45="Alta",'Mapa de Riesgos'!$AA$45="Catastrófico"),CONCATENATE("R6C",'Mapa de Riesgos'!$O$45),"")</f>
        <v/>
      </c>
      <c r="AI21" s="56" t="str">
        <f>IF(AND('Mapa de Riesgos'!$Y$46="Alta",'Mapa de Riesgos'!$AA$46="Catastrófico"),CONCATENATE("R6C",'Mapa de Riesgos'!$O$46),"")</f>
        <v/>
      </c>
      <c r="AJ21" s="56" t="str">
        <f>IF(AND('Mapa de Riesgos'!$Y$47="Alta",'Mapa de Riesgos'!$AA$47="Catastrófico"),CONCATENATE("R6C",'Mapa de Riesgos'!$O$47),"")</f>
        <v/>
      </c>
      <c r="AK21" s="56" t="str">
        <f>IF(AND('Mapa de Riesgos'!$Y$48="Alta",'Mapa de Riesgos'!$AA$48="Catastrófico"),CONCATENATE("R6C",'Mapa de Riesgos'!$O$48),"")</f>
        <v/>
      </c>
      <c r="AL21" s="56" t="str">
        <f>IF(AND('Mapa de Riesgos'!$Y$49="Alta",'Mapa de Riesgos'!$AA$49="Catastrófico"),CONCATENATE("R6C",'Mapa de Riesgos'!$O$49),"")</f>
        <v/>
      </c>
      <c r="AM21" s="57" t="str">
        <f>IF(AND('Mapa de Riesgos'!$Y$50="Alta",'Mapa de Riesgos'!$AA$50="Catastrófico"),CONCATENATE("R6C",'Mapa de Riesgos'!$O$50),"")</f>
        <v/>
      </c>
      <c r="AN21" s="83"/>
      <c r="AO21" s="538"/>
      <c r="AP21" s="539"/>
      <c r="AQ21" s="539"/>
      <c r="AR21" s="539"/>
      <c r="AS21" s="539"/>
      <c r="AT21" s="5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49"/>
      <c r="C22" s="449"/>
      <c r="D22" s="450"/>
      <c r="E22" s="548"/>
      <c r="F22" s="547"/>
      <c r="G22" s="547"/>
      <c r="H22" s="547"/>
      <c r="I22" s="547"/>
      <c r="J22" s="67" t="str">
        <f>IF(AND('Mapa de Riesgos'!$Y$51="Alta",'Mapa de Riesgos'!$AA$51="Leve"),CONCATENATE("R7C",'Mapa de Riesgos'!$O$51),"")</f>
        <v/>
      </c>
      <c r="K22" s="68" t="str">
        <f>IF(AND('Mapa de Riesgos'!$Y$52="Alta",'Mapa de Riesgos'!$AA$52="Leve"),CONCATENATE("R7C",'Mapa de Riesgos'!$O$52),"")</f>
        <v/>
      </c>
      <c r="L22" s="68" t="str">
        <f>IF(AND('Mapa de Riesgos'!$Y$53="Alta",'Mapa de Riesgos'!$AA$53="Leve"),CONCATENATE("R7C",'Mapa de Riesgos'!$O$53),"")</f>
        <v/>
      </c>
      <c r="M22" s="68" t="str">
        <f>IF(AND('Mapa de Riesgos'!$Y$54="Alta",'Mapa de Riesgos'!$AA$54="Leve"),CONCATENATE("R7C",'Mapa de Riesgos'!$O$54),"")</f>
        <v/>
      </c>
      <c r="N22" s="68" t="str">
        <f>IF(AND('Mapa de Riesgos'!$Y$55="Alta",'Mapa de Riesgos'!$AA$55="Leve"),CONCATENATE("R7C",'Mapa de Riesgos'!$O$55),"")</f>
        <v/>
      </c>
      <c r="O22" s="69" t="str">
        <f>IF(AND('Mapa de Riesgos'!$Y$56="Alta",'Mapa de Riesgos'!$AA$56="Leve"),CONCATENATE("R7C",'Mapa de Riesgos'!$O$56),"")</f>
        <v/>
      </c>
      <c r="P22" s="67" t="str">
        <f>IF(AND('Mapa de Riesgos'!$Y$51="Alta",'Mapa de Riesgos'!$AA$51="Menor"),CONCATENATE("R7C",'Mapa de Riesgos'!$O$51),"")</f>
        <v/>
      </c>
      <c r="Q22" s="68" t="str">
        <f>IF(AND('Mapa de Riesgos'!$Y$52="Alta",'Mapa de Riesgos'!$AA$52="Menor"),CONCATENATE("R7C",'Mapa de Riesgos'!$O$52),"")</f>
        <v/>
      </c>
      <c r="R22" s="68" t="str">
        <f>IF(AND('Mapa de Riesgos'!$Y$53="Alta",'Mapa de Riesgos'!$AA$53="Menor"),CONCATENATE("R7C",'Mapa de Riesgos'!$O$53),"")</f>
        <v/>
      </c>
      <c r="S22" s="68" t="str">
        <f>IF(AND('Mapa de Riesgos'!$Y$54="Alta",'Mapa de Riesgos'!$AA$54="Menor"),CONCATENATE("R7C",'Mapa de Riesgos'!$O$54),"")</f>
        <v/>
      </c>
      <c r="T22" s="68" t="str">
        <f>IF(AND('Mapa de Riesgos'!$Y$55="Alta",'Mapa de Riesgos'!$AA$55="Menor"),CONCATENATE("R7C",'Mapa de Riesgos'!$O$55),"")</f>
        <v/>
      </c>
      <c r="U22" s="69" t="str">
        <f>IF(AND('Mapa de Riesgos'!$Y$56="Alta",'Mapa de Riesgos'!$AA$56="Menor"),CONCATENATE("R7C",'Mapa de Riesgos'!$O$56),"")</f>
        <v/>
      </c>
      <c r="V22" s="52" t="str">
        <f>IF(AND('Mapa de Riesgos'!$Y$51="Alta",'Mapa de Riesgos'!$AA$51="Moderado"),CONCATENATE("R7C",'Mapa de Riesgos'!$O$51),"")</f>
        <v/>
      </c>
      <c r="W22" s="53" t="str">
        <f>IF(AND('Mapa de Riesgos'!$Y$52="Alta",'Mapa de Riesgos'!$AA$52="Moderado"),CONCATENATE("R7C",'Mapa de Riesgos'!$O$52),"")</f>
        <v/>
      </c>
      <c r="X22" s="53" t="str">
        <f>IF(AND('Mapa de Riesgos'!$Y$53="Alta",'Mapa de Riesgos'!$AA$53="Moderado"),CONCATENATE("R7C",'Mapa de Riesgos'!$O$53),"")</f>
        <v/>
      </c>
      <c r="Y22" s="53" t="str">
        <f>IF(AND('Mapa de Riesgos'!$Y$54="Alta",'Mapa de Riesgos'!$AA$54="Moderado"),CONCATENATE("R7C",'Mapa de Riesgos'!$O$54),"")</f>
        <v/>
      </c>
      <c r="Z22" s="53" t="str">
        <f>IF(AND('Mapa de Riesgos'!$Y$55="Alta",'Mapa de Riesgos'!$AA$55="Moderado"),CONCATENATE("R7C",'Mapa de Riesgos'!$O$55),"")</f>
        <v/>
      </c>
      <c r="AA22" s="54" t="str">
        <f>IF(AND('Mapa de Riesgos'!$Y$56="Alta",'Mapa de Riesgos'!$AA$56="Moderado"),CONCATENATE("R7C",'Mapa de Riesgos'!$O$56),"")</f>
        <v/>
      </c>
      <c r="AB22" s="52" t="str">
        <f>IF(AND('Mapa de Riesgos'!$Y$51="Alta",'Mapa de Riesgos'!$AA$51="Mayor"),CONCATENATE("R7C",'Mapa de Riesgos'!$O$51),"")</f>
        <v/>
      </c>
      <c r="AC22" s="53" t="str">
        <f>IF(AND('Mapa de Riesgos'!$Y$52="Alta",'Mapa de Riesgos'!$AA$52="Mayor"),CONCATENATE("R7C",'Mapa de Riesgos'!$O$52),"")</f>
        <v/>
      </c>
      <c r="AD22" s="53" t="str">
        <f>IF(AND('Mapa de Riesgos'!$Y$53="Alta",'Mapa de Riesgos'!$AA$53="Mayor"),CONCATENATE("R7C",'Mapa de Riesgos'!$O$53),"")</f>
        <v/>
      </c>
      <c r="AE22" s="53" t="str">
        <f>IF(AND('Mapa de Riesgos'!$Y$54="Alta",'Mapa de Riesgos'!$AA$54="Mayor"),CONCATENATE("R7C",'Mapa de Riesgos'!$O$54),"")</f>
        <v/>
      </c>
      <c r="AF22" s="53" t="str">
        <f>IF(AND('Mapa de Riesgos'!$Y$55="Alta",'Mapa de Riesgos'!$AA$55="Mayor"),CONCATENATE("R7C",'Mapa de Riesgos'!$O$55),"")</f>
        <v/>
      </c>
      <c r="AG22" s="54" t="str">
        <f>IF(AND('Mapa de Riesgos'!$Y$56="Alta",'Mapa de Riesgos'!$AA$56="Mayor"),CONCATENATE("R7C",'Mapa de Riesgos'!$O$56),"")</f>
        <v/>
      </c>
      <c r="AH22" s="55" t="str">
        <f>IF(AND('Mapa de Riesgos'!$Y$51="Alta",'Mapa de Riesgos'!$AA$51="Catastrófico"),CONCATENATE("R7C",'Mapa de Riesgos'!$O$51),"")</f>
        <v/>
      </c>
      <c r="AI22" s="56" t="str">
        <f>IF(AND('Mapa de Riesgos'!$Y$52="Alta",'Mapa de Riesgos'!$AA$52="Catastrófico"),CONCATENATE("R7C",'Mapa de Riesgos'!$O$52),"")</f>
        <v/>
      </c>
      <c r="AJ22" s="56" t="str">
        <f>IF(AND('Mapa de Riesgos'!$Y$53="Alta",'Mapa de Riesgos'!$AA$53="Catastrófico"),CONCATENATE("R7C",'Mapa de Riesgos'!$O$53),"")</f>
        <v/>
      </c>
      <c r="AK22" s="56" t="str">
        <f>IF(AND('Mapa de Riesgos'!$Y$54="Alta",'Mapa de Riesgos'!$AA$54="Catastrófico"),CONCATENATE("R7C",'Mapa de Riesgos'!$O$54),"")</f>
        <v/>
      </c>
      <c r="AL22" s="56" t="str">
        <f>IF(AND('Mapa de Riesgos'!$Y$55="Alta",'Mapa de Riesgos'!$AA$55="Catastrófico"),CONCATENATE("R7C",'Mapa de Riesgos'!$O$55),"")</f>
        <v/>
      </c>
      <c r="AM22" s="57" t="str">
        <f>IF(AND('Mapa de Riesgos'!$Y$56="Alta",'Mapa de Riesgos'!$AA$56="Catastrófico"),CONCATENATE("R7C",'Mapa de Riesgos'!$O$56),"")</f>
        <v/>
      </c>
      <c r="AN22" s="83"/>
      <c r="AO22" s="538"/>
      <c r="AP22" s="539"/>
      <c r="AQ22" s="539"/>
      <c r="AR22" s="539"/>
      <c r="AS22" s="539"/>
      <c r="AT22" s="5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49"/>
      <c r="C23" s="449"/>
      <c r="D23" s="450"/>
      <c r="E23" s="548"/>
      <c r="F23" s="547"/>
      <c r="G23" s="547"/>
      <c r="H23" s="547"/>
      <c r="I23" s="547"/>
      <c r="J23" s="67" t="str">
        <f>IF(AND('Mapa de Riesgos'!$Y$57="Alta",'Mapa de Riesgos'!$AA$57="Leve"),CONCATENATE("R8C",'Mapa de Riesgos'!$O$57),"")</f>
        <v/>
      </c>
      <c r="K23" s="68" t="str">
        <f>IF(AND('Mapa de Riesgos'!$Y$58="Alta",'Mapa de Riesgos'!$AA$58="Leve"),CONCATENATE("R8C",'Mapa de Riesgos'!$O$58),"")</f>
        <v/>
      </c>
      <c r="L23" s="68" t="str">
        <f>IF(AND('Mapa de Riesgos'!$Y$59="Alta",'Mapa de Riesgos'!$AA$59="Leve"),CONCATENATE("R8C",'Mapa de Riesgos'!$O$59),"")</f>
        <v/>
      </c>
      <c r="M23" s="68" t="str">
        <f>IF(AND('Mapa de Riesgos'!$Y$60="Alta",'Mapa de Riesgos'!$AA$60="Leve"),CONCATENATE("R8C",'Mapa de Riesgos'!$O$60),"")</f>
        <v/>
      </c>
      <c r="N23" s="68" t="str">
        <f>IF(AND('Mapa de Riesgos'!$Y$61="Alta",'Mapa de Riesgos'!$AA$61="Leve"),CONCATENATE("R8C",'Mapa de Riesgos'!$O$61),"")</f>
        <v/>
      </c>
      <c r="O23" s="69" t="str">
        <f>IF(AND('Mapa de Riesgos'!$Y$62="Alta",'Mapa de Riesgos'!$AA$62="Leve"),CONCATENATE("R8C",'Mapa de Riesgos'!$O$62),"")</f>
        <v/>
      </c>
      <c r="P23" s="67" t="str">
        <f>IF(AND('Mapa de Riesgos'!$Y$57="Alta",'Mapa de Riesgos'!$AA$57="Menor"),CONCATENATE("R8C",'Mapa de Riesgos'!$O$57),"")</f>
        <v/>
      </c>
      <c r="Q23" s="68" t="str">
        <f>IF(AND('Mapa de Riesgos'!$Y$58="Alta",'Mapa de Riesgos'!$AA$58="Menor"),CONCATENATE("R8C",'Mapa de Riesgos'!$O$58),"")</f>
        <v/>
      </c>
      <c r="R23" s="68" t="str">
        <f>IF(AND('Mapa de Riesgos'!$Y$59="Alta",'Mapa de Riesgos'!$AA$59="Menor"),CONCATENATE("R8C",'Mapa de Riesgos'!$O$59),"")</f>
        <v/>
      </c>
      <c r="S23" s="68" t="str">
        <f>IF(AND('Mapa de Riesgos'!$Y$60="Alta",'Mapa de Riesgos'!$AA$60="Menor"),CONCATENATE("R8C",'Mapa de Riesgos'!$O$60),"")</f>
        <v/>
      </c>
      <c r="T23" s="68" t="str">
        <f>IF(AND('Mapa de Riesgos'!$Y$61="Alta",'Mapa de Riesgos'!$AA$61="Menor"),CONCATENATE("R8C",'Mapa de Riesgos'!$O$61),"")</f>
        <v/>
      </c>
      <c r="U23" s="69" t="str">
        <f>IF(AND('Mapa de Riesgos'!$Y$62="Alta",'Mapa de Riesgos'!$AA$62="Menor"),CONCATENATE("R8C",'Mapa de Riesgos'!$O$62),"")</f>
        <v/>
      </c>
      <c r="V23" s="52" t="str">
        <f>IF(AND('Mapa de Riesgos'!$Y$57="Alta",'Mapa de Riesgos'!$AA$57="Moderado"),CONCATENATE("R8C",'Mapa de Riesgos'!$O$57),"")</f>
        <v/>
      </c>
      <c r="W23" s="53" t="str">
        <f>IF(AND('Mapa de Riesgos'!$Y$58="Alta",'Mapa de Riesgos'!$AA$58="Moderado"),CONCATENATE("R8C",'Mapa de Riesgos'!$O$58),"")</f>
        <v/>
      </c>
      <c r="X23" s="53" t="str">
        <f>IF(AND('Mapa de Riesgos'!$Y$59="Alta",'Mapa de Riesgos'!$AA$59="Moderado"),CONCATENATE("R8C",'Mapa de Riesgos'!$O$59),"")</f>
        <v/>
      </c>
      <c r="Y23" s="53" t="str">
        <f>IF(AND('Mapa de Riesgos'!$Y$60="Alta",'Mapa de Riesgos'!$AA$60="Moderado"),CONCATENATE("R8C",'Mapa de Riesgos'!$O$60),"")</f>
        <v/>
      </c>
      <c r="Z23" s="53" t="str">
        <f>IF(AND('Mapa de Riesgos'!$Y$61="Alta",'Mapa de Riesgos'!$AA$61="Moderado"),CONCATENATE("R8C",'Mapa de Riesgos'!$O$61),"")</f>
        <v/>
      </c>
      <c r="AA23" s="54" t="str">
        <f>IF(AND('Mapa de Riesgos'!$Y$62="Alta",'Mapa de Riesgos'!$AA$62="Moderado"),CONCATENATE("R8C",'Mapa de Riesgos'!$O$62),"")</f>
        <v/>
      </c>
      <c r="AB23" s="52" t="str">
        <f>IF(AND('Mapa de Riesgos'!$Y$57="Alta",'Mapa de Riesgos'!$AA$57="Mayor"),CONCATENATE("R8C",'Mapa de Riesgos'!$O$57),"")</f>
        <v/>
      </c>
      <c r="AC23" s="53" t="str">
        <f>IF(AND('Mapa de Riesgos'!$Y$58="Alta",'Mapa de Riesgos'!$AA$58="Mayor"),CONCATENATE("R8C",'Mapa de Riesgos'!$O$58),"")</f>
        <v/>
      </c>
      <c r="AD23" s="53" t="str">
        <f>IF(AND('Mapa de Riesgos'!$Y$59="Alta",'Mapa de Riesgos'!$AA$59="Mayor"),CONCATENATE("R8C",'Mapa de Riesgos'!$O$59),"")</f>
        <v/>
      </c>
      <c r="AE23" s="53" t="str">
        <f>IF(AND('Mapa de Riesgos'!$Y$60="Alta",'Mapa de Riesgos'!$AA$60="Mayor"),CONCATENATE("R8C",'Mapa de Riesgos'!$O$60),"")</f>
        <v/>
      </c>
      <c r="AF23" s="53" t="str">
        <f>IF(AND('Mapa de Riesgos'!$Y$61="Alta",'Mapa de Riesgos'!$AA$61="Mayor"),CONCATENATE("R8C",'Mapa de Riesgos'!$O$61),"")</f>
        <v/>
      </c>
      <c r="AG23" s="54" t="str">
        <f>IF(AND('Mapa de Riesgos'!$Y$62="Alta",'Mapa de Riesgos'!$AA$62="Mayor"),CONCATENATE("R8C",'Mapa de Riesgos'!$O$62),"")</f>
        <v/>
      </c>
      <c r="AH23" s="55" t="str">
        <f>IF(AND('Mapa de Riesgos'!$Y$57="Alta",'Mapa de Riesgos'!$AA$57="Catastrófico"),CONCATENATE("R8C",'Mapa de Riesgos'!$O$57),"")</f>
        <v/>
      </c>
      <c r="AI23" s="56" t="str">
        <f>IF(AND('Mapa de Riesgos'!$Y$58="Alta",'Mapa de Riesgos'!$AA$58="Catastrófico"),CONCATENATE("R8C",'Mapa de Riesgos'!$O$58),"")</f>
        <v/>
      </c>
      <c r="AJ23" s="56" t="str">
        <f>IF(AND('Mapa de Riesgos'!$Y$59="Alta",'Mapa de Riesgos'!$AA$59="Catastrófico"),CONCATENATE("R8C",'Mapa de Riesgos'!$O$59),"")</f>
        <v/>
      </c>
      <c r="AK23" s="56" t="str">
        <f>IF(AND('Mapa de Riesgos'!$Y$60="Alta",'Mapa de Riesgos'!$AA$60="Catastrófico"),CONCATENATE("R8C",'Mapa de Riesgos'!$O$60),"")</f>
        <v/>
      </c>
      <c r="AL23" s="56" t="str">
        <f>IF(AND('Mapa de Riesgos'!$Y$61="Alta",'Mapa de Riesgos'!$AA$61="Catastrófico"),CONCATENATE("R8C",'Mapa de Riesgos'!$O$61),"")</f>
        <v/>
      </c>
      <c r="AM23" s="57" t="str">
        <f>IF(AND('Mapa de Riesgos'!$Y$62="Alta",'Mapa de Riesgos'!$AA$62="Catastrófico"),CONCATENATE("R8C",'Mapa de Riesgos'!$O$62),"")</f>
        <v/>
      </c>
      <c r="AN23" s="83"/>
      <c r="AO23" s="538"/>
      <c r="AP23" s="539"/>
      <c r="AQ23" s="539"/>
      <c r="AR23" s="539"/>
      <c r="AS23" s="539"/>
      <c r="AT23" s="5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49"/>
      <c r="C24" s="449"/>
      <c r="D24" s="450"/>
      <c r="E24" s="548"/>
      <c r="F24" s="547"/>
      <c r="G24" s="547"/>
      <c r="H24" s="547"/>
      <c r="I24" s="547"/>
      <c r="J24" s="67" t="str">
        <f>IF(AND('Mapa de Riesgos'!$Y$63="Alta",'Mapa de Riesgos'!$AA$63="Leve"),CONCATENATE("R9C",'Mapa de Riesgos'!$O$63),"")</f>
        <v/>
      </c>
      <c r="K24" s="68" t="str">
        <f>IF(AND('Mapa de Riesgos'!$Y$64="Alta",'Mapa de Riesgos'!$AA$64="Leve"),CONCATENATE("R9C",'Mapa de Riesgos'!$O$64),"")</f>
        <v/>
      </c>
      <c r="L24" s="68" t="str">
        <f>IF(AND('Mapa de Riesgos'!$Y$65="Alta",'Mapa de Riesgos'!$AA$65="Leve"),CONCATENATE("R9C",'Mapa de Riesgos'!$O$65),"")</f>
        <v/>
      </c>
      <c r="M24" s="68" t="str">
        <f>IF(AND('Mapa de Riesgos'!$Y$66="Alta",'Mapa de Riesgos'!$AA$66="Leve"),CONCATENATE("R9C",'Mapa de Riesgos'!$O$66),"")</f>
        <v/>
      </c>
      <c r="N24" s="68" t="str">
        <f>IF(AND('Mapa de Riesgos'!$Y$67="Alta",'Mapa de Riesgos'!$AA$67="Leve"),CONCATENATE("R9C",'Mapa de Riesgos'!$O$67),"")</f>
        <v/>
      </c>
      <c r="O24" s="69" t="str">
        <f>IF(AND('Mapa de Riesgos'!$Y$68="Alta",'Mapa de Riesgos'!$AA$68="Leve"),CONCATENATE("R9C",'Mapa de Riesgos'!$O$68),"")</f>
        <v/>
      </c>
      <c r="P24" s="67" t="str">
        <f>IF(AND('Mapa de Riesgos'!$Y$63="Alta",'Mapa de Riesgos'!$AA$63="Menor"),CONCATENATE("R9C",'Mapa de Riesgos'!$O$63),"")</f>
        <v/>
      </c>
      <c r="Q24" s="68" t="str">
        <f>IF(AND('Mapa de Riesgos'!$Y$64="Alta",'Mapa de Riesgos'!$AA$64="Menor"),CONCATENATE("R9C",'Mapa de Riesgos'!$O$64),"")</f>
        <v/>
      </c>
      <c r="R24" s="68" t="str">
        <f>IF(AND('Mapa de Riesgos'!$Y$65="Alta",'Mapa de Riesgos'!$AA$65="Menor"),CONCATENATE("R9C",'Mapa de Riesgos'!$O$65),"")</f>
        <v/>
      </c>
      <c r="S24" s="68" t="str">
        <f>IF(AND('Mapa de Riesgos'!$Y$66="Alta",'Mapa de Riesgos'!$AA$66="Menor"),CONCATENATE("R9C",'Mapa de Riesgos'!$O$66),"")</f>
        <v/>
      </c>
      <c r="T24" s="68" t="str">
        <f>IF(AND('Mapa de Riesgos'!$Y$67="Alta",'Mapa de Riesgos'!$AA$67="Menor"),CONCATENATE("R9C",'Mapa de Riesgos'!$O$67),"")</f>
        <v/>
      </c>
      <c r="U24" s="69" t="str">
        <f>IF(AND('Mapa de Riesgos'!$Y$68="Alta",'Mapa de Riesgos'!$AA$68="Menor"),CONCATENATE("R9C",'Mapa de Riesgos'!$O$68),"")</f>
        <v/>
      </c>
      <c r="V24" s="52" t="str">
        <f>IF(AND('Mapa de Riesgos'!$Y$63="Alta",'Mapa de Riesgos'!$AA$63="Moderado"),CONCATENATE("R9C",'Mapa de Riesgos'!$O$63),"")</f>
        <v/>
      </c>
      <c r="W24" s="53" t="str">
        <f>IF(AND('Mapa de Riesgos'!$Y$64="Alta",'Mapa de Riesgos'!$AA$64="Moderado"),CONCATENATE("R9C",'Mapa de Riesgos'!$O$64),"")</f>
        <v/>
      </c>
      <c r="X24" s="53" t="str">
        <f>IF(AND('Mapa de Riesgos'!$Y$65="Alta",'Mapa de Riesgos'!$AA$65="Moderado"),CONCATENATE("R9C",'Mapa de Riesgos'!$O$65),"")</f>
        <v/>
      </c>
      <c r="Y24" s="53" t="str">
        <f>IF(AND('Mapa de Riesgos'!$Y$66="Alta",'Mapa de Riesgos'!$AA$66="Moderado"),CONCATENATE("R9C",'Mapa de Riesgos'!$O$66),"")</f>
        <v/>
      </c>
      <c r="Z24" s="53" t="str">
        <f>IF(AND('Mapa de Riesgos'!$Y$67="Alta",'Mapa de Riesgos'!$AA$67="Moderado"),CONCATENATE("R9C",'Mapa de Riesgos'!$O$67),"")</f>
        <v/>
      </c>
      <c r="AA24" s="54" t="str">
        <f>IF(AND('Mapa de Riesgos'!$Y$68="Alta",'Mapa de Riesgos'!$AA$68="Moderado"),CONCATENATE("R9C",'Mapa de Riesgos'!$O$68),"")</f>
        <v/>
      </c>
      <c r="AB24" s="52" t="str">
        <f>IF(AND('Mapa de Riesgos'!$Y$63="Alta",'Mapa de Riesgos'!$AA$63="Mayor"),CONCATENATE("R9C",'Mapa de Riesgos'!$O$63),"")</f>
        <v/>
      </c>
      <c r="AC24" s="53" t="str">
        <f>IF(AND('Mapa de Riesgos'!$Y$64="Alta",'Mapa de Riesgos'!$AA$64="Mayor"),CONCATENATE("R9C",'Mapa de Riesgos'!$O$64),"")</f>
        <v/>
      </c>
      <c r="AD24" s="53" t="str">
        <f>IF(AND('Mapa de Riesgos'!$Y$65="Alta",'Mapa de Riesgos'!$AA$65="Mayor"),CONCATENATE("R9C",'Mapa de Riesgos'!$O$65),"")</f>
        <v/>
      </c>
      <c r="AE24" s="53" t="str">
        <f>IF(AND('Mapa de Riesgos'!$Y$66="Alta",'Mapa de Riesgos'!$AA$66="Mayor"),CONCATENATE("R9C",'Mapa de Riesgos'!$O$66),"")</f>
        <v/>
      </c>
      <c r="AF24" s="53" t="str">
        <f>IF(AND('Mapa de Riesgos'!$Y$67="Alta",'Mapa de Riesgos'!$AA$67="Mayor"),CONCATENATE("R9C",'Mapa de Riesgos'!$O$67),"")</f>
        <v/>
      </c>
      <c r="AG24" s="54" t="str">
        <f>IF(AND('Mapa de Riesgos'!$Y$68="Alta",'Mapa de Riesgos'!$AA$68="Mayor"),CONCATENATE("R9C",'Mapa de Riesgos'!$O$68),"")</f>
        <v/>
      </c>
      <c r="AH24" s="55" t="str">
        <f>IF(AND('Mapa de Riesgos'!$Y$63="Alta",'Mapa de Riesgos'!$AA$63="Catastrófico"),CONCATENATE("R9C",'Mapa de Riesgos'!$O$63),"")</f>
        <v/>
      </c>
      <c r="AI24" s="56" t="str">
        <f>IF(AND('Mapa de Riesgos'!$Y$64="Alta",'Mapa de Riesgos'!$AA$64="Catastrófico"),CONCATENATE("R9C",'Mapa de Riesgos'!$O$64),"")</f>
        <v/>
      </c>
      <c r="AJ24" s="56" t="str">
        <f>IF(AND('Mapa de Riesgos'!$Y$65="Alta",'Mapa de Riesgos'!$AA$65="Catastrófico"),CONCATENATE("R9C",'Mapa de Riesgos'!$O$65),"")</f>
        <v/>
      </c>
      <c r="AK24" s="56" t="str">
        <f>IF(AND('Mapa de Riesgos'!$Y$66="Alta",'Mapa de Riesgos'!$AA$66="Catastrófico"),CONCATENATE("R9C",'Mapa de Riesgos'!$O$66),"")</f>
        <v/>
      </c>
      <c r="AL24" s="56" t="str">
        <f>IF(AND('Mapa de Riesgos'!$Y$67="Alta",'Mapa de Riesgos'!$AA$67="Catastrófico"),CONCATENATE("R9C",'Mapa de Riesgos'!$O$67),"")</f>
        <v/>
      </c>
      <c r="AM24" s="57" t="str">
        <f>IF(AND('Mapa de Riesgos'!$Y$68="Alta",'Mapa de Riesgos'!$AA$68="Catastrófico"),CONCATENATE("R9C",'Mapa de Riesgos'!$O$68),"")</f>
        <v/>
      </c>
      <c r="AN24" s="83"/>
      <c r="AO24" s="538"/>
      <c r="AP24" s="539"/>
      <c r="AQ24" s="539"/>
      <c r="AR24" s="539"/>
      <c r="AS24" s="539"/>
      <c r="AT24" s="5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49"/>
      <c r="C25" s="449"/>
      <c r="D25" s="450"/>
      <c r="E25" s="549"/>
      <c r="F25" s="550"/>
      <c r="G25" s="550"/>
      <c r="H25" s="550"/>
      <c r="I25" s="550"/>
      <c r="J25" s="70" t="str">
        <f>IF(AND('Mapa de Riesgos'!$Y$69="Alta",'Mapa de Riesgos'!$AA$69="Leve"),CONCATENATE("R10C",'Mapa de Riesgos'!$O$69),"")</f>
        <v/>
      </c>
      <c r="K25" s="71" t="str">
        <f>IF(AND('Mapa de Riesgos'!$Y$70="Alta",'Mapa de Riesgos'!$AA$70="Leve"),CONCATENATE("R10C",'Mapa de Riesgos'!$O$70),"")</f>
        <v/>
      </c>
      <c r="L25" s="71" t="str">
        <f>IF(AND('Mapa de Riesgos'!$Y$71="Alta",'Mapa de Riesgos'!$AA$71="Leve"),CONCATENATE("R10C",'Mapa de Riesgos'!$O$71),"")</f>
        <v/>
      </c>
      <c r="M25" s="71" t="str">
        <f>IF(AND('Mapa de Riesgos'!$Y$72="Alta",'Mapa de Riesgos'!$AA$72="Leve"),CONCATENATE("R10C",'Mapa de Riesgos'!$O$72),"")</f>
        <v/>
      </c>
      <c r="N25" s="71" t="str">
        <f>IF(AND('Mapa de Riesgos'!$Y$73="Alta",'Mapa de Riesgos'!$AA$73="Leve"),CONCATENATE("R10C",'Mapa de Riesgos'!$O$73),"")</f>
        <v/>
      </c>
      <c r="O25" s="72" t="str">
        <f>IF(AND('Mapa de Riesgos'!$Y$74="Alta",'Mapa de Riesgos'!$AA$74="Leve"),CONCATENATE("R10C",'Mapa de Riesgos'!$O$74),"")</f>
        <v/>
      </c>
      <c r="P25" s="70" t="str">
        <f>IF(AND('Mapa de Riesgos'!$Y$69="Alta",'Mapa de Riesgos'!$AA$69="Menor"),CONCATENATE("R10C",'Mapa de Riesgos'!$O$69),"")</f>
        <v/>
      </c>
      <c r="Q25" s="71" t="str">
        <f>IF(AND('Mapa de Riesgos'!$Y$70="Alta",'Mapa de Riesgos'!$AA$70="Menor"),CONCATENATE("R10C",'Mapa de Riesgos'!$O$70),"")</f>
        <v/>
      </c>
      <c r="R25" s="71" t="str">
        <f>IF(AND('Mapa de Riesgos'!$Y$71="Alta",'Mapa de Riesgos'!$AA$71="Menor"),CONCATENATE("R10C",'Mapa de Riesgos'!$O$71),"")</f>
        <v/>
      </c>
      <c r="S25" s="71" t="str">
        <f>IF(AND('Mapa de Riesgos'!$Y$72="Alta",'Mapa de Riesgos'!$AA$72="Menor"),CONCATENATE("R10C",'Mapa de Riesgos'!$O$72),"")</f>
        <v/>
      </c>
      <c r="T25" s="71" t="str">
        <f>IF(AND('Mapa de Riesgos'!$Y$73="Alta",'Mapa de Riesgos'!$AA$73="Menor"),CONCATENATE("R10C",'Mapa de Riesgos'!$O$73),"")</f>
        <v/>
      </c>
      <c r="U25" s="72" t="str">
        <f>IF(AND('Mapa de Riesgos'!$Y$74="Alta",'Mapa de Riesgos'!$AA$74="Menor"),CONCATENATE("R10C",'Mapa de Riesgos'!$O$74),"")</f>
        <v/>
      </c>
      <c r="V25" s="58" t="str">
        <f>IF(AND('Mapa de Riesgos'!$Y$69="Alta",'Mapa de Riesgos'!$AA$69="Moderado"),CONCATENATE("R10C",'Mapa de Riesgos'!$O$69),"")</f>
        <v/>
      </c>
      <c r="W25" s="59" t="str">
        <f>IF(AND('Mapa de Riesgos'!$Y$70="Alta",'Mapa de Riesgos'!$AA$70="Moderado"),CONCATENATE("R10C",'Mapa de Riesgos'!$O$70),"")</f>
        <v/>
      </c>
      <c r="X25" s="59" t="str">
        <f>IF(AND('Mapa de Riesgos'!$Y$71="Alta",'Mapa de Riesgos'!$AA$71="Moderado"),CONCATENATE("R10C",'Mapa de Riesgos'!$O$71),"")</f>
        <v/>
      </c>
      <c r="Y25" s="59" t="str">
        <f>IF(AND('Mapa de Riesgos'!$Y$72="Alta",'Mapa de Riesgos'!$AA$72="Moderado"),CONCATENATE("R10C",'Mapa de Riesgos'!$O$72),"")</f>
        <v/>
      </c>
      <c r="Z25" s="59" t="str">
        <f>IF(AND('Mapa de Riesgos'!$Y$73="Alta",'Mapa de Riesgos'!$AA$73="Moderado"),CONCATENATE("R10C",'Mapa de Riesgos'!$O$73),"")</f>
        <v/>
      </c>
      <c r="AA25" s="60" t="str">
        <f>IF(AND('Mapa de Riesgos'!$Y$74="Alta",'Mapa de Riesgos'!$AA$74="Moderado"),CONCATENATE("R10C",'Mapa de Riesgos'!$O$74),"")</f>
        <v/>
      </c>
      <c r="AB25" s="58" t="str">
        <f>IF(AND('Mapa de Riesgos'!$Y$69="Alta",'Mapa de Riesgos'!$AA$69="Mayor"),CONCATENATE("R10C",'Mapa de Riesgos'!$O$69),"")</f>
        <v/>
      </c>
      <c r="AC25" s="59" t="str">
        <f>IF(AND('Mapa de Riesgos'!$Y$70="Alta",'Mapa de Riesgos'!$AA$70="Mayor"),CONCATENATE("R10C",'Mapa de Riesgos'!$O$70),"")</f>
        <v/>
      </c>
      <c r="AD25" s="59" t="str">
        <f>IF(AND('Mapa de Riesgos'!$Y$71="Alta",'Mapa de Riesgos'!$AA$71="Mayor"),CONCATENATE("R10C",'Mapa de Riesgos'!$O$71),"")</f>
        <v/>
      </c>
      <c r="AE25" s="59" t="str">
        <f>IF(AND('Mapa de Riesgos'!$Y$72="Alta",'Mapa de Riesgos'!$AA$72="Mayor"),CONCATENATE("R10C",'Mapa de Riesgos'!$O$72),"")</f>
        <v/>
      </c>
      <c r="AF25" s="59" t="str">
        <f>IF(AND('Mapa de Riesgos'!$Y$73="Alta",'Mapa de Riesgos'!$AA$73="Mayor"),CONCATENATE("R10C",'Mapa de Riesgos'!$O$73),"")</f>
        <v/>
      </c>
      <c r="AG25" s="60" t="str">
        <f>IF(AND('Mapa de Riesgos'!$Y$74="Alta",'Mapa de Riesgos'!$AA$74="Mayor"),CONCATENATE("R10C",'Mapa de Riesgos'!$O$74),"")</f>
        <v/>
      </c>
      <c r="AH25" s="61" t="str">
        <f>IF(AND('Mapa de Riesgos'!$Y$69="Alta",'Mapa de Riesgos'!$AA$69="Catastrófico"),CONCATENATE("R10C",'Mapa de Riesgos'!$O$69),"")</f>
        <v/>
      </c>
      <c r="AI25" s="62" t="str">
        <f>IF(AND('Mapa de Riesgos'!$Y$70="Alta",'Mapa de Riesgos'!$AA$70="Catastrófico"),CONCATENATE("R10C",'Mapa de Riesgos'!$O$70),"")</f>
        <v/>
      </c>
      <c r="AJ25" s="62" t="str">
        <f>IF(AND('Mapa de Riesgos'!$Y$71="Alta",'Mapa de Riesgos'!$AA$71="Catastrófico"),CONCATENATE("R10C",'Mapa de Riesgos'!$O$71),"")</f>
        <v/>
      </c>
      <c r="AK25" s="62" t="str">
        <f>IF(AND('Mapa de Riesgos'!$Y$72="Alta",'Mapa de Riesgos'!$AA$72="Catastrófico"),CONCATENATE("R10C",'Mapa de Riesgos'!$O$72),"")</f>
        <v/>
      </c>
      <c r="AL25" s="62" t="str">
        <f>IF(AND('Mapa de Riesgos'!$Y$73="Alta",'Mapa de Riesgos'!$AA$73="Catastrófico"),CONCATENATE("R10C",'Mapa de Riesgos'!$O$73),"")</f>
        <v/>
      </c>
      <c r="AM25" s="63" t="str">
        <f>IF(AND('Mapa de Riesgos'!$Y$74="Alta",'Mapa de Riesgos'!$AA$74="Catastrófico"),CONCATENATE("R10C",'Mapa de Riesgos'!$O$74),"")</f>
        <v/>
      </c>
      <c r="AN25" s="83"/>
      <c r="AO25" s="541"/>
      <c r="AP25" s="542"/>
      <c r="AQ25" s="542"/>
      <c r="AR25" s="542"/>
      <c r="AS25" s="542"/>
      <c r="AT25" s="5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49"/>
      <c r="C26" s="449"/>
      <c r="D26" s="450"/>
      <c r="E26" s="544" t="s">
        <v>132</v>
      </c>
      <c r="F26" s="545"/>
      <c r="G26" s="545"/>
      <c r="H26" s="545"/>
      <c r="I26" s="56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4" t="s">
        <v>133</v>
      </c>
      <c r="AP26" s="575"/>
      <c r="AQ26" s="575"/>
      <c r="AR26" s="575"/>
      <c r="AS26" s="575"/>
      <c r="AT26" s="5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49"/>
      <c r="C27" s="449"/>
      <c r="D27" s="450"/>
      <c r="E27" s="546"/>
      <c r="F27" s="547"/>
      <c r="G27" s="547"/>
      <c r="H27" s="547"/>
      <c r="I27" s="563"/>
      <c r="J27" s="67" t="str">
        <f>IF(AND('Mapa de Riesgos'!$Y$18="Media",'Mapa de Riesgos'!$AA$18="Leve"),CONCATENATE("R2C",'Mapa de Riesgos'!$O$18),"")</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Riesgos'!$Y$18="Media",'Mapa de Riesgos'!$AA$18="Menor"),CONCATENATE("R2C",'Mapa de Riesgos'!$O$18),"")</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Riesgos'!$Y$18="Media",'Mapa de Riesgos'!$AA$18="Moderado"),CONCATENATE("R2C",'Mapa de Riesgos'!$O$18),"")</f>
        <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Riesgos'!$Y$18="Media",'Mapa de Riesgos'!$AA$18="Mayor"),CONCATENATE("R2C",'Mapa de Riesgos'!$O$18),"")</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Riesgos'!$Y$18="Media",'Mapa de Riesgos'!$AA$18="Catastrófico"),CONCATENATE("R2C",'Mapa de Riesgos'!$O$18),"")</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77"/>
      <c r="AP27" s="578"/>
      <c r="AQ27" s="578"/>
      <c r="AR27" s="578"/>
      <c r="AS27" s="578"/>
      <c r="AT27" s="5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49"/>
      <c r="C28" s="449"/>
      <c r="D28" s="450"/>
      <c r="E28" s="548"/>
      <c r="F28" s="547"/>
      <c r="G28" s="547"/>
      <c r="H28" s="547"/>
      <c r="I28" s="563"/>
      <c r="J28" s="67" t="str">
        <f>IF(AND('Mapa de Riesgos'!$Y$25="Media",'Mapa de Riesgos'!$AA$25="Leve"),CONCATENATE("R3C",'Mapa de Riesgos'!$O$25),"")</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Riesgos'!$Y$25="Media",'Mapa de Riesgos'!$AA$25="Menor"),CONCATENATE("R3C",'Mapa de Riesgos'!$O$25),"")</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Riesgos'!$Y$25="Media",'Mapa de Riesgos'!$AA$25="Moderado"),CONCATENATE("R3C",'Mapa de Riesgos'!$O$25),"")</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Riesgos'!$Y$25="Media",'Mapa de Riesgos'!$AA$25="Mayor"),CONCATENATE("R3C",'Mapa de Riesgos'!$O$25),"")</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Riesgos'!$Y$25="Media",'Mapa de Riesgos'!$AA$25="Catastrófico"),CONCATENATE("R3C",'Mapa de Riesgos'!$O$25),"")</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577"/>
      <c r="AP28" s="578"/>
      <c r="AQ28" s="578"/>
      <c r="AR28" s="578"/>
      <c r="AS28" s="578"/>
      <c r="AT28" s="5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49"/>
      <c r="C29" s="449"/>
      <c r="D29" s="450"/>
      <c r="E29" s="548"/>
      <c r="F29" s="547"/>
      <c r="G29" s="547"/>
      <c r="H29" s="547"/>
      <c r="I29" s="563"/>
      <c r="J29" s="67" t="str">
        <f>IF(AND('Mapa de Riesgos'!$Y$32="Media",'Mapa de Riesgos'!$AA$32="Leve"),CONCATENATE("R4C",'Mapa de Riesgos'!$O$32),"")</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Riesgos'!$Y$32="Media",'Mapa de Riesgos'!$AA$32="Menor"),CONCATENATE("R4C",'Mapa de Riesgos'!$O$32),"")</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Riesgos'!$Y$32="Media",'Mapa de Riesgos'!$AA$32="Moderado"),CONCATENATE("R4C",'Mapa de Riesgos'!$O$32),"")</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Riesgos'!$Y$32="Media",'Mapa de Riesgos'!$AA$32="Mayor"),CONCATENATE("R4C",'Mapa de Riesgos'!$O$32),"")</f>
        <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577"/>
      <c r="AP29" s="578"/>
      <c r="AQ29" s="578"/>
      <c r="AR29" s="578"/>
      <c r="AS29" s="578"/>
      <c r="AT29" s="5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49"/>
      <c r="C30" s="449"/>
      <c r="D30" s="450"/>
      <c r="E30" s="548"/>
      <c r="F30" s="547"/>
      <c r="G30" s="547"/>
      <c r="H30" s="547"/>
      <c r="I30" s="563"/>
      <c r="J30" s="67" t="str">
        <f>IF(AND('Mapa de Riesgos'!$Y$38="Media",'Mapa de Riesgos'!$AA$38="Leve"),CONCATENATE("R5C",'Mapa de Riesgos'!$O$38),"")</f>
        <v/>
      </c>
      <c r="K30" s="68" t="str">
        <f>IF(AND('Mapa de Riesgos'!$Y$40="Media",'Mapa de Riesgos'!$AA$40="Leve"),CONCATENATE("R5C",'Mapa de Riesgos'!$O$40),"")</f>
        <v/>
      </c>
      <c r="L30" s="68" t="str">
        <f>IF(AND('Mapa de Riesgos'!$Y$41="Media",'Mapa de Riesgos'!$AA$41="Leve"),CONCATENATE("R5C",'Mapa de Riesgos'!$O$41),"")</f>
        <v/>
      </c>
      <c r="M30" s="68" t="str">
        <f>IF(AND('Mapa de Riesgos'!$Y$42="Media",'Mapa de Riesgos'!$AA$42="Leve"),CONCATENATE("R5C",'Mapa de Riesgos'!$O$42),"")</f>
        <v/>
      </c>
      <c r="N30" s="68" t="str">
        <f>IF(AND('Mapa de Riesgos'!$Y$43="Media",'Mapa de Riesgos'!$AA$43="Leve"),CONCATENATE("R5C",'Mapa de Riesgos'!$O$43),"")</f>
        <v/>
      </c>
      <c r="O30" s="69" t="str">
        <f>IF(AND('Mapa de Riesgos'!$Y$44="Media",'Mapa de Riesgos'!$AA$44="Leve"),CONCATENATE("R5C",'Mapa de Riesgos'!$O$44),"")</f>
        <v/>
      </c>
      <c r="P30" s="67" t="str">
        <f>IF(AND('Mapa de Riesgos'!$Y$38="Media",'Mapa de Riesgos'!$AA$38="Menor"),CONCATENATE("R5C",'Mapa de Riesgos'!$O$38),"")</f>
        <v/>
      </c>
      <c r="Q30" s="68" t="str">
        <f>IF(AND('Mapa de Riesgos'!$Y$40="Media",'Mapa de Riesgos'!$AA$40="Menor"),CONCATENATE("R5C",'Mapa de Riesgos'!$O$40),"")</f>
        <v/>
      </c>
      <c r="R30" s="68" t="str">
        <f>IF(AND('Mapa de Riesgos'!$Y$41="Media",'Mapa de Riesgos'!$AA$41="Menor"),CONCATENATE("R5C",'Mapa de Riesgos'!$O$41),"")</f>
        <v/>
      </c>
      <c r="S30" s="68" t="str">
        <f>IF(AND('Mapa de Riesgos'!$Y$42="Media",'Mapa de Riesgos'!$AA$42="Menor"),CONCATENATE("R5C",'Mapa de Riesgos'!$O$42),"")</f>
        <v/>
      </c>
      <c r="T30" s="68" t="str">
        <f>IF(AND('Mapa de Riesgos'!$Y$43="Media",'Mapa de Riesgos'!$AA$43="Menor"),CONCATENATE("R5C",'Mapa de Riesgos'!$O$43),"")</f>
        <v/>
      </c>
      <c r="U30" s="69" t="str">
        <f>IF(AND('Mapa de Riesgos'!$Y$44="Media",'Mapa de Riesgos'!$AA$44="Menor"),CONCATENATE("R5C",'Mapa de Riesgos'!$O$44),"")</f>
        <v/>
      </c>
      <c r="V30" s="67" t="str">
        <f>IF(AND('Mapa de Riesgos'!$Y$38="Media",'Mapa de Riesgos'!$AA$38="Moderado"),CONCATENATE("R5C",'Mapa de Riesgos'!$O$38),"")</f>
        <v/>
      </c>
      <c r="W30" s="68" t="str">
        <f>IF(AND('Mapa de Riesgos'!$Y$40="Media",'Mapa de Riesgos'!$AA$40="Moderado"),CONCATENATE("R5C",'Mapa de Riesgos'!$O$40),"")</f>
        <v/>
      </c>
      <c r="X30" s="68" t="str">
        <f>IF(AND('Mapa de Riesgos'!$Y$41="Media",'Mapa de Riesgos'!$AA$41="Moderado"),CONCATENATE("R5C",'Mapa de Riesgos'!$O$41),"")</f>
        <v/>
      </c>
      <c r="Y30" s="68" t="str">
        <f>IF(AND('Mapa de Riesgos'!$Y$42="Media",'Mapa de Riesgos'!$AA$42="Moderado"),CONCATENATE("R5C",'Mapa de Riesgos'!$O$42),"")</f>
        <v/>
      </c>
      <c r="Z30" s="68" t="str">
        <f>IF(AND('Mapa de Riesgos'!$Y$43="Media",'Mapa de Riesgos'!$AA$43="Moderado"),CONCATENATE("R5C",'Mapa de Riesgos'!$O$43),"")</f>
        <v/>
      </c>
      <c r="AA30" s="69" t="str">
        <f>IF(AND('Mapa de Riesgos'!$Y$44="Media",'Mapa de Riesgos'!$AA$44="Moderado"),CONCATENATE("R5C",'Mapa de Riesgos'!$O$44),"")</f>
        <v/>
      </c>
      <c r="AB30" s="52" t="str">
        <f>IF(AND('Mapa de Riesgos'!$Y$38="Media",'Mapa de Riesgos'!$AA$38="Mayor"),CONCATENATE("R5C",'Mapa de Riesgos'!$O$38),"")</f>
        <v/>
      </c>
      <c r="AC30" s="53" t="str">
        <f>IF(AND('Mapa de Riesgos'!$Y$40="Media",'Mapa de Riesgos'!$AA$40="Mayor"),CONCATENATE("R5C",'Mapa de Riesgos'!$O$40),"")</f>
        <v/>
      </c>
      <c r="AD30" s="53" t="str">
        <f>IF(AND('Mapa de Riesgos'!$Y$41="Media",'Mapa de Riesgos'!$AA$41="Mayor"),CONCATENATE("R5C",'Mapa de Riesgos'!$O$41),"")</f>
        <v/>
      </c>
      <c r="AE30" s="53" t="str">
        <f>IF(AND('Mapa de Riesgos'!$Y$42="Media",'Mapa de Riesgos'!$AA$42="Mayor"),CONCATENATE("R5C",'Mapa de Riesgos'!$O$42),"")</f>
        <v/>
      </c>
      <c r="AF30" s="53" t="str">
        <f>IF(AND('Mapa de Riesgos'!$Y$43="Media",'Mapa de Riesgos'!$AA$43="Mayor"),CONCATENATE("R5C",'Mapa de Riesgos'!$O$43),"")</f>
        <v/>
      </c>
      <c r="AG30" s="54" t="str">
        <f>IF(AND('Mapa de Riesgos'!$Y$44="Media",'Mapa de Riesgos'!$AA$44="Mayor"),CONCATENATE("R5C",'Mapa de Riesgos'!$O$44),"")</f>
        <v/>
      </c>
      <c r="AH30" s="55" t="str">
        <f>IF(AND('Mapa de Riesgos'!$Y$38="Media",'Mapa de Riesgos'!$AA$38="Catastrófico"),CONCATENATE("R5C",'Mapa de Riesgos'!$O$38),"")</f>
        <v/>
      </c>
      <c r="AI30" s="56" t="str">
        <f>IF(AND('Mapa de Riesgos'!$Y$40="Media",'Mapa de Riesgos'!$AA$40="Catastrófico"),CONCATENATE("R5C",'Mapa de Riesgos'!$O$40),"")</f>
        <v/>
      </c>
      <c r="AJ30" s="56" t="str">
        <f>IF(AND('Mapa de Riesgos'!$Y$41="Media",'Mapa de Riesgos'!$AA$41="Catastrófico"),CONCATENATE("R5C",'Mapa de Riesgos'!$O$41),"")</f>
        <v/>
      </c>
      <c r="AK30" s="56" t="str">
        <f>IF(AND('Mapa de Riesgos'!$Y$42="Media",'Mapa de Riesgos'!$AA$42="Catastrófico"),CONCATENATE("R5C",'Mapa de Riesgos'!$O$42),"")</f>
        <v/>
      </c>
      <c r="AL30" s="56" t="str">
        <f>IF(AND('Mapa de Riesgos'!$Y$43="Media",'Mapa de Riesgos'!$AA$43="Catastrófico"),CONCATENATE("R5C",'Mapa de Riesgos'!$O$43),"")</f>
        <v/>
      </c>
      <c r="AM30" s="57" t="str">
        <f>IF(AND('Mapa de Riesgos'!$Y$44="Media",'Mapa de Riesgos'!$AA$44="Catastrófico"),CONCATENATE("R5C",'Mapa de Riesgos'!$O$44),"")</f>
        <v/>
      </c>
      <c r="AN30" s="83"/>
      <c r="AO30" s="577"/>
      <c r="AP30" s="578"/>
      <c r="AQ30" s="578"/>
      <c r="AR30" s="578"/>
      <c r="AS30" s="578"/>
      <c r="AT30" s="5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49"/>
      <c r="C31" s="449"/>
      <c r="D31" s="450"/>
      <c r="E31" s="548"/>
      <c r="F31" s="547"/>
      <c r="G31" s="547"/>
      <c r="H31" s="547"/>
      <c r="I31" s="563"/>
      <c r="J31" s="67" t="str">
        <f>IF(AND('Mapa de Riesgos'!$Y$45="Media",'Mapa de Riesgos'!$AA$45="Leve"),CONCATENATE("R6C",'Mapa de Riesgos'!$O$45),"")</f>
        <v/>
      </c>
      <c r="K31" s="68" t="str">
        <f>IF(AND('Mapa de Riesgos'!$Y$46="Media",'Mapa de Riesgos'!$AA$46="Leve"),CONCATENATE("R6C",'Mapa de Riesgos'!$O$46),"")</f>
        <v/>
      </c>
      <c r="L31" s="68" t="str">
        <f>IF(AND('Mapa de Riesgos'!$Y$47="Media",'Mapa de Riesgos'!$AA$47="Leve"),CONCATENATE("R6C",'Mapa de Riesgos'!$O$47),"")</f>
        <v/>
      </c>
      <c r="M31" s="68" t="str">
        <f>IF(AND('Mapa de Riesgos'!$Y$48="Media",'Mapa de Riesgos'!$AA$48="Leve"),CONCATENATE("R6C",'Mapa de Riesgos'!$O$48),"")</f>
        <v/>
      </c>
      <c r="N31" s="68" t="str">
        <f>IF(AND('Mapa de Riesgos'!$Y$49="Media",'Mapa de Riesgos'!$AA$49="Leve"),CONCATENATE("R6C",'Mapa de Riesgos'!$O$49),"")</f>
        <v/>
      </c>
      <c r="O31" s="69" t="str">
        <f>IF(AND('Mapa de Riesgos'!$Y$50="Media",'Mapa de Riesgos'!$AA$50="Leve"),CONCATENATE("R6C",'Mapa de Riesgos'!$O$50),"")</f>
        <v/>
      </c>
      <c r="P31" s="67" t="str">
        <f>IF(AND('Mapa de Riesgos'!$Y$45="Media",'Mapa de Riesgos'!$AA$45="Menor"),CONCATENATE("R6C",'Mapa de Riesgos'!$O$45),"")</f>
        <v/>
      </c>
      <c r="Q31" s="68" t="str">
        <f>IF(AND('Mapa de Riesgos'!$Y$46="Media",'Mapa de Riesgos'!$AA$46="Menor"),CONCATENATE("R6C",'Mapa de Riesgos'!$O$46),"")</f>
        <v/>
      </c>
      <c r="R31" s="68" t="str">
        <f>IF(AND('Mapa de Riesgos'!$Y$47="Media",'Mapa de Riesgos'!$AA$47="Menor"),CONCATENATE("R6C",'Mapa de Riesgos'!$O$47),"")</f>
        <v/>
      </c>
      <c r="S31" s="68" t="str">
        <f>IF(AND('Mapa de Riesgos'!$Y$48="Media",'Mapa de Riesgos'!$AA$48="Menor"),CONCATENATE("R6C",'Mapa de Riesgos'!$O$48),"")</f>
        <v/>
      </c>
      <c r="T31" s="68" t="str">
        <f>IF(AND('Mapa de Riesgos'!$Y$49="Media",'Mapa de Riesgos'!$AA$49="Menor"),CONCATENATE("R6C",'Mapa de Riesgos'!$O$49),"")</f>
        <v/>
      </c>
      <c r="U31" s="69" t="str">
        <f>IF(AND('Mapa de Riesgos'!$Y$50="Media",'Mapa de Riesgos'!$AA$50="Menor"),CONCATENATE("R6C",'Mapa de Riesgos'!$O$50),"")</f>
        <v/>
      </c>
      <c r="V31" s="67" t="str">
        <f>IF(AND('Mapa de Riesgos'!$Y$45="Media",'Mapa de Riesgos'!$AA$45="Moderado"),CONCATENATE("R6C",'Mapa de Riesgos'!$O$45),"")</f>
        <v/>
      </c>
      <c r="W31" s="68" t="str">
        <f>IF(AND('Mapa de Riesgos'!$Y$46="Media",'Mapa de Riesgos'!$AA$46="Moderado"),CONCATENATE("R6C",'Mapa de Riesgos'!$O$46),"")</f>
        <v/>
      </c>
      <c r="X31" s="68" t="str">
        <f>IF(AND('Mapa de Riesgos'!$Y$47="Media",'Mapa de Riesgos'!$AA$47="Moderado"),CONCATENATE("R6C",'Mapa de Riesgos'!$O$47),"")</f>
        <v/>
      </c>
      <c r="Y31" s="68" t="str">
        <f>IF(AND('Mapa de Riesgos'!$Y$48="Media",'Mapa de Riesgos'!$AA$48="Moderado"),CONCATENATE("R6C",'Mapa de Riesgos'!$O$48),"")</f>
        <v/>
      </c>
      <c r="Z31" s="68" t="str">
        <f>IF(AND('Mapa de Riesgos'!$Y$49="Media",'Mapa de Riesgos'!$AA$49="Moderado"),CONCATENATE("R6C",'Mapa de Riesgos'!$O$49),"")</f>
        <v/>
      </c>
      <c r="AA31" s="69" t="str">
        <f>IF(AND('Mapa de Riesgos'!$Y$50="Media",'Mapa de Riesgos'!$AA$50="Moderado"),CONCATENATE("R6C",'Mapa de Riesgos'!$O$50),"")</f>
        <v/>
      </c>
      <c r="AB31" s="52" t="str">
        <f>IF(AND('Mapa de Riesgos'!$Y$45="Media",'Mapa de Riesgos'!$AA$45="Mayor"),CONCATENATE("R6C",'Mapa de Riesgos'!$O$45),"")</f>
        <v/>
      </c>
      <c r="AC31" s="53" t="str">
        <f>IF(AND('Mapa de Riesgos'!$Y$46="Media",'Mapa de Riesgos'!$AA$46="Mayor"),CONCATENATE("R6C",'Mapa de Riesgos'!$O$46),"")</f>
        <v/>
      </c>
      <c r="AD31" s="53" t="str">
        <f>IF(AND('Mapa de Riesgos'!$Y$47="Media",'Mapa de Riesgos'!$AA$47="Mayor"),CONCATENATE("R6C",'Mapa de Riesgos'!$O$47),"")</f>
        <v/>
      </c>
      <c r="AE31" s="53" t="str">
        <f>IF(AND('Mapa de Riesgos'!$Y$48="Media",'Mapa de Riesgos'!$AA$48="Mayor"),CONCATENATE("R6C",'Mapa de Riesgos'!$O$48),"")</f>
        <v/>
      </c>
      <c r="AF31" s="53" t="str">
        <f>IF(AND('Mapa de Riesgos'!$Y$49="Media",'Mapa de Riesgos'!$AA$49="Mayor"),CONCATENATE("R6C",'Mapa de Riesgos'!$O$49),"")</f>
        <v/>
      </c>
      <c r="AG31" s="54" t="str">
        <f>IF(AND('Mapa de Riesgos'!$Y$50="Media",'Mapa de Riesgos'!$AA$50="Mayor"),CONCATENATE("R6C",'Mapa de Riesgos'!$O$50),"")</f>
        <v/>
      </c>
      <c r="AH31" s="55" t="str">
        <f>IF(AND('Mapa de Riesgos'!$Y$45="Media",'Mapa de Riesgos'!$AA$45="Catastrófico"),CONCATENATE("R6C",'Mapa de Riesgos'!$O$45),"")</f>
        <v/>
      </c>
      <c r="AI31" s="56" t="str">
        <f>IF(AND('Mapa de Riesgos'!$Y$46="Media",'Mapa de Riesgos'!$AA$46="Catastrófico"),CONCATENATE("R6C",'Mapa de Riesgos'!$O$46),"")</f>
        <v/>
      </c>
      <c r="AJ31" s="56" t="str">
        <f>IF(AND('Mapa de Riesgos'!$Y$47="Media",'Mapa de Riesgos'!$AA$47="Catastrófico"),CONCATENATE("R6C",'Mapa de Riesgos'!$O$47),"")</f>
        <v/>
      </c>
      <c r="AK31" s="56" t="str">
        <f>IF(AND('Mapa de Riesgos'!$Y$48="Media",'Mapa de Riesgos'!$AA$48="Catastrófico"),CONCATENATE("R6C",'Mapa de Riesgos'!$O$48),"")</f>
        <v/>
      </c>
      <c r="AL31" s="56" t="str">
        <f>IF(AND('Mapa de Riesgos'!$Y$49="Media",'Mapa de Riesgos'!$AA$49="Catastrófico"),CONCATENATE("R6C",'Mapa de Riesgos'!$O$49),"")</f>
        <v/>
      </c>
      <c r="AM31" s="57" t="str">
        <f>IF(AND('Mapa de Riesgos'!$Y$50="Media",'Mapa de Riesgos'!$AA$50="Catastrófico"),CONCATENATE("R6C",'Mapa de Riesgos'!$O$50),"")</f>
        <v/>
      </c>
      <c r="AN31" s="83"/>
      <c r="AO31" s="577"/>
      <c r="AP31" s="578"/>
      <c r="AQ31" s="578"/>
      <c r="AR31" s="578"/>
      <c r="AS31" s="578"/>
      <c r="AT31" s="5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49"/>
      <c r="C32" s="449"/>
      <c r="D32" s="450"/>
      <c r="E32" s="548"/>
      <c r="F32" s="547"/>
      <c r="G32" s="547"/>
      <c r="H32" s="547"/>
      <c r="I32" s="563"/>
      <c r="J32" s="67" t="str">
        <f>IF(AND('Mapa de Riesgos'!$Y$51="Media",'Mapa de Riesgos'!$AA$51="Leve"),CONCATENATE("R7C",'Mapa de Riesgos'!$O$51),"")</f>
        <v/>
      </c>
      <c r="K32" s="68" t="str">
        <f>IF(AND('Mapa de Riesgos'!$Y$52="Media",'Mapa de Riesgos'!$AA$52="Leve"),CONCATENATE("R7C",'Mapa de Riesgos'!$O$52),"")</f>
        <v/>
      </c>
      <c r="L32" s="68" t="str">
        <f>IF(AND('Mapa de Riesgos'!$Y$53="Media",'Mapa de Riesgos'!$AA$53="Leve"),CONCATENATE("R7C",'Mapa de Riesgos'!$O$53),"")</f>
        <v/>
      </c>
      <c r="M32" s="68" t="str">
        <f>IF(AND('Mapa de Riesgos'!$Y$54="Media",'Mapa de Riesgos'!$AA$54="Leve"),CONCATENATE("R7C",'Mapa de Riesgos'!$O$54),"")</f>
        <v/>
      </c>
      <c r="N32" s="68" t="str">
        <f>IF(AND('Mapa de Riesgos'!$Y$55="Media",'Mapa de Riesgos'!$AA$55="Leve"),CONCATENATE("R7C",'Mapa de Riesgos'!$O$55),"")</f>
        <v/>
      </c>
      <c r="O32" s="69" t="str">
        <f>IF(AND('Mapa de Riesgos'!$Y$56="Media",'Mapa de Riesgos'!$AA$56="Leve"),CONCATENATE("R7C",'Mapa de Riesgos'!$O$56),"")</f>
        <v/>
      </c>
      <c r="P32" s="67" t="str">
        <f>IF(AND('Mapa de Riesgos'!$Y$51="Media",'Mapa de Riesgos'!$AA$51="Menor"),CONCATENATE("R7C",'Mapa de Riesgos'!$O$51),"")</f>
        <v/>
      </c>
      <c r="Q32" s="68" t="str">
        <f>IF(AND('Mapa de Riesgos'!$Y$52="Media",'Mapa de Riesgos'!$AA$52="Menor"),CONCATENATE("R7C",'Mapa de Riesgos'!$O$52),"")</f>
        <v/>
      </c>
      <c r="R32" s="68" t="str">
        <f>IF(AND('Mapa de Riesgos'!$Y$53="Media",'Mapa de Riesgos'!$AA$53="Menor"),CONCATENATE("R7C",'Mapa de Riesgos'!$O$53),"")</f>
        <v/>
      </c>
      <c r="S32" s="68" t="str">
        <f>IF(AND('Mapa de Riesgos'!$Y$54="Media",'Mapa de Riesgos'!$AA$54="Menor"),CONCATENATE("R7C",'Mapa de Riesgos'!$O$54),"")</f>
        <v/>
      </c>
      <c r="T32" s="68" t="str">
        <f>IF(AND('Mapa de Riesgos'!$Y$55="Media",'Mapa de Riesgos'!$AA$55="Menor"),CONCATENATE("R7C",'Mapa de Riesgos'!$O$55),"")</f>
        <v/>
      </c>
      <c r="U32" s="69" t="str">
        <f>IF(AND('Mapa de Riesgos'!$Y$56="Media",'Mapa de Riesgos'!$AA$56="Menor"),CONCATENATE("R7C",'Mapa de Riesgos'!$O$56),"")</f>
        <v/>
      </c>
      <c r="V32" s="67" t="str">
        <f>IF(AND('Mapa de Riesgos'!$Y$51="Media",'Mapa de Riesgos'!$AA$51="Moderado"),CONCATENATE("R7C",'Mapa de Riesgos'!$O$51),"")</f>
        <v/>
      </c>
      <c r="W32" s="68" t="str">
        <f>IF(AND('Mapa de Riesgos'!$Y$52="Media",'Mapa de Riesgos'!$AA$52="Moderado"),CONCATENATE("R7C",'Mapa de Riesgos'!$O$52),"")</f>
        <v/>
      </c>
      <c r="X32" s="68" t="str">
        <f>IF(AND('Mapa de Riesgos'!$Y$53="Media",'Mapa de Riesgos'!$AA$53="Moderado"),CONCATENATE("R7C",'Mapa de Riesgos'!$O$53),"")</f>
        <v/>
      </c>
      <c r="Y32" s="68" t="str">
        <f>IF(AND('Mapa de Riesgos'!$Y$54="Media",'Mapa de Riesgos'!$AA$54="Moderado"),CONCATENATE("R7C",'Mapa de Riesgos'!$O$54),"")</f>
        <v/>
      </c>
      <c r="Z32" s="68" t="str">
        <f>IF(AND('Mapa de Riesgos'!$Y$55="Media",'Mapa de Riesgos'!$AA$55="Moderado"),CONCATENATE("R7C",'Mapa de Riesgos'!$O$55),"")</f>
        <v/>
      </c>
      <c r="AA32" s="69" t="str">
        <f>IF(AND('Mapa de Riesgos'!$Y$56="Media",'Mapa de Riesgos'!$AA$56="Moderado"),CONCATENATE("R7C",'Mapa de Riesgos'!$O$56),"")</f>
        <v/>
      </c>
      <c r="AB32" s="52" t="str">
        <f>IF(AND('Mapa de Riesgos'!$Y$51="Media",'Mapa de Riesgos'!$AA$51="Mayor"),CONCATENATE("R7C",'Mapa de Riesgos'!$O$51),"")</f>
        <v/>
      </c>
      <c r="AC32" s="53" t="str">
        <f>IF(AND('Mapa de Riesgos'!$Y$52="Media",'Mapa de Riesgos'!$AA$52="Mayor"),CONCATENATE("R7C",'Mapa de Riesgos'!$O$52),"")</f>
        <v/>
      </c>
      <c r="AD32" s="53" t="str">
        <f>IF(AND('Mapa de Riesgos'!$Y$53="Media",'Mapa de Riesgos'!$AA$53="Mayor"),CONCATENATE("R7C",'Mapa de Riesgos'!$O$53),"")</f>
        <v/>
      </c>
      <c r="AE32" s="53" t="str">
        <f>IF(AND('Mapa de Riesgos'!$Y$54="Media",'Mapa de Riesgos'!$AA$54="Mayor"),CONCATENATE("R7C",'Mapa de Riesgos'!$O$54),"")</f>
        <v/>
      </c>
      <c r="AF32" s="53" t="str">
        <f>IF(AND('Mapa de Riesgos'!$Y$55="Media",'Mapa de Riesgos'!$AA$55="Mayor"),CONCATENATE("R7C",'Mapa de Riesgos'!$O$55),"")</f>
        <v/>
      </c>
      <c r="AG32" s="54" t="str">
        <f>IF(AND('Mapa de Riesgos'!$Y$56="Media",'Mapa de Riesgos'!$AA$56="Mayor"),CONCATENATE("R7C",'Mapa de Riesgos'!$O$56),"")</f>
        <v/>
      </c>
      <c r="AH32" s="55" t="str">
        <f>IF(AND('Mapa de Riesgos'!$Y$51="Media",'Mapa de Riesgos'!$AA$51="Catastrófico"),CONCATENATE("R7C",'Mapa de Riesgos'!$O$51),"")</f>
        <v/>
      </c>
      <c r="AI32" s="56" t="str">
        <f>IF(AND('Mapa de Riesgos'!$Y$52="Media",'Mapa de Riesgos'!$AA$52="Catastrófico"),CONCATENATE("R7C",'Mapa de Riesgos'!$O$52),"")</f>
        <v/>
      </c>
      <c r="AJ32" s="56" t="str">
        <f>IF(AND('Mapa de Riesgos'!$Y$53="Media",'Mapa de Riesgos'!$AA$53="Catastrófico"),CONCATENATE("R7C",'Mapa de Riesgos'!$O$53),"")</f>
        <v/>
      </c>
      <c r="AK32" s="56" t="str">
        <f>IF(AND('Mapa de Riesgos'!$Y$54="Media",'Mapa de Riesgos'!$AA$54="Catastrófico"),CONCATENATE("R7C",'Mapa de Riesgos'!$O$54),"")</f>
        <v/>
      </c>
      <c r="AL32" s="56" t="str">
        <f>IF(AND('Mapa de Riesgos'!$Y$55="Media",'Mapa de Riesgos'!$AA$55="Catastrófico"),CONCATENATE("R7C",'Mapa de Riesgos'!$O$55),"")</f>
        <v/>
      </c>
      <c r="AM32" s="57" t="str">
        <f>IF(AND('Mapa de Riesgos'!$Y$56="Media",'Mapa de Riesgos'!$AA$56="Catastrófico"),CONCATENATE("R7C",'Mapa de Riesgos'!$O$56),"")</f>
        <v/>
      </c>
      <c r="AN32" s="83"/>
      <c r="AO32" s="577"/>
      <c r="AP32" s="578"/>
      <c r="AQ32" s="578"/>
      <c r="AR32" s="578"/>
      <c r="AS32" s="578"/>
      <c r="AT32" s="5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49"/>
      <c r="C33" s="449"/>
      <c r="D33" s="450"/>
      <c r="E33" s="548"/>
      <c r="F33" s="547"/>
      <c r="G33" s="547"/>
      <c r="H33" s="547"/>
      <c r="I33" s="563"/>
      <c r="J33" s="67" t="str">
        <f>IF(AND('Mapa de Riesgos'!$Y$57="Media",'Mapa de Riesgos'!$AA$57="Leve"),CONCATENATE("R8C",'Mapa de Riesgos'!$O$57),"")</f>
        <v/>
      </c>
      <c r="K33" s="68" t="str">
        <f>IF(AND('Mapa de Riesgos'!$Y$58="Media",'Mapa de Riesgos'!$AA$58="Leve"),CONCATENATE("R8C",'Mapa de Riesgos'!$O$58),"")</f>
        <v/>
      </c>
      <c r="L33" s="68" t="str">
        <f>IF(AND('Mapa de Riesgos'!$Y$59="Media",'Mapa de Riesgos'!$AA$59="Leve"),CONCATENATE("R8C",'Mapa de Riesgos'!$O$59),"")</f>
        <v/>
      </c>
      <c r="M33" s="68" t="str">
        <f>IF(AND('Mapa de Riesgos'!$Y$60="Media",'Mapa de Riesgos'!$AA$60="Leve"),CONCATENATE("R8C",'Mapa de Riesgos'!$O$60),"")</f>
        <v/>
      </c>
      <c r="N33" s="68" t="str">
        <f>IF(AND('Mapa de Riesgos'!$Y$61="Media",'Mapa de Riesgos'!$AA$61="Leve"),CONCATENATE("R8C",'Mapa de Riesgos'!$O$61),"")</f>
        <v/>
      </c>
      <c r="O33" s="69" t="str">
        <f>IF(AND('Mapa de Riesgos'!$Y$62="Media",'Mapa de Riesgos'!$AA$62="Leve"),CONCATENATE("R8C",'Mapa de Riesgos'!$O$62),"")</f>
        <v/>
      </c>
      <c r="P33" s="67" t="str">
        <f>IF(AND('Mapa de Riesgos'!$Y$57="Media",'Mapa de Riesgos'!$AA$57="Menor"),CONCATENATE("R8C",'Mapa de Riesgos'!$O$57),"")</f>
        <v/>
      </c>
      <c r="Q33" s="68" t="str">
        <f>IF(AND('Mapa de Riesgos'!$Y$58="Media",'Mapa de Riesgos'!$AA$58="Menor"),CONCATENATE("R8C",'Mapa de Riesgos'!$O$58),"")</f>
        <v/>
      </c>
      <c r="R33" s="68" t="str">
        <f>IF(AND('Mapa de Riesgos'!$Y$59="Media",'Mapa de Riesgos'!$AA$59="Menor"),CONCATENATE("R8C",'Mapa de Riesgos'!$O$59),"")</f>
        <v/>
      </c>
      <c r="S33" s="68" t="str">
        <f>IF(AND('Mapa de Riesgos'!$Y$60="Media",'Mapa de Riesgos'!$AA$60="Menor"),CONCATENATE("R8C",'Mapa de Riesgos'!$O$60),"")</f>
        <v/>
      </c>
      <c r="T33" s="68" t="str">
        <f>IF(AND('Mapa de Riesgos'!$Y$61="Media",'Mapa de Riesgos'!$AA$61="Menor"),CONCATENATE("R8C",'Mapa de Riesgos'!$O$61),"")</f>
        <v/>
      </c>
      <c r="U33" s="69" t="str">
        <f>IF(AND('Mapa de Riesgos'!$Y$62="Media",'Mapa de Riesgos'!$AA$62="Menor"),CONCATENATE("R8C",'Mapa de Riesgos'!$O$62),"")</f>
        <v/>
      </c>
      <c r="V33" s="67" t="str">
        <f>IF(AND('Mapa de Riesgos'!$Y$57="Media",'Mapa de Riesgos'!$AA$57="Moderado"),CONCATENATE("R8C",'Mapa de Riesgos'!$O$57),"")</f>
        <v/>
      </c>
      <c r="W33" s="68" t="str">
        <f>IF(AND('Mapa de Riesgos'!$Y$58="Media",'Mapa de Riesgos'!$AA$58="Moderado"),CONCATENATE("R8C",'Mapa de Riesgos'!$O$58),"")</f>
        <v/>
      </c>
      <c r="X33" s="68" t="str">
        <f>IF(AND('Mapa de Riesgos'!$Y$59="Media",'Mapa de Riesgos'!$AA$59="Moderado"),CONCATENATE("R8C",'Mapa de Riesgos'!$O$59),"")</f>
        <v/>
      </c>
      <c r="Y33" s="68" t="str">
        <f>IF(AND('Mapa de Riesgos'!$Y$60="Media",'Mapa de Riesgos'!$AA$60="Moderado"),CONCATENATE("R8C",'Mapa de Riesgos'!$O$60),"")</f>
        <v/>
      </c>
      <c r="Z33" s="68" t="str">
        <f>IF(AND('Mapa de Riesgos'!$Y$61="Media",'Mapa de Riesgos'!$AA$61="Moderado"),CONCATENATE("R8C",'Mapa de Riesgos'!$O$61),"")</f>
        <v/>
      </c>
      <c r="AA33" s="69" t="str">
        <f>IF(AND('Mapa de Riesgos'!$Y$62="Media",'Mapa de Riesgos'!$AA$62="Moderado"),CONCATENATE("R8C",'Mapa de Riesgos'!$O$62),"")</f>
        <v/>
      </c>
      <c r="AB33" s="52" t="str">
        <f>IF(AND('Mapa de Riesgos'!$Y$57="Media",'Mapa de Riesgos'!$AA$57="Mayor"),CONCATENATE("R8C",'Mapa de Riesgos'!$O$57),"")</f>
        <v/>
      </c>
      <c r="AC33" s="53" t="str">
        <f>IF(AND('Mapa de Riesgos'!$Y$58="Media",'Mapa de Riesgos'!$AA$58="Mayor"),CONCATENATE("R8C",'Mapa de Riesgos'!$O$58),"")</f>
        <v/>
      </c>
      <c r="AD33" s="53" t="str">
        <f>IF(AND('Mapa de Riesgos'!$Y$59="Media",'Mapa de Riesgos'!$AA$59="Mayor"),CONCATENATE("R8C",'Mapa de Riesgos'!$O$59),"")</f>
        <v/>
      </c>
      <c r="AE33" s="53" t="str">
        <f>IF(AND('Mapa de Riesgos'!$Y$60="Media",'Mapa de Riesgos'!$AA$60="Mayor"),CONCATENATE("R8C",'Mapa de Riesgos'!$O$60),"")</f>
        <v/>
      </c>
      <c r="AF33" s="53" t="str">
        <f>IF(AND('Mapa de Riesgos'!$Y$61="Media",'Mapa de Riesgos'!$AA$61="Mayor"),CONCATENATE("R8C",'Mapa de Riesgos'!$O$61),"")</f>
        <v/>
      </c>
      <c r="AG33" s="54" t="str">
        <f>IF(AND('Mapa de Riesgos'!$Y$62="Media",'Mapa de Riesgos'!$AA$62="Mayor"),CONCATENATE("R8C",'Mapa de Riesgos'!$O$62),"")</f>
        <v/>
      </c>
      <c r="AH33" s="55" t="str">
        <f>IF(AND('Mapa de Riesgos'!$Y$57="Media",'Mapa de Riesgos'!$AA$57="Catastrófico"),CONCATENATE("R8C",'Mapa de Riesgos'!$O$57),"")</f>
        <v/>
      </c>
      <c r="AI33" s="56" t="str">
        <f>IF(AND('Mapa de Riesgos'!$Y$58="Media",'Mapa de Riesgos'!$AA$58="Catastrófico"),CONCATENATE("R8C",'Mapa de Riesgos'!$O$58),"")</f>
        <v/>
      </c>
      <c r="AJ33" s="56" t="str">
        <f>IF(AND('Mapa de Riesgos'!$Y$59="Media",'Mapa de Riesgos'!$AA$59="Catastrófico"),CONCATENATE("R8C",'Mapa de Riesgos'!$O$59),"")</f>
        <v/>
      </c>
      <c r="AK33" s="56" t="str">
        <f>IF(AND('Mapa de Riesgos'!$Y$60="Media",'Mapa de Riesgos'!$AA$60="Catastrófico"),CONCATENATE("R8C",'Mapa de Riesgos'!$O$60),"")</f>
        <v/>
      </c>
      <c r="AL33" s="56" t="str">
        <f>IF(AND('Mapa de Riesgos'!$Y$61="Media",'Mapa de Riesgos'!$AA$61="Catastrófico"),CONCATENATE("R8C",'Mapa de Riesgos'!$O$61),"")</f>
        <v/>
      </c>
      <c r="AM33" s="57" t="str">
        <f>IF(AND('Mapa de Riesgos'!$Y$62="Media",'Mapa de Riesgos'!$AA$62="Catastrófico"),CONCATENATE("R8C",'Mapa de Riesgos'!$O$62),"")</f>
        <v/>
      </c>
      <c r="AN33" s="83"/>
      <c r="AO33" s="577"/>
      <c r="AP33" s="578"/>
      <c r="AQ33" s="578"/>
      <c r="AR33" s="578"/>
      <c r="AS33" s="578"/>
      <c r="AT33" s="5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49"/>
      <c r="C34" s="449"/>
      <c r="D34" s="450"/>
      <c r="E34" s="548"/>
      <c r="F34" s="547"/>
      <c r="G34" s="547"/>
      <c r="H34" s="547"/>
      <c r="I34" s="563"/>
      <c r="J34" s="67" t="str">
        <f>IF(AND('Mapa de Riesgos'!$Y$63="Media",'Mapa de Riesgos'!$AA$63="Leve"),CONCATENATE("R9C",'Mapa de Riesgos'!$O$63),"")</f>
        <v/>
      </c>
      <c r="K34" s="68" t="str">
        <f>IF(AND('Mapa de Riesgos'!$Y$64="Media",'Mapa de Riesgos'!$AA$64="Leve"),CONCATENATE("R9C",'Mapa de Riesgos'!$O$64),"")</f>
        <v/>
      </c>
      <c r="L34" s="68" t="str">
        <f>IF(AND('Mapa de Riesgos'!$Y$65="Media",'Mapa de Riesgos'!$AA$65="Leve"),CONCATENATE("R9C",'Mapa de Riesgos'!$O$65),"")</f>
        <v/>
      </c>
      <c r="M34" s="68" t="str">
        <f>IF(AND('Mapa de Riesgos'!$Y$66="Media",'Mapa de Riesgos'!$AA$66="Leve"),CONCATENATE("R9C",'Mapa de Riesgos'!$O$66),"")</f>
        <v/>
      </c>
      <c r="N34" s="68" t="str">
        <f>IF(AND('Mapa de Riesgos'!$Y$67="Media",'Mapa de Riesgos'!$AA$67="Leve"),CONCATENATE("R9C",'Mapa de Riesgos'!$O$67),"")</f>
        <v/>
      </c>
      <c r="O34" s="69" t="str">
        <f>IF(AND('Mapa de Riesgos'!$Y$68="Media",'Mapa de Riesgos'!$AA$68="Leve"),CONCATENATE("R9C",'Mapa de Riesgos'!$O$68),"")</f>
        <v/>
      </c>
      <c r="P34" s="67" t="str">
        <f>IF(AND('Mapa de Riesgos'!$Y$63="Media",'Mapa de Riesgos'!$AA$63="Menor"),CONCATENATE("R9C",'Mapa de Riesgos'!$O$63),"")</f>
        <v/>
      </c>
      <c r="Q34" s="68" t="str">
        <f>IF(AND('Mapa de Riesgos'!$Y$64="Media",'Mapa de Riesgos'!$AA$64="Menor"),CONCATENATE("R9C",'Mapa de Riesgos'!$O$64),"")</f>
        <v/>
      </c>
      <c r="R34" s="68" t="str">
        <f>IF(AND('Mapa de Riesgos'!$Y$65="Media",'Mapa de Riesgos'!$AA$65="Menor"),CONCATENATE("R9C",'Mapa de Riesgos'!$O$65),"")</f>
        <v/>
      </c>
      <c r="S34" s="68" t="str">
        <f>IF(AND('Mapa de Riesgos'!$Y$66="Media",'Mapa de Riesgos'!$AA$66="Menor"),CONCATENATE("R9C",'Mapa de Riesgos'!$O$66),"")</f>
        <v/>
      </c>
      <c r="T34" s="68" t="str">
        <f>IF(AND('Mapa de Riesgos'!$Y$67="Media",'Mapa de Riesgos'!$AA$67="Menor"),CONCATENATE("R9C",'Mapa de Riesgos'!$O$67),"")</f>
        <v/>
      </c>
      <c r="U34" s="69" t="str">
        <f>IF(AND('Mapa de Riesgos'!$Y$68="Media",'Mapa de Riesgos'!$AA$68="Menor"),CONCATENATE("R9C",'Mapa de Riesgos'!$O$68),"")</f>
        <v/>
      </c>
      <c r="V34" s="67" t="str">
        <f>IF(AND('Mapa de Riesgos'!$Y$63="Media",'Mapa de Riesgos'!$AA$63="Moderado"),CONCATENATE("R9C",'Mapa de Riesgos'!$O$63),"")</f>
        <v/>
      </c>
      <c r="W34" s="68" t="str">
        <f>IF(AND('Mapa de Riesgos'!$Y$64="Media",'Mapa de Riesgos'!$AA$64="Moderado"),CONCATENATE("R9C",'Mapa de Riesgos'!$O$64),"")</f>
        <v/>
      </c>
      <c r="X34" s="68" t="str">
        <f>IF(AND('Mapa de Riesgos'!$Y$65="Media",'Mapa de Riesgos'!$AA$65="Moderado"),CONCATENATE("R9C",'Mapa de Riesgos'!$O$65),"")</f>
        <v/>
      </c>
      <c r="Y34" s="68" t="str">
        <f>IF(AND('Mapa de Riesgos'!$Y$66="Media",'Mapa de Riesgos'!$AA$66="Moderado"),CONCATENATE("R9C",'Mapa de Riesgos'!$O$66),"")</f>
        <v/>
      </c>
      <c r="Z34" s="68" t="str">
        <f>IF(AND('Mapa de Riesgos'!$Y$67="Media",'Mapa de Riesgos'!$AA$67="Moderado"),CONCATENATE("R9C",'Mapa de Riesgos'!$O$67),"")</f>
        <v/>
      </c>
      <c r="AA34" s="69" t="str">
        <f>IF(AND('Mapa de Riesgos'!$Y$68="Media",'Mapa de Riesgos'!$AA$68="Moderado"),CONCATENATE("R9C",'Mapa de Riesgos'!$O$68),"")</f>
        <v/>
      </c>
      <c r="AB34" s="52" t="str">
        <f>IF(AND('Mapa de Riesgos'!$Y$63="Media",'Mapa de Riesgos'!$AA$63="Mayor"),CONCATENATE("R9C",'Mapa de Riesgos'!$O$63),"")</f>
        <v/>
      </c>
      <c r="AC34" s="53" t="str">
        <f>IF(AND('Mapa de Riesgos'!$Y$64="Media",'Mapa de Riesgos'!$AA$64="Mayor"),CONCATENATE("R9C",'Mapa de Riesgos'!$O$64),"")</f>
        <v/>
      </c>
      <c r="AD34" s="53" t="str">
        <f>IF(AND('Mapa de Riesgos'!$Y$65="Media",'Mapa de Riesgos'!$AA$65="Mayor"),CONCATENATE("R9C",'Mapa de Riesgos'!$O$65),"")</f>
        <v/>
      </c>
      <c r="AE34" s="53" t="str">
        <f>IF(AND('Mapa de Riesgos'!$Y$66="Media",'Mapa de Riesgos'!$AA$66="Mayor"),CONCATENATE("R9C",'Mapa de Riesgos'!$O$66),"")</f>
        <v/>
      </c>
      <c r="AF34" s="53" t="str">
        <f>IF(AND('Mapa de Riesgos'!$Y$67="Media",'Mapa de Riesgos'!$AA$67="Mayor"),CONCATENATE("R9C",'Mapa de Riesgos'!$O$67),"")</f>
        <v/>
      </c>
      <c r="AG34" s="54" t="str">
        <f>IF(AND('Mapa de Riesgos'!$Y$68="Media",'Mapa de Riesgos'!$AA$68="Mayor"),CONCATENATE("R9C",'Mapa de Riesgos'!$O$68),"")</f>
        <v/>
      </c>
      <c r="AH34" s="55" t="str">
        <f>IF(AND('Mapa de Riesgos'!$Y$63="Media",'Mapa de Riesgos'!$AA$63="Catastrófico"),CONCATENATE("R9C",'Mapa de Riesgos'!$O$63),"")</f>
        <v/>
      </c>
      <c r="AI34" s="56" t="str">
        <f>IF(AND('Mapa de Riesgos'!$Y$64="Media",'Mapa de Riesgos'!$AA$64="Catastrófico"),CONCATENATE("R9C",'Mapa de Riesgos'!$O$64),"")</f>
        <v/>
      </c>
      <c r="AJ34" s="56" t="str">
        <f>IF(AND('Mapa de Riesgos'!$Y$65="Media",'Mapa de Riesgos'!$AA$65="Catastrófico"),CONCATENATE("R9C",'Mapa de Riesgos'!$O$65),"")</f>
        <v/>
      </c>
      <c r="AK34" s="56" t="str">
        <f>IF(AND('Mapa de Riesgos'!$Y$66="Media",'Mapa de Riesgos'!$AA$66="Catastrófico"),CONCATENATE("R9C",'Mapa de Riesgos'!$O$66),"")</f>
        <v/>
      </c>
      <c r="AL34" s="56" t="str">
        <f>IF(AND('Mapa de Riesgos'!$Y$67="Media",'Mapa de Riesgos'!$AA$67="Catastrófico"),CONCATENATE("R9C",'Mapa de Riesgos'!$O$67),"")</f>
        <v/>
      </c>
      <c r="AM34" s="57" t="str">
        <f>IF(AND('Mapa de Riesgos'!$Y$68="Media",'Mapa de Riesgos'!$AA$68="Catastrófico"),CONCATENATE("R9C",'Mapa de Riesgos'!$O$68),"")</f>
        <v/>
      </c>
      <c r="AN34" s="83"/>
      <c r="AO34" s="577"/>
      <c r="AP34" s="578"/>
      <c r="AQ34" s="578"/>
      <c r="AR34" s="578"/>
      <c r="AS34" s="578"/>
      <c r="AT34" s="5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49"/>
      <c r="C35" s="449"/>
      <c r="D35" s="450"/>
      <c r="E35" s="549"/>
      <c r="F35" s="550"/>
      <c r="G35" s="550"/>
      <c r="H35" s="550"/>
      <c r="I35" s="564"/>
      <c r="J35" s="67" t="str">
        <f>IF(AND('Mapa de Riesgos'!$Y$69="Media",'Mapa de Riesgos'!$AA$69="Leve"),CONCATENATE("R10C",'Mapa de Riesgos'!$O$69),"")</f>
        <v/>
      </c>
      <c r="K35" s="68" t="str">
        <f>IF(AND('Mapa de Riesgos'!$Y$70="Media",'Mapa de Riesgos'!$AA$70="Leve"),CONCATENATE("R10C",'Mapa de Riesgos'!$O$70),"")</f>
        <v/>
      </c>
      <c r="L35" s="68" t="str">
        <f>IF(AND('Mapa de Riesgos'!$Y$71="Media",'Mapa de Riesgos'!$AA$71="Leve"),CONCATENATE("R10C",'Mapa de Riesgos'!$O$71),"")</f>
        <v/>
      </c>
      <c r="M35" s="68" t="str">
        <f>IF(AND('Mapa de Riesgos'!$Y$72="Media",'Mapa de Riesgos'!$AA$72="Leve"),CONCATENATE("R10C",'Mapa de Riesgos'!$O$72),"")</f>
        <v/>
      </c>
      <c r="N35" s="68" t="str">
        <f>IF(AND('Mapa de Riesgos'!$Y$73="Media",'Mapa de Riesgos'!$AA$73="Leve"),CONCATENATE("R10C",'Mapa de Riesgos'!$O$73),"")</f>
        <v/>
      </c>
      <c r="O35" s="69" t="str">
        <f>IF(AND('Mapa de Riesgos'!$Y$74="Media",'Mapa de Riesgos'!$AA$74="Leve"),CONCATENATE("R10C",'Mapa de Riesgos'!$O$74),"")</f>
        <v/>
      </c>
      <c r="P35" s="67" t="str">
        <f>IF(AND('Mapa de Riesgos'!$Y$69="Media",'Mapa de Riesgos'!$AA$69="Menor"),CONCATENATE("R10C",'Mapa de Riesgos'!$O$69),"")</f>
        <v/>
      </c>
      <c r="Q35" s="68" t="str">
        <f>IF(AND('Mapa de Riesgos'!$Y$70="Media",'Mapa de Riesgos'!$AA$70="Menor"),CONCATENATE("R10C",'Mapa de Riesgos'!$O$70),"")</f>
        <v/>
      </c>
      <c r="R35" s="68" t="str">
        <f>IF(AND('Mapa de Riesgos'!$Y$71="Media",'Mapa de Riesgos'!$AA$71="Menor"),CONCATENATE("R10C",'Mapa de Riesgos'!$O$71),"")</f>
        <v/>
      </c>
      <c r="S35" s="68" t="str">
        <f>IF(AND('Mapa de Riesgos'!$Y$72="Media",'Mapa de Riesgos'!$AA$72="Menor"),CONCATENATE("R10C",'Mapa de Riesgos'!$O$72),"")</f>
        <v/>
      </c>
      <c r="T35" s="68" t="str">
        <f>IF(AND('Mapa de Riesgos'!$Y$73="Media",'Mapa de Riesgos'!$AA$73="Menor"),CONCATENATE("R10C",'Mapa de Riesgos'!$O$73),"")</f>
        <v/>
      </c>
      <c r="U35" s="69" t="str">
        <f>IF(AND('Mapa de Riesgos'!$Y$74="Media",'Mapa de Riesgos'!$AA$74="Menor"),CONCATENATE("R10C",'Mapa de Riesgos'!$O$74),"")</f>
        <v/>
      </c>
      <c r="V35" s="67" t="str">
        <f>IF(AND('Mapa de Riesgos'!$Y$69="Media",'Mapa de Riesgos'!$AA$69="Moderado"),CONCATENATE("R10C",'Mapa de Riesgos'!$O$69),"")</f>
        <v/>
      </c>
      <c r="W35" s="68" t="str">
        <f>IF(AND('Mapa de Riesgos'!$Y$70="Media",'Mapa de Riesgos'!$AA$70="Moderado"),CONCATENATE("R10C",'Mapa de Riesgos'!$O$70),"")</f>
        <v/>
      </c>
      <c r="X35" s="68" t="str">
        <f>IF(AND('Mapa de Riesgos'!$Y$71="Media",'Mapa de Riesgos'!$AA$71="Moderado"),CONCATENATE("R10C",'Mapa de Riesgos'!$O$71),"")</f>
        <v/>
      </c>
      <c r="Y35" s="68" t="str">
        <f>IF(AND('Mapa de Riesgos'!$Y$72="Media",'Mapa de Riesgos'!$AA$72="Moderado"),CONCATENATE("R10C",'Mapa de Riesgos'!$O$72),"")</f>
        <v/>
      </c>
      <c r="Z35" s="68" t="str">
        <f>IF(AND('Mapa de Riesgos'!$Y$73="Media",'Mapa de Riesgos'!$AA$73="Moderado"),CONCATENATE("R10C",'Mapa de Riesgos'!$O$73),"")</f>
        <v/>
      </c>
      <c r="AA35" s="69" t="str">
        <f>IF(AND('Mapa de Riesgos'!$Y$74="Media",'Mapa de Riesgos'!$AA$74="Moderado"),CONCATENATE("R10C",'Mapa de Riesgos'!$O$74),"")</f>
        <v/>
      </c>
      <c r="AB35" s="58" t="str">
        <f>IF(AND('Mapa de Riesgos'!$Y$69="Media",'Mapa de Riesgos'!$AA$69="Mayor"),CONCATENATE("R10C",'Mapa de Riesgos'!$O$69),"")</f>
        <v/>
      </c>
      <c r="AC35" s="59" t="str">
        <f>IF(AND('Mapa de Riesgos'!$Y$70="Media",'Mapa de Riesgos'!$AA$70="Mayor"),CONCATENATE("R10C",'Mapa de Riesgos'!$O$70),"")</f>
        <v/>
      </c>
      <c r="AD35" s="59" t="str">
        <f>IF(AND('Mapa de Riesgos'!$Y$71="Media",'Mapa de Riesgos'!$AA$71="Mayor"),CONCATENATE("R10C",'Mapa de Riesgos'!$O$71),"")</f>
        <v/>
      </c>
      <c r="AE35" s="59" t="str">
        <f>IF(AND('Mapa de Riesgos'!$Y$72="Media",'Mapa de Riesgos'!$AA$72="Mayor"),CONCATENATE("R10C",'Mapa de Riesgos'!$O$72),"")</f>
        <v/>
      </c>
      <c r="AF35" s="59" t="str">
        <f>IF(AND('Mapa de Riesgos'!$Y$73="Media",'Mapa de Riesgos'!$AA$73="Mayor"),CONCATENATE("R10C",'Mapa de Riesgos'!$O$73),"")</f>
        <v/>
      </c>
      <c r="AG35" s="60" t="str">
        <f>IF(AND('Mapa de Riesgos'!$Y$74="Media",'Mapa de Riesgos'!$AA$74="Mayor"),CONCATENATE("R10C",'Mapa de Riesgos'!$O$74),"")</f>
        <v/>
      </c>
      <c r="AH35" s="61" t="str">
        <f>IF(AND('Mapa de Riesgos'!$Y$69="Media",'Mapa de Riesgos'!$AA$69="Catastrófico"),CONCATENATE("R10C",'Mapa de Riesgos'!$O$69),"")</f>
        <v/>
      </c>
      <c r="AI35" s="62" t="str">
        <f>IF(AND('Mapa de Riesgos'!$Y$70="Media",'Mapa de Riesgos'!$AA$70="Catastrófico"),CONCATENATE("R10C",'Mapa de Riesgos'!$O$70),"")</f>
        <v/>
      </c>
      <c r="AJ35" s="62" t="str">
        <f>IF(AND('Mapa de Riesgos'!$Y$71="Media",'Mapa de Riesgos'!$AA$71="Catastrófico"),CONCATENATE("R10C",'Mapa de Riesgos'!$O$71),"")</f>
        <v/>
      </c>
      <c r="AK35" s="62" t="str">
        <f>IF(AND('Mapa de Riesgos'!$Y$72="Media",'Mapa de Riesgos'!$AA$72="Catastrófico"),CONCATENATE("R10C",'Mapa de Riesgos'!$O$72),"")</f>
        <v/>
      </c>
      <c r="AL35" s="62" t="str">
        <f>IF(AND('Mapa de Riesgos'!$Y$73="Media",'Mapa de Riesgos'!$AA$73="Catastrófico"),CONCATENATE("R10C",'Mapa de Riesgos'!$O$73),"")</f>
        <v/>
      </c>
      <c r="AM35" s="63" t="str">
        <f>IF(AND('Mapa de Riesgos'!$Y$74="Media",'Mapa de Riesgos'!$AA$74="Catastrófico"),CONCATENATE("R10C",'Mapa de Riesgos'!$O$74),"")</f>
        <v/>
      </c>
      <c r="AN35" s="83"/>
      <c r="AO35" s="580"/>
      <c r="AP35" s="581"/>
      <c r="AQ35" s="581"/>
      <c r="AR35" s="581"/>
      <c r="AS35" s="581"/>
      <c r="AT35" s="5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49"/>
      <c r="C36" s="449"/>
      <c r="D36" s="450"/>
      <c r="E36" s="544" t="s">
        <v>134</v>
      </c>
      <c r="F36" s="545"/>
      <c r="G36" s="545"/>
      <c r="H36" s="545"/>
      <c r="I36" s="545"/>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5" t="s">
        <v>135</v>
      </c>
      <c r="AP36" s="566"/>
      <c r="AQ36" s="566"/>
      <c r="AR36" s="566"/>
      <c r="AS36" s="566"/>
      <c r="AT36" s="5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49"/>
      <c r="C37" s="449"/>
      <c r="D37" s="450"/>
      <c r="E37" s="546"/>
      <c r="F37" s="547"/>
      <c r="G37" s="547"/>
      <c r="H37" s="547"/>
      <c r="I37" s="547"/>
      <c r="J37" s="76" t="str">
        <f>IF(AND('Mapa de Riesgos'!$Y$18="Baja",'Mapa de Riesgos'!$AA$18="Leve"),CONCATENATE("R2C",'Mapa de Riesgos'!$O$18),"")</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Riesgos'!$Y$18="Baja",'Mapa de Riesgos'!$AA$18="Menor"),CONCATENATE("R2C",'Mapa de Riesgos'!$O$18),"")</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Riesgos'!$Y$18="Baja",'Mapa de Riesgos'!$AA$18="Moderado"),CONCATENATE("R2C",'Mapa de Riesgos'!$O$18),"")</f>
        <v>R2C1</v>
      </c>
      <c r="W37" s="68" t="str">
        <f>IF(AND('Mapa de Riesgos'!$Y$20="Baja",'Mapa de Riesgos'!$AA$20="Moderado"),CONCATENATE("R2C",'Mapa de Riesgos'!$O$20),"")</f>
        <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Riesgos'!$Y$18="Baja",'Mapa de Riesgos'!$AA$18="Mayor"),CONCATENATE("R2C",'Mapa de Riesgos'!$O$18),"")</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Riesgos'!$Y$18="Baja",'Mapa de Riesgos'!$AA$18="Catastrófico"),CONCATENATE("R2C",'Mapa de Riesgos'!$O$18),"")</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68"/>
      <c r="AP37" s="569"/>
      <c r="AQ37" s="569"/>
      <c r="AR37" s="569"/>
      <c r="AS37" s="569"/>
      <c r="AT37" s="5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49"/>
      <c r="C38" s="449"/>
      <c r="D38" s="450"/>
      <c r="E38" s="548"/>
      <c r="F38" s="547"/>
      <c r="G38" s="547"/>
      <c r="H38" s="547"/>
      <c r="I38" s="547"/>
      <c r="J38" s="76" t="str">
        <f>IF(AND('Mapa de Riesgos'!$Y$25="Baja",'Mapa de Riesgos'!$AA$25="Leve"),CONCATENATE("R3C",'Mapa de Riesgos'!$O$25),"")</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Riesgos'!$Y$25="Baja",'Mapa de Riesgos'!$AA$25="Menor"),CONCATENATE("R3C",'Mapa de Riesgos'!$O$25),"")</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Riesgos'!$Y$25="Baja",'Mapa de Riesgos'!$AA$25="Moderado"),CONCATENATE("R3C",'Mapa de Riesgos'!$O$25),"")</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Riesgos'!$Y$25="Baja",'Mapa de Riesgos'!$AA$25="Mayor"),CONCATENATE("R3C",'Mapa de Riesgos'!$O$25),"")</f>
        <v>R3C1</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Riesgos'!$Y$25="Baja",'Mapa de Riesgos'!$AA$25="Catastrófico"),CONCATENATE("R3C",'Mapa de Riesgos'!$O$25),"")</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568"/>
      <c r="AP38" s="569"/>
      <c r="AQ38" s="569"/>
      <c r="AR38" s="569"/>
      <c r="AS38" s="569"/>
      <c r="AT38" s="5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49"/>
      <c r="C39" s="449"/>
      <c r="D39" s="450"/>
      <c r="E39" s="548"/>
      <c r="F39" s="547"/>
      <c r="G39" s="547"/>
      <c r="H39" s="547"/>
      <c r="I39" s="547"/>
      <c r="J39" s="76" t="str">
        <f>IF(AND('Mapa de Riesgos'!$Y$32="Baja",'Mapa de Riesgos'!$AA$32="Leve"),CONCATENATE("R4C",'Mapa de Riesgos'!$O$32),"")</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Riesgos'!$Y$32="Baja",'Mapa de Riesgos'!$AA$32="Menor"),CONCATENATE("R4C",'Mapa de Riesgos'!$O$32),"")</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Riesgos'!$Y$32="Baja",'Mapa de Riesgos'!$AA$32="Moderado"),CONCATENATE("R4C",'Mapa de Riesgos'!$O$32),"")</f>
        <v>R4C1</v>
      </c>
      <c r="W39" s="68" t="str">
        <f>IF(AND('Mapa de Riesgos'!$Y$33="Baja",'Mapa de Riesgos'!$AA$33="Moderado"),CONCATENATE("R4C",'Mapa de Riesgos'!$O$33),"")</f>
        <v>R4C2</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568"/>
      <c r="AP39" s="569"/>
      <c r="AQ39" s="569"/>
      <c r="AR39" s="569"/>
      <c r="AS39" s="569"/>
      <c r="AT39" s="5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49"/>
      <c r="C40" s="449"/>
      <c r="D40" s="450"/>
      <c r="E40" s="548"/>
      <c r="F40" s="547"/>
      <c r="G40" s="547"/>
      <c r="H40" s="547"/>
      <c r="I40" s="547"/>
      <c r="J40" s="76" t="str">
        <f>IF(AND('Mapa de Riesgos'!$Y$38="Baja",'Mapa de Riesgos'!$AA$38="Leve"),CONCATENATE("R5C",'Mapa de Riesgos'!$O$38),"")</f>
        <v/>
      </c>
      <c r="K40" s="77" t="str">
        <f>IF(AND('Mapa de Riesgos'!$Y$40="Baja",'Mapa de Riesgos'!$AA$40="Leve"),CONCATENATE("R5C",'Mapa de Riesgos'!$O$40),"")</f>
        <v/>
      </c>
      <c r="L40" s="77" t="str">
        <f>IF(AND('Mapa de Riesgos'!$Y$41="Baja",'Mapa de Riesgos'!$AA$41="Leve"),CONCATENATE("R5C",'Mapa de Riesgos'!$O$41),"")</f>
        <v/>
      </c>
      <c r="M40" s="77" t="str">
        <f>IF(AND('Mapa de Riesgos'!$Y$42="Baja",'Mapa de Riesgos'!$AA$42="Leve"),CONCATENATE("R5C",'Mapa de Riesgos'!$O$42),"")</f>
        <v/>
      </c>
      <c r="N40" s="77" t="str">
        <f>IF(AND('Mapa de Riesgos'!$Y$43="Baja",'Mapa de Riesgos'!$AA$43="Leve"),CONCATENATE("R5C",'Mapa de Riesgos'!$O$43),"")</f>
        <v/>
      </c>
      <c r="O40" s="78" t="str">
        <f>IF(AND('Mapa de Riesgos'!$Y$44="Baja",'Mapa de Riesgos'!$AA$44="Leve"),CONCATENATE("R5C",'Mapa de Riesgos'!$O$44),"")</f>
        <v/>
      </c>
      <c r="P40" s="67" t="str">
        <f>IF(AND('Mapa de Riesgos'!$Y$38="Baja",'Mapa de Riesgos'!$AA$38="Menor"),CONCATENATE("R5C",'Mapa de Riesgos'!$O$38),"")</f>
        <v/>
      </c>
      <c r="Q40" s="68" t="str">
        <f>IF(AND('Mapa de Riesgos'!$Y$40="Baja",'Mapa de Riesgos'!$AA$40="Menor"),CONCATENATE("R5C",'Mapa de Riesgos'!$O$40),"")</f>
        <v/>
      </c>
      <c r="R40" s="68" t="str">
        <f>IF(AND('Mapa de Riesgos'!$Y$41="Baja",'Mapa de Riesgos'!$AA$41="Menor"),CONCATENATE("R5C",'Mapa de Riesgos'!$O$41),"")</f>
        <v/>
      </c>
      <c r="S40" s="68" t="str">
        <f>IF(AND('Mapa de Riesgos'!$Y$42="Baja",'Mapa de Riesgos'!$AA$42="Menor"),CONCATENATE("R5C",'Mapa de Riesgos'!$O$42),"")</f>
        <v/>
      </c>
      <c r="T40" s="68" t="str">
        <f>IF(AND('Mapa de Riesgos'!$Y$43="Baja",'Mapa de Riesgos'!$AA$43="Menor"),CONCATENATE("R5C",'Mapa de Riesgos'!$O$43),"")</f>
        <v/>
      </c>
      <c r="U40" s="69" t="str">
        <f>IF(AND('Mapa de Riesgos'!$Y$44="Baja",'Mapa de Riesgos'!$AA$44="Menor"),CONCATENATE("R5C",'Mapa de Riesgos'!$O$44),"")</f>
        <v/>
      </c>
      <c r="V40" s="67" t="str">
        <f>IF(AND('Mapa de Riesgos'!$Y$38="Baja",'Mapa de Riesgos'!$AA$38="Moderado"),CONCATENATE("R5C",'Mapa de Riesgos'!$O$38),"")</f>
        <v/>
      </c>
      <c r="W40" s="68" t="str">
        <f>IF(AND('Mapa de Riesgos'!$Y$40="Baja",'Mapa de Riesgos'!$AA$40="Moderado"),CONCATENATE("R5C",'Mapa de Riesgos'!$O$40),"")</f>
        <v/>
      </c>
      <c r="X40" s="68" t="str">
        <f>IF(AND('Mapa de Riesgos'!$Y$41="Baja",'Mapa de Riesgos'!$AA$41="Moderado"),CONCATENATE("R5C",'Mapa de Riesgos'!$O$41),"")</f>
        <v/>
      </c>
      <c r="Y40" s="68" t="str">
        <f>IF(AND('Mapa de Riesgos'!$Y$42="Baja",'Mapa de Riesgos'!$AA$42="Moderado"),CONCATENATE("R5C",'Mapa de Riesgos'!$O$42),"")</f>
        <v/>
      </c>
      <c r="Z40" s="68" t="str">
        <f>IF(AND('Mapa de Riesgos'!$Y$43="Baja",'Mapa de Riesgos'!$AA$43="Moderado"),CONCATENATE("R5C",'Mapa de Riesgos'!$O$43),"")</f>
        <v/>
      </c>
      <c r="AA40" s="69" t="str">
        <f>IF(AND('Mapa de Riesgos'!$Y$44="Baja",'Mapa de Riesgos'!$AA$44="Moderado"),CONCATENATE("R5C",'Mapa de Riesgos'!$O$44),"")</f>
        <v/>
      </c>
      <c r="AB40" s="52" t="str">
        <f>IF(AND('Mapa de Riesgos'!$Y$38="Baja",'Mapa de Riesgos'!$AA$38="Mayor"),CONCATENATE("R5C",'Mapa de Riesgos'!$O$38),"")</f>
        <v/>
      </c>
      <c r="AC40" s="53" t="str">
        <f>IF(AND('Mapa de Riesgos'!$Y$40="Baja",'Mapa de Riesgos'!$AA$40="Mayor"),CONCATENATE("R5C",'Mapa de Riesgos'!$O$40),"")</f>
        <v/>
      </c>
      <c r="AD40" s="53" t="str">
        <f>IF(AND('Mapa de Riesgos'!$Y$41="Baja",'Mapa de Riesgos'!$AA$41="Mayor"),CONCATENATE("R5C",'Mapa de Riesgos'!$O$41),"")</f>
        <v/>
      </c>
      <c r="AE40" s="53" t="str">
        <f>IF(AND('Mapa de Riesgos'!$Y$42="Baja",'Mapa de Riesgos'!$AA$42="Mayor"),CONCATENATE("R5C",'Mapa de Riesgos'!$O$42),"")</f>
        <v/>
      </c>
      <c r="AF40" s="53" t="str">
        <f>IF(AND('Mapa de Riesgos'!$Y$43="Baja",'Mapa de Riesgos'!$AA$43="Mayor"),CONCATENATE("R5C",'Mapa de Riesgos'!$O$43),"")</f>
        <v/>
      </c>
      <c r="AG40" s="54" t="str">
        <f>IF(AND('Mapa de Riesgos'!$Y$44="Baja",'Mapa de Riesgos'!$AA$44="Mayor"),CONCATENATE("R5C",'Mapa de Riesgos'!$O$44),"")</f>
        <v/>
      </c>
      <c r="AH40" s="55" t="str">
        <f>IF(AND('Mapa de Riesgos'!$Y$38="Baja",'Mapa de Riesgos'!$AA$38="Catastrófico"),CONCATENATE("R5C",'Mapa de Riesgos'!$O$38),"")</f>
        <v>R5C1</v>
      </c>
      <c r="AI40" s="56" t="str">
        <f>IF(AND('Mapa de Riesgos'!$Y$40="Baja",'Mapa de Riesgos'!$AA$40="Catastrófico"),CONCATENATE("R5C",'Mapa de Riesgos'!$O$40),"")</f>
        <v/>
      </c>
      <c r="AJ40" s="56" t="str">
        <f>IF(AND('Mapa de Riesgos'!$Y$41="Baja",'Mapa de Riesgos'!$AA$41="Catastrófico"),CONCATENATE("R5C",'Mapa de Riesgos'!$O$41),"")</f>
        <v/>
      </c>
      <c r="AK40" s="56" t="str">
        <f>IF(AND('Mapa de Riesgos'!$Y$42="Baja",'Mapa de Riesgos'!$AA$42="Catastrófico"),CONCATENATE("R5C",'Mapa de Riesgos'!$O$42),"")</f>
        <v/>
      </c>
      <c r="AL40" s="56" t="str">
        <f>IF(AND('Mapa de Riesgos'!$Y$43="Baja",'Mapa de Riesgos'!$AA$43="Catastrófico"),CONCATENATE("R5C",'Mapa de Riesgos'!$O$43),"")</f>
        <v/>
      </c>
      <c r="AM40" s="57" t="str">
        <f>IF(AND('Mapa de Riesgos'!$Y$44="Baja",'Mapa de Riesgos'!$AA$44="Catastrófico"),CONCATENATE("R5C",'Mapa de Riesgos'!$O$44),"")</f>
        <v/>
      </c>
      <c r="AN40" s="83"/>
      <c r="AO40" s="568"/>
      <c r="AP40" s="569"/>
      <c r="AQ40" s="569"/>
      <c r="AR40" s="569"/>
      <c r="AS40" s="569"/>
      <c r="AT40" s="5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49"/>
      <c r="C41" s="449"/>
      <c r="D41" s="450"/>
      <c r="E41" s="548"/>
      <c r="F41" s="547"/>
      <c r="G41" s="547"/>
      <c r="H41" s="547"/>
      <c r="I41" s="547"/>
      <c r="J41" s="76" t="str">
        <f>IF(AND('Mapa de Riesgos'!$Y$45="Baja",'Mapa de Riesgos'!$AA$45="Leve"),CONCATENATE("R6C",'Mapa de Riesgos'!$O$45),"")</f>
        <v/>
      </c>
      <c r="K41" s="77" t="str">
        <f>IF(AND('Mapa de Riesgos'!$Y$46="Baja",'Mapa de Riesgos'!$AA$46="Leve"),CONCATENATE("R6C",'Mapa de Riesgos'!$O$46),"")</f>
        <v/>
      </c>
      <c r="L41" s="77" t="str">
        <f>IF(AND('Mapa de Riesgos'!$Y$47="Baja",'Mapa de Riesgos'!$AA$47="Leve"),CONCATENATE("R6C",'Mapa de Riesgos'!$O$47),"")</f>
        <v/>
      </c>
      <c r="M41" s="77" t="str">
        <f>IF(AND('Mapa de Riesgos'!$Y$48="Baja",'Mapa de Riesgos'!$AA$48="Leve"),CONCATENATE("R6C",'Mapa de Riesgos'!$O$48),"")</f>
        <v/>
      </c>
      <c r="N41" s="77" t="str">
        <f>IF(AND('Mapa de Riesgos'!$Y$49="Baja",'Mapa de Riesgos'!$AA$49="Leve"),CONCATENATE("R6C",'Mapa de Riesgos'!$O$49),"")</f>
        <v/>
      </c>
      <c r="O41" s="78" t="str">
        <f>IF(AND('Mapa de Riesgos'!$Y$50="Baja",'Mapa de Riesgos'!$AA$50="Leve"),CONCATENATE("R6C",'Mapa de Riesgos'!$O$50),"")</f>
        <v/>
      </c>
      <c r="P41" s="67" t="str">
        <f>IF(AND('Mapa de Riesgos'!$Y$45="Baja",'Mapa de Riesgos'!$AA$45="Menor"),CONCATENATE("R6C",'Mapa de Riesgos'!$O$45),"")</f>
        <v>R6C1</v>
      </c>
      <c r="Q41" s="68" t="str">
        <f>IF(AND('Mapa de Riesgos'!$Y$46="Baja",'Mapa de Riesgos'!$AA$46="Menor"),CONCATENATE("R6C",'Mapa de Riesgos'!$O$46),"")</f>
        <v/>
      </c>
      <c r="R41" s="68" t="str">
        <f>IF(AND('Mapa de Riesgos'!$Y$47="Baja",'Mapa de Riesgos'!$AA$47="Menor"),CONCATENATE("R6C",'Mapa de Riesgos'!$O$47),"")</f>
        <v/>
      </c>
      <c r="S41" s="68" t="str">
        <f>IF(AND('Mapa de Riesgos'!$Y$48="Baja",'Mapa de Riesgos'!$AA$48="Menor"),CONCATENATE("R6C",'Mapa de Riesgos'!$O$48),"")</f>
        <v/>
      </c>
      <c r="T41" s="68" t="str">
        <f>IF(AND('Mapa de Riesgos'!$Y$49="Baja",'Mapa de Riesgos'!$AA$49="Menor"),CONCATENATE("R6C",'Mapa de Riesgos'!$O$49),"")</f>
        <v/>
      </c>
      <c r="U41" s="69" t="str">
        <f>IF(AND('Mapa de Riesgos'!$Y$50="Baja",'Mapa de Riesgos'!$AA$50="Menor"),CONCATENATE("R6C",'Mapa de Riesgos'!$O$50),"")</f>
        <v/>
      </c>
      <c r="V41" s="67" t="str">
        <f>IF(AND('Mapa de Riesgos'!$Y$45="Baja",'Mapa de Riesgos'!$AA$45="Moderado"),CONCATENATE("R6C",'Mapa de Riesgos'!$O$45),"")</f>
        <v/>
      </c>
      <c r="W41" s="68" t="str">
        <f>IF(AND('Mapa de Riesgos'!$Y$46="Baja",'Mapa de Riesgos'!$AA$46="Moderado"),CONCATENATE("R6C",'Mapa de Riesgos'!$O$46),"")</f>
        <v/>
      </c>
      <c r="X41" s="68" t="str">
        <f>IF(AND('Mapa de Riesgos'!$Y$47="Baja",'Mapa de Riesgos'!$AA$47="Moderado"),CONCATENATE("R6C",'Mapa de Riesgos'!$O$47),"")</f>
        <v/>
      </c>
      <c r="Y41" s="68" t="str">
        <f>IF(AND('Mapa de Riesgos'!$Y$48="Baja",'Mapa de Riesgos'!$AA$48="Moderado"),CONCATENATE("R6C",'Mapa de Riesgos'!$O$48),"")</f>
        <v/>
      </c>
      <c r="Z41" s="68" t="str">
        <f>IF(AND('Mapa de Riesgos'!$Y$49="Baja",'Mapa de Riesgos'!$AA$49="Moderado"),CONCATENATE("R6C",'Mapa de Riesgos'!$O$49),"")</f>
        <v/>
      </c>
      <c r="AA41" s="69" t="str">
        <f>IF(AND('Mapa de Riesgos'!$Y$50="Baja",'Mapa de Riesgos'!$AA$50="Moderado"),CONCATENATE("R6C",'Mapa de Riesgos'!$O$50),"")</f>
        <v/>
      </c>
      <c r="AB41" s="52" t="str">
        <f>IF(AND('Mapa de Riesgos'!$Y$45="Baja",'Mapa de Riesgos'!$AA$45="Mayor"),CONCATENATE("R6C",'Mapa de Riesgos'!$O$45),"")</f>
        <v/>
      </c>
      <c r="AC41" s="53" t="str">
        <f>IF(AND('Mapa de Riesgos'!$Y$46="Baja",'Mapa de Riesgos'!$AA$46="Mayor"),CONCATENATE("R6C",'Mapa de Riesgos'!$O$46),"")</f>
        <v/>
      </c>
      <c r="AD41" s="53" t="str">
        <f>IF(AND('Mapa de Riesgos'!$Y$47="Baja",'Mapa de Riesgos'!$AA$47="Mayor"),CONCATENATE("R6C",'Mapa de Riesgos'!$O$47),"")</f>
        <v/>
      </c>
      <c r="AE41" s="53" t="str">
        <f>IF(AND('Mapa de Riesgos'!$Y$48="Baja",'Mapa de Riesgos'!$AA$48="Mayor"),CONCATENATE("R6C",'Mapa de Riesgos'!$O$48),"")</f>
        <v/>
      </c>
      <c r="AF41" s="53" t="str">
        <f>IF(AND('Mapa de Riesgos'!$Y$49="Baja",'Mapa de Riesgos'!$AA$49="Mayor"),CONCATENATE("R6C",'Mapa de Riesgos'!$O$49),"")</f>
        <v/>
      </c>
      <c r="AG41" s="54" t="str">
        <f>IF(AND('Mapa de Riesgos'!$Y$50="Baja",'Mapa de Riesgos'!$AA$50="Mayor"),CONCATENATE("R6C",'Mapa de Riesgos'!$O$50),"")</f>
        <v/>
      </c>
      <c r="AH41" s="55" t="str">
        <f>IF(AND('Mapa de Riesgos'!$Y$45="Baja",'Mapa de Riesgos'!$AA$45="Catastrófico"),CONCATENATE("R6C",'Mapa de Riesgos'!$O$45),"")</f>
        <v/>
      </c>
      <c r="AI41" s="56" t="str">
        <f>IF(AND('Mapa de Riesgos'!$Y$46="Baja",'Mapa de Riesgos'!$AA$46="Catastrófico"),CONCATENATE("R6C",'Mapa de Riesgos'!$O$46),"")</f>
        <v/>
      </c>
      <c r="AJ41" s="56" t="str">
        <f>IF(AND('Mapa de Riesgos'!$Y$47="Baja",'Mapa de Riesgos'!$AA$47="Catastrófico"),CONCATENATE("R6C",'Mapa de Riesgos'!$O$47),"")</f>
        <v/>
      </c>
      <c r="AK41" s="56" t="str">
        <f>IF(AND('Mapa de Riesgos'!$Y$48="Baja",'Mapa de Riesgos'!$AA$48="Catastrófico"),CONCATENATE("R6C",'Mapa de Riesgos'!$O$48),"")</f>
        <v/>
      </c>
      <c r="AL41" s="56" t="str">
        <f>IF(AND('Mapa de Riesgos'!$Y$49="Baja",'Mapa de Riesgos'!$AA$49="Catastrófico"),CONCATENATE("R6C",'Mapa de Riesgos'!$O$49),"")</f>
        <v/>
      </c>
      <c r="AM41" s="57" t="str">
        <f>IF(AND('Mapa de Riesgos'!$Y$50="Baja",'Mapa de Riesgos'!$AA$50="Catastrófico"),CONCATENATE("R6C",'Mapa de Riesgos'!$O$50),"")</f>
        <v/>
      </c>
      <c r="AN41" s="83"/>
      <c r="AO41" s="568"/>
      <c r="AP41" s="569"/>
      <c r="AQ41" s="569"/>
      <c r="AR41" s="569"/>
      <c r="AS41" s="569"/>
      <c r="AT41" s="5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49"/>
      <c r="C42" s="449"/>
      <c r="D42" s="450"/>
      <c r="E42" s="548"/>
      <c r="F42" s="547"/>
      <c r="G42" s="547"/>
      <c r="H42" s="547"/>
      <c r="I42" s="547"/>
      <c r="J42" s="76" t="str">
        <f>IF(AND('Mapa de Riesgos'!$Y$51="Baja",'Mapa de Riesgos'!$AA$51="Leve"),CONCATENATE("R7C",'Mapa de Riesgos'!$O$51),"")</f>
        <v/>
      </c>
      <c r="K42" s="77" t="str">
        <f>IF(AND('Mapa de Riesgos'!$Y$52="Baja",'Mapa de Riesgos'!$AA$52="Leve"),CONCATENATE("R7C",'Mapa de Riesgos'!$O$52),"")</f>
        <v/>
      </c>
      <c r="L42" s="77" t="str">
        <f>IF(AND('Mapa de Riesgos'!$Y$53="Baja",'Mapa de Riesgos'!$AA$53="Leve"),CONCATENATE("R7C",'Mapa de Riesgos'!$O$53),"")</f>
        <v/>
      </c>
      <c r="M42" s="77" t="str">
        <f>IF(AND('Mapa de Riesgos'!$Y$54="Baja",'Mapa de Riesgos'!$AA$54="Leve"),CONCATENATE("R7C",'Mapa de Riesgos'!$O$54),"")</f>
        <v/>
      </c>
      <c r="N42" s="77" t="str">
        <f>IF(AND('Mapa de Riesgos'!$Y$55="Baja",'Mapa de Riesgos'!$AA$55="Leve"),CONCATENATE("R7C",'Mapa de Riesgos'!$O$55),"")</f>
        <v/>
      </c>
      <c r="O42" s="78" t="str">
        <f>IF(AND('Mapa de Riesgos'!$Y$56="Baja",'Mapa de Riesgos'!$AA$56="Leve"),CONCATENATE("R7C",'Mapa de Riesgos'!$O$56),"")</f>
        <v/>
      </c>
      <c r="P42" s="67" t="str">
        <f>IF(AND('Mapa de Riesgos'!$Y$51="Baja",'Mapa de Riesgos'!$AA$51="Menor"),CONCATENATE("R7C",'Mapa de Riesgos'!$O$51),"")</f>
        <v/>
      </c>
      <c r="Q42" s="68" t="str">
        <f>IF(AND('Mapa de Riesgos'!$Y$52="Baja",'Mapa de Riesgos'!$AA$52="Menor"),CONCATENATE("R7C",'Mapa de Riesgos'!$O$52),"")</f>
        <v/>
      </c>
      <c r="R42" s="68" t="str">
        <f>IF(AND('Mapa de Riesgos'!$Y$53="Baja",'Mapa de Riesgos'!$AA$53="Menor"),CONCATENATE("R7C",'Mapa de Riesgos'!$O$53),"")</f>
        <v/>
      </c>
      <c r="S42" s="68" t="str">
        <f>IF(AND('Mapa de Riesgos'!$Y$54="Baja",'Mapa de Riesgos'!$AA$54="Menor"),CONCATENATE("R7C",'Mapa de Riesgos'!$O$54),"")</f>
        <v/>
      </c>
      <c r="T42" s="68" t="str">
        <f>IF(AND('Mapa de Riesgos'!$Y$55="Baja",'Mapa de Riesgos'!$AA$55="Menor"),CONCATENATE("R7C",'Mapa de Riesgos'!$O$55),"")</f>
        <v/>
      </c>
      <c r="U42" s="69" t="str">
        <f>IF(AND('Mapa de Riesgos'!$Y$56="Baja",'Mapa de Riesgos'!$AA$56="Menor"),CONCATENATE("R7C",'Mapa de Riesgos'!$O$56),"")</f>
        <v/>
      </c>
      <c r="V42" s="67" t="str">
        <f>IF(AND('Mapa de Riesgos'!$Y$51="Baja",'Mapa de Riesgos'!$AA$51="Moderado"),CONCATENATE("R7C",'Mapa de Riesgos'!$O$51),"")</f>
        <v>R7C1</v>
      </c>
      <c r="W42" s="68" t="str">
        <f>IF(AND('Mapa de Riesgos'!$Y$52="Baja",'Mapa de Riesgos'!$AA$52="Moderado"),CONCATENATE("R7C",'Mapa de Riesgos'!$O$52),"")</f>
        <v/>
      </c>
      <c r="X42" s="68" t="str">
        <f>IF(AND('Mapa de Riesgos'!$Y$53="Baja",'Mapa de Riesgos'!$AA$53="Moderado"),CONCATENATE("R7C",'Mapa de Riesgos'!$O$53),"")</f>
        <v/>
      </c>
      <c r="Y42" s="68" t="str">
        <f>IF(AND('Mapa de Riesgos'!$Y$54="Baja",'Mapa de Riesgos'!$AA$54="Moderado"),CONCATENATE("R7C",'Mapa de Riesgos'!$O$54),"")</f>
        <v/>
      </c>
      <c r="Z42" s="68" t="str">
        <f>IF(AND('Mapa de Riesgos'!$Y$55="Baja",'Mapa de Riesgos'!$AA$55="Moderado"),CONCATENATE("R7C",'Mapa de Riesgos'!$O$55),"")</f>
        <v/>
      </c>
      <c r="AA42" s="69" t="str">
        <f>IF(AND('Mapa de Riesgos'!$Y$56="Baja",'Mapa de Riesgos'!$AA$56="Moderado"),CONCATENATE("R7C",'Mapa de Riesgos'!$O$56),"")</f>
        <v/>
      </c>
      <c r="AB42" s="52" t="str">
        <f>IF(AND('Mapa de Riesgos'!$Y$51="Baja",'Mapa de Riesgos'!$AA$51="Mayor"),CONCATENATE("R7C",'Mapa de Riesgos'!$O$51),"")</f>
        <v/>
      </c>
      <c r="AC42" s="53" t="str">
        <f>IF(AND('Mapa de Riesgos'!$Y$52="Baja",'Mapa de Riesgos'!$AA$52="Mayor"),CONCATENATE("R7C",'Mapa de Riesgos'!$O$52),"")</f>
        <v/>
      </c>
      <c r="AD42" s="53" t="str">
        <f>IF(AND('Mapa de Riesgos'!$Y$53="Baja",'Mapa de Riesgos'!$AA$53="Mayor"),CONCATENATE("R7C",'Mapa de Riesgos'!$O$53),"")</f>
        <v/>
      </c>
      <c r="AE42" s="53" t="str">
        <f>IF(AND('Mapa de Riesgos'!$Y$54="Baja",'Mapa de Riesgos'!$AA$54="Mayor"),CONCATENATE("R7C",'Mapa de Riesgos'!$O$54),"")</f>
        <v/>
      </c>
      <c r="AF42" s="53" t="str">
        <f>IF(AND('Mapa de Riesgos'!$Y$55="Baja",'Mapa de Riesgos'!$AA$55="Mayor"),CONCATENATE("R7C",'Mapa de Riesgos'!$O$55),"")</f>
        <v/>
      </c>
      <c r="AG42" s="54" t="str">
        <f>IF(AND('Mapa de Riesgos'!$Y$56="Baja",'Mapa de Riesgos'!$AA$56="Mayor"),CONCATENATE("R7C",'Mapa de Riesgos'!$O$56),"")</f>
        <v/>
      </c>
      <c r="AH42" s="55" t="str">
        <f>IF(AND('Mapa de Riesgos'!$Y$51="Baja",'Mapa de Riesgos'!$AA$51="Catastrófico"),CONCATENATE("R7C",'Mapa de Riesgos'!$O$51),"")</f>
        <v/>
      </c>
      <c r="AI42" s="56" t="str">
        <f>IF(AND('Mapa de Riesgos'!$Y$52="Baja",'Mapa de Riesgos'!$AA$52="Catastrófico"),CONCATENATE("R7C",'Mapa de Riesgos'!$O$52),"")</f>
        <v/>
      </c>
      <c r="AJ42" s="56" t="str">
        <f>IF(AND('Mapa de Riesgos'!$Y$53="Baja",'Mapa de Riesgos'!$AA$53="Catastrófico"),CONCATENATE("R7C",'Mapa de Riesgos'!$O$53),"")</f>
        <v/>
      </c>
      <c r="AK42" s="56" t="str">
        <f>IF(AND('Mapa de Riesgos'!$Y$54="Baja",'Mapa de Riesgos'!$AA$54="Catastrófico"),CONCATENATE("R7C",'Mapa de Riesgos'!$O$54),"")</f>
        <v/>
      </c>
      <c r="AL42" s="56" t="str">
        <f>IF(AND('Mapa de Riesgos'!$Y$55="Baja",'Mapa de Riesgos'!$AA$55="Catastrófico"),CONCATENATE("R7C",'Mapa de Riesgos'!$O$55),"")</f>
        <v/>
      </c>
      <c r="AM42" s="57" t="str">
        <f>IF(AND('Mapa de Riesgos'!$Y$56="Baja",'Mapa de Riesgos'!$AA$56="Catastrófico"),CONCATENATE("R7C",'Mapa de Riesgos'!$O$56),"")</f>
        <v/>
      </c>
      <c r="AN42" s="83"/>
      <c r="AO42" s="568"/>
      <c r="AP42" s="569"/>
      <c r="AQ42" s="569"/>
      <c r="AR42" s="569"/>
      <c r="AS42" s="569"/>
      <c r="AT42" s="5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49"/>
      <c r="C43" s="449"/>
      <c r="D43" s="450"/>
      <c r="E43" s="548"/>
      <c r="F43" s="547"/>
      <c r="G43" s="547"/>
      <c r="H43" s="547"/>
      <c r="I43" s="547"/>
      <c r="J43" s="76" t="str">
        <f>IF(AND('Mapa de Riesgos'!$Y$57="Baja",'Mapa de Riesgos'!$AA$57="Leve"),CONCATENATE("R8C",'Mapa de Riesgos'!$O$57),"")</f>
        <v/>
      </c>
      <c r="K43" s="77" t="str">
        <f>IF(AND('Mapa de Riesgos'!$Y$58="Baja",'Mapa de Riesgos'!$AA$58="Leve"),CONCATENATE("R8C",'Mapa de Riesgos'!$O$58),"")</f>
        <v/>
      </c>
      <c r="L43" s="77" t="str">
        <f>IF(AND('Mapa de Riesgos'!$Y$59="Baja",'Mapa de Riesgos'!$AA$59="Leve"),CONCATENATE("R8C",'Mapa de Riesgos'!$O$59),"")</f>
        <v/>
      </c>
      <c r="M43" s="77" t="str">
        <f>IF(AND('Mapa de Riesgos'!$Y$60="Baja",'Mapa de Riesgos'!$AA$60="Leve"),CONCATENATE("R8C",'Mapa de Riesgos'!$O$60),"")</f>
        <v/>
      </c>
      <c r="N43" s="77" t="str">
        <f>IF(AND('Mapa de Riesgos'!$Y$61="Baja",'Mapa de Riesgos'!$AA$61="Leve"),CONCATENATE("R8C",'Mapa de Riesgos'!$O$61),"")</f>
        <v/>
      </c>
      <c r="O43" s="78" t="str">
        <f>IF(AND('Mapa de Riesgos'!$Y$62="Baja",'Mapa de Riesgos'!$AA$62="Leve"),CONCATENATE("R8C",'Mapa de Riesgos'!$O$62),"")</f>
        <v/>
      </c>
      <c r="P43" s="67" t="str">
        <f>IF(AND('Mapa de Riesgos'!$Y$57="Baja",'Mapa de Riesgos'!$AA$57="Menor"),CONCATENATE("R8C",'Mapa de Riesgos'!$O$57),"")</f>
        <v/>
      </c>
      <c r="Q43" s="68" t="str">
        <f>IF(AND('Mapa de Riesgos'!$Y$58="Baja",'Mapa de Riesgos'!$AA$58="Menor"),CONCATENATE("R8C",'Mapa de Riesgos'!$O$58),"")</f>
        <v/>
      </c>
      <c r="R43" s="68" t="str">
        <f>IF(AND('Mapa de Riesgos'!$Y$59="Baja",'Mapa de Riesgos'!$AA$59="Menor"),CONCATENATE("R8C",'Mapa de Riesgos'!$O$59),"")</f>
        <v/>
      </c>
      <c r="S43" s="68" t="str">
        <f>IF(AND('Mapa de Riesgos'!$Y$60="Baja",'Mapa de Riesgos'!$AA$60="Menor"),CONCATENATE("R8C",'Mapa de Riesgos'!$O$60),"")</f>
        <v/>
      </c>
      <c r="T43" s="68" t="str">
        <f>IF(AND('Mapa de Riesgos'!$Y$61="Baja",'Mapa de Riesgos'!$AA$61="Menor"),CONCATENATE("R8C",'Mapa de Riesgos'!$O$61),"")</f>
        <v/>
      </c>
      <c r="U43" s="69" t="str">
        <f>IF(AND('Mapa de Riesgos'!$Y$62="Baja",'Mapa de Riesgos'!$AA$62="Menor"),CONCATENATE("R8C",'Mapa de Riesgos'!$O$62),"")</f>
        <v/>
      </c>
      <c r="V43" s="67" t="str">
        <f>IF(AND('Mapa de Riesgos'!$Y$57="Baja",'Mapa de Riesgos'!$AA$57="Moderado"),CONCATENATE("R8C",'Mapa de Riesgos'!$O$57),"")</f>
        <v>R8C1</v>
      </c>
      <c r="W43" s="68" t="str">
        <f>IF(AND('Mapa de Riesgos'!$Y$58="Baja",'Mapa de Riesgos'!$AA$58="Moderado"),CONCATENATE("R8C",'Mapa de Riesgos'!$O$58),"")</f>
        <v/>
      </c>
      <c r="X43" s="68" t="str">
        <f>IF(AND('Mapa de Riesgos'!$Y$59="Baja",'Mapa de Riesgos'!$AA$59="Moderado"),CONCATENATE("R8C",'Mapa de Riesgos'!$O$59),"")</f>
        <v/>
      </c>
      <c r="Y43" s="68" t="str">
        <f>IF(AND('Mapa de Riesgos'!$Y$60="Baja",'Mapa de Riesgos'!$AA$60="Moderado"),CONCATENATE("R8C",'Mapa de Riesgos'!$O$60),"")</f>
        <v/>
      </c>
      <c r="Z43" s="68" t="str">
        <f>IF(AND('Mapa de Riesgos'!$Y$61="Baja",'Mapa de Riesgos'!$AA$61="Moderado"),CONCATENATE("R8C",'Mapa de Riesgos'!$O$61),"")</f>
        <v/>
      </c>
      <c r="AA43" s="69" t="str">
        <f>IF(AND('Mapa de Riesgos'!$Y$62="Baja",'Mapa de Riesgos'!$AA$62="Moderado"),CONCATENATE("R8C",'Mapa de Riesgos'!$O$62),"")</f>
        <v/>
      </c>
      <c r="AB43" s="52" t="str">
        <f>IF(AND('Mapa de Riesgos'!$Y$57="Baja",'Mapa de Riesgos'!$AA$57="Mayor"),CONCATENATE("R8C",'Mapa de Riesgos'!$O$57),"")</f>
        <v/>
      </c>
      <c r="AC43" s="53" t="str">
        <f>IF(AND('Mapa de Riesgos'!$Y$58="Baja",'Mapa de Riesgos'!$AA$58="Mayor"),CONCATENATE("R8C",'Mapa de Riesgos'!$O$58),"")</f>
        <v/>
      </c>
      <c r="AD43" s="53" t="str">
        <f>IF(AND('Mapa de Riesgos'!$Y$59="Baja",'Mapa de Riesgos'!$AA$59="Mayor"),CONCATENATE("R8C",'Mapa de Riesgos'!$O$59),"")</f>
        <v/>
      </c>
      <c r="AE43" s="53" t="str">
        <f>IF(AND('Mapa de Riesgos'!$Y$60="Baja",'Mapa de Riesgos'!$AA$60="Mayor"),CONCATENATE("R8C",'Mapa de Riesgos'!$O$60),"")</f>
        <v/>
      </c>
      <c r="AF43" s="53" t="str">
        <f>IF(AND('Mapa de Riesgos'!$Y$61="Baja",'Mapa de Riesgos'!$AA$61="Mayor"),CONCATENATE("R8C",'Mapa de Riesgos'!$O$61),"")</f>
        <v/>
      </c>
      <c r="AG43" s="54" t="str">
        <f>IF(AND('Mapa de Riesgos'!$Y$62="Baja",'Mapa de Riesgos'!$AA$62="Mayor"),CONCATENATE("R8C",'Mapa de Riesgos'!$O$62),"")</f>
        <v/>
      </c>
      <c r="AH43" s="55" t="str">
        <f>IF(AND('Mapa de Riesgos'!$Y$57="Baja",'Mapa de Riesgos'!$AA$57="Catastrófico"),CONCATENATE("R8C",'Mapa de Riesgos'!$O$57),"")</f>
        <v/>
      </c>
      <c r="AI43" s="56" t="str">
        <f>IF(AND('Mapa de Riesgos'!$Y$58="Baja",'Mapa de Riesgos'!$AA$58="Catastrófico"),CONCATENATE("R8C",'Mapa de Riesgos'!$O$58),"")</f>
        <v/>
      </c>
      <c r="AJ43" s="56" t="str">
        <f>IF(AND('Mapa de Riesgos'!$Y$59="Baja",'Mapa de Riesgos'!$AA$59="Catastrófico"),CONCATENATE("R8C",'Mapa de Riesgos'!$O$59),"")</f>
        <v/>
      </c>
      <c r="AK43" s="56" t="str">
        <f>IF(AND('Mapa de Riesgos'!$Y$60="Baja",'Mapa de Riesgos'!$AA$60="Catastrófico"),CONCATENATE("R8C",'Mapa de Riesgos'!$O$60),"")</f>
        <v/>
      </c>
      <c r="AL43" s="56" t="str">
        <f>IF(AND('Mapa de Riesgos'!$Y$61="Baja",'Mapa de Riesgos'!$AA$61="Catastrófico"),CONCATENATE("R8C",'Mapa de Riesgos'!$O$61),"")</f>
        <v/>
      </c>
      <c r="AM43" s="57" t="str">
        <f>IF(AND('Mapa de Riesgos'!$Y$62="Baja",'Mapa de Riesgos'!$AA$62="Catastrófico"),CONCATENATE("R8C",'Mapa de Riesgos'!$O$62),"")</f>
        <v/>
      </c>
      <c r="AN43" s="83"/>
      <c r="AO43" s="568"/>
      <c r="AP43" s="569"/>
      <c r="AQ43" s="569"/>
      <c r="AR43" s="569"/>
      <c r="AS43" s="569"/>
      <c r="AT43" s="5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49"/>
      <c r="C44" s="449"/>
      <c r="D44" s="450"/>
      <c r="E44" s="548"/>
      <c r="F44" s="547"/>
      <c r="G44" s="547"/>
      <c r="H44" s="547"/>
      <c r="I44" s="547"/>
      <c r="J44" s="76" t="str">
        <f>IF(AND('Mapa de Riesgos'!$Y$63="Baja",'Mapa de Riesgos'!$AA$63="Leve"),CONCATENATE("R9C",'Mapa de Riesgos'!$O$63),"")</f>
        <v/>
      </c>
      <c r="K44" s="77" t="str">
        <f>IF(AND('Mapa de Riesgos'!$Y$64="Baja",'Mapa de Riesgos'!$AA$64="Leve"),CONCATENATE("R9C",'Mapa de Riesgos'!$O$64),"")</f>
        <v/>
      </c>
      <c r="L44" s="77" t="str">
        <f>IF(AND('Mapa de Riesgos'!$Y$65="Baja",'Mapa de Riesgos'!$AA$65="Leve"),CONCATENATE("R9C",'Mapa de Riesgos'!$O$65),"")</f>
        <v/>
      </c>
      <c r="M44" s="77" t="str">
        <f>IF(AND('Mapa de Riesgos'!$Y$66="Baja",'Mapa de Riesgos'!$AA$66="Leve"),CONCATENATE("R9C",'Mapa de Riesgos'!$O$66),"")</f>
        <v/>
      </c>
      <c r="N44" s="77" t="str">
        <f>IF(AND('Mapa de Riesgos'!$Y$67="Baja",'Mapa de Riesgos'!$AA$67="Leve"),CONCATENATE("R9C",'Mapa de Riesgos'!$O$67),"")</f>
        <v/>
      </c>
      <c r="O44" s="78" t="str">
        <f>IF(AND('Mapa de Riesgos'!$Y$68="Baja",'Mapa de Riesgos'!$AA$68="Leve"),CONCATENATE("R9C",'Mapa de Riesgos'!$O$68),"")</f>
        <v/>
      </c>
      <c r="P44" s="67" t="str">
        <f>IF(AND('Mapa de Riesgos'!$Y$63="Baja",'Mapa de Riesgos'!$AA$63="Menor"),CONCATENATE("R9C",'Mapa de Riesgos'!$O$63),"")</f>
        <v/>
      </c>
      <c r="Q44" s="68" t="str">
        <f>IF(AND('Mapa de Riesgos'!$Y$64="Baja",'Mapa de Riesgos'!$AA$64="Menor"),CONCATENATE("R9C",'Mapa de Riesgos'!$O$64),"")</f>
        <v/>
      </c>
      <c r="R44" s="68" t="str">
        <f>IF(AND('Mapa de Riesgos'!$Y$65="Baja",'Mapa de Riesgos'!$AA$65="Menor"),CONCATENATE("R9C",'Mapa de Riesgos'!$O$65),"")</f>
        <v/>
      </c>
      <c r="S44" s="68" t="str">
        <f>IF(AND('Mapa de Riesgos'!$Y$66="Baja",'Mapa de Riesgos'!$AA$66="Menor"),CONCATENATE("R9C",'Mapa de Riesgos'!$O$66),"")</f>
        <v/>
      </c>
      <c r="T44" s="68" t="str">
        <f>IF(AND('Mapa de Riesgos'!$Y$67="Baja",'Mapa de Riesgos'!$AA$67="Menor"),CONCATENATE("R9C",'Mapa de Riesgos'!$O$67),"")</f>
        <v/>
      </c>
      <c r="U44" s="69" t="str">
        <f>IF(AND('Mapa de Riesgos'!$Y$68="Baja",'Mapa de Riesgos'!$AA$68="Menor"),CONCATENATE("R9C",'Mapa de Riesgos'!$O$68),"")</f>
        <v/>
      </c>
      <c r="V44" s="67" t="str">
        <f>IF(AND('Mapa de Riesgos'!$Y$63="Baja",'Mapa de Riesgos'!$AA$63="Moderado"),CONCATENATE("R9C",'Mapa de Riesgos'!$O$63),"")</f>
        <v>R9C1</v>
      </c>
      <c r="W44" s="68" t="str">
        <f>IF(AND('Mapa de Riesgos'!$Y$64="Baja",'Mapa de Riesgos'!$AA$64="Moderado"),CONCATENATE("R9C",'Mapa de Riesgos'!$O$64),"")</f>
        <v/>
      </c>
      <c r="X44" s="68" t="str">
        <f>IF(AND('Mapa de Riesgos'!$Y$65="Baja",'Mapa de Riesgos'!$AA$65="Moderado"),CONCATENATE("R9C",'Mapa de Riesgos'!$O$65),"")</f>
        <v/>
      </c>
      <c r="Y44" s="68" t="str">
        <f>IF(AND('Mapa de Riesgos'!$Y$66="Baja",'Mapa de Riesgos'!$AA$66="Moderado"),CONCATENATE("R9C",'Mapa de Riesgos'!$O$66),"")</f>
        <v/>
      </c>
      <c r="Z44" s="68" t="str">
        <f>IF(AND('Mapa de Riesgos'!$Y$67="Baja",'Mapa de Riesgos'!$AA$67="Moderado"),CONCATENATE("R9C",'Mapa de Riesgos'!$O$67),"")</f>
        <v/>
      </c>
      <c r="AA44" s="69" t="str">
        <f>IF(AND('Mapa de Riesgos'!$Y$68="Baja",'Mapa de Riesgos'!$AA$68="Moderado"),CONCATENATE("R9C",'Mapa de Riesgos'!$O$68),"")</f>
        <v/>
      </c>
      <c r="AB44" s="52" t="str">
        <f>IF(AND('Mapa de Riesgos'!$Y$63="Baja",'Mapa de Riesgos'!$AA$63="Mayor"),CONCATENATE("R9C",'Mapa de Riesgos'!$O$63),"")</f>
        <v/>
      </c>
      <c r="AC44" s="53" t="str">
        <f>IF(AND('Mapa de Riesgos'!$Y$64="Baja",'Mapa de Riesgos'!$AA$64="Mayor"),CONCATENATE("R9C",'Mapa de Riesgos'!$O$64),"")</f>
        <v/>
      </c>
      <c r="AD44" s="53" t="str">
        <f>IF(AND('Mapa de Riesgos'!$Y$65="Baja",'Mapa de Riesgos'!$AA$65="Mayor"),CONCATENATE("R9C",'Mapa de Riesgos'!$O$65),"")</f>
        <v/>
      </c>
      <c r="AE44" s="53" t="str">
        <f>IF(AND('Mapa de Riesgos'!$Y$66="Baja",'Mapa de Riesgos'!$AA$66="Mayor"),CONCATENATE("R9C",'Mapa de Riesgos'!$O$66),"")</f>
        <v/>
      </c>
      <c r="AF44" s="53" t="str">
        <f>IF(AND('Mapa de Riesgos'!$Y$67="Baja",'Mapa de Riesgos'!$AA$67="Mayor"),CONCATENATE("R9C",'Mapa de Riesgos'!$O$67),"")</f>
        <v/>
      </c>
      <c r="AG44" s="54" t="str">
        <f>IF(AND('Mapa de Riesgos'!$Y$68="Baja",'Mapa de Riesgos'!$AA$68="Mayor"),CONCATENATE("R9C",'Mapa de Riesgos'!$O$68),"")</f>
        <v/>
      </c>
      <c r="AH44" s="55" t="str">
        <f>IF(AND('Mapa de Riesgos'!$Y$63="Baja",'Mapa de Riesgos'!$AA$63="Catastrófico"),CONCATENATE("R9C",'Mapa de Riesgos'!$O$63),"")</f>
        <v/>
      </c>
      <c r="AI44" s="56" t="str">
        <f>IF(AND('Mapa de Riesgos'!$Y$64="Baja",'Mapa de Riesgos'!$AA$64="Catastrófico"),CONCATENATE("R9C",'Mapa de Riesgos'!$O$64),"")</f>
        <v/>
      </c>
      <c r="AJ44" s="56" t="str">
        <f>IF(AND('Mapa de Riesgos'!$Y$65="Baja",'Mapa de Riesgos'!$AA$65="Catastrófico"),CONCATENATE("R9C",'Mapa de Riesgos'!$O$65),"")</f>
        <v/>
      </c>
      <c r="AK44" s="56" t="str">
        <f>IF(AND('Mapa de Riesgos'!$Y$66="Baja",'Mapa de Riesgos'!$AA$66="Catastrófico"),CONCATENATE("R9C",'Mapa de Riesgos'!$O$66),"")</f>
        <v/>
      </c>
      <c r="AL44" s="56" t="str">
        <f>IF(AND('Mapa de Riesgos'!$Y$67="Baja",'Mapa de Riesgos'!$AA$67="Catastrófico"),CONCATENATE("R9C",'Mapa de Riesgos'!$O$67),"")</f>
        <v/>
      </c>
      <c r="AM44" s="57" t="str">
        <f>IF(AND('Mapa de Riesgos'!$Y$68="Baja",'Mapa de Riesgos'!$AA$68="Catastrófico"),CONCATENATE("R9C",'Mapa de Riesgos'!$O$68),"")</f>
        <v/>
      </c>
      <c r="AN44" s="83"/>
      <c r="AO44" s="568"/>
      <c r="AP44" s="569"/>
      <c r="AQ44" s="569"/>
      <c r="AR44" s="569"/>
      <c r="AS44" s="569"/>
      <c r="AT44" s="5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49"/>
      <c r="C45" s="449"/>
      <c r="D45" s="450"/>
      <c r="E45" s="549"/>
      <c r="F45" s="550"/>
      <c r="G45" s="550"/>
      <c r="H45" s="550"/>
      <c r="I45" s="550"/>
      <c r="J45" s="79" t="str">
        <f>IF(AND('Mapa de Riesgos'!$Y$69="Baja",'Mapa de Riesgos'!$AA$69="Leve"),CONCATENATE("R10C",'Mapa de Riesgos'!$O$69),"")</f>
        <v/>
      </c>
      <c r="K45" s="80" t="str">
        <f>IF(AND('Mapa de Riesgos'!$Y$70="Baja",'Mapa de Riesgos'!$AA$70="Leve"),CONCATENATE("R10C",'Mapa de Riesgos'!$O$70),"")</f>
        <v/>
      </c>
      <c r="L45" s="80" t="str">
        <f>IF(AND('Mapa de Riesgos'!$Y$71="Baja",'Mapa de Riesgos'!$AA$71="Leve"),CONCATENATE("R10C",'Mapa de Riesgos'!$O$71),"")</f>
        <v/>
      </c>
      <c r="M45" s="80" t="str">
        <f>IF(AND('Mapa de Riesgos'!$Y$72="Baja",'Mapa de Riesgos'!$AA$72="Leve"),CONCATENATE("R10C",'Mapa de Riesgos'!$O$72),"")</f>
        <v/>
      </c>
      <c r="N45" s="80" t="str">
        <f>IF(AND('Mapa de Riesgos'!$Y$73="Baja",'Mapa de Riesgos'!$AA$73="Leve"),CONCATENATE("R10C",'Mapa de Riesgos'!$O$73),"")</f>
        <v/>
      </c>
      <c r="O45" s="81" t="str">
        <f>IF(AND('Mapa de Riesgos'!$Y$74="Baja",'Mapa de Riesgos'!$AA$74="Leve"),CONCATENATE("R10C",'Mapa de Riesgos'!$O$74),"")</f>
        <v/>
      </c>
      <c r="P45" s="67" t="str">
        <f>IF(AND('Mapa de Riesgos'!$Y$69="Baja",'Mapa de Riesgos'!$AA$69="Menor"),CONCATENATE("R10C",'Mapa de Riesgos'!$O$69),"")</f>
        <v/>
      </c>
      <c r="Q45" s="68" t="str">
        <f>IF(AND('Mapa de Riesgos'!$Y$70="Baja",'Mapa de Riesgos'!$AA$70="Menor"),CONCATENATE("R10C",'Mapa de Riesgos'!$O$70),"")</f>
        <v/>
      </c>
      <c r="R45" s="68" t="str">
        <f>IF(AND('Mapa de Riesgos'!$Y$71="Baja",'Mapa de Riesgos'!$AA$71="Menor"),CONCATENATE("R10C",'Mapa de Riesgos'!$O$71),"")</f>
        <v/>
      </c>
      <c r="S45" s="68" t="str">
        <f>IF(AND('Mapa de Riesgos'!$Y$72="Baja",'Mapa de Riesgos'!$AA$72="Menor"),CONCATENATE("R10C",'Mapa de Riesgos'!$O$72),"")</f>
        <v/>
      </c>
      <c r="T45" s="68" t="str">
        <f>IF(AND('Mapa de Riesgos'!$Y$73="Baja",'Mapa de Riesgos'!$AA$73="Menor"),CONCATENATE("R10C",'Mapa de Riesgos'!$O$73),"")</f>
        <v/>
      </c>
      <c r="U45" s="69" t="str">
        <f>IF(AND('Mapa de Riesgos'!$Y$74="Baja",'Mapa de Riesgos'!$AA$74="Menor"),CONCATENATE("R10C",'Mapa de Riesgos'!$O$74),"")</f>
        <v/>
      </c>
      <c r="V45" s="70" t="str">
        <f>IF(AND('Mapa de Riesgos'!$Y$69="Baja",'Mapa de Riesgos'!$AA$69="Moderado"),CONCATENATE("R10C",'Mapa de Riesgos'!$O$69),"")</f>
        <v>R10C1</v>
      </c>
      <c r="W45" s="71" t="str">
        <f>IF(AND('Mapa de Riesgos'!$Y$70="Baja",'Mapa de Riesgos'!$AA$70="Moderado"),CONCATENATE("R10C",'Mapa de Riesgos'!$O$70),"")</f>
        <v/>
      </c>
      <c r="X45" s="71" t="str">
        <f>IF(AND('Mapa de Riesgos'!$Y$71="Baja",'Mapa de Riesgos'!$AA$71="Moderado"),CONCATENATE("R10C",'Mapa de Riesgos'!$O$71),"")</f>
        <v/>
      </c>
      <c r="Y45" s="71" t="str">
        <f>IF(AND('Mapa de Riesgos'!$Y$72="Baja",'Mapa de Riesgos'!$AA$72="Moderado"),CONCATENATE("R10C",'Mapa de Riesgos'!$O$72),"")</f>
        <v/>
      </c>
      <c r="Z45" s="71" t="str">
        <f>IF(AND('Mapa de Riesgos'!$Y$73="Baja",'Mapa de Riesgos'!$AA$73="Moderado"),CONCATENATE("R10C",'Mapa de Riesgos'!$O$73),"")</f>
        <v/>
      </c>
      <c r="AA45" s="72" t="str">
        <f>IF(AND('Mapa de Riesgos'!$Y$74="Baja",'Mapa de Riesgos'!$AA$74="Moderado"),CONCATENATE("R10C",'Mapa de Riesgos'!$O$74),"")</f>
        <v/>
      </c>
      <c r="AB45" s="58" t="str">
        <f>IF(AND('Mapa de Riesgos'!$Y$69="Baja",'Mapa de Riesgos'!$AA$69="Mayor"),CONCATENATE("R10C",'Mapa de Riesgos'!$O$69),"")</f>
        <v/>
      </c>
      <c r="AC45" s="59" t="str">
        <f>IF(AND('Mapa de Riesgos'!$Y$70="Baja",'Mapa de Riesgos'!$AA$70="Mayor"),CONCATENATE("R10C",'Mapa de Riesgos'!$O$70),"")</f>
        <v/>
      </c>
      <c r="AD45" s="59" t="str">
        <f>IF(AND('Mapa de Riesgos'!$Y$71="Baja",'Mapa de Riesgos'!$AA$71="Mayor"),CONCATENATE("R10C",'Mapa de Riesgos'!$O$71),"")</f>
        <v/>
      </c>
      <c r="AE45" s="59" t="str">
        <f>IF(AND('Mapa de Riesgos'!$Y$72="Baja",'Mapa de Riesgos'!$AA$72="Mayor"),CONCATENATE("R10C",'Mapa de Riesgos'!$O$72),"")</f>
        <v/>
      </c>
      <c r="AF45" s="59" t="str">
        <f>IF(AND('Mapa de Riesgos'!$Y$73="Baja",'Mapa de Riesgos'!$AA$73="Mayor"),CONCATENATE("R10C",'Mapa de Riesgos'!$O$73),"")</f>
        <v/>
      </c>
      <c r="AG45" s="60" t="str">
        <f>IF(AND('Mapa de Riesgos'!$Y$74="Baja",'Mapa de Riesgos'!$AA$74="Mayor"),CONCATENATE("R10C",'Mapa de Riesgos'!$O$74),"")</f>
        <v/>
      </c>
      <c r="AH45" s="61" t="str">
        <f>IF(AND('Mapa de Riesgos'!$Y$69="Baja",'Mapa de Riesgos'!$AA$69="Catastrófico"),CONCATENATE("R10C",'Mapa de Riesgos'!$O$69),"")</f>
        <v/>
      </c>
      <c r="AI45" s="62" t="str">
        <f>IF(AND('Mapa de Riesgos'!$Y$70="Baja",'Mapa de Riesgos'!$AA$70="Catastrófico"),CONCATENATE("R10C",'Mapa de Riesgos'!$O$70),"")</f>
        <v/>
      </c>
      <c r="AJ45" s="62" t="str">
        <f>IF(AND('Mapa de Riesgos'!$Y$71="Baja",'Mapa de Riesgos'!$AA$71="Catastrófico"),CONCATENATE("R10C",'Mapa de Riesgos'!$O$71),"")</f>
        <v/>
      </c>
      <c r="AK45" s="62" t="str">
        <f>IF(AND('Mapa de Riesgos'!$Y$72="Baja",'Mapa de Riesgos'!$AA$72="Catastrófico"),CONCATENATE("R10C",'Mapa de Riesgos'!$O$72),"")</f>
        <v/>
      </c>
      <c r="AL45" s="62" t="str">
        <f>IF(AND('Mapa de Riesgos'!$Y$73="Baja",'Mapa de Riesgos'!$AA$73="Catastrófico"),CONCATENATE("R10C",'Mapa de Riesgos'!$O$73),"")</f>
        <v/>
      </c>
      <c r="AM45" s="63" t="str">
        <f>IF(AND('Mapa de Riesgos'!$Y$74="Baja",'Mapa de Riesgos'!$AA$74="Catastrófico"),CONCATENATE("R10C",'Mapa de Riesgos'!$O$74),"")</f>
        <v/>
      </c>
      <c r="AN45" s="83"/>
      <c r="AO45" s="571"/>
      <c r="AP45" s="572"/>
      <c r="AQ45" s="572"/>
      <c r="AR45" s="572"/>
      <c r="AS45" s="572"/>
      <c r="AT45" s="573"/>
    </row>
    <row r="46" spans="1:80" ht="46.5" customHeight="1" x14ac:dyDescent="0.35">
      <c r="A46" s="83"/>
      <c r="B46" s="449"/>
      <c r="C46" s="449"/>
      <c r="D46" s="450"/>
      <c r="E46" s="544" t="s">
        <v>136</v>
      </c>
      <c r="F46" s="545"/>
      <c r="G46" s="545"/>
      <c r="H46" s="545"/>
      <c r="I46" s="56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49"/>
      <c r="C47" s="449"/>
      <c r="D47" s="450"/>
      <c r="E47" s="546"/>
      <c r="F47" s="547"/>
      <c r="G47" s="547"/>
      <c r="H47" s="547"/>
      <c r="I47" s="563"/>
      <c r="J47" s="76" t="str">
        <f>IF(AND('Mapa de Riesgos'!$Y$18="Muy Baja",'Mapa de Riesgos'!$AA$18="Leve"),CONCATENATE("R2C",'Mapa de Riesgos'!$O$18),"")</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Riesgos'!$Y$18="Muy Baja",'Mapa de Riesgos'!$AA$18="Menor"),CONCATENATE("R2C",'Mapa de Riesgos'!$O$18),"")</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Riesgos'!$Y$18="Muy Baja",'Mapa de Riesgos'!$AA$18="Moderado"),CONCATENATE("R2C",'Mapa de Riesgos'!$O$18),"")</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Riesgos'!$Y$18="Muy Baja",'Mapa de Riesgos'!$AA$18="Mayor"),CONCATENATE("R2C",'Mapa de Riesgos'!$O$18),"")</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Riesgos'!$Y$18="Muy Baja",'Mapa de Riesgos'!$AA$18="Catastrófico"),CONCATENATE("R2C",'Mapa de Riesgos'!$O$18),"")</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49"/>
      <c r="C48" s="449"/>
      <c r="D48" s="450"/>
      <c r="E48" s="546"/>
      <c r="F48" s="547"/>
      <c r="G48" s="547"/>
      <c r="H48" s="547"/>
      <c r="I48" s="563"/>
      <c r="J48" s="76" t="str">
        <f>IF(AND('Mapa de Riesgos'!$Y$25="Muy Baja",'Mapa de Riesgos'!$AA$25="Leve"),CONCATENATE("R3C",'Mapa de Riesgos'!$O$25),"")</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Riesgos'!$Y$25="Muy Baja",'Mapa de Riesgos'!$AA$25="Menor"),CONCATENATE("R3C",'Mapa de Riesgos'!$O$25),"")</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Riesgos'!$Y$25="Muy Baja",'Mapa de Riesgos'!$AA$25="Moderado"),CONCATENATE("R3C",'Mapa de Riesgos'!$O$25),"")</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Riesgos'!$Y$25="Muy Baja",'Mapa de Riesgos'!$AA$25="Mayor"),CONCATENATE("R3C",'Mapa de Riesgos'!$O$25),"")</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Riesgos'!$Y$25="Muy Baja",'Mapa de Riesgos'!$AA$25="Catastrófico"),CONCATENATE("R3C",'Mapa de Riesgos'!$O$25),"")</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49"/>
      <c r="C49" s="449"/>
      <c r="D49" s="450"/>
      <c r="E49" s="548"/>
      <c r="F49" s="547"/>
      <c r="G49" s="547"/>
      <c r="H49" s="547"/>
      <c r="I49" s="563"/>
      <c r="J49" s="76" t="str">
        <f>IF(AND('Mapa de Riesgos'!$Y$32="Muy Baja",'Mapa de Riesgos'!$AA$32="Leve"),CONCATENATE("R4C",'Mapa de Riesgos'!$O$32),"")</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Riesgos'!$Y$32="Muy Baja",'Mapa de Riesgos'!$AA$32="Menor"),CONCATENATE("R4C",'Mapa de Riesgos'!$O$32),"")</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Riesgos'!$Y$32="Muy Baja",'Mapa de Riesgos'!$AA$32="Moderado"),CONCATENATE("R4C",'Mapa de Riesgos'!$O$32),"")</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49"/>
      <c r="C50" s="449"/>
      <c r="D50" s="450"/>
      <c r="E50" s="548"/>
      <c r="F50" s="547"/>
      <c r="G50" s="547"/>
      <c r="H50" s="547"/>
      <c r="I50" s="563"/>
      <c r="J50" s="76" t="str">
        <f>IF(AND('Mapa de Riesgos'!$Y$38="Muy Baja",'Mapa de Riesgos'!$AA$38="Leve"),CONCATENATE("R5C",'Mapa de Riesgos'!$O$38),"")</f>
        <v/>
      </c>
      <c r="K50" s="77" t="str">
        <f>IF(AND('Mapa de Riesgos'!$Y$40="Muy Baja",'Mapa de Riesgos'!$AA$40="Leve"),CONCATENATE("R5C",'Mapa de Riesgos'!$O$40),"")</f>
        <v/>
      </c>
      <c r="L50" s="77" t="str">
        <f>IF(AND('Mapa de Riesgos'!$Y$41="Muy Baja",'Mapa de Riesgos'!$AA$41="Leve"),CONCATENATE("R5C",'Mapa de Riesgos'!$O$41),"")</f>
        <v/>
      </c>
      <c r="M50" s="77" t="str">
        <f>IF(AND('Mapa de Riesgos'!$Y$42="Muy Baja",'Mapa de Riesgos'!$AA$42="Leve"),CONCATENATE("R5C",'Mapa de Riesgos'!$O$42),"")</f>
        <v/>
      </c>
      <c r="N50" s="77" t="str">
        <f>IF(AND('Mapa de Riesgos'!$Y$43="Muy Baja",'Mapa de Riesgos'!$AA$43="Leve"),CONCATENATE("R5C",'Mapa de Riesgos'!$O$43),"")</f>
        <v/>
      </c>
      <c r="O50" s="78" t="str">
        <f>IF(AND('Mapa de Riesgos'!$Y$44="Muy Baja",'Mapa de Riesgos'!$AA$44="Leve"),CONCATENATE("R5C",'Mapa de Riesgos'!$O$44),"")</f>
        <v/>
      </c>
      <c r="P50" s="76" t="str">
        <f>IF(AND('Mapa de Riesgos'!$Y$38="Muy Baja",'Mapa de Riesgos'!$AA$38="Menor"),CONCATENATE("R5C",'Mapa de Riesgos'!$O$38),"")</f>
        <v/>
      </c>
      <c r="Q50" s="77" t="str">
        <f>IF(AND('Mapa de Riesgos'!$Y$40="Muy Baja",'Mapa de Riesgos'!$AA$40="Menor"),CONCATENATE("R5C",'Mapa de Riesgos'!$O$40),"")</f>
        <v/>
      </c>
      <c r="R50" s="77" t="str">
        <f>IF(AND('Mapa de Riesgos'!$Y$41="Muy Baja",'Mapa de Riesgos'!$AA$41="Menor"),CONCATENATE("R5C",'Mapa de Riesgos'!$O$41),"")</f>
        <v/>
      </c>
      <c r="S50" s="77" t="str">
        <f>IF(AND('Mapa de Riesgos'!$Y$42="Muy Baja",'Mapa de Riesgos'!$AA$42="Menor"),CONCATENATE("R5C",'Mapa de Riesgos'!$O$42),"")</f>
        <v/>
      </c>
      <c r="T50" s="77" t="str">
        <f>IF(AND('Mapa de Riesgos'!$Y$43="Muy Baja",'Mapa de Riesgos'!$AA$43="Menor"),CONCATENATE("R5C",'Mapa de Riesgos'!$O$43),"")</f>
        <v/>
      </c>
      <c r="U50" s="78" t="str">
        <f>IF(AND('Mapa de Riesgos'!$Y$44="Muy Baja",'Mapa de Riesgos'!$AA$44="Menor"),CONCATENATE("R5C",'Mapa de Riesgos'!$O$44),"")</f>
        <v/>
      </c>
      <c r="V50" s="67" t="str">
        <f>IF(AND('Mapa de Riesgos'!$Y$38="Muy Baja",'Mapa de Riesgos'!$AA$38="Moderado"),CONCATENATE("R5C",'Mapa de Riesgos'!$O$38),"")</f>
        <v/>
      </c>
      <c r="W50" s="68" t="str">
        <f>IF(AND('Mapa de Riesgos'!$Y$40="Muy Baja",'Mapa de Riesgos'!$AA$40="Moderado"),CONCATENATE("R5C",'Mapa de Riesgos'!$O$40),"")</f>
        <v/>
      </c>
      <c r="X50" s="68" t="str">
        <f>IF(AND('Mapa de Riesgos'!$Y$41="Muy Baja",'Mapa de Riesgos'!$AA$41="Moderado"),CONCATENATE("R5C",'Mapa de Riesgos'!$O$41),"")</f>
        <v/>
      </c>
      <c r="Y50" s="68" t="str">
        <f>IF(AND('Mapa de Riesgos'!$Y$42="Muy Baja",'Mapa de Riesgos'!$AA$42="Moderado"),CONCATENATE("R5C",'Mapa de Riesgos'!$O$42),"")</f>
        <v/>
      </c>
      <c r="Z50" s="68" t="str">
        <f>IF(AND('Mapa de Riesgos'!$Y$43="Muy Baja",'Mapa de Riesgos'!$AA$43="Moderado"),CONCATENATE("R5C",'Mapa de Riesgos'!$O$43),"")</f>
        <v/>
      </c>
      <c r="AA50" s="69" t="str">
        <f>IF(AND('Mapa de Riesgos'!$Y$44="Muy Baja",'Mapa de Riesgos'!$AA$44="Moderado"),CONCATENATE("R5C",'Mapa de Riesgos'!$O$44),"")</f>
        <v/>
      </c>
      <c r="AB50" s="52" t="str">
        <f>IF(AND('Mapa de Riesgos'!$Y$38="Muy Baja",'Mapa de Riesgos'!$AA$38="Mayor"),CONCATENATE("R5C",'Mapa de Riesgos'!$O$38),"")</f>
        <v/>
      </c>
      <c r="AC50" s="53" t="str">
        <f>IF(AND('Mapa de Riesgos'!$Y$40="Muy Baja",'Mapa de Riesgos'!$AA$40="Mayor"),CONCATENATE("R5C",'Mapa de Riesgos'!$O$40),"")</f>
        <v/>
      </c>
      <c r="AD50" s="53" t="str">
        <f>IF(AND('Mapa de Riesgos'!$Y$41="Muy Baja",'Mapa de Riesgos'!$AA$41="Mayor"),CONCATENATE("R5C",'Mapa de Riesgos'!$O$41),"")</f>
        <v/>
      </c>
      <c r="AE50" s="53" t="str">
        <f>IF(AND('Mapa de Riesgos'!$Y$42="Muy Baja",'Mapa de Riesgos'!$AA$42="Mayor"),CONCATENATE("R5C",'Mapa de Riesgos'!$O$42),"")</f>
        <v/>
      </c>
      <c r="AF50" s="53" t="str">
        <f>IF(AND('Mapa de Riesgos'!$Y$43="Muy Baja",'Mapa de Riesgos'!$AA$43="Mayor"),CONCATENATE("R5C",'Mapa de Riesgos'!$O$43),"")</f>
        <v/>
      </c>
      <c r="AG50" s="54" t="str">
        <f>IF(AND('Mapa de Riesgos'!$Y$44="Muy Baja",'Mapa de Riesgos'!$AA$44="Mayor"),CONCATENATE("R5C",'Mapa de Riesgos'!$O$44),"")</f>
        <v/>
      </c>
      <c r="AH50" s="55" t="str">
        <f>IF(AND('Mapa de Riesgos'!$Y$38="Muy Baja",'Mapa de Riesgos'!$AA$38="Catastrófico"),CONCATENATE("R5C",'Mapa de Riesgos'!$O$38),"")</f>
        <v/>
      </c>
      <c r="AI50" s="56" t="str">
        <f>IF(AND('Mapa de Riesgos'!$Y$40="Muy Baja",'Mapa de Riesgos'!$AA$40="Catastrófico"),CONCATENATE("R5C",'Mapa de Riesgos'!$O$40),"")</f>
        <v/>
      </c>
      <c r="AJ50" s="56" t="str">
        <f>IF(AND('Mapa de Riesgos'!$Y$41="Muy Baja",'Mapa de Riesgos'!$AA$41="Catastrófico"),CONCATENATE("R5C",'Mapa de Riesgos'!$O$41),"")</f>
        <v/>
      </c>
      <c r="AK50" s="56" t="str">
        <f>IF(AND('Mapa de Riesgos'!$Y$42="Muy Baja",'Mapa de Riesgos'!$AA$42="Catastrófico"),CONCATENATE("R5C",'Mapa de Riesgos'!$O$42),"")</f>
        <v/>
      </c>
      <c r="AL50" s="56" t="str">
        <f>IF(AND('Mapa de Riesgos'!$Y$43="Muy Baja",'Mapa de Riesgos'!$AA$43="Catastrófico"),CONCATENATE("R5C",'Mapa de Riesgos'!$O$43),"")</f>
        <v/>
      </c>
      <c r="AM50" s="57" t="str">
        <f>IF(AND('Mapa de Riesgos'!$Y$44="Muy Baja",'Mapa de Riesgos'!$AA$44="Catastrófico"),CONCATENATE("R5C",'Mapa de Riesgos'!$O$44),"")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49"/>
      <c r="C51" s="449"/>
      <c r="D51" s="450"/>
      <c r="E51" s="548"/>
      <c r="F51" s="547"/>
      <c r="G51" s="547"/>
      <c r="H51" s="547"/>
      <c r="I51" s="563"/>
      <c r="J51" s="76" t="str">
        <f>IF(AND('Mapa de Riesgos'!$Y$45="Muy Baja",'Mapa de Riesgos'!$AA$45="Leve"),CONCATENATE("R6C",'Mapa de Riesgos'!$O$45),"")</f>
        <v/>
      </c>
      <c r="K51" s="77" t="str">
        <f>IF(AND('Mapa de Riesgos'!$Y$46="Muy Baja",'Mapa de Riesgos'!$AA$46="Leve"),CONCATENATE("R6C",'Mapa de Riesgos'!$O$46),"")</f>
        <v/>
      </c>
      <c r="L51" s="77" t="str">
        <f>IF(AND('Mapa de Riesgos'!$Y$47="Muy Baja",'Mapa de Riesgos'!$AA$47="Leve"),CONCATENATE("R6C",'Mapa de Riesgos'!$O$47),"")</f>
        <v/>
      </c>
      <c r="M51" s="77" t="str">
        <f>IF(AND('Mapa de Riesgos'!$Y$48="Muy Baja",'Mapa de Riesgos'!$AA$48="Leve"),CONCATENATE("R6C",'Mapa de Riesgos'!$O$48),"")</f>
        <v/>
      </c>
      <c r="N51" s="77" t="str">
        <f>IF(AND('Mapa de Riesgos'!$Y$49="Muy Baja",'Mapa de Riesgos'!$AA$49="Leve"),CONCATENATE("R6C",'Mapa de Riesgos'!$O$49),"")</f>
        <v/>
      </c>
      <c r="O51" s="78" t="str">
        <f>IF(AND('Mapa de Riesgos'!$Y$50="Muy Baja",'Mapa de Riesgos'!$AA$50="Leve"),CONCATENATE("R6C",'Mapa de Riesgos'!$O$50),"")</f>
        <v/>
      </c>
      <c r="P51" s="76" t="str">
        <f>IF(AND('Mapa de Riesgos'!$Y$45="Muy Baja",'Mapa de Riesgos'!$AA$45="Menor"),CONCATENATE("R6C",'Mapa de Riesgos'!$O$45),"")</f>
        <v/>
      </c>
      <c r="Q51" s="77" t="str">
        <f>IF(AND('Mapa de Riesgos'!$Y$46="Muy Baja",'Mapa de Riesgos'!$AA$46="Menor"),CONCATENATE("R6C",'Mapa de Riesgos'!$O$46),"")</f>
        <v/>
      </c>
      <c r="R51" s="77" t="str">
        <f>IF(AND('Mapa de Riesgos'!$Y$47="Muy Baja",'Mapa de Riesgos'!$AA$47="Menor"),CONCATENATE("R6C",'Mapa de Riesgos'!$O$47),"")</f>
        <v/>
      </c>
      <c r="S51" s="77" t="str">
        <f>IF(AND('Mapa de Riesgos'!$Y$48="Muy Baja",'Mapa de Riesgos'!$AA$48="Menor"),CONCATENATE("R6C",'Mapa de Riesgos'!$O$48),"")</f>
        <v/>
      </c>
      <c r="T51" s="77" t="str">
        <f>IF(AND('Mapa de Riesgos'!$Y$49="Muy Baja",'Mapa de Riesgos'!$AA$49="Menor"),CONCATENATE("R6C",'Mapa de Riesgos'!$O$49),"")</f>
        <v/>
      </c>
      <c r="U51" s="78" t="str">
        <f>IF(AND('Mapa de Riesgos'!$Y$50="Muy Baja",'Mapa de Riesgos'!$AA$50="Menor"),CONCATENATE("R6C",'Mapa de Riesgos'!$O$50),"")</f>
        <v/>
      </c>
      <c r="V51" s="67" t="str">
        <f>IF(AND('Mapa de Riesgos'!$Y$45="Muy Baja",'Mapa de Riesgos'!$AA$45="Moderado"),CONCATENATE("R6C",'Mapa de Riesgos'!$O$45),"")</f>
        <v/>
      </c>
      <c r="W51" s="68" t="str">
        <f>IF(AND('Mapa de Riesgos'!$Y$46="Muy Baja",'Mapa de Riesgos'!$AA$46="Moderado"),CONCATENATE("R6C",'Mapa de Riesgos'!$O$46),"")</f>
        <v/>
      </c>
      <c r="X51" s="68" t="str">
        <f>IF(AND('Mapa de Riesgos'!$Y$47="Muy Baja",'Mapa de Riesgos'!$AA$47="Moderado"),CONCATENATE("R6C",'Mapa de Riesgos'!$O$47),"")</f>
        <v/>
      </c>
      <c r="Y51" s="68" t="str">
        <f>IF(AND('Mapa de Riesgos'!$Y$48="Muy Baja",'Mapa de Riesgos'!$AA$48="Moderado"),CONCATENATE("R6C",'Mapa de Riesgos'!$O$48),"")</f>
        <v/>
      </c>
      <c r="Z51" s="68" t="str">
        <f>IF(AND('Mapa de Riesgos'!$Y$49="Muy Baja",'Mapa de Riesgos'!$AA$49="Moderado"),CONCATENATE("R6C",'Mapa de Riesgos'!$O$49),"")</f>
        <v/>
      </c>
      <c r="AA51" s="69" t="str">
        <f>IF(AND('Mapa de Riesgos'!$Y$50="Muy Baja",'Mapa de Riesgos'!$AA$50="Moderado"),CONCATENATE("R6C",'Mapa de Riesgos'!$O$50),"")</f>
        <v/>
      </c>
      <c r="AB51" s="52" t="str">
        <f>IF(AND('Mapa de Riesgos'!$Y$45="Muy Baja",'Mapa de Riesgos'!$AA$45="Mayor"),CONCATENATE("R6C",'Mapa de Riesgos'!$O$45),"")</f>
        <v/>
      </c>
      <c r="AC51" s="53" t="str">
        <f>IF(AND('Mapa de Riesgos'!$Y$46="Muy Baja",'Mapa de Riesgos'!$AA$46="Mayor"),CONCATENATE("R6C",'Mapa de Riesgos'!$O$46),"")</f>
        <v/>
      </c>
      <c r="AD51" s="53" t="str">
        <f>IF(AND('Mapa de Riesgos'!$Y$47="Muy Baja",'Mapa de Riesgos'!$AA$47="Mayor"),CONCATENATE("R6C",'Mapa de Riesgos'!$O$47),"")</f>
        <v/>
      </c>
      <c r="AE51" s="53" t="str">
        <f>IF(AND('Mapa de Riesgos'!$Y$48="Muy Baja",'Mapa de Riesgos'!$AA$48="Mayor"),CONCATENATE("R6C",'Mapa de Riesgos'!$O$48),"")</f>
        <v/>
      </c>
      <c r="AF51" s="53" t="str">
        <f>IF(AND('Mapa de Riesgos'!$Y$49="Muy Baja",'Mapa de Riesgos'!$AA$49="Mayor"),CONCATENATE("R6C",'Mapa de Riesgos'!$O$49),"")</f>
        <v/>
      </c>
      <c r="AG51" s="54" t="str">
        <f>IF(AND('Mapa de Riesgos'!$Y$50="Muy Baja",'Mapa de Riesgos'!$AA$50="Mayor"),CONCATENATE("R6C",'Mapa de Riesgos'!$O$50),"")</f>
        <v/>
      </c>
      <c r="AH51" s="55" t="str">
        <f>IF(AND('Mapa de Riesgos'!$Y$45="Muy Baja",'Mapa de Riesgos'!$AA$45="Catastrófico"),CONCATENATE("R6C",'Mapa de Riesgos'!$O$45),"")</f>
        <v/>
      </c>
      <c r="AI51" s="56" t="str">
        <f>IF(AND('Mapa de Riesgos'!$Y$46="Muy Baja",'Mapa de Riesgos'!$AA$46="Catastrófico"),CONCATENATE("R6C",'Mapa de Riesgos'!$O$46),"")</f>
        <v/>
      </c>
      <c r="AJ51" s="56" t="str">
        <f>IF(AND('Mapa de Riesgos'!$Y$47="Muy Baja",'Mapa de Riesgos'!$AA$47="Catastrófico"),CONCATENATE("R6C",'Mapa de Riesgos'!$O$47),"")</f>
        <v/>
      </c>
      <c r="AK51" s="56" t="str">
        <f>IF(AND('Mapa de Riesgos'!$Y$48="Muy Baja",'Mapa de Riesgos'!$AA$48="Catastrófico"),CONCATENATE("R6C",'Mapa de Riesgos'!$O$48),"")</f>
        <v/>
      </c>
      <c r="AL51" s="56" t="str">
        <f>IF(AND('Mapa de Riesgos'!$Y$49="Muy Baja",'Mapa de Riesgos'!$AA$49="Catastrófico"),CONCATENATE("R6C",'Mapa de Riesgos'!$O$49),"")</f>
        <v/>
      </c>
      <c r="AM51" s="57" t="str">
        <f>IF(AND('Mapa de Riesgos'!$Y$50="Muy Baja",'Mapa de Riesgos'!$AA$50="Catastrófico"),CONCATENATE("R6C",'Mapa de Riesgos'!$O$50),"")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49"/>
      <c r="C52" s="449"/>
      <c r="D52" s="450"/>
      <c r="E52" s="548"/>
      <c r="F52" s="547"/>
      <c r="G52" s="547"/>
      <c r="H52" s="547"/>
      <c r="I52" s="563"/>
      <c r="J52" s="76" t="str">
        <f>IF(AND('Mapa de Riesgos'!$Y$51="Muy Baja",'Mapa de Riesgos'!$AA$51="Leve"),CONCATENATE("R7C",'Mapa de Riesgos'!$O$51),"")</f>
        <v/>
      </c>
      <c r="K52" s="77" t="str">
        <f>IF(AND('Mapa de Riesgos'!$Y$52="Muy Baja",'Mapa de Riesgos'!$AA$52="Leve"),CONCATENATE("R7C",'Mapa de Riesgos'!$O$52),"")</f>
        <v/>
      </c>
      <c r="L52" s="77" t="str">
        <f>IF(AND('Mapa de Riesgos'!$Y$53="Muy Baja",'Mapa de Riesgos'!$AA$53="Leve"),CONCATENATE("R7C",'Mapa de Riesgos'!$O$53),"")</f>
        <v/>
      </c>
      <c r="M52" s="77" t="str">
        <f>IF(AND('Mapa de Riesgos'!$Y$54="Muy Baja",'Mapa de Riesgos'!$AA$54="Leve"),CONCATENATE("R7C",'Mapa de Riesgos'!$O$54),"")</f>
        <v/>
      </c>
      <c r="N52" s="77" t="str">
        <f>IF(AND('Mapa de Riesgos'!$Y$55="Muy Baja",'Mapa de Riesgos'!$AA$55="Leve"),CONCATENATE("R7C",'Mapa de Riesgos'!$O$55),"")</f>
        <v/>
      </c>
      <c r="O52" s="78" t="str">
        <f>IF(AND('Mapa de Riesgos'!$Y$56="Muy Baja",'Mapa de Riesgos'!$AA$56="Leve"),CONCATENATE("R7C",'Mapa de Riesgos'!$O$56),"")</f>
        <v/>
      </c>
      <c r="P52" s="76" t="str">
        <f>IF(AND('Mapa de Riesgos'!$Y$51="Muy Baja",'Mapa de Riesgos'!$AA$51="Menor"),CONCATENATE("R7C",'Mapa de Riesgos'!$O$51),"")</f>
        <v/>
      </c>
      <c r="Q52" s="77" t="str">
        <f>IF(AND('Mapa de Riesgos'!$Y$52="Muy Baja",'Mapa de Riesgos'!$AA$52="Menor"),CONCATENATE("R7C",'Mapa de Riesgos'!$O$52),"")</f>
        <v/>
      </c>
      <c r="R52" s="77" t="str">
        <f>IF(AND('Mapa de Riesgos'!$Y$53="Muy Baja",'Mapa de Riesgos'!$AA$53="Menor"),CONCATENATE("R7C",'Mapa de Riesgos'!$O$53),"")</f>
        <v/>
      </c>
      <c r="S52" s="77" t="str">
        <f>IF(AND('Mapa de Riesgos'!$Y$54="Muy Baja",'Mapa de Riesgos'!$AA$54="Menor"),CONCATENATE("R7C",'Mapa de Riesgos'!$O$54),"")</f>
        <v/>
      </c>
      <c r="T52" s="77" t="str">
        <f>IF(AND('Mapa de Riesgos'!$Y$55="Muy Baja",'Mapa de Riesgos'!$AA$55="Menor"),CONCATENATE("R7C",'Mapa de Riesgos'!$O$55),"")</f>
        <v/>
      </c>
      <c r="U52" s="78" t="str">
        <f>IF(AND('Mapa de Riesgos'!$Y$56="Muy Baja",'Mapa de Riesgos'!$AA$56="Menor"),CONCATENATE("R7C",'Mapa de Riesgos'!$O$56),"")</f>
        <v/>
      </c>
      <c r="V52" s="67" t="str">
        <f>IF(AND('Mapa de Riesgos'!$Y$51="Muy Baja",'Mapa de Riesgos'!$AA$51="Moderado"),CONCATENATE("R7C",'Mapa de Riesgos'!$O$51),"")</f>
        <v/>
      </c>
      <c r="W52" s="68" t="str">
        <f>IF(AND('Mapa de Riesgos'!$Y$52="Muy Baja",'Mapa de Riesgos'!$AA$52="Moderado"),CONCATENATE("R7C",'Mapa de Riesgos'!$O$52),"")</f>
        <v/>
      </c>
      <c r="X52" s="68" t="str">
        <f>IF(AND('Mapa de Riesgos'!$Y$53="Muy Baja",'Mapa de Riesgos'!$AA$53="Moderado"),CONCATENATE("R7C",'Mapa de Riesgos'!$O$53),"")</f>
        <v/>
      </c>
      <c r="Y52" s="68" t="str">
        <f>IF(AND('Mapa de Riesgos'!$Y$54="Muy Baja",'Mapa de Riesgos'!$AA$54="Moderado"),CONCATENATE("R7C",'Mapa de Riesgos'!$O$54),"")</f>
        <v/>
      </c>
      <c r="Z52" s="68" t="str">
        <f>IF(AND('Mapa de Riesgos'!$Y$55="Muy Baja",'Mapa de Riesgos'!$AA$55="Moderado"),CONCATENATE("R7C",'Mapa de Riesgos'!$O$55),"")</f>
        <v/>
      </c>
      <c r="AA52" s="69" t="str">
        <f>IF(AND('Mapa de Riesgos'!$Y$56="Muy Baja",'Mapa de Riesgos'!$AA$56="Moderado"),CONCATENATE("R7C",'Mapa de Riesgos'!$O$56),"")</f>
        <v/>
      </c>
      <c r="AB52" s="52" t="str">
        <f>IF(AND('Mapa de Riesgos'!$Y$51="Muy Baja",'Mapa de Riesgos'!$AA$51="Mayor"),CONCATENATE("R7C",'Mapa de Riesgos'!$O$51),"")</f>
        <v/>
      </c>
      <c r="AC52" s="53" t="str">
        <f>IF(AND('Mapa de Riesgos'!$Y$52="Muy Baja",'Mapa de Riesgos'!$AA$52="Mayor"),CONCATENATE("R7C",'Mapa de Riesgos'!$O$52),"")</f>
        <v/>
      </c>
      <c r="AD52" s="53" t="str">
        <f>IF(AND('Mapa de Riesgos'!$Y$53="Muy Baja",'Mapa de Riesgos'!$AA$53="Mayor"),CONCATENATE("R7C",'Mapa de Riesgos'!$O$53),"")</f>
        <v/>
      </c>
      <c r="AE52" s="53" t="str">
        <f>IF(AND('Mapa de Riesgos'!$Y$54="Muy Baja",'Mapa de Riesgos'!$AA$54="Mayor"),CONCATENATE("R7C",'Mapa de Riesgos'!$O$54),"")</f>
        <v/>
      </c>
      <c r="AF52" s="53" t="str">
        <f>IF(AND('Mapa de Riesgos'!$Y$55="Muy Baja",'Mapa de Riesgos'!$AA$55="Mayor"),CONCATENATE("R7C",'Mapa de Riesgos'!$O$55),"")</f>
        <v/>
      </c>
      <c r="AG52" s="54" t="str">
        <f>IF(AND('Mapa de Riesgos'!$Y$56="Muy Baja",'Mapa de Riesgos'!$AA$56="Mayor"),CONCATENATE("R7C",'Mapa de Riesgos'!$O$56),"")</f>
        <v/>
      </c>
      <c r="AH52" s="55" t="str">
        <f>IF(AND('Mapa de Riesgos'!$Y$51="Muy Baja",'Mapa de Riesgos'!$AA$51="Catastrófico"),CONCATENATE("R7C",'Mapa de Riesgos'!$O$51),"")</f>
        <v/>
      </c>
      <c r="AI52" s="56" t="str">
        <f>IF(AND('Mapa de Riesgos'!$Y$52="Muy Baja",'Mapa de Riesgos'!$AA$52="Catastrófico"),CONCATENATE("R7C",'Mapa de Riesgos'!$O$52),"")</f>
        <v/>
      </c>
      <c r="AJ52" s="56" t="str">
        <f>IF(AND('Mapa de Riesgos'!$Y$53="Muy Baja",'Mapa de Riesgos'!$AA$53="Catastrófico"),CONCATENATE("R7C",'Mapa de Riesgos'!$O$53),"")</f>
        <v/>
      </c>
      <c r="AK52" s="56" t="str">
        <f>IF(AND('Mapa de Riesgos'!$Y$54="Muy Baja",'Mapa de Riesgos'!$AA$54="Catastrófico"),CONCATENATE("R7C",'Mapa de Riesgos'!$O$54),"")</f>
        <v/>
      </c>
      <c r="AL52" s="56" t="str">
        <f>IF(AND('Mapa de Riesgos'!$Y$55="Muy Baja",'Mapa de Riesgos'!$AA$55="Catastrófico"),CONCATENATE("R7C",'Mapa de Riesgos'!$O$55),"")</f>
        <v/>
      </c>
      <c r="AM52" s="57" t="str">
        <f>IF(AND('Mapa de Riesgos'!$Y$56="Muy Baja",'Mapa de Riesgos'!$AA$56="Catastrófico"),CONCATENATE("R7C",'Mapa de Riesgos'!$O$56),"")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49"/>
      <c r="C53" s="449"/>
      <c r="D53" s="450"/>
      <c r="E53" s="548"/>
      <c r="F53" s="547"/>
      <c r="G53" s="547"/>
      <c r="H53" s="547"/>
      <c r="I53" s="563"/>
      <c r="J53" s="76" t="str">
        <f>IF(AND('Mapa de Riesgos'!$Y$57="Muy Baja",'Mapa de Riesgos'!$AA$57="Leve"),CONCATENATE("R8C",'Mapa de Riesgos'!$O$57),"")</f>
        <v/>
      </c>
      <c r="K53" s="77" t="str">
        <f>IF(AND('Mapa de Riesgos'!$Y$58="Muy Baja",'Mapa de Riesgos'!$AA$58="Leve"),CONCATENATE("R8C",'Mapa de Riesgos'!$O$58),"")</f>
        <v/>
      </c>
      <c r="L53" s="77" t="str">
        <f>IF(AND('Mapa de Riesgos'!$Y$59="Muy Baja",'Mapa de Riesgos'!$AA$59="Leve"),CONCATENATE("R8C",'Mapa de Riesgos'!$O$59),"")</f>
        <v/>
      </c>
      <c r="M53" s="77" t="str">
        <f>IF(AND('Mapa de Riesgos'!$Y$60="Muy Baja",'Mapa de Riesgos'!$AA$60="Leve"),CONCATENATE("R8C",'Mapa de Riesgos'!$O$60),"")</f>
        <v/>
      </c>
      <c r="N53" s="77" t="str">
        <f>IF(AND('Mapa de Riesgos'!$Y$61="Muy Baja",'Mapa de Riesgos'!$AA$61="Leve"),CONCATENATE("R8C",'Mapa de Riesgos'!$O$61),"")</f>
        <v/>
      </c>
      <c r="O53" s="78" t="str">
        <f>IF(AND('Mapa de Riesgos'!$Y$62="Muy Baja",'Mapa de Riesgos'!$AA$62="Leve"),CONCATENATE("R8C",'Mapa de Riesgos'!$O$62),"")</f>
        <v/>
      </c>
      <c r="P53" s="76" t="str">
        <f>IF(AND('Mapa de Riesgos'!$Y$57="Muy Baja",'Mapa de Riesgos'!$AA$57="Menor"),CONCATENATE("R8C",'Mapa de Riesgos'!$O$57),"")</f>
        <v/>
      </c>
      <c r="Q53" s="77" t="str">
        <f>IF(AND('Mapa de Riesgos'!$Y$58="Muy Baja",'Mapa de Riesgos'!$AA$58="Menor"),CONCATENATE("R8C",'Mapa de Riesgos'!$O$58),"")</f>
        <v/>
      </c>
      <c r="R53" s="77" t="str">
        <f>IF(AND('Mapa de Riesgos'!$Y$59="Muy Baja",'Mapa de Riesgos'!$AA$59="Menor"),CONCATENATE("R8C",'Mapa de Riesgos'!$O$59),"")</f>
        <v/>
      </c>
      <c r="S53" s="77" t="str">
        <f>IF(AND('Mapa de Riesgos'!$Y$60="Muy Baja",'Mapa de Riesgos'!$AA$60="Menor"),CONCATENATE("R8C",'Mapa de Riesgos'!$O$60),"")</f>
        <v/>
      </c>
      <c r="T53" s="77" t="str">
        <f>IF(AND('Mapa de Riesgos'!$Y$61="Muy Baja",'Mapa de Riesgos'!$AA$61="Menor"),CONCATENATE("R8C",'Mapa de Riesgos'!$O$61),"")</f>
        <v/>
      </c>
      <c r="U53" s="78" t="str">
        <f>IF(AND('Mapa de Riesgos'!$Y$62="Muy Baja",'Mapa de Riesgos'!$AA$62="Menor"),CONCATENATE("R8C",'Mapa de Riesgos'!$O$62),"")</f>
        <v/>
      </c>
      <c r="V53" s="67" t="str">
        <f>IF(AND('Mapa de Riesgos'!$Y$57="Muy Baja",'Mapa de Riesgos'!$AA$57="Moderado"),CONCATENATE("R8C",'Mapa de Riesgos'!$O$57),"")</f>
        <v/>
      </c>
      <c r="W53" s="68" t="str">
        <f>IF(AND('Mapa de Riesgos'!$Y$58="Muy Baja",'Mapa de Riesgos'!$AA$58="Moderado"),CONCATENATE("R8C",'Mapa de Riesgos'!$O$58),"")</f>
        <v/>
      </c>
      <c r="X53" s="68" t="str">
        <f>IF(AND('Mapa de Riesgos'!$Y$59="Muy Baja",'Mapa de Riesgos'!$AA$59="Moderado"),CONCATENATE("R8C",'Mapa de Riesgos'!$O$59),"")</f>
        <v/>
      </c>
      <c r="Y53" s="68" t="str">
        <f>IF(AND('Mapa de Riesgos'!$Y$60="Muy Baja",'Mapa de Riesgos'!$AA$60="Moderado"),CONCATENATE("R8C",'Mapa de Riesgos'!$O$60),"")</f>
        <v/>
      </c>
      <c r="Z53" s="68" t="str">
        <f>IF(AND('Mapa de Riesgos'!$Y$61="Muy Baja",'Mapa de Riesgos'!$AA$61="Moderado"),CONCATENATE("R8C",'Mapa de Riesgos'!$O$61),"")</f>
        <v/>
      </c>
      <c r="AA53" s="69" t="str">
        <f>IF(AND('Mapa de Riesgos'!$Y$62="Muy Baja",'Mapa de Riesgos'!$AA$62="Moderado"),CONCATENATE("R8C",'Mapa de Riesgos'!$O$62),"")</f>
        <v/>
      </c>
      <c r="AB53" s="52" t="str">
        <f>IF(AND('Mapa de Riesgos'!$Y$57="Muy Baja",'Mapa de Riesgos'!$AA$57="Mayor"),CONCATENATE("R8C",'Mapa de Riesgos'!$O$57),"")</f>
        <v/>
      </c>
      <c r="AC53" s="53" t="str">
        <f>IF(AND('Mapa de Riesgos'!$Y$58="Muy Baja",'Mapa de Riesgos'!$AA$58="Mayor"),CONCATENATE("R8C",'Mapa de Riesgos'!$O$58),"")</f>
        <v/>
      </c>
      <c r="AD53" s="53" t="str">
        <f>IF(AND('Mapa de Riesgos'!$Y$59="Muy Baja",'Mapa de Riesgos'!$AA$59="Mayor"),CONCATENATE("R8C",'Mapa de Riesgos'!$O$59),"")</f>
        <v/>
      </c>
      <c r="AE53" s="53" t="str">
        <f>IF(AND('Mapa de Riesgos'!$Y$60="Muy Baja",'Mapa de Riesgos'!$AA$60="Mayor"),CONCATENATE("R8C",'Mapa de Riesgos'!$O$60),"")</f>
        <v/>
      </c>
      <c r="AF53" s="53" t="str">
        <f>IF(AND('Mapa de Riesgos'!$Y$61="Muy Baja",'Mapa de Riesgos'!$AA$61="Mayor"),CONCATENATE("R8C",'Mapa de Riesgos'!$O$61),"")</f>
        <v/>
      </c>
      <c r="AG53" s="54" t="str">
        <f>IF(AND('Mapa de Riesgos'!$Y$62="Muy Baja",'Mapa de Riesgos'!$AA$62="Mayor"),CONCATENATE("R8C",'Mapa de Riesgos'!$O$62),"")</f>
        <v/>
      </c>
      <c r="AH53" s="55" t="str">
        <f>IF(AND('Mapa de Riesgos'!$Y$57="Muy Baja",'Mapa de Riesgos'!$AA$57="Catastrófico"),CONCATENATE("R8C",'Mapa de Riesgos'!$O$57),"")</f>
        <v/>
      </c>
      <c r="AI53" s="56" t="str">
        <f>IF(AND('Mapa de Riesgos'!$Y$58="Muy Baja",'Mapa de Riesgos'!$AA$58="Catastrófico"),CONCATENATE("R8C",'Mapa de Riesgos'!$O$58),"")</f>
        <v/>
      </c>
      <c r="AJ53" s="56" t="str">
        <f>IF(AND('Mapa de Riesgos'!$Y$59="Muy Baja",'Mapa de Riesgos'!$AA$59="Catastrófico"),CONCATENATE("R8C",'Mapa de Riesgos'!$O$59),"")</f>
        <v/>
      </c>
      <c r="AK53" s="56" t="str">
        <f>IF(AND('Mapa de Riesgos'!$Y$60="Muy Baja",'Mapa de Riesgos'!$AA$60="Catastrófico"),CONCATENATE("R8C",'Mapa de Riesgos'!$O$60),"")</f>
        <v/>
      </c>
      <c r="AL53" s="56" t="str">
        <f>IF(AND('Mapa de Riesgos'!$Y$61="Muy Baja",'Mapa de Riesgos'!$AA$61="Catastrófico"),CONCATENATE("R8C",'Mapa de Riesgos'!$O$61),"")</f>
        <v/>
      </c>
      <c r="AM53" s="57" t="str">
        <f>IF(AND('Mapa de Riesgos'!$Y$62="Muy Baja",'Mapa de Riesgos'!$AA$62="Catastrófico"),CONCATENATE("R8C",'Mapa de Riesgos'!$O$62),"")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49"/>
      <c r="C54" s="449"/>
      <c r="D54" s="450"/>
      <c r="E54" s="548"/>
      <c r="F54" s="547"/>
      <c r="G54" s="547"/>
      <c r="H54" s="547"/>
      <c r="I54" s="563"/>
      <c r="J54" s="76" t="str">
        <f>IF(AND('Mapa de Riesgos'!$Y$63="Muy Baja",'Mapa de Riesgos'!$AA$63="Leve"),CONCATENATE("R9C",'Mapa de Riesgos'!$O$63),"")</f>
        <v/>
      </c>
      <c r="K54" s="77" t="str">
        <f>IF(AND('Mapa de Riesgos'!$Y$64="Muy Baja",'Mapa de Riesgos'!$AA$64="Leve"),CONCATENATE("R9C",'Mapa de Riesgos'!$O$64),"")</f>
        <v/>
      </c>
      <c r="L54" s="77" t="str">
        <f>IF(AND('Mapa de Riesgos'!$Y$65="Muy Baja",'Mapa de Riesgos'!$AA$65="Leve"),CONCATENATE("R9C",'Mapa de Riesgos'!$O$65),"")</f>
        <v/>
      </c>
      <c r="M54" s="77" t="str">
        <f>IF(AND('Mapa de Riesgos'!$Y$66="Muy Baja",'Mapa de Riesgos'!$AA$66="Leve"),CONCATENATE("R9C",'Mapa de Riesgos'!$O$66),"")</f>
        <v/>
      </c>
      <c r="N54" s="77" t="str">
        <f>IF(AND('Mapa de Riesgos'!$Y$67="Muy Baja",'Mapa de Riesgos'!$AA$67="Leve"),CONCATENATE("R9C",'Mapa de Riesgos'!$O$67),"")</f>
        <v/>
      </c>
      <c r="O54" s="78" t="str">
        <f>IF(AND('Mapa de Riesgos'!$Y$68="Muy Baja",'Mapa de Riesgos'!$AA$68="Leve"),CONCATENATE("R9C",'Mapa de Riesgos'!$O$68),"")</f>
        <v/>
      </c>
      <c r="P54" s="76" t="str">
        <f>IF(AND('Mapa de Riesgos'!$Y$63="Muy Baja",'Mapa de Riesgos'!$AA$63="Menor"),CONCATENATE("R9C",'Mapa de Riesgos'!$O$63),"")</f>
        <v/>
      </c>
      <c r="Q54" s="77" t="str">
        <f>IF(AND('Mapa de Riesgos'!$Y$64="Muy Baja",'Mapa de Riesgos'!$AA$64="Menor"),CONCATENATE("R9C",'Mapa de Riesgos'!$O$64),"")</f>
        <v/>
      </c>
      <c r="R54" s="77" t="str">
        <f>IF(AND('Mapa de Riesgos'!$Y$65="Muy Baja",'Mapa de Riesgos'!$AA$65="Menor"),CONCATENATE("R9C",'Mapa de Riesgos'!$O$65),"")</f>
        <v/>
      </c>
      <c r="S54" s="77" t="str">
        <f>IF(AND('Mapa de Riesgos'!$Y$66="Muy Baja",'Mapa de Riesgos'!$AA$66="Menor"),CONCATENATE("R9C",'Mapa de Riesgos'!$O$66),"")</f>
        <v/>
      </c>
      <c r="T54" s="77" t="str">
        <f>IF(AND('Mapa de Riesgos'!$Y$67="Muy Baja",'Mapa de Riesgos'!$AA$67="Menor"),CONCATENATE("R9C",'Mapa de Riesgos'!$O$67),"")</f>
        <v/>
      </c>
      <c r="U54" s="78" t="str">
        <f>IF(AND('Mapa de Riesgos'!$Y$68="Muy Baja",'Mapa de Riesgos'!$AA$68="Menor"),CONCATENATE("R9C",'Mapa de Riesgos'!$O$68),"")</f>
        <v/>
      </c>
      <c r="V54" s="67" t="str">
        <f>IF(AND('Mapa de Riesgos'!$Y$63="Muy Baja",'Mapa de Riesgos'!$AA$63="Moderado"),CONCATENATE("R9C",'Mapa de Riesgos'!$O$63),"")</f>
        <v/>
      </c>
      <c r="W54" s="68" t="str">
        <f>IF(AND('Mapa de Riesgos'!$Y$64="Muy Baja",'Mapa de Riesgos'!$AA$64="Moderado"),CONCATENATE("R9C",'Mapa de Riesgos'!$O$64),"")</f>
        <v/>
      </c>
      <c r="X54" s="68" t="str">
        <f>IF(AND('Mapa de Riesgos'!$Y$65="Muy Baja",'Mapa de Riesgos'!$AA$65="Moderado"),CONCATENATE("R9C",'Mapa de Riesgos'!$O$65),"")</f>
        <v/>
      </c>
      <c r="Y54" s="68" t="str">
        <f>IF(AND('Mapa de Riesgos'!$Y$66="Muy Baja",'Mapa de Riesgos'!$AA$66="Moderado"),CONCATENATE("R9C",'Mapa de Riesgos'!$O$66),"")</f>
        <v/>
      </c>
      <c r="Z54" s="68" t="str">
        <f>IF(AND('Mapa de Riesgos'!$Y$67="Muy Baja",'Mapa de Riesgos'!$AA$67="Moderado"),CONCATENATE("R9C",'Mapa de Riesgos'!$O$67),"")</f>
        <v/>
      </c>
      <c r="AA54" s="69" t="str">
        <f>IF(AND('Mapa de Riesgos'!$Y$68="Muy Baja",'Mapa de Riesgos'!$AA$68="Moderado"),CONCATENATE("R9C",'Mapa de Riesgos'!$O$68),"")</f>
        <v/>
      </c>
      <c r="AB54" s="52" t="str">
        <f>IF(AND('Mapa de Riesgos'!$Y$63="Muy Baja",'Mapa de Riesgos'!$AA$63="Mayor"),CONCATENATE("R9C",'Mapa de Riesgos'!$O$63),"")</f>
        <v/>
      </c>
      <c r="AC54" s="53" t="str">
        <f>IF(AND('Mapa de Riesgos'!$Y$64="Muy Baja",'Mapa de Riesgos'!$AA$64="Mayor"),CONCATENATE("R9C",'Mapa de Riesgos'!$O$64),"")</f>
        <v/>
      </c>
      <c r="AD54" s="53" t="str">
        <f>IF(AND('Mapa de Riesgos'!$Y$65="Muy Baja",'Mapa de Riesgos'!$AA$65="Mayor"),CONCATENATE("R9C",'Mapa de Riesgos'!$O$65),"")</f>
        <v/>
      </c>
      <c r="AE54" s="53" t="str">
        <f>IF(AND('Mapa de Riesgos'!$Y$66="Muy Baja",'Mapa de Riesgos'!$AA$66="Mayor"),CONCATENATE("R9C",'Mapa de Riesgos'!$O$66),"")</f>
        <v/>
      </c>
      <c r="AF54" s="53" t="str">
        <f>IF(AND('Mapa de Riesgos'!$Y$67="Muy Baja",'Mapa de Riesgos'!$AA$67="Mayor"),CONCATENATE("R9C",'Mapa de Riesgos'!$O$67),"")</f>
        <v/>
      </c>
      <c r="AG54" s="54" t="str">
        <f>IF(AND('Mapa de Riesgos'!$Y$68="Muy Baja",'Mapa de Riesgos'!$AA$68="Mayor"),CONCATENATE("R9C",'Mapa de Riesgos'!$O$68),"")</f>
        <v/>
      </c>
      <c r="AH54" s="55" t="str">
        <f>IF(AND('Mapa de Riesgos'!$Y$63="Muy Baja",'Mapa de Riesgos'!$AA$63="Catastrófico"),CONCATENATE("R9C",'Mapa de Riesgos'!$O$63),"")</f>
        <v/>
      </c>
      <c r="AI54" s="56" t="str">
        <f>IF(AND('Mapa de Riesgos'!$Y$64="Muy Baja",'Mapa de Riesgos'!$AA$64="Catastrófico"),CONCATENATE("R9C",'Mapa de Riesgos'!$O$64),"")</f>
        <v/>
      </c>
      <c r="AJ54" s="56" t="str">
        <f>IF(AND('Mapa de Riesgos'!$Y$65="Muy Baja",'Mapa de Riesgos'!$AA$65="Catastrófico"),CONCATENATE("R9C",'Mapa de Riesgos'!$O$65),"")</f>
        <v/>
      </c>
      <c r="AK54" s="56" t="str">
        <f>IF(AND('Mapa de Riesgos'!$Y$66="Muy Baja",'Mapa de Riesgos'!$AA$66="Catastrófico"),CONCATENATE("R9C",'Mapa de Riesgos'!$O$66),"")</f>
        <v/>
      </c>
      <c r="AL54" s="56" t="str">
        <f>IF(AND('Mapa de Riesgos'!$Y$67="Muy Baja",'Mapa de Riesgos'!$AA$67="Catastrófico"),CONCATENATE("R9C",'Mapa de Riesgos'!$O$67),"")</f>
        <v/>
      </c>
      <c r="AM54" s="57" t="str">
        <f>IF(AND('Mapa de Riesgos'!$Y$68="Muy Baja",'Mapa de Riesgos'!$AA$68="Catastrófico"),CONCATENATE("R9C",'Mapa de Riesgos'!$O$68),"")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49"/>
      <c r="C55" s="449"/>
      <c r="D55" s="450"/>
      <c r="E55" s="549"/>
      <c r="F55" s="550"/>
      <c r="G55" s="550"/>
      <c r="H55" s="550"/>
      <c r="I55" s="564"/>
      <c r="J55" s="79" t="str">
        <f>IF(AND('Mapa de Riesgos'!$Y$69="Muy Baja",'Mapa de Riesgos'!$AA$69="Leve"),CONCATENATE("R10C",'Mapa de Riesgos'!$O$69),"")</f>
        <v/>
      </c>
      <c r="K55" s="80" t="str">
        <f>IF(AND('Mapa de Riesgos'!$Y$70="Muy Baja",'Mapa de Riesgos'!$AA$70="Leve"),CONCATENATE("R10C",'Mapa de Riesgos'!$O$70),"")</f>
        <v/>
      </c>
      <c r="L55" s="80" t="str">
        <f>IF(AND('Mapa de Riesgos'!$Y$71="Muy Baja",'Mapa de Riesgos'!$AA$71="Leve"),CONCATENATE("R10C",'Mapa de Riesgos'!$O$71),"")</f>
        <v/>
      </c>
      <c r="M55" s="80" t="str">
        <f>IF(AND('Mapa de Riesgos'!$Y$72="Muy Baja",'Mapa de Riesgos'!$AA$72="Leve"),CONCATENATE("R10C",'Mapa de Riesgos'!$O$72),"")</f>
        <v/>
      </c>
      <c r="N55" s="80" t="str">
        <f>IF(AND('Mapa de Riesgos'!$Y$73="Muy Baja",'Mapa de Riesgos'!$AA$73="Leve"),CONCATENATE("R10C",'Mapa de Riesgos'!$O$73),"")</f>
        <v/>
      </c>
      <c r="O55" s="81" t="str">
        <f>IF(AND('Mapa de Riesgos'!$Y$74="Muy Baja",'Mapa de Riesgos'!$AA$74="Leve"),CONCATENATE("R10C",'Mapa de Riesgos'!$O$74),"")</f>
        <v/>
      </c>
      <c r="P55" s="79" t="str">
        <f>IF(AND('Mapa de Riesgos'!$Y$69="Muy Baja",'Mapa de Riesgos'!$AA$69="Menor"),CONCATENATE("R10C",'Mapa de Riesgos'!$O$69),"")</f>
        <v/>
      </c>
      <c r="Q55" s="80" t="str">
        <f>IF(AND('Mapa de Riesgos'!$Y$70="Muy Baja",'Mapa de Riesgos'!$AA$70="Menor"),CONCATENATE("R10C",'Mapa de Riesgos'!$O$70),"")</f>
        <v/>
      </c>
      <c r="R55" s="80" t="str">
        <f>IF(AND('Mapa de Riesgos'!$Y$71="Muy Baja",'Mapa de Riesgos'!$AA$71="Menor"),CONCATENATE("R10C",'Mapa de Riesgos'!$O$71),"")</f>
        <v/>
      </c>
      <c r="S55" s="80" t="str">
        <f>IF(AND('Mapa de Riesgos'!$Y$72="Muy Baja",'Mapa de Riesgos'!$AA$72="Menor"),CONCATENATE("R10C",'Mapa de Riesgos'!$O$72),"")</f>
        <v/>
      </c>
      <c r="T55" s="80" t="str">
        <f>IF(AND('Mapa de Riesgos'!$Y$73="Muy Baja",'Mapa de Riesgos'!$AA$73="Menor"),CONCATENATE("R10C",'Mapa de Riesgos'!$O$73),"")</f>
        <v/>
      </c>
      <c r="U55" s="81" t="str">
        <f>IF(AND('Mapa de Riesgos'!$Y$74="Muy Baja",'Mapa de Riesgos'!$AA$74="Menor"),CONCATENATE("R10C",'Mapa de Riesgos'!$O$74),"")</f>
        <v/>
      </c>
      <c r="V55" s="70" t="str">
        <f>IF(AND('Mapa de Riesgos'!$Y$69="Muy Baja",'Mapa de Riesgos'!$AA$69="Moderado"),CONCATENATE("R10C",'Mapa de Riesgos'!$O$69),"")</f>
        <v/>
      </c>
      <c r="W55" s="71" t="str">
        <f>IF(AND('Mapa de Riesgos'!$Y$70="Muy Baja",'Mapa de Riesgos'!$AA$70="Moderado"),CONCATENATE("R10C",'Mapa de Riesgos'!$O$70),"")</f>
        <v/>
      </c>
      <c r="X55" s="71" t="str">
        <f>IF(AND('Mapa de Riesgos'!$Y$71="Muy Baja",'Mapa de Riesgos'!$AA$71="Moderado"),CONCATENATE("R10C",'Mapa de Riesgos'!$O$71),"")</f>
        <v/>
      </c>
      <c r="Y55" s="71" t="str">
        <f>IF(AND('Mapa de Riesgos'!$Y$72="Muy Baja",'Mapa de Riesgos'!$AA$72="Moderado"),CONCATENATE("R10C",'Mapa de Riesgos'!$O$72),"")</f>
        <v/>
      </c>
      <c r="Z55" s="71" t="str">
        <f>IF(AND('Mapa de Riesgos'!$Y$73="Muy Baja",'Mapa de Riesgos'!$AA$73="Moderado"),CONCATENATE("R10C",'Mapa de Riesgos'!$O$73),"")</f>
        <v/>
      </c>
      <c r="AA55" s="72" t="str">
        <f>IF(AND('Mapa de Riesgos'!$Y$74="Muy Baja",'Mapa de Riesgos'!$AA$74="Moderado"),CONCATENATE("R10C",'Mapa de Riesgos'!$O$74),"")</f>
        <v/>
      </c>
      <c r="AB55" s="58" t="str">
        <f>IF(AND('Mapa de Riesgos'!$Y$69="Muy Baja",'Mapa de Riesgos'!$AA$69="Mayor"),CONCATENATE("R10C",'Mapa de Riesgos'!$O$69),"")</f>
        <v/>
      </c>
      <c r="AC55" s="59" t="str">
        <f>IF(AND('Mapa de Riesgos'!$Y$70="Muy Baja",'Mapa de Riesgos'!$AA$70="Mayor"),CONCATENATE("R10C",'Mapa de Riesgos'!$O$70),"")</f>
        <v/>
      </c>
      <c r="AD55" s="59" t="str">
        <f>IF(AND('Mapa de Riesgos'!$Y$71="Muy Baja",'Mapa de Riesgos'!$AA$71="Mayor"),CONCATENATE("R10C",'Mapa de Riesgos'!$O$71),"")</f>
        <v/>
      </c>
      <c r="AE55" s="59" t="str">
        <f>IF(AND('Mapa de Riesgos'!$Y$72="Muy Baja",'Mapa de Riesgos'!$AA$72="Mayor"),CONCATENATE("R10C",'Mapa de Riesgos'!$O$72),"")</f>
        <v/>
      </c>
      <c r="AF55" s="59" t="str">
        <f>IF(AND('Mapa de Riesgos'!$Y$73="Muy Baja",'Mapa de Riesgos'!$AA$73="Mayor"),CONCATENATE("R10C",'Mapa de Riesgos'!$O$73),"")</f>
        <v/>
      </c>
      <c r="AG55" s="60" t="str">
        <f>IF(AND('Mapa de Riesgos'!$Y$74="Muy Baja",'Mapa de Riesgos'!$AA$74="Mayor"),CONCATENATE("R10C",'Mapa de Riesgos'!$O$74),"")</f>
        <v/>
      </c>
      <c r="AH55" s="61" t="str">
        <f>IF(AND('Mapa de Riesgos'!$Y$69="Muy Baja",'Mapa de Riesgos'!$AA$69="Catastrófico"),CONCATENATE("R10C",'Mapa de Riesgos'!$O$69),"")</f>
        <v/>
      </c>
      <c r="AI55" s="62" t="str">
        <f>IF(AND('Mapa de Riesgos'!$Y$70="Muy Baja",'Mapa de Riesgos'!$AA$70="Catastrófico"),CONCATENATE("R10C",'Mapa de Riesgos'!$O$70),"")</f>
        <v/>
      </c>
      <c r="AJ55" s="62" t="str">
        <f>IF(AND('Mapa de Riesgos'!$Y$71="Muy Baja",'Mapa de Riesgos'!$AA$71="Catastrófico"),CONCATENATE("R10C",'Mapa de Riesgos'!$O$71),"")</f>
        <v/>
      </c>
      <c r="AK55" s="62" t="str">
        <f>IF(AND('Mapa de Riesgos'!$Y$72="Muy Baja",'Mapa de Riesgos'!$AA$72="Catastrófico"),CONCATENATE("R10C",'Mapa de Riesgos'!$O$72),"")</f>
        <v/>
      </c>
      <c r="AL55" s="62" t="str">
        <f>IF(AND('Mapa de Riesgos'!$Y$73="Muy Baja",'Mapa de Riesgos'!$AA$73="Catastrófico"),CONCATENATE("R10C",'Mapa de Riesgos'!$O$73),"")</f>
        <v/>
      </c>
      <c r="AM55" s="63" t="str">
        <f>IF(AND('Mapa de Riesgos'!$Y$74="Muy Baja",'Mapa de Riesgos'!$AA$74="Catastrófico"),CONCATENATE("R10C",'Mapa de Riesgos'!$O$74),"")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44" t="s">
        <v>137</v>
      </c>
      <c r="K56" s="545"/>
      <c r="L56" s="545"/>
      <c r="M56" s="545"/>
      <c r="N56" s="545"/>
      <c r="O56" s="562"/>
      <c r="P56" s="544" t="s">
        <v>138</v>
      </c>
      <c r="Q56" s="545"/>
      <c r="R56" s="545"/>
      <c r="S56" s="545"/>
      <c r="T56" s="545"/>
      <c r="U56" s="562"/>
      <c r="V56" s="544" t="s">
        <v>139</v>
      </c>
      <c r="W56" s="545"/>
      <c r="X56" s="545"/>
      <c r="Y56" s="545"/>
      <c r="Z56" s="545"/>
      <c r="AA56" s="562"/>
      <c r="AB56" s="544" t="s">
        <v>140</v>
      </c>
      <c r="AC56" s="583"/>
      <c r="AD56" s="545"/>
      <c r="AE56" s="545"/>
      <c r="AF56" s="545"/>
      <c r="AG56" s="562"/>
      <c r="AH56" s="544" t="s">
        <v>141</v>
      </c>
      <c r="AI56" s="545"/>
      <c r="AJ56" s="545"/>
      <c r="AK56" s="545"/>
      <c r="AL56" s="545"/>
      <c r="AM56" s="56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8"/>
      <c r="K57" s="547"/>
      <c r="L57" s="547"/>
      <c r="M57" s="547"/>
      <c r="N57" s="547"/>
      <c r="O57" s="563"/>
      <c r="P57" s="548"/>
      <c r="Q57" s="547"/>
      <c r="R57" s="547"/>
      <c r="S57" s="547"/>
      <c r="T57" s="547"/>
      <c r="U57" s="563"/>
      <c r="V57" s="548"/>
      <c r="W57" s="547"/>
      <c r="X57" s="547"/>
      <c r="Y57" s="547"/>
      <c r="Z57" s="547"/>
      <c r="AA57" s="563"/>
      <c r="AB57" s="548"/>
      <c r="AC57" s="547"/>
      <c r="AD57" s="547"/>
      <c r="AE57" s="547"/>
      <c r="AF57" s="547"/>
      <c r="AG57" s="563"/>
      <c r="AH57" s="548"/>
      <c r="AI57" s="547"/>
      <c r="AJ57" s="547"/>
      <c r="AK57" s="547"/>
      <c r="AL57" s="547"/>
      <c r="AM57" s="56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8"/>
      <c r="K58" s="547"/>
      <c r="L58" s="547"/>
      <c r="M58" s="547"/>
      <c r="N58" s="547"/>
      <c r="O58" s="563"/>
      <c r="P58" s="548"/>
      <c r="Q58" s="547"/>
      <c r="R58" s="547"/>
      <c r="S58" s="547"/>
      <c r="T58" s="547"/>
      <c r="U58" s="563"/>
      <c r="V58" s="548"/>
      <c r="W58" s="547"/>
      <c r="X58" s="547"/>
      <c r="Y58" s="547"/>
      <c r="Z58" s="547"/>
      <c r="AA58" s="563"/>
      <c r="AB58" s="548"/>
      <c r="AC58" s="547"/>
      <c r="AD58" s="547"/>
      <c r="AE58" s="547"/>
      <c r="AF58" s="547"/>
      <c r="AG58" s="563"/>
      <c r="AH58" s="548"/>
      <c r="AI58" s="547"/>
      <c r="AJ58" s="547"/>
      <c r="AK58" s="547"/>
      <c r="AL58" s="547"/>
      <c r="AM58" s="56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8"/>
      <c r="K59" s="547"/>
      <c r="L59" s="547"/>
      <c r="M59" s="547"/>
      <c r="N59" s="547"/>
      <c r="O59" s="563"/>
      <c r="P59" s="548"/>
      <c r="Q59" s="547"/>
      <c r="R59" s="547"/>
      <c r="S59" s="547"/>
      <c r="T59" s="547"/>
      <c r="U59" s="563"/>
      <c r="V59" s="548"/>
      <c r="W59" s="547"/>
      <c r="X59" s="547"/>
      <c r="Y59" s="547"/>
      <c r="Z59" s="547"/>
      <c r="AA59" s="563"/>
      <c r="AB59" s="548"/>
      <c r="AC59" s="547"/>
      <c r="AD59" s="547"/>
      <c r="AE59" s="547"/>
      <c r="AF59" s="547"/>
      <c r="AG59" s="563"/>
      <c r="AH59" s="548"/>
      <c r="AI59" s="547"/>
      <c r="AJ59" s="547"/>
      <c r="AK59" s="547"/>
      <c r="AL59" s="547"/>
      <c r="AM59" s="56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8"/>
      <c r="K60" s="547"/>
      <c r="L60" s="547"/>
      <c r="M60" s="547"/>
      <c r="N60" s="547"/>
      <c r="O60" s="563"/>
      <c r="P60" s="548"/>
      <c r="Q60" s="547"/>
      <c r="R60" s="547"/>
      <c r="S60" s="547"/>
      <c r="T60" s="547"/>
      <c r="U60" s="563"/>
      <c r="V60" s="548"/>
      <c r="W60" s="547"/>
      <c r="X60" s="547"/>
      <c r="Y60" s="547"/>
      <c r="Z60" s="547"/>
      <c r="AA60" s="563"/>
      <c r="AB60" s="548"/>
      <c r="AC60" s="547"/>
      <c r="AD60" s="547"/>
      <c r="AE60" s="547"/>
      <c r="AF60" s="547"/>
      <c r="AG60" s="563"/>
      <c r="AH60" s="548"/>
      <c r="AI60" s="547"/>
      <c r="AJ60" s="547"/>
      <c r="AK60" s="547"/>
      <c r="AL60" s="547"/>
      <c r="AM60" s="56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9"/>
      <c r="K61" s="550"/>
      <c r="L61" s="550"/>
      <c r="M61" s="550"/>
      <c r="N61" s="550"/>
      <c r="O61" s="564"/>
      <c r="P61" s="549"/>
      <c r="Q61" s="550"/>
      <c r="R61" s="550"/>
      <c r="S61" s="550"/>
      <c r="T61" s="550"/>
      <c r="U61" s="564"/>
      <c r="V61" s="549"/>
      <c r="W61" s="550"/>
      <c r="X61" s="550"/>
      <c r="Y61" s="550"/>
      <c r="Z61" s="550"/>
      <c r="AA61" s="564"/>
      <c r="AB61" s="549"/>
      <c r="AC61" s="550"/>
      <c r="AD61" s="550"/>
      <c r="AE61" s="550"/>
      <c r="AF61" s="550"/>
      <c r="AG61" s="564"/>
      <c r="AH61" s="549"/>
      <c r="AI61" s="550"/>
      <c r="AJ61" s="550"/>
      <c r="AK61" s="550"/>
      <c r="AL61" s="550"/>
      <c r="AM61" s="56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4" t="s">
        <v>143</v>
      </c>
      <c r="C1" s="584"/>
      <c r="D1" s="5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5" t="s">
        <v>155</v>
      </c>
      <c r="C1" s="585"/>
      <c r="D1" s="5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6" t="s">
        <v>195</v>
      </c>
      <c r="C1" s="587"/>
      <c r="D1" s="587"/>
      <c r="E1" s="587"/>
      <c r="F1" s="588"/>
    </row>
    <row r="2" spans="2:6" ht="16.5" thickBot="1" x14ac:dyDescent="0.3">
      <c r="B2" s="86"/>
      <c r="C2" s="86"/>
      <c r="D2" s="86"/>
      <c r="E2" s="86"/>
      <c r="F2" s="86"/>
    </row>
    <row r="3" spans="2:6" ht="16.5" thickBot="1" x14ac:dyDescent="0.25">
      <c r="B3" s="590" t="s">
        <v>196</v>
      </c>
      <c r="C3" s="591"/>
      <c r="D3" s="591"/>
      <c r="E3" s="98" t="s">
        <v>197</v>
      </c>
      <c r="F3" s="99" t="s">
        <v>198</v>
      </c>
    </row>
    <row r="4" spans="2:6" ht="31.5" x14ac:dyDescent="0.2">
      <c r="B4" s="592" t="s">
        <v>199</v>
      </c>
      <c r="C4" s="594" t="s">
        <v>118</v>
      </c>
      <c r="D4" s="87" t="s">
        <v>200</v>
      </c>
      <c r="E4" s="88" t="s">
        <v>201</v>
      </c>
      <c r="F4" s="89">
        <v>0.25</v>
      </c>
    </row>
    <row r="5" spans="2:6" ht="47.25" x14ac:dyDescent="0.2">
      <c r="B5" s="593"/>
      <c r="C5" s="595"/>
      <c r="D5" s="90" t="s">
        <v>202</v>
      </c>
      <c r="E5" s="91" t="s">
        <v>203</v>
      </c>
      <c r="F5" s="92">
        <v>0.15</v>
      </c>
    </row>
    <row r="6" spans="2:6" ht="47.25" x14ac:dyDescent="0.2">
      <c r="B6" s="593"/>
      <c r="C6" s="595"/>
      <c r="D6" s="90" t="s">
        <v>204</v>
      </c>
      <c r="E6" s="91" t="s">
        <v>205</v>
      </c>
      <c r="F6" s="92">
        <v>0.1</v>
      </c>
    </row>
    <row r="7" spans="2:6" ht="63" x14ac:dyDescent="0.2">
      <c r="B7" s="593"/>
      <c r="C7" s="595" t="s">
        <v>119</v>
      </c>
      <c r="D7" s="90" t="s">
        <v>206</v>
      </c>
      <c r="E7" s="91" t="s">
        <v>207</v>
      </c>
      <c r="F7" s="92">
        <v>0.25</v>
      </c>
    </row>
    <row r="8" spans="2:6" ht="31.5" x14ac:dyDescent="0.2">
      <c r="B8" s="593"/>
      <c r="C8" s="595"/>
      <c r="D8" s="90" t="s">
        <v>208</v>
      </c>
      <c r="E8" s="91" t="s">
        <v>209</v>
      </c>
      <c r="F8" s="92">
        <v>0.15</v>
      </c>
    </row>
    <row r="9" spans="2:6" ht="47.25" x14ac:dyDescent="0.2">
      <c r="B9" s="593" t="s">
        <v>210</v>
      </c>
      <c r="C9" s="595" t="s">
        <v>121</v>
      </c>
      <c r="D9" s="90" t="s">
        <v>211</v>
      </c>
      <c r="E9" s="91" t="s">
        <v>212</v>
      </c>
      <c r="F9" s="93" t="s">
        <v>213</v>
      </c>
    </row>
    <row r="10" spans="2:6" ht="63" x14ac:dyDescent="0.2">
      <c r="B10" s="593"/>
      <c r="C10" s="595"/>
      <c r="D10" s="90" t="s">
        <v>214</v>
      </c>
      <c r="E10" s="91" t="s">
        <v>215</v>
      </c>
      <c r="F10" s="93" t="s">
        <v>213</v>
      </c>
    </row>
    <row r="11" spans="2:6" ht="47.25" x14ac:dyDescent="0.2">
      <c r="B11" s="593"/>
      <c r="C11" s="595" t="s">
        <v>122</v>
      </c>
      <c r="D11" s="90" t="s">
        <v>216</v>
      </c>
      <c r="E11" s="91" t="s">
        <v>217</v>
      </c>
      <c r="F11" s="93" t="s">
        <v>213</v>
      </c>
    </row>
    <row r="12" spans="2:6" ht="47.25" x14ac:dyDescent="0.2">
      <c r="B12" s="593"/>
      <c r="C12" s="595"/>
      <c r="D12" s="90" t="s">
        <v>218</v>
      </c>
      <c r="E12" s="91" t="s">
        <v>219</v>
      </c>
      <c r="F12" s="93" t="s">
        <v>213</v>
      </c>
    </row>
    <row r="13" spans="2:6" ht="31.5" x14ac:dyDescent="0.2">
      <c r="B13" s="593"/>
      <c r="C13" s="595" t="s">
        <v>123</v>
      </c>
      <c r="D13" s="90" t="s">
        <v>220</v>
      </c>
      <c r="E13" s="91" t="s">
        <v>221</v>
      </c>
      <c r="F13" s="93" t="s">
        <v>213</v>
      </c>
    </row>
    <row r="14" spans="2:6" ht="32.25" thickBot="1" x14ac:dyDescent="0.25">
      <c r="B14" s="596"/>
      <c r="C14" s="597"/>
      <c r="D14" s="94" t="s">
        <v>222</v>
      </c>
      <c r="E14" s="95" t="s">
        <v>223</v>
      </c>
      <c r="F14" s="96" t="s">
        <v>213</v>
      </c>
    </row>
    <row r="15" spans="2:6" ht="49.5" customHeight="1" x14ac:dyDescent="0.2">
      <c r="B15" s="589" t="s">
        <v>224</v>
      </c>
      <c r="C15" s="589"/>
      <c r="D15" s="589"/>
      <c r="E15" s="589"/>
      <c r="F15" s="589"/>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2023-08-01T15:25:44Z</dcterms:modified>
  <cp:category/>
  <cp:contentStatus/>
</cp:coreProperties>
</file>