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 - Seguimiento al PDM\03 - Marzo\Revisados\Publicar\"/>
    </mc:Choice>
  </mc:AlternateContent>
  <xr:revisionPtr revIDLastSave="0" documentId="13_ncr:1_{9B9F04C1-C3DD-4FA5-AB5D-FC236A93AF2A}" xr6:coauthVersionLast="47" xr6:coauthVersionMax="47" xr10:uidLastSave="{00000000-0000-0000-0000-000000000000}"/>
  <bookViews>
    <workbookView xWindow="-120" yWindow="-120" windowWidth="29040" windowHeight="15720" tabRatio="299" xr2:uid="{00000000-000D-0000-FFFF-FFFF00000000}"/>
  </bookViews>
  <sheets>
    <sheet name="PA 2023" sheetId="16" r:id="rId1"/>
  </sheets>
  <definedNames>
    <definedName name="_xlnm._FilterDatabase" localSheetId="0" hidden="1">'PA 2023'!$A$8:$BU$77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16" l="1"/>
  <c r="N59" i="16"/>
  <c r="N58" i="16"/>
  <c r="AB75" i="16"/>
  <c r="AB54" i="16"/>
  <c r="AB53" i="16"/>
  <c r="AB52" i="16"/>
  <c r="AB51" i="16"/>
  <c r="AB50" i="16"/>
  <c r="AB49" i="16"/>
  <c r="AB48" i="16"/>
  <c r="AB47" i="16"/>
  <c r="AB46" i="16"/>
  <c r="AB45" i="16"/>
  <c r="AB44" i="16"/>
  <c r="AB43" i="16"/>
  <c r="AB42" i="16"/>
  <c r="AB41" i="16"/>
  <c r="AB40" i="16"/>
  <c r="AB39" i="16"/>
  <c r="AB38" i="16"/>
  <c r="AB37" i="16"/>
  <c r="AB36" i="16"/>
  <c r="AB35" i="16"/>
  <c r="AB34" i="16"/>
  <c r="AB33" i="16"/>
  <c r="AB32" i="16"/>
  <c r="AB31" i="16"/>
  <c r="AB30" i="16"/>
  <c r="AB29" i="16"/>
  <c r="AB28" i="16"/>
  <c r="AB27" i="16"/>
  <c r="AB26" i="16"/>
  <c r="AB25" i="16"/>
  <c r="AB24" i="16"/>
  <c r="AB22" i="16"/>
  <c r="AB21" i="16"/>
  <c r="AB20" i="16"/>
  <c r="AB19" i="16"/>
  <c r="AB18" i="16"/>
  <c r="AB17" i="16"/>
  <c r="AB16" i="16"/>
  <c r="AB14" i="16"/>
  <c r="AB13" i="16"/>
  <c r="AB12" i="16"/>
  <c r="AB10" i="16"/>
  <c r="AB9" i="16"/>
  <c r="AA16" i="16"/>
  <c r="AA14" i="16"/>
  <c r="AA13" i="16"/>
  <c r="AA12" i="16"/>
  <c r="AA10" i="16"/>
  <c r="AA9" i="16"/>
  <c r="U75" i="16"/>
  <c r="N74" i="16"/>
  <c r="N73" i="16"/>
  <c r="N72" i="16"/>
  <c r="N13" i="16"/>
  <c r="N12" i="16"/>
  <c r="N10" i="16"/>
  <c r="N9" i="16"/>
  <c r="AC75" i="16"/>
  <c r="AB64" i="16"/>
  <c r="AB62" i="16"/>
  <c r="AB61" i="16"/>
  <c r="AB60" i="16"/>
  <c r="AB69" i="16"/>
  <c r="U9" i="16"/>
  <c r="AA75" i="16" l="1"/>
  <c r="A75" i="16"/>
  <c r="N71" i="16"/>
  <c r="N69" i="16"/>
  <c r="N68" i="16"/>
  <c r="N67" i="16"/>
  <c r="N66" i="16"/>
  <c r="N65" i="16"/>
  <c r="N64" i="16"/>
  <c r="N63" i="16"/>
  <c r="N62" i="16"/>
  <c r="N61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2" i="16"/>
  <c r="N22" i="16"/>
  <c r="N35" i="16"/>
  <c r="N34" i="16"/>
  <c r="N33" i="16"/>
  <c r="N31" i="16"/>
  <c r="N30" i="16"/>
  <c r="N29" i="16"/>
  <c r="N28" i="16"/>
  <c r="N27" i="16"/>
  <c r="N26" i="16"/>
  <c r="N25" i="16"/>
  <c r="N24" i="16"/>
  <c r="N21" i="16"/>
  <c r="N20" i="16"/>
  <c r="N19" i="16"/>
  <c r="N18" i="16"/>
  <c r="N17" i="16"/>
  <c r="N16" i="16"/>
  <c r="N14" i="16"/>
  <c r="V45" i="16" l="1"/>
  <c r="V16" i="16" l="1"/>
  <c r="V26" i="16"/>
  <c r="V9" i="16"/>
  <c r="V10" i="16"/>
  <c r="V14" i="16"/>
  <c r="AC22" i="16" l="1"/>
  <c r="P46" i="16" l="1"/>
  <c r="P43" i="16"/>
  <c r="P57" i="16"/>
  <c r="P61" i="16"/>
  <c r="P35" i="16"/>
  <c r="P29" i="16" l="1"/>
  <c r="P28" i="16"/>
  <c r="P10" i="16" l="1"/>
  <c r="P75" i="16" s="1"/>
  <c r="Z75" i="16"/>
  <c r="Y75" i="16"/>
  <c r="X75" i="16"/>
  <c r="W75" i="16"/>
  <c r="V75" i="16"/>
  <c r="T75" i="16"/>
  <c r="S75" i="16"/>
  <c r="R75" i="16"/>
  <c r="Q75" i="16"/>
  <c r="AA74" i="16"/>
  <c r="U74" i="16"/>
  <c r="AA73" i="16"/>
  <c r="U73" i="16"/>
  <c r="AA72" i="16"/>
  <c r="U72" i="16"/>
  <c r="AA71" i="16"/>
  <c r="U71" i="16"/>
  <c r="AA69" i="16"/>
  <c r="U69" i="16"/>
  <c r="AA68" i="16"/>
  <c r="U68" i="16"/>
  <c r="AA67" i="16"/>
  <c r="U67" i="16"/>
  <c r="AA66" i="16"/>
  <c r="U66" i="16"/>
  <c r="AA65" i="16"/>
  <c r="U65" i="16"/>
  <c r="AA64" i="16"/>
  <c r="U64" i="16"/>
  <c r="AA63" i="16"/>
  <c r="U63" i="16"/>
  <c r="AA62" i="16"/>
  <c r="U62" i="16"/>
  <c r="AA61" i="16"/>
  <c r="U61" i="16"/>
  <c r="AA60" i="16"/>
  <c r="U60" i="16"/>
  <c r="AA59" i="16"/>
  <c r="U59" i="16"/>
  <c r="AA58" i="16"/>
  <c r="U58" i="16"/>
  <c r="AA57" i="16"/>
  <c r="U57" i="16"/>
  <c r="AA56" i="16"/>
  <c r="U56" i="16"/>
  <c r="AA55" i="16"/>
  <c r="U55" i="16"/>
  <c r="AA54" i="16"/>
  <c r="U54" i="16"/>
  <c r="AA53" i="16"/>
  <c r="U53" i="16"/>
  <c r="AA52" i="16"/>
  <c r="U52" i="16"/>
  <c r="AA51" i="16"/>
  <c r="U51" i="16"/>
  <c r="AA50" i="16"/>
  <c r="U50" i="16"/>
  <c r="AA49" i="16"/>
  <c r="U49" i="16"/>
  <c r="AA48" i="16"/>
  <c r="U48" i="16"/>
  <c r="AA47" i="16"/>
  <c r="U47" i="16"/>
  <c r="AA46" i="16"/>
  <c r="U46" i="16"/>
  <c r="AA45" i="16"/>
  <c r="U45" i="16"/>
  <c r="AA44" i="16"/>
  <c r="U44" i="16"/>
  <c r="AA43" i="16"/>
  <c r="U43" i="16"/>
  <c r="AA42" i="16"/>
  <c r="U42" i="16"/>
  <c r="AA41" i="16"/>
  <c r="U41" i="16"/>
  <c r="AA40" i="16"/>
  <c r="U40" i="16"/>
  <c r="AA39" i="16"/>
  <c r="U39" i="16"/>
  <c r="AA38" i="16"/>
  <c r="U38" i="16"/>
  <c r="AA37" i="16"/>
  <c r="U37" i="16"/>
  <c r="AA36" i="16"/>
  <c r="U36" i="16"/>
  <c r="AA35" i="16"/>
  <c r="U35" i="16"/>
  <c r="AA34" i="16"/>
  <c r="U34" i="16"/>
  <c r="AA33" i="16"/>
  <c r="U33" i="16"/>
  <c r="AA32" i="16"/>
  <c r="U32" i="16"/>
  <c r="AA31" i="16"/>
  <c r="U31" i="16"/>
  <c r="AA30" i="16"/>
  <c r="U30" i="16"/>
  <c r="AA29" i="16"/>
  <c r="U29" i="16"/>
  <c r="AA28" i="16"/>
  <c r="U28" i="16"/>
  <c r="AA27" i="16"/>
  <c r="U27" i="16"/>
  <c r="AA26" i="16"/>
  <c r="U26" i="16"/>
  <c r="AA25" i="16"/>
  <c r="U25" i="16"/>
  <c r="AA24" i="16"/>
  <c r="U24" i="16"/>
  <c r="AA22" i="16"/>
  <c r="U22" i="16"/>
  <c r="AA21" i="16"/>
  <c r="U21" i="16"/>
  <c r="AA20" i="16"/>
  <c r="U20" i="16"/>
  <c r="AA19" i="16"/>
  <c r="U19" i="16"/>
  <c r="AA18" i="16"/>
  <c r="U18" i="16"/>
  <c r="AA17" i="16"/>
  <c r="U17" i="16"/>
  <c r="U16" i="16"/>
  <c r="U14" i="16"/>
  <c r="U13" i="16"/>
  <c r="U12" i="16"/>
  <c r="AB63" i="16" l="1"/>
  <c r="AB68" i="16"/>
  <c r="AB66" i="16"/>
  <c r="AB59" i="16"/>
  <c r="AB67" i="16"/>
  <c r="AB58" i="16"/>
  <c r="AB71" i="16"/>
  <c r="AB55" i="16"/>
  <c r="AB72" i="16"/>
  <c r="AB65" i="16"/>
  <c r="AB56" i="16"/>
  <c r="AB73" i="16"/>
  <c r="AB57" i="16"/>
  <c r="AB74" i="16"/>
  <c r="U10" i="16"/>
</calcChain>
</file>

<file path=xl/sharedStrings.xml><?xml version="1.0" encoding="utf-8"?>
<sst xmlns="http://schemas.openxmlformats.org/spreadsheetml/2006/main" count="679" uniqueCount="272">
  <si>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</si>
  <si>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</si>
  <si>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</si>
  <si>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</si>
  <si>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</si>
  <si>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</si>
  <si>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</si>
  <si>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</si>
  <si>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</si>
  <si>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</si>
  <si>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</si>
  <si>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</si>
  <si>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</si>
  <si>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</si>
  <si>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</si>
  <si>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</si>
  <si>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</si>
  <si>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</si>
  <si>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</si>
  <si>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</si>
  <si>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</si>
  <si>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</si>
  <si>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</si>
  <si>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</si>
  <si>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</si>
  <si>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</si>
  <si>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</si>
  <si>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</si>
  <si>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</si>
  <si>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</si>
  <si>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</si>
  <si>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</si>
  <si>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</si>
  <si>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</si>
  <si>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</si>
  <si>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</si>
  <si>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</si>
  <si>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</si>
  <si>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</si>
  <si>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</si>
  <si>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Sec. Desarrollo Social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</si>
  <si>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</si>
  <si>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</si>
  <si>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</si>
  <si>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</si>
  <si>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</si>
  <si>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</si>
  <si>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</si>
  <si>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</si>
  <si>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</si>
  <si>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</si>
  <si>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</si>
  <si>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</si>
  <si>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</si>
  <si>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</si>
  <si>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</si>
  <si>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</si>
  <si>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</si>
  <si>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</si>
  <si>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</si>
  <si>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</si>
  <si>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</si>
  <si>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</si>
  <si>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</si>
  <si>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</si>
  <si>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</si>
  <si>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</si>
  <si>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</si>
  <si>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</si>
  <si>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</si>
  <si>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</si>
  <si>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BUCARAMANGA CIUDAD VITAL: LA VIDA ES SAGRADA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</si>
  <si>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</si>
  <si>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</si>
  <si>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</si>
  <si>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</si>
  <si>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</si>
  <si>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</si>
  <si>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</si>
  <si>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</si>
  <si>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</si>
  <si>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</si>
  <si>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Adulto Mayor Y Digno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</si>
  <si>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</si>
  <si>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</si>
  <si>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IMPLEMENTACIÓN DE ACCIONES TENDIENTES A MEJORAR LAS CONDICIONES DE LOS ADULTOS MAYORES DEL MUNICIPIO DE BUCARAMANGA</t>
  </si>
  <si>
    <t>Beneficiar y mantener a 11.000 personas mayores con el programa Colombia Mayor.</t>
  </si>
  <si>
    <t>Número de personas mayores beneficiados y mantenidos con el programa Colombia Mayor.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</si>
  <si>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</si>
  <si>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</si>
  <si>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</si>
  <si>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</si>
  <si>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</si>
  <si>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</si>
  <si>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</si>
  <si>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</si>
  <si>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Número de estrategias formuladas e implementadas que promueva  las actividades psicosociales, actividades artísticas y culturales,   actividades físicas y recreación y actividades productivas en las personas mayores.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</si>
  <si>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</si>
  <si>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</si>
  <si>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Beneficiar a los adultos mayores de centros vida públicos con  la oferta institucional en el marco de la ley 1276 de 2009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</si>
  <si>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</si>
  <si>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</si>
  <si>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</si>
  <si>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</si>
  <si>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</si>
  <si>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</si>
  <si>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</si>
  <si>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</si>
  <si>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</si>
  <si>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</si>
  <si>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</si>
  <si>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Acciones relacionadas con el componenete social, en cuanto a asistencias humanitarias, seguridad alimentaria, bioseguridad, entre otros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</si>
  <si>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</si>
  <si>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</si>
  <si>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</si>
  <si>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</si>
  <si>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</si>
  <si>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</si>
  <si>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</si>
  <si>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</si>
  <si>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</si>
  <si>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</si>
  <si>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</si>
  <si>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</si>
  <si>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</si>
  <si>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</si>
  <si>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</si>
  <si>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</si>
  <si>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</si>
  <si>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</si>
  <si>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Activar los diferentes mecanismos de protección, articulando los diferentes establecimientos y secretarias a fin de lograr la protección de la mujer y sean restablecidos sus derechos.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</si>
  <si>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</si>
  <si>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</si>
  <si>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Se busca proteger a la mujer y su familia en caso de vulneración de derechos, en situaciónes de riesgo critico de violencia y riesgo de muerte, entre otras.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</si>
  <si>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</si>
  <si>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</si>
  <si>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Actividades relacionadas con capmapañsas de prevención de violencia en la mujer, igual de derechos, la equidad en las tareas, eliminación del machismo y fenimismo.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</si>
  <si>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</si>
  <si>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</si>
  <si>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Atención virtual y precensial a mujeres y población diversa en temas de violencia sexual, intrafamiliar, domestica, cpacitación en temas de liderazgo y empoderamiento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</si>
  <si>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</si>
  <si>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</si>
  <si>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Habitantes En Situación De Calle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</si>
  <si>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</si>
  <si>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</si>
  <si>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</si>
  <si>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</si>
  <si>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</si>
  <si>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</si>
  <si>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</si>
  <si>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</si>
  <si>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</si>
  <si>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</si>
  <si>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</si>
  <si>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</si>
  <si>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</si>
  <si>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APOYO A LA OPERATIVIDAD DE LOS PROGRAMAS DE ATENCIÓN INTEGRAL A LAS PERSONAS CON DISCAPACIDAD. FAMILIARES Y/O CUIDADORES DEL MUNICIPIO DE BUCARAMANGA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</si>
  <si>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</si>
  <si>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</si>
  <si>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</si>
  <si>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</si>
  <si>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</si>
  <si>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</si>
  <si>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</si>
  <si>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</si>
  <si>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</si>
  <si>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</si>
  <si>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</si>
  <si>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</si>
  <si>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</si>
  <si>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Instalar 200 sistemas de riego por goteo en la zona rural.</t>
  </si>
  <si>
    <t>Número de sistemas de riego por goteo instalados en la zona rural.</t>
  </si>
  <si>
    <t>FORTALECIMIENTO DE LA PRODUCTIVIDAD Y COMPETITIVIDAD AGROPECUARIA EN EL SECTOR RURAL DEL MUNICIPIO DE BUCARAMANGA</t>
  </si>
  <si>
    <t xml:space="preserve">Atender 500 Unidades productivas con los componentes de asistencia técnica y empresarial,mejoramiento de procesos de cosecha. poscosecha y comercialización. </t>
  </si>
  <si>
    <t>Realizar 12 proyectos productivos agrícolas o pecuarios.</t>
  </si>
  <si>
    <t>Número de proyectos productivos agrícolas o pecuarios realizados.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</si>
  <si>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</si>
  <si>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</si>
  <si>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</si>
  <si>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</si>
  <si>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</si>
  <si>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</si>
  <si>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</si>
  <si>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</si>
  <si>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</si>
  <si>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</si>
  <si>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Mantener el beneficio al 100% de los ediles con pago de EPS, ARL, póliza de vida y dotación.</t>
  </si>
  <si>
    <t>Mantener en funcionamiento el 100% de los salones comunales que hacen parte del programa Ágoras.</t>
  </si>
  <si>
    <t>Porcentaje de salones comunales mantenidos en funcionamiento que hacen parte del programa Ágoras.</t>
  </si>
  <si>
    <t>Construir y/o dotar 10 salones comunales con el programa Ágoras.</t>
  </si>
  <si>
    <t>Número de salones comunales con el programa Ágoras construidos y/o dotados.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</si>
  <si>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</si>
  <si>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</si>
  <si>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</si>
  <si>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</si>
  <si>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 xml:space="preserve"> PLAN DE ACCIÓN - PLAN DE DESARROLLO MUNICIPAL
SECRETARÍA DE DESARROLLO SOCIAL</t>
  </si>
  <si>
    <t>Formular e implementar 1 estrategia que promueva  las actividades psicosociales, actividades artísticas y culturales,   actividades físicas y recreación y actividades productivas en las personas mayores.</t>
  </si>
  <si>
    <t>PREVENCIÓN DEL CONTAGIO Y PROPAGACIÓN DE LA FIEBRE AFTOSA Y BRUCELOSIS EN LA ESPECIE BOVINA DEL MUNICIPIO DE BUCARAMANGA</t>
  </si>
  <si>
    <t>Meta no programada para la vigencia</t>
  </si>
  <si>
    <t>Coadyuvar en el segumiento, registro, incorporación, retiros y novedades de adultos mayores con posibilidad de ser beneficiarios del programa colombia mayor de prosperidad social.</t>
  </si>
  <si>
    <t>Implementación de la estrategia participativa.</t>
  </si>
  <si>
    <r>
      <t xml:space="preserve">Código:  </t>
    </r>
    <r>
      <rPr>
        <sz val="11"/>
        <rFont val="Arial"/>
        <family val="2"/>
      </rPr>
      <t>F-DPM-1210-238,37-030</t>
    </r>
  </si>
  <si>
    <t>2.3.2.02.02.009.4502001.91310.201</t>
  </si>
  <si>
    <t>2.3.2.02.02.009.4502001.91114.201</t>
  </si>
  <si>
    <t>2.3.2.02.02.009.4104008.93491.201</t>
  </si>
  <si>
    <t>2.3.2.02.02.009.4103050.91114.201</t>
  </si>
  <si>
    <t>2.3.2.02.02.009.4502038.91114.201</t>
  </si>
  <si>
    <t>2.3.2.02.02.009.4102038.91114.201</t>
  </si>
  <si>
    <t>2.3.2.02.02.009.1702010.91131.201</t>
  </si>
  <si>
    <t>Se realiza vacunación a bovinos en los tres corregimientos de Bucraramanga</t>
  </si>
  <si>
    <t>Compra de mobiliario, tecnologia, implementos deportivos, entre otros</t>
  </si>
  <si>
    <t>Entrega de complementos alimentarios, a personas mayores vulnerables y de escasos recursos</t>
  </si>
  <si>
    <t>Llevar los servicios ofrecidos en los centros vida en los barrios, atención en salud, higiene, recreación, promoción de derechos, entre otros.</t>
  </si>
  <si>
    <t>Servicio exequial para personas mayores, dando sepultura digna</t>
  </si>
  <si>
    <t>Atención en centros vida y centros de bienestar conforme a las condiciones de cada persona mayor</t>
  </si>
  <si>
    <t>A traves de profesionales psicologis, trabajadores sociales se realizan actividades para la prevención de violencias</t>
  </si>
  <si>
    <t>Servicio exequial para NNA, dando sepultura digna</t>
  </si>
  <si>
    <t>Espacios para recreación, sano espacimiento y cultura</t>
  </si>
  <si>
    <t>Estrategias de prevención de riesgos de vulneración de derechos en NNA</t>
  </si>
  <si>
    <t>Atención psicologica y juridica</t>
  </si>
  <si>
    <t>Profesionales y convenios que potencian las capacidades de NNA para pautas en su proyecto de vida</t>
  </si>
  <si>
    <t>Acciones para la prevención y acciones para proteger a los NNA que se encuentra en trabajo infantil</t>
  </si>
  <si>
    <t>Articulación con otras secretarias, policia de infancia, icbf, para la garantia de los derechos o el restablecimiento de los mismo.</t>
  </si>
  <si>
    <t>Actividades ludicas, culturales y de recreación para conmemorar su día.</t>
  </si>
  <si>
    <t>Acciones para la prevención y acciones para proteger a los NNA que se encuentra en trabajo infantil asistencia alimentaria y refugio</t>
  </si>
  <si>
    <t>2.3.2.02.02.009.4102038.97321.201</t>
  </si>
  <si>
    <t>2.3.2.02.02.009.4104008.97321.201</t>
  </si>
  <si>
    <t>2.3.2.02.02.009.4104027.97321.201</t>
  </si>
  <si>
    <t>FORTALECIMIENTO DE LA PARTICIPACIÓN CIUDADANA EN EL MUNICIPIO DE BUCARAMANGA</t>
  </si>
  <si>
    <t>FORTALECIMIENTO DE LA PARTICIPACIÓN E INCIDENCIA DE LAS EXPRESIONES E INSTITUCIONES DEMOCRÁTICAS JUVENILES DE LA CIUDAD DE BUCARAMANGA</t>
  </si>
  <si>
    <t>2.3.2.02.02.009.4102001.91119.201</t>
  </si>
  <si>
    <t>2.3.2.02.02.009.4104027.91119.201</t>
  </si>
  <si>
    <t>2.3.2.02.02.009.4104020.91119.201</t>
  </si>
  <si>
    <t>2.3.2.02.02.009.4104026.91119.201</t>
  </si>
  <si>
    <t>RECURSOS COMPROMETIDOS</t>
  </si>
  <si>
    <t>Código BPIN</t>
  </si>
  <si>
    <t>TOTAL COMPROMETIDO</t>
  </si>
  <si>
    <t>Jorge Isnardo Neira Gonzalez</t>
  </si>
  <si>
    <t>APOYO EN LOS PROCESOS DE ATENCIÓN INTEGRAL DE LOS NIÑOS Y NIÑAS EN EL ESPACIO DE CUIDADO Y ALBERGUE "CASA BÚHO" EN EL MUNICIPIO DE BUCARAMANGA</t>
  </si>
  <si>
    <t>IMPLEMENTACIÓN DE ACCIONES DE ASISTENCIA SOCIAL ORIENTADAS A LA POBLACIÓN AFECTADA POR LAS DIFERENTES EMERGENCIAS SOCIALES, NATURALES, SANITARIAS ANTRÓPICAS O EN SITUACIÓN DE VULNERABILIDAD EN EL MUNICIPIO DE BUCARAMANGA</t>
  </si>
  <si>
    <t>DOTACIÓN DE SALONES COMUNALES PARA FOMENTAR LA INTEGRACIÓN COMUNITARIA Y LA CIUDADANIA PARTICIPATIVA EN EL MUNICIPIO DE BUCARAMANGA</t>
  </si>
  <si>
    <t>Porcentaje de ediles mantenidos con el beneficio del pago de EPS, Pensión, ARL, póliza de vida y dotación.</t>
  </si>
  <si>
    <t>Profesionales y apoyo para el desarrollo de estrategias - talleres- covenios.</t>
  </si>
  <si>
    <t>Conevnios de asociación - talleres en colegios.</t>
  </si>
  <si>
    <t>Espacios para actividades ludicas, talleres de guia.</t>
  </si>
  <si>
    <t>Atención en la ciudad, recorridos, recogida, estadisticas.</t>
  </si>
  <si>
    <t>Desarrollo de los ejes de las politicas públicas, desintoxicación, recorridos por la ciudad, alimentación, atención primaria en salud</t>
  </si>
  <si>
    <t>Servicio funebre</t>
  </si>
  <si>
    <t>Convenios con esales, ateción semanal</t>
  </si>
  <si>
    <t>Entregas de ayudas técnicas, bastones, sillas etc - tomas de medidas</t>
  </si>
  <si>
    <t>Personal y convenios para actividades de aprovechamiento del tiempo libre</t>
  </si>
  <si>
    <t>Complementos nutricionales - caracterización</t>
  </si>
  <si>
    <t>Abogados apoyando procesos juridicos para tramitar ayudas tecnicas y atención en salud a profesionales.</t>
  </si>
  <si>
    <t>Caracterización, apyo tecnico y prefesional, entrega de kits de riego</t>
  </si>
  <si>
    <t>personal logistico, compra de mobiliario.</t>
  </si>
  <si>
    <t>Profesionales, espacios de recreación, compras de insumos, asistencia tecnica.</t>
  </si>
  <si>
    <t>Profesionales, tecnicos, apoyando JAC y JAC</t>
  </si>
  <si>
    <t>Profesionales, tecnicos, desarrollando población juvenil, CMJ</t>
  </si>
  <si>
    <t>Mantener el funcionamiento de las ágoras. Personal de apoyo, servicois publicos, suministtos</t>
  </si>
  <si>
    <t>Pago de EPS, Poliza de vida, dotaciones para ediles, papelería</t>
  </si>
  <si>
    <t>2.3.2.02.02.009.4102001.91119.201
2.3.2.02.02.009.4102001.91123.201</t>
  </si>
  <si>
    <t>2.3.2.02.02.009.4104008.91123.201
2.3.2.02.02.009.4104008.93491.201</t>
  </si>
  <si>
    <t>2.3.2.02.02.009.4104020.91119.201 
2.3.2.02.02.009.4104020.93411.201</t>
  </si>
  <si>
    <t>2.3.2.02.02.009.4599006.91114.201
2.3.2.02.02.009.4599031.91114.201</t>
  </si>
  <si>
    <t>2.3.2.02.02.009.4104008.93304.220
2.3.2.02.02.009.4104008.93491.220
2.3.2.02.02.009.4104008.93491.201</t>
  </si>
  <si>
    <t>AVANCE FÍSICO</t>
  </si>
  <si>
    <t>EFICACIA</t>
  </si>
  <si>
    <t>2 .3 .2 .02 .01 .002 .4104020 .2399926 .201</t>
  </si>
  <si>
    <t>2.3.2.02.01.002.4103052.2399926.201
2.3.2.02.02.009.4103052.91119.201</t>
  </si>
  <si>
    <t>2.3.2.02.01.002.4102038.2399926.201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</si>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</sst>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_(* #,##0.00_);_(* \(#,##0.00\);_(* &quot;-&quot;??_);_(@_)"/>
    <numFmt numFmtId="167" formatCode="_-&quot;$&quot;* #,##0_-;\-&quot;$&quot;* #,##0_-;_-&quot;$&quot;* &quot;-&quot;_-;_-@_-"/>
    <numFmt numFmtId="168" formatCode="0.0"/>
    <numFmt numFmtId="169" formatCode="&quot;$&quot;\ #,##0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35">
    <xf numFmtId="0" fontId="0" fillId="0" borderId="0" xfId="0"/>
    <xf numFmtId="9" fontId="10" fillId="0" borderId="2" xfId="107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9" fillId="0" borderId="2" xfId="11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6" fillId="3" borderId="0" xfId="109" applyFill="1" applyAlignment="1">
      <alignment vertical="top"/>
    </xf>
    <xf numFmtId="0" fontId="6" fillId="3" borderId="0" xfId="109" applyFill="1" applyAlignment="1">
      <alignment horizontal="center" vertical="top"/>
    </xf>
    <xf numFmtId="0" fontId="6" fillId="3" borderId="0" xfId="109" applyFill="1" applyAlignment="1">
      <alignment vertical="top" wrapText="1"/>
    </xf>
    <xf numFmtId="0" fontId="6" fillId="3" borderId="3" xfId="109" applyFill="1" applyBorder="1" applyAlignment="1">
      <alignment horizontal="left" vertical="top" wrapText="1"/>
    </xf>
    <xf numFmtId="0" fontId="4" fillId="0" borderId="0" xfId="0" applyFont="1"/>
    <xf numFmtId="0" fontId="6" fillId="0" borderId="0" xfId="109"/>
    <xf numFmtId="0" fontId="6" fillId="3" borderId="0" xfId="109" applyFill="1" applyAlignment="1">
      <alignment horizontal="center" vertical="center"/>
    </xf>
    <xf numFmtId="0" fontId="6" fillId="3" borderId="0" xfId="109" applyFill="1" applyAlignment="1">
      <alignment horizontal="center" vertical="center" wrapText="1"/>
    </xf>
    <xf numFmtId="0" fontId="6" fillId="3" borderId="3" xfId="109" applyFill="1" applyBorder="1" applyAlignment="1">
      <alignment horizontal="left" vertical="center" wrapText="1"/>
    </xf>
    <xf numFmtId="0" fontId="6" fillId="0" borderId="0" xfId="109" applyAlignment="1">
      <alignment horizontal="center" vertical="center"/>
    </xf>
    <xf numFmtId="0" fontId="8" fillId="2" borderId="5" xfId="109" applyFont="1" applyFill="1" applyBorder="1" applyAlignment="1">
      <alignment horizontal="center" vertical="center"/>
    </xf>
    <xf numFmtId="0" fontId="8" fillId="2" borderId="6" xfId="109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109" applyAlignment="1">
      <alignment vertical="center"/>
    </xf>
    <xf numFmtId="0" fontId="8" fillId="2" borderId="2" xfId="109" applyFont="1" applyFill="1" applyBorder="1" applyAlignment="1">
      <alignment horizontal="center" vertical="center"/>
    </xf>
    <xf numFmtId="0" fontId="8" fillId="2" borderId="2" xfId="10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64" fontId="4" fillId="0" borderId="2" xfId="117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5" fontId="4" fillId="0" borderId="2" xfId="114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5" fontId="4" fillId="0" borderId="2" xfId="114" applyNumberFormat="1" applyFont="1" applyFill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164" fontId="8" fillId="2" borderId="2" xfId="0" applyNumberFormat="1" applyFont="1" applyFill="1" applyBorder="1" applyAlignment="1">
      <alignment horizontal="justify" vertical="center" wrapText="1"/>
    </xf>
    <xf numFmtId="0" fontId="7" fillId="2" borderId="5" xfId="109" applyFont="1" applyFill="1" applyBorder="1" applyAlignment="1">
      <alignment horizontal="justify"/>
    </xf>
    <xf numFmtId="0" fontId="7" fillId="2" borderId="6" xfId="109" applyFont="1" applyFill="1" applyBorder="1"/>
    <xf numFmtId="9" fontId="8" fillId="2" borderId="6" xfId="109" applyNumberFormat="1" applyFont="1" applyFill="1" applyBorder="1" applyAlignment="1">
      <alignment horizontal="center" vertical="center"/>
    </xf>
    <xf numFmtId="9" fontId="8" fillId="2" borderId="7" xfId="109" applyNumberFormat="1" applyFont="1" applyFill="1" applyBorder="1" applyAlignment="1">
      <alignment horizontal="center" vertical="center"/>
    </xf>
    <xf numFmtId="0" fontId="7" fillId="2" borderId="2" xfId="109" applyFont="1" applyFill="1" applyBorder="1" applyAlignment="1">
      <alignment vertical="center"/>
    </xf>
    <xf numFmtId="165" fontId="8" fillId="2" borderId="2" xfId="124" applyNumberFormat="1" applyFont="1" applyFill="1" applyBorder="1" applyAlignment="1">
      <alignment vertical="center"/>
    </xf>
    <xf numFmtId="0" fontId="6" fillId="0" borderId="0" xfId="109" applyAlignment="1">
      <alignment horizontal="right"/>
    </xf>
    <xf numFmtId="0" fontId="6" fillId="0" borderId="0" xfId="109" applyAlignment="1">
      <alignment horizontal="center"/>
    </xf>
    <xf numFmtId="0" fontId="6" fillId="0" borderId="0" xfId="109" applyAlignment="1">
      <alignment wrapText="1"/>
    </xf>
    <xf numFmtId="0" fontId="6" fillId="0" borderId="0" xfId="109" applyAlignment="1">
      <alignment horizontal="left" wrapText="1"/>
    </xf>
    <xf numFmtId="0" fontId="8" fillId="2" borderId="7" xfId="109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2" fontId="8" fillId="2" borderId="2" xfId="11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9" fontId="8" fillId="2" borderId="2" xfId="107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168" fontId="8" fillId="2" borderId="2" xfId="110" applyNumberFormat="1" applyFont="1" applyFill="1" applyBorder="1" applyAlignment="1">
      <alignment horizontal="center" vertical="center" wrapText="1"/>
    </xf>
    <xf numFmtId="1" fontId="8" fillId="2" borderId="2" xfId="110" applyNumberFormat="1" applyFont="1" applyFill="1" applyBorder="1" applyAlignment="1">
      <alignment horizontal="center" vertical="center" wrapText="1"/>
    </xf>
    <xf numFmtId="9" fontId="7" fillId="0" borderId="2" xfId="107" applyFont="1" applyFill="1" applyBorder="1" applyAlignment="1">
      <alignment horizontal="center" vertical="center" wrapText="1"/>
    </xf>
    <xf numFmtId="9" fontId="7" fillId="0" borderId="2" xfId="107" applyFont="1" applyFill="1" applyBorder="1" applyAlignment="1">
      <alignment vertical="center" wrapText="1"/>
    </xf>
    <xf numFmtId="9" fontId="7" fillId="0" borderId="4" xfId="107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/>
    </xf>
    <xf numFmtId="165" fontId="8" fillId="2" borderId="2" xfId="108" applyNumberFormat="1" applyFont="1" applyFill="1" applyBorder="1" applyAlignment="1">
      <alignment horizontal="right" vertical="center" wrapText="1"/>
    </xf>
    <xf numFmtId="9" fontId="7" fillId="0" borderId="2" xfId="107" applyFont="1" applyFill="1" applyBorder="1" applyAlignment="1">
      <alignment horizontal="left" vertical="center" wrapText="1"/>
    </xf>
    <xf numFmtId="165" fontId="7" fillId="2" borderId="2" xfId="108" applyNumberFormat="1" applyFont="1" applyFill="1" applyBorder="1" applyAlignment="1">
      <alignment vertical="center"/>
    </xf>
    <xf numFmtId="165" fontId="8" fillId="2" borderId="2" xfId="108" applyNumberFormat="1" applyFont="1" applyFill="1" applyBorder="1" applyAlignment="1">
      <alignment vertical="center"/>
    </xf>
    <xf numFmtId="9" fontId="12" fillId="2" borderId="2" xfId="107" applyFont="1" applyFill="1" applyBorder="1" applyAlignment="1">
      <alignment horizontal="center" vertical="center" wrapText="1"/>
    </xf>
    <xf numFmtId="169" fontId="7" fillId="0" borderId="2" xfId="108" applyNumberFormat="1" applyFont="1" applyFill="1" applyBorder="1" applyAlignment="1">
      <alignment horizontal="right" vertical="center" wrapText="1"/>
    </xf>
    <xf numFmtId="169" fontId="4" fillId="0" borderId="2" xfId="108" applyNumberFormat="1" applyFont="1" applyBorder="1" applyAlignment="1">
      <alignment horizontal="right" vertical="center" wrapText="1"/>
    </xf>
    <xf numFmtId="169" fontId="5" fillId="0" borderId="2" xfId="108" applyNumberFormat="1" applyFont="1" applyBorder="1" applyAlignment="1">
      <alignment horizontal="right" vertical="center" wrapText="1"/>
    </xf>
    <xf numFmtId="169" fontId="8" fillId="2" borderId="2" xfId="108" applyNumberFormat="1" applyFont="1" applyFill="1" applyBorder="1" applyAlignment="1">
      <alignment horizontal="right" vertical="center" wrapText="1"/>
    </xf>
    <xf numFmtId="169" fontId="4" fillId="0" borderId="2" xfId="108" applyNumberFormat="1" applyFont="1" applyFill="1" applyBorder="1" applyAlignment="1">
      <alignment horizontal="right" vertical="center" wrapText="1"/>
    </xf>
    <xf numFmtId="169" fontId="4" fillId="0" borderId="2" xfId="108" applyNumberFormat="1" applyFont="1" applyBorder="1" applyAlignment="1">
      <alignment horizontal="right" vertical="center"/>
    </xf>
    <xf numFmtId="169" fontId="4" fillId="0" borderId="2" xfId="108" applyNumberFormat="1" applyFont="1" applyFill="1" applyBorder="1" applyAlignment="1">
      <alignment horizontal="right" vertical="center"/>
    </xf>
    <xf numFmtId="169" fontId="7" fillId="0" borderId="2" xfId="108" applyNumberFormat="1" applyFont="1" applyFill="1" applyBorder="1" applyAlignment="1">
      <alignment horizontal="right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2" fontId="7" fillId="0" borderId="0" xfId="109" applyNumberFormat="1" applyFont="1" applyAlignment="1">
      <alignment horizontal="center" vertical="center" wrapText="1"/>
    </xf>
    <xf numFmtId="2" fontId="7" fillId="0" borderId="10" xfId="109" applyNumberFormat="1" applyFont="1" applyBorder="1" applyAlignment="1">
      <alignment horizontal="center" vertical="center" wrapText="1"/>
    </xf>
    <xf numFmtId="2" fontId="8" fillId="0" borderId="8" xfId="109" applyNumberFormat="1" applyFont="1" applyBorder="1" applyAlignment="1">
      <alignment horizontal="center" vertical="center" wrapText="1"/>
    </xf>
    <xf numFmtId="2" fontId="8" fillId="0" borderId="9" xfId="109" applyNumberFormat="1" applyFont="1" applyBorder="1" applyAlignment="1">
      <alignment horizontal="center" vertical="center" wrapText="1"/>
    </xf>
    <xf numFmtId="2" fontId="8" fillId="0" borderId="0" xfId="109" applyNumberFormat="1" applyFont="1" applyAlignment="1">
      <alignment horizontal="center" vertical="center" wrapText="1"/>
    </xf>
    <xf numFmtId="2" fontId="8" fillId="0" borderId="3" xfId="109" applyNumberFormat="1" applyFont="1" applyBorder="1" applyAlignment="1">
      <alignment horizontal="center" vertical="center" wrapText="1"/>
    </xf>
    <xf numFmtId="0" fontId="5" fillId="0" borderId="5" xfId="109" applyFont="1" applyBorder="1" applyAlignment="1">
      <alignment horizontal="left" vertical="center"/>
    </xf>
    <xf numFmtId="0" fontId="5" fillId="0" borderId="6" xfId="109" applyFont="1" applyBorder="1" applyAlignment="1">
      <alignment horizontal="left" vertical="center"/>
    </xf>
    <xf numFmtId="0" fontId="5" fillId="0" borderId="7" xfId="109" applyFont="1" applyBorder="1" applyAlignment="1">
      <alignment horizontal="left" vertical="center"/>
    </xf>
    <xf numFmtId="14" fontId="0" fillId="0" borderId="5" xfId="0" applyNumberFormat="1" applyBorder="1" applyAlignment="1">
      <alignment horizontal="center" vertical="top"/>
    </xf>
    <xf numFmtId="14" fontId="0" fillId="0" borderId="6" xfId="0" applyNumberFormat="1" applyBorder="1" applyAlignment="1">
      <alignment horizontal="center" vertical="top"/>
    </xf>
    <xf numFmtId="14" fontId="0" fillId="0" borderId="7" xfId="0" applyNumberFormat="1" applyBorder="1" applyAlignment="1">
      <alignment horizontal="center" vertical="top"/>
    </xf>
    <xf numFmtId="14" fontId="5" fillId="0" borderId="5" xfId="0" applyNumberFormat="1" applyFont="1" applyBorder="1" applyAlignment="1">
      <alignment horizontal="center" vertical="top"/>
    </xf>
    <xf numFmtId="14" fontId="5" fillId="0" borderId="6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0" fontId="8" fillId="2" borderId="5" xfId="109" applyFont="1" applyFill="1" applyBorder="1" applyAlignment="1">
      <alignment horizontal="center" vertical="center"/>
    </xf>
    <xf numFmtId="0" fontId="8" fillId="2" borderId="6" xfId="109" applyFont="1" applyFill="1" applyBorder="1" applyAlignment="1">
      <alignment horizontal="center" vertical="center"/>
    </xf>
    <xf numFmtId="0" fontId="8" fillId="2" borderId="7" xfId="109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2" fontId="8" fillId="2" borderId="1" xfId="110" applyNumberFormat="1" applyFont="1" applyFill="1" applyBorder="1" applyAlignment="1">
      <alignment horizontal="center" vertical="center" wrapText="1"/>
    </xf>
    <xf numFmtId="2" fontId="8" fillId="2" borderId="4" xfId="110" applyNumberFormat="1" applyFont="1" applyFill="1" applyBorder="1" applyAlignment="1">
      <alignment horizontal="center" vertical="center" wrapText="1"/>
    </xf>
    <xf numFmtId="2" fontId="8" fillId="0" borderId="2" xfId="117" applyNumberFormat="1" applyFont="1" applyBorder="1" applyAlignment="1" applyProtection="1">
      <alignment horizontal="left" vertical="center" wrapText="1"/>
      <protection locked="0"/>
    </xf>
    <xf numFmtId="2" fontId="8" fillId="0" borderId="5" xfId="117" applyNumberFormat="1" applyFont="1" applyBorder="1" applyAlignment="1">
      <alignment horizontal="left" vertical="center" wrapText="1"/>
    </xf>
    <xf numFmtId="2" fontId="8" fillId="0" borderId="6" xfId="117" applyNumberFormat="1" applyFont="1" applyBorder="1" applyAlignment="1">
      <alignment horizontal="left" vertical="center" wrapText="1"/>
    </xf>
    <xf numFmtId="2" fontId="8" fillId="0" borderId="7" xfId="117" applyNumberFormat="1" applyFont="1" applyBorder="1" applyAlignment="1">
      <alignment horizontal="left" vertical="center" wrapText="1"/>
    </xf>
    <xf numFmtId="0" fontId="8" fillId="2" borderId="1" xfId="109" applyFont="1" applyFill="1" applyBorder="1" applyAlignment="1">
      <alignment horizontal="center" vertical="center" wrapText="1"/>
    </xf>
    <xf numFmtId="0" fontId="8" fillId="2" borderId="4" xfId="109" applyFont="1" applyFill="1" applyBorder="1" applyAlignment="1">
      <alignment horizontal="center" vertical="center" wrapText="1"/>
    </xf>
    <xf numFmtId="0" fontId="8" fillId="2" borderId="5" xfId="109" applyFont="1" applyFill="1" applyBorder="1" applyAlignment="1">
      <alignment horizontal="center" vertical="center" wrapText="1"/>
    </xf>
    <xf numFmtId="0" fontId="8" fillId="2" borderId="7" xfId="109" applyFont="1" applyFill="1" applyBorder="1" applyAlignment="1">
      <alignment horizontal="center" vertical="center" wrapText="1"/>
    </xf>
    <xf numFmtId="169" fontId="8" fillId="2" borderId="1" xfId="108" applyNumberFormat="1" applyFont="1" applyFill="1" applyBorder="1" applyAlignment="1">
      <alignment horizontal="right" vertical="center" wrapText="1"/>
    </xf>
    <xf numFmtId="169" fontId="8" fillId="2" borderId="4" xfId="108" applyNumberFormat="1" applyFont="1" applyFill="1" applyBorder="1" applyAlignment="1">
      <alignment horizontal="right" vertical="center" wrapText="1"/>
    </xf>
    <xf numFmtId="165" fontId="8" fillId="2" borderId="1" xfId="108" applyNumberFormat="1" applyFont="1" applyFill="1" applyBorder="1" applyAlignment="1">
      <alignment horizontal="right" vertical="center" wrapText="1"/>
    </xf>
    <xf numFmtId="165" fontId="8" fillId="2" borderId="4" xfId="108" applyNumberFormat="1" applyFont="1" applyFill="1" applyBorder="1" applyAlignment="1">
      <alignment horizontal="right" vertical="center" wrapText="1"/>
    </xf>
    <xf numFmtId="9" fontId="10" fillId="0" borderId="1" xfId="107" applyFont="1" applyFill="1" applyBorder="1" applyAlignment="1">
      <alignment horizontal="center" vertical="center" wrapText="1"/>
    </xf>
    <xf numFmtId="9" fontId="10" fillId="0" borderId="4" xfId="107" applyFont="1" applyFill="1" applyBorder="1" applyAlignment="1">
      <alignment horizontal="center" vertical="center" wrapText="1"/>
    </xf>
    <xf numFmtId="0" fontId="8" fillId="2" borderId="5" xfId="109" applyFont="1" applyFill="1" applyBorder="1" applyAlignment="1" applyProtection="1">
      <alignment horizontal="center" vertical="center"/>
      <protection locked="0"/>
    </xf>
    <xf numFmtId="0" fontId="8" fillId="2" borderId="6" xfId="109" applyFont="1" applyFill="1" applyBorder="1" applyAlignment="1" applyProtection="1">
      <alignment horizontal="center" vertical="center"/>
      <protection locked="0"/>
    </xf>
    <xf numFmtId="0" fontId="8" fillId="2" borderId="7" xfId="109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5" fontId="4" fillId="0" borderId="1" xfId="114" applyNumberFormat="1" applyFont="1" applyFill="1" applyBorder="1" applyAlignment="1">
      <alignment horizontal="center" vertical="center" wrapText="1"/>
    </xf>
    <xf numFmtId="5" fontId="4" fillId="0" borderId="4" xfId="11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</cellXfs>
  <cellStyles count="12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2" xfId="120" xr:uid="{5C43E8A2-38AB-49DB-93CC-AC4F7FBA7944}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illares 2" xfId="112" xr:uid="{00000000-0005-0000-0000-00006B000000}"/>
    <cellStyle name="Millares 2 2" xfId="121" xr:uid="{8B0C5C5E-F170-4DD2-BCBF-BE8AF3AD04D4}"/>
    <cellStyle name="Millares 2 3" xfId="118" xr:uid="{B53B2E2F-9DC5-4B3E-9F1C-BAD38E870C5E}"/>
    <cellStyle name="Millares 3" xfId="123" xr:uid="{4DED8590-9C87-4C0E-9F00-4680996BEB5D}"/>
    <cellStyle name="Millares 4" xfId="115" xr:uid="{2DC741CF-654B-4747-8E05-459BBABE2963}"/>
    <cellStyle name="Moneda" xfId="108" builtinId="4"/>
    <cellStyle name="Moneda [0] 2" xfId="125" xr:uid="{076863AC-72AC-439D-9405-2D573710606D}"/>
    <cellStyle name="Moneda 2" xfId="114" xr:uid="{1D6A3C44-91ED-4850-908F-0AD71E4C938D}"/>
    <cellStyle name="Moneda 3" xfId="124" xr:uid="{349A8F58-531F-454E-B508-3B865E488401}"/>
    <cellStyle name="Normal" xfId="0" builtinId="0"/>
    <cellStyle name="Normal 2" xfId="109" xr:uid="{00000000-0005-0000-0000-00006E000000}"/>
    <cellStyle name="Normal 2 2" xfId="117" xr:uid="{3262E523-3753-48D0-9247-1305011675D7}"/>
    <cellStyle name="Normal 2 3" xfId="119" xr:uid="{31A571D5-1747-49FF-AEB4-BE66D7609C37}"/>
    <cellStyle name="Normal 3" xfId="111" xr:uid="{00000000-0005-0000-0000-00006F000000}"/>
    <cellStyle name="Normal 3 2" xfId="113" xr:uid="{78E67048-EAFF-4D84-BE6E-846A289777BC}"/>
    <cellStyle name="Normal 3 3" xfId="116" xr:uid="{AD565F04-2406-4F05-B5A1-9662C905DDD5}"/>
    <cellStyle name="Normal 4" xfId="122" xr:uid="{A8911876-56D8-49F8-9E91-13799DFB0DBA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540391</xdr:colOff>
      <xdr:row>3</xdr:row>
      <xdr:rowOff>84700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A7FDB8D-11E7-4AB7-8513-115107937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38100"/>
          <a:ext cx="635511" cy="602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494E-BA4D-429B-B5B0-5F8C640B2679}">
  <dimension ref="A1:BU77"/>
  <sheetViews>
    <sheetView showGridLines="0" tabSelected="1" zoomScale="50" zoomScaleNormal="50" workbookViewId="0">
      <pane ySplit="8" topLeftCell="A9" activePane="bottomLeft" state="frozen"/>
      <selection pane="bottomLeft" activeCell="N75" sqref="N75"/>
    </sheetView>
  </sheetViews>
  <sheetFormatPr baseColWidth="10" defaultColWidth="11.125" defaultRowHeight="14.25" zeroHeight="1" x14ac:dyDescent="0.2"/>
  <cols>
    <col min="1" max="1" width="7.125" customWidth="1"/>
    <col min="2" max="4" width="19.875" customWidth="1"/>
    <col min="5" max="5" width="54.375" customWidth="1"/>
    <col min="6" max="6" width="52.125" customWidth="1"/>
    <col min="7" max="7" width="20.375" customWidth="1"/>
    <col min="8" max="8" width="50.125" customWidth="1"/>
    <col min="9" max="9" width="40.375" customWidth="1"/>
    <col min="10" max="10" width="12.875" customWidth="1"/>
    <col min="11" max="11" width="15.625" customWidth="1"/>
    <col min="12" max="12" width="14.875" style="11" customWidth="1"/>
    <col min="13" max="13" width="14.875" style="57" customWidth="1"/>
    <col min="14" max="14" width="14.875" customWidth="1"/>
    <col min="15" max="15" width="35.625" style="9" customWidth="1"/>
    <col min="16" max="20" width="23.5" customWidth="1"/>
    <col min="21" max="21" width="28.75" customWidth="1"/>
    <col min="22" max="26" width="23.5" customWidth="1"/>
    <col min="27" max="27" width="25.75" customWidth="1"/>
    <col min="28" max="28" width="16.125" customWidth="1"/>
    <col min="29" max="29" width="21.125" customWidth="1"/>
    <col min="30" max="31" width="22" customWidth="1"/>
    <col min="32" max="32" width="11.125" customWidth="1"/>
  </cols>
  <sheetData>
    <row r="1" spans="1:73" ht="15" x14ac:dyDescent="0.2">
      <c r="A1" s="88"/>
      <c r="B1" s="90" t="s">
        <v>195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1"/>
      <c r="AC1" s="110" t="s">
        <v>201</v>
      </c>
      <c r="AD1" s="110"/>
      <c r="AE1" s="110"/>
    </row>
    <row r="2" spans="1:73" ht="15" x14ac:dyDescent="0.2">
      <c r="A2" s="88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  <c r="AC2" s="111" t="s">
        <v>270</v>
      </c>
      <c r="AD2" s="112"/>
      <c r="AE2" s="113"/>
    </row>
    <row r="3" spans="1:73" ht="15" x14ac:dyDescent="0.2">
      <c r="A3" s="88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  <c r="AC3" s="111" t="s">
        <v>271</v>
      </c>
      <c r="AD3" s="112"/>
      <c r="AE3" s="113"/>
    </row>
    <row r="4" spans="1:73" ht="15" x14ac:dyDescent="0.2">
      <c r="A4" s="89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110" t="s">
        <v>28</v>
      </c>
      <c r="AD4" s="110"/>
      <c r="AE4" s="110"/>
    </row>
    <row r="5" spans="1:73" s="17" customFormat="1" ht="15" x14ac:dyDescent="0.2">
      <c r="A5" s="94" t="s">
        <v>26</v>
      </c>
      <c r="B5" s="95"/>
      <c r="C5" s="96"/>
      <c r="D5" s="97">
        <v>45023</v>
      </c>
      <c r="E5" s="98"/>
      <c r="F5" s="98"/>
      <c r="G5" s="99"/>
      <c r="H5" s="12"/>
      <c r="I5" s="12"/>
      <c r="J5" s="12"/>
      <c r="K5" s="12"/>
      <c r="L5" s="13"/>
      <c r="M5" s="18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2"/>
      <c r="AD5" s="14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</row>
    <row r="6" spans="1:73" s="21" customFormat="1" ht="15" x14ac:dyDescent="0.2">
      <c r="A6" s="94" t="s">
        <v>27</v>
      </c>
      <c r="B6" s="95"/>
      <c r="C6" s="96"/>
      <c r="D6" s="100">
        <v>45016</v>
      </c>
      <c r="E6" s="101"/>
      <c r="F6" s="101"/>
      <c r="G6" s="102"/>
      <c r="H6" s="12"/>
      <c r="I6" s="12"/>
      <c r="J6" s="12"/>
      <c r="K6" s="12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20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</row>
    <row r="7" spans="1:73" s="25" customFormat="1" ht="15" x14ac:dyDescent="0.2">
      <c r="A7" s="103" t="s">
        <v>9</v>
      </c>
      <c r="B7" s="104"/>
      <c r="C7" s="104"/>
      <c r="D7" s="104"/>
      <c r="E7" s="104"/>
      <c r="F7" s="105"/>
      <c r="G7" s="103" t="s">
        <v>10</v>
      </c>
      <c r="H7" s="104"/>
      <c r="I7" s="104"/>
      <c r="J7" s="104"/>
      <c r="K7" s="105"/>
      <c r="L7" s="103" t="s">
        <v>22</v>
      </c>
      <c r="M7" s="104"/>
      <c r="N7" s="104"/>
      <c r="O7" s="23"/>
      <c r="P7" s="103" t="s">
        <v>20</v>
      </c>
      <c r="Q7" s="104"/>
      <c r="R7" s="104"/>
      <c r="S7" s="104"/>
      <c r="T7" s="104"/>
      <c r="U7" s="105"/>
      <c r="V7" s="124" t="s">
        <v>234</v>
      </c>
      <c r="W7" s="125"/>
      <c r="X7" s="125"/>
      <c r="Y7" s="125"/>
      <c r="Z7" s="125"/>
      <c r="AA7" s="126"/>
      <c r="AB7" s="114" t="s">
        <v>15</v>
      </c>
      <c r="AC7" s="114" t="s">
        <v>23</v>
      </c>
      <c r="AD7" s="116" t="s">
        <v>21</v>
      </c>
      <c r="AE7" s="117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</row>
    <row r="8" spans="1:73" s="17" customFormat="1" ht="30" x14ac:dyDescent="0.2">
      <c r="A8" s="26" t="s">
        <v>25</v>
      </c>
      <c r="B8" s="27" t="s">
        <v>0</v>
      </c>
      <c r="C8" s="26" t="s">
        <v>5</v>
      </c>
      <c r="D8" s="26" t="s">
        <v>1</v>
      </c>
      <c r="E8" s="26" t="s">
        <v>6</v>
      </c>
      <c r="F8" s="27" t="s">
        <v>16</v>
      </c>
      <c r="G8" s="27" t="s">
        <v>235</v>
      </c>
      <c r="H8" s="27" t="s">
        <v>2</v>
      </c>
      <c r="I8" s="27" t="s">
        <v>14</v>
      </c>
      <c r="J8" s="27" t="s">
        <v>18</v>
      </c>
      <c r="K8" s="27" t="s">
        <v>19</v>
      </c>
      <c r="L8" s="27" t="s">
        <v>3</v>
      </c>
      <c r="M8" s="27" t="s">
        <v>4</v>
      </c>
      <c r="N8" s="27" t="s">
        <v>265</v>
      </c>
      <c r="O8" s="27" t="s">
        <v>8</v>
      </c>
      <c r="P8" s="27" t="s">
        <v>30</v>
      </c>
      <c r="Q8" s="27" t="s">
        <v>7</v>
      </c>
      <c r="R8" s="27" t="s">
        <v>24</v>
      </c>
      <c r="S8" s="27" t="s">
        <v>29</v>
      </c>
      <c r="T8" s="27" t="s">
        <v>11</v>
      </c>
      <c r="U8" s="27" t="s">
        <v>17</v>
      </c>
      <c r="V8" s="27" t="s">
        <v>30</v>
      </c>
      <c r="W8" s="27" t="s">
        <v>7</v>
      </c>
      <c r="X8" s="27" t="s">
        <v>24</v>
      </c>
      <c r="Y8" s="27" t="s">
        <v>29</v>
      </c>
      <c r="Z8" s="27" t="s">
        <v>11</v>
      </c>
      <c r="AA8" s="8" t="s">
        <v>236</v>
      </c>
      <c r="AB8" s="115"/>
      <c r="AC8" s="115"/>
      <c r="AD8" s="27" t="s">
        <v>12</v>
      </c>
      <c r="AE8" s="27" t="s">
        <v>13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</row>
    <row r="9" spans="1:73" s="38" customFormat="1" ht="99" customHeight="1" x14ac:dyDescent="0.25">
      <c r="A9" s="5">
        <v>67</v>
      </c>
      <c r="B9" s="28" t="s">
        <v>34</v>
      </c>
      <c r="C9" s="28" t="s">
        <v>35</v>
      </c>
      <c r="D9" s="64" t="s">
        <v>36</v>
      </c>
      <c r="E9" s="29" t="s">
        <v>37</v>
      </c>
      <c r="F9" s="30" t="s">
        <v>38</v>
      </c>
      <c r="G9" s="71">
        <v>2021680010003</v>
      </c>
      <c r="H9" s="28" t="s">
        <v>39</v>
      </c>
      <c r="I9" s="2" t="s">
        <v>215</v>
      </c>
      <c r="J9" s="32">
        <v>44927</v>
      </c>
      <c r="K9" s="32">
        <v>45291</v>
      </c>
      <c r="L9" s="33">
        <v>1</v>
      </c>
      <c r="M9" s="59">
        <v>0.4</v>
      </c>
      <c r="N9" s="58">
        <f>IFERROR(IF(M9/L9&gt;100%,100%,M9/L9),"-")</f>
        <v>0.4</v>
      </c>
      <c r="O9" s="74" t="s">
        <v>207</v>
      </c>
      <c r="P9" s="78">
        <v>62000000</v>
      </c>
      <c r="Q9" s="79"/>
      <c r="R9" s="80"/>
      <c r="S9" s="80"/>
      <c r="T9" s="78"/>
      <c r="U9" s="81">
        <f>SUM(P9:T9)</f>
        <v>62000000</v>
      </c>
      <c r="V9" s="82">
        <f>44433333.33-16000000-8800000</f>
        <v>19633333.329999998</v>
      </c>
      <c r="W9" s="80"/>
      <c r="X9" s="80"/>
      <c r="Y9" s="80"/>
      <c r="Z9" s="83"/>
      <c r="AA9" s="73">
        <f>SUM(V9:Z9)</f>
        <v>19633333.329999998</v>
      </c>
      <c r="AB9" s="1">
        <f>IFERROR(AA9/U9,"-")</f>
        <v>0.31666666661290321</v>
      </c>
      <c r="AC9" s="34"/>
      <c r="AD9" s="35" t="s">
        <v>40</v>
      </c>
      <c r="AE9" s="36" t="s">
        <v>237</v>
      </c>
      <c r="AF9" s="37"/>
      <c r="AG9" s="37"/>
    </row>
    <row r="10" spans="1:73" s="38" customFormat="1" ht="112.5" customHeight="1" x14ac:dyDescent="0.25">
      <c r="A10" s="5">
        <v>68</v>
      </c>
      <c r="B10" s="28" t="s">
        <v>34</v>
      </c>
      <c r="C10" s="28" t="s">
        <v>35</v>
      </c>
      <c r="D10" s="64" t="s">
        <v>36</v>
      </c>
      <c r="E10" s="29" t="s">
        <v>41</v>
      </c>
      <c r="F10" s="30" t="s">
        <v>42</v>
      </c>
      <c r="G10" s="71">
        <v>2021680010003</v>
      </c>
      <c r="H10" s="28" t="s">
        <v>39</v>
      </c>
      <c r="I10" s="2" t="s">
        <v>219</v>
      </c>
      <c r="J10" s="32">
        <v>44927</v>
      </c>
      <c r="K10" s="32">
        <v>45291</v>
      </c>
      <c r="L10" s="106">
        <v>1</v>
      </c>
      <c r="M10" s="108">
        <v>0.4</v>
      </c>
      <c r="N10" s="86">
        <f>IFERROR(IF(M10/L10&gt;100%,100%,M10/L10),"-")</f>
        <v>0.4</v>
      </c>
      <c r="O10" s="69" t="s">
        <v>207</v>
      </c>
      <c r="P10" s="78">
        <f>68000000+30000000</f>
        <v>98000000</v>
      </c>
      <c r="Q10" s="79"/>
      <c r="R10" s="80"/>
      <c r="S10" s="80"/>
      <c r="T10" s="78"/>
      <c r="U10" s="118">
        <f>SUM(P10:T11)</f>
        <v>361372396</v>
      </c>
      <c r="V10" s="82">
        <f>95833333.33-25200000</f>
        <v>70633333.329999998</v>
      </c>
      <c r="W10" s="80"/>
      <c r="X10" s="80"/>
      <c r="Y10" s="80"/>
      <c r="Z10" s="83"/>
      <c r="AA10" s="120">
        <f>SUM(V10:Z11)</f>
        <v>126633333.33</v>
      </c>
      <c r="AB10" s="122">
        <f>IFERROR(AA10/U10,"-")</f>
        <v>0.35042337138003204</v>
      </c>
      <c r="AC10" s="129"/>
      <c r="AD10" s="131" t="s">
        <v>40</v>
      </c>
      <c r="AE10" s="127" t="s">
        <v>237</v>
      </c>
      <c r="AF10" s="37"/>
      <c r="AG10" s="37"/>
    </row>
    <row r="11" spans="1:73" s="38" customFormat="1" ht="111" customHeight="1" x14ac:dyDescent="0.25">
      <c r="A11" s="5">
        <v>68</v>
      </c>
      <c r="B11" s="28" t="s">
        <v>34</v>
      </c>
      <c r="C11" s="28" t="s">
        <v>35</v>
      </c>
      <c r="D11" s="64" t="s">
        <v>36</v>
      </c>
      <c r="E11" s="29" t="s">
        <v>41</v>
      </c>
      <c r="F11" s="30" t="s">
        <v>42</v>
      </c>
      <c r="G11" s="71">
        <v>2022680010056</v>
      </c>
      <c r="H11" s="28" t="s">
        <v>238</v>
      </c>
      <c r="I11" s="2" t="s">
        <v>219</v>
      </c>
      <c r="J11" s="32">
        <v>44927</v>
      </c>
      <c r="K11" s="32">
        <v>45291</v>
      </c>
      <c r="L11" s="107"/>
      <c r="M11" s="109"/>
      <c r="N11" s="87"/>
      <c r="O11" s="69" t="s">
        <v>230</v>
      </c>
      <c r="P11" s="78">
        <v>263372396</v>
      </c>
      <c r="Q11" s="83"/>
      <c r="R11" s="83"/>
      <c r="S11" s="83"/>
      <c r="T11" s="78"/>
      <c r="U11" s="119"/>
      <c r="V11" s="82">
        <v>56000000</v>
      </c>
      <c r="W11" s="83"/>
      <c r="X11" s="83"/>
      <c r="Y11" s="83"/>
      <c r="Z11" s="83"/>
      <c r="AA11" s="121"/>
      <c r="AB11" s="123"/>
      <c r="AC11" s="130"/>
      <c r="AD11" s="132"/>
      <c r="AE11" s="128"/>
      <c r="AF11" s="37"/>
      <c r="AG11" s="37"/>
    </row>
    <row r="12" spans="1:73" s="38" customFormat="1" ht="71.25" x14ac:dyDescent="0.25">
      <c r="A12" s="5">
        <v>69</v>
      </c>
      <c r="B12" s="28" t="s">
        <v>34</v>
      </c>
      <c r="C12" s="28" t="s">
        <v>35</v>
      </c>
      <c r="D12" s="64" t="s">
        <v>36</v>
      </c>
      <c r="E12" s="29" t="s">
        <v>78</v>
      </c>
      <c r="F12" s="30" t="s">
        <v>79</v>
      </c>
      <c r="G12" s="71"/>
      <c r="H12" s="28" t="s">
        <v>198</v>
      </c>
      <c r="I12" s="2" t="s">
        <v>210</v>
      </c>
      <c r="J12" s="32">
        <v>44927</v>
      </c>
      <c r="K12" s="32">
        <v>45291</v>
      </c>
      <c r="L12" s="33">
        <v>0</v>
      </c>
      <c r="M12" s="60"/>
      <c r="N12" s="58" t="str">
        <f>IFERROR(IF(M12/L12&gt;100%,100%,M12/L12),"-")</f>
        <v>-</v>
      </c>
      <c r="O12" s="68"/>
      <c r="P12" s="78"/>
      <c r="Q12" s="83"/>
      <c r="R12" s="83"/>
      <c r="S12" s="83"/>
      <c r="T12" s="78"/>
      <c r="U12" s="81">
        <f>SUM(P12:T12)</f>
        <v>0</v>
      </c>
      <c r="V12" s="82"/>
      <c r="W12" s="83"/>
      <c r="X12" s="83"/>
      <c r="Y12" s="83"/>
      <c r="Z12" s="83"/>
      <c r="AA12" s="73">
        <f>SUM(V12:Z12)</f>
        <v>0</v>
      </c>
      <c r="AB12" s="1" t="str">
        <f>IFERROR(AA12/U12,"-")</f>
        <v>-</v>
      </c>
      <c r="AC12" s="34"/>
      <c r="AD12" s="35" t="s">
        <v>40</v>
      </c>
      <c r="AE12" s="36" t="s">
        <v>237</v>
      </c>
      <c r="AF12" s="37"/>
      <c r="AG12" s="37"/>
    </row>
    <row r="13" spans="1:73" s="38" customFormat="1" ht="71.25" x14ac:dyDescent="0.25">
      <c r="A13" s="5">
        <v>70</v>
      </c>
      <c r="B13" s="28" t="s">
        <v>34</v>
      </c>
      <c r="C13" s="28" t="s">
        <v>35</v>
      </c>
      <c r="D13" s="64" t="s">
        <v>36</v>
      </c>
      <c r="E13" s="29" t="s">
        <v>80</v>
      </c>
      <c r="F13" s="30" t="s">
        <v>81</v>
      </c>
      <c r="G13" s="71">
        <v>2021680010003</v>
      </c>
      <c r="H13" s="40" t="s">
        <v>39</v>
      </c>
      <c r="I13" s="2" t="s">
        <v>210</v>
      </c>
      <c r="J13" s="32">
        <v>44927</v>
      </c>
      <c r="K13" s="32">
        <v>45291</v>
      </c>
      <c r="L13" s="33">
        <v>1</v>
      </c>
      <c r="M13" s="62">
        <v>0</v>
      </c>
      <c r="N13" s="58">
        <f>IFERROR(IF(M13/L13&gt;100%,100%,M13/L13),"-")</f>
        <v>0</v>
      </c>
      <c r="O13" s="68" t="s">
        <v>269</v>
      </c>
      <c r="P13" s="78">
        <v>50000000</v>
      </c>
      <c r="Q13" s="82"/>
      <c r="R13" s="83"/>
      <c r="S13" s="83"/>
      <c r="T13" s="78"/>
      <c r="U13" s="81">
        <f>SUM(P13:T13)</f>
        <v>50000000</v>
      </c>
      <c r="V13" s="82"/>
      <c r="W13" s="82"/>
      <c r="X13" s="83"/>
      <c r="Y13" s="83"/>
      <c r="Z13" s="83"/>
      <c r="AA13" s="73">
        <f>SUM(V13:Z13)</f>
        <v>0</v>
      </c>
      <c r="AB13" s="1">
        <f>IFERROR(AA13/U13,"-")</f>
        <v>0</v>
      </c>
      <c r="AC13" s="34"/>
      <c r="AD13" s="35" t="s">
        <v>40</v>
      </c>
      <c r="AE13" s="36" t="s">
        <v>237</v>
      </c>
      <c r="AF13" s="37"/>
      <c r="AG13" s="37"/>
    </row>
    <row r="14" spans="1:73" s="38" customFormat="1" ht="71.25" x14ac:dyDescent="0.25">
      <c r="A14" s="5">
        <v>71</v>
      </c>
      <c r="B14" s="28" t="s">
        <v>34</v>
      </c>
      <c r="C14" s="28" t="s">
        <v>35</v>
      </c>
      <c r="D14" s="64" t="s">
        <v>43</v>
      </c>
      <c r="E14" s="29" t="s">
        <v>44</v>
      </c>
      <c r="F14" s="30" t="s">
        <v>45</v>
      </c>
      <c r="G14" s="71">
        <v>2021680010003</v>
      </c>
      <c r="H14" s="28" t="s">
        <v>39</v>
      </c>
      <c r="I14" s="2" t="s">
        <v>215</v>
      </c>
      <c r="J14" s="32">
        <v>44927</v>
      </c>
      <c r="K14" s="32">
        <v>45291</v>
      </c>
      <c r="L14" s="106">
        <v>1</v>
      </c>
      <c r="M14" s="108">
        <v>0.4</v>
      </c>
      <c r="N14" s="86">
        <f t="shared" ref="N14:N35" si="0">IFERROR(IF(M14/L14&gt;100%,100%,M14/L14),"-")</f>
        <v>0.4</v>
      </c>
      <c r="O14" s="68" t="s">
        <v>207</v>
      </c>
      <c r="P14" s="78">
        <v>64000000</v>
      </c>
      <c r="Q14" s="83"/>
      <c r="R14" s="83"/>
      <c r="S14" s="84"/>
      <c r="T14" s="78"/>
      <c r="U14" s="118">
        <f>SUM(P14:T15)</f>
        <v>327372397</v>
      </c>
      <c r="V14" s="82">
        <f>50083334-14000000</f>
        <v>36083334</v>
      </c>
      <c r="W14" s="83"/>
      <c r="X14" s="83"/>
      <c r="Y14" s="84"/>
      <c r="Z14" s="83"/>
      <c r="AA14" s="120">
        <f>SUM(V14:Z15)</f>
        <v>169016667.32999998</v>
      </c>
      <c r="AB14" s="122">
        <f>IFERROR(AA14/U14,"-")</f>
        <v>0.51628258484480594</v>
      </c>
      <c r="AC14" s="129"/>
      <c r="AD14" s="131" t="s">
        <v>40</v>
      </c>
      <c r="AE14" s="127" t="s">
        <v>237</v>
      </c>
      <c r="AF14" s="37"/>
      <c r="AG14" s="37"/>
    </row>
    <row r="15" spans="1:73" s="38" customFormat="1" ht="71.25" x14ac:dyDescent="0.25">
      <c r="A15" s="5">
        <v>71</v>
      </c>
      <c r="B15" s="28" t="s">
        <v>34</v>
      </c>
      <c r="C15" s="28" t="s">
        <v>35</v>
      </c>
      <c r="D15" s="64" t="s">
        <v>43</v>
      </c>
      <c r="E15" s="29" t="s">
        <v>44</v>
      </c>
      <c r="F15" s="30" t="s">
        <v>45</v>
      </c>
      <c r="G15" s="71">
        <v>2022680010056</v>
      </c>
      <c r="H15" s="28" t="s">
        <v>238</v>
      </c>
      <c r="I15" s="2" t="s">
        <v>215</v>
      </c>
      <c r="J15" s="32">
        <v>44927</v>
      </c>
      <c r="K15" s="32">
        <v>45291</v>
      </c>
      <c r="L15" s="107"/>
      <c r="M15" s="109"/>
      <c r="N15" s="87"/>
      <c r="O15" s="68" t="s">
        <v>230</v>
      </c>
      <c r="P15" s="78">
        <v>263372397</v>
      </c>
      <c r="Q15" s="83"/>
      <c r="R15" s="83"/>
      <c r="S15" s="83"/>
      <c r="T15" s="78"/>
      <c r="U15" s="119"/>
      <c r="V15" s="82">
        <v>132933333.33</v>
      </c>
      <c r="W15" s="83"/>
      <c r="X15" s="83"/>
      <c r="Y15" s="83"/>
      <c r="Z15" s="83"/>
      <c r="AA15" s="121"/>
      <c r="AB15" s="123"/>
      <c r="AC15" s="130"/>
      <c r="AD15" s="132"/>
      <c r="AE15" s="128"/>
      <c r="AF15" s="37"/>
      <c r="AG15" s="37"/>
    </row>
    <row r="16" spans="1:73" s="16" customFormat="1" ht="100.5" customHeight="1" x14ac:dyDescent="0.2">
      <c r="A16" s="5">
        <v>72</v>
      </c>
      <c r="B16" s="28" t="s">
        <v>34</v>
      </c>
      <c r="C16" s="28" t="s">
        <v>35</v>
      </c>
      <c r="D16" s="64" t="s">
        <v>43</v>
      </c>
      <c r="E16" s="29" t="s">
        <v>46</v>
      </c>
      <c r="F16" s="30" t="s">
        <v>47</v>
      </c>
      <c r="G16" s="71">
        <v>2021680010003</v>
      </c>
      <c r="H16" s="28" t="s">
        <v>39</v>
      </c>
      <c r="I16" s="2" t="s">
        <v>220</v>
      </c>
      <c r="J16" s="32">
        <v>44927</v>
      </c>
      <c r="K16" s="32">
        <v>45291</v>
      </c>
      <c r="L16" s="33">
        <v>1</v>
      </c>
      <c r="M16" s="60">
        <v>0.4</v>
      </c>
      <c r="N16" s="58">
        <f t="shared" si="0"/>
        <v>0.4</v>
      </c>
      <c r="O16" s="68" t="s">
        <v>207</v>
      </c>
      <c r="P16" s="78">
        <v>82000000</v>
      </c>
      <c r="Q16" s="79"/>
      <c r="R16" s="80"/>
      <c r="S16" s="80"/>
      <c r="T16" s="78"/>
      <c r="U16" s="81">
        <f t="shared" ref="U16:U73" si="1">SUM(P16:T16)</f>
        <v>82000000</v>
      </c>
      <c r="V16" s="82">
        <f>47500000-14000000-12000000</f>
        <v>21500000</v>
      </c>
      <c r="W16" s="79"/>
      <c r="X16" s="79"/>
      <c r="Y16" s="79"/>
      <c r="Z16" s="83"/>
      <c r="AA16" s="73">
        <f>SUM(V16:Z16)</f>
        <v>21500000</v>
      </c>
      <c r="AB16" s="1">
        <f>IFERROR(AA16/U16,"-")</f>
        <v>0.26219512195121952</v>
      </c>
      <c r="AC16" s="39"/>
      <c r="AD16" s="35" t="s">
        <v>40</v>
      </c>
      <c r="AE16" s="36" t="s">
        <v>237</v>
      </c>
    </row>
    <row r="17" spans="1:31" s="16" customFormat="1" ht="83.25" customHeight="1" x14ac:dyDescent="0.2">
      <c r="A17" s="5">
        <v>73</v>
      </c>
      <c r="B17" s="28" t="s">
        <v>34</v>
      </c>
      <c r="C17" s="28" t="s">
        <v>35</v>
      </c>
      <c r="D17" s="64" t="s">
        <v>43</v>
      </c>
      <c r="E17" s="29" t="s">
        <v>48</v>
      </c>
      <c r="F17" s="30" t="s">
        <v>49</v>
      </c>
      <c r="G17" s="71">
        <v>2021680010003</v>
      </c>
      <c r="H17" s="28" t="s">
        <v>39</v>
      </c>
      <c r="I17" s="31" t="s">
        <v>242</v>
      </c>
      <c r="J17" s="32">
        <v>44927</v>
      </c>
      <c r="K17" s="32">
        <v>45291</v>
      </c>
      <c r="L17" s="33">
        <v>1</v>
      </c>
      <c r="M17" s="59">
        <v>0.2</v>
      </c>
      <c r="N17" s="58">
        <f t="shared" si="0"/>
        <v>0.2</v>
      </c>
      <c r="O17" s="68"/>
      <c r="P17" s="78">
        <v>36000000</v>
      </c>
      <c r="Q17" s="82"/>
      <c r="R17" s="80"/>
      <c r="S17" s="80"/>
      <c r="T17" s="78"/>
      <c r="U17" s="81">
        <f t="shared" si="1"/>
        <v>36000000</v>
      </c>
      <c r="V17" s="82">
        <v>14000000</v>
      </c>
      <c r="W17" s="79"/>
      <c r="X17" s="79"/>
      <c r="Y17" s="79"/>
      <c r="Z17" s="83"/>
      <c r="AA17" s="73">
        <f t="shared" ref="AA16:AA21" si="2">SUM(V17:Z17)</f>
        <v>14000000</v>
      </c>
      <c r="AB17" s="1">
        <f>IFERROR(AA17/U17,"-")</f>
        <v>0.3888888888888889</v>
      </c>
      <c r="AC17" s="39"/>
      <c r="AD17" s="35" t="s">
        <v>40</v>
      </c>
      <c r="AE17" s="36" t="s">
        <v>237</v>
      </c>
    </row>
    <row r="18" spans="1:31" s="16" customFormat="1" ht="87.75" customHeight="1" x14ac:dyDescent="0.2">
      <c r="A18" s="5">
        <v>74</v>
      </c>
      <c r="B18" s="28" t="s">
        <v>34</v>
      </c>
      <c r="C18" s="28" t="s">
        <v>35</v>
      </c>
      <c r="D18" s="64" t="s">
        <v>43</v>
      </c>
      <c r="E18" s="29" t="s">
        <v>50</v>
      </c>
      <c r="F18" s="30" t="s">
        <v>51</v>
      </c>
      <c r="G18" s="71">
        <v>2021680010003</v>
      </c>
      <c r="H18" s="28" t="s">
        <v>39</v>
      </c>
      <c r="I18" s="31" t="s">
        <v>243</v>
      </c>
      <c r="J18" s="32">
        <v>44927</v>
      </c>
      <c r="K18" s="32">
        <v>45291</v>
      </c>
      <c r="L18" s="33">
        <v>1</v>
      </c>
      <c r="M18" s="59">
        <v>0.4</v>
      </c>
      <c r="N18" s="58">
        <f t="shared" si="0"/>
        <v>0.4</v>
      </c>
      <c r="O18" s="68"/>
      <c r="P18" s="78">
        <v>34000000</v>
      </c>
      <c r="Q18" s="79"/>
      <c r="R18" s="80"/>
      <c r="S18" s="80"/>
      <c r="T18" s="78"/>
      <c r="U18" s="81">
        <f t="shared" si="1"/>
        <v>34000000</v>
      </c>
      <c r="V18" s="82">
        <v>25200000</v>
      </c>
      <c r="W18" s="79"/>
      <c r="X18" s="79"/>
      <c r="Y18" s="79"/>
      <c r="Z18" s="83"/>
      <c r="AA18" s="73">
        <f t="shared" si="2"/>
        <v>25200000</v>
      </c>
      <c r="AB18" s="1">
        <f>IFERROR(AA18/U18,"-")</f>
        <v>0.74117647058823533</v>
      </c>
      <c r="AC18" s="39"/>
      <c r="AD18" s="35" t="s">
        <v>40</v>
      </c>
      <c r="AE18" s="36" t="s">
        <v>237</v>
      </c>
    </row>
    <row r="19" spans="1:31" s="16" customFormat="1" ht="91.5" customHeight="1" x14ac:dyDescent="0.2">
      <c r="A19" s="5">
        <v>75</v>
      </c>
      <c r="B19" s="28" t="s">
        <v>34</v>
      </c>
      <c r="C19" s="28" t="s">
        <v>35</v>
      </c>
      <c r="D19" s="64" t="s">
        <v>43</v>
      </c>
      <c r="E19" s="29" t="s">
        <v>52</v>
      </c>
      <c r="F19" s="30" t="s">
        <v>53</v>
      </c>
      <c r="G19" s="71">
        <v>2021680010003</v>
      </c>
      <c r="H19" s="28" t="s">
        <v>39</v>
      </c>
      <c r="I19" s="2" t="s">
        <v>221</v>
      </c>
      <c r="J19" s="32">
        <v>44927</v>
      </c>
      <c r="K19" s="32">
        <v>45291</v>
      </c>
      <c r="L19" s="33">
        <v>1</v>
      </c>
      <c r="M19" s="59">
        <v>0.4</v>
      </c>
      <c r="N19" s="58">
        <f t="shared" si="0"/>
        <v>0.4</v>
      </c>
      <c r="O19" s="68"/>
      <c r="P19" s="78">
        <v>64000000</v>
      </c>
      <c r="Q19" s="82"/>
      <c r="R19" s="80"/>
      <c r="S19" s="80"/>
      <c r="T19" s="78"/>
      <c r="U19" s="81">
        <f t="shared" si="1"/>
        <v>64000000</v>
      </c>
      <c r="V19" s="82">
        <v>14000000</v>
      </c>
      <c r="W19" s="79"/>
      <c r="X19" s="79"/>
      <c r="Y19" s="79"/>
      <c r="Z19" s="83"/>
      <c r="AA19" s="73">
        <f t="shared" si="2"/>
        <v>14000000</v>
      </c>
      <c r="AB19" s="1">
        <f>IFERROR(AA19/U19,"-")</f>
        <v>0.21875</v>
      </c>
      <c r="AC19" s="39"/>
      <c r="AD19" s="35" t="s">
        <v>40</v>
      </c>
      <c r="AE19" s="36" t="s">
        <v>237</v>
      </c>
    </row>
    <row r="20" spans="1:31" s="16" customFormat="1" ht="71.25" x14ac:dyDescent="0.2">
      <c r="A20" s="5">
        <v>76</v>
      </c>
      <c r="B20" s="28" t="s">
        <v>34</v>
      </c>
      <c r="C20" s="28" t="s">
        <v>35</v>
      </c>
      <c r="D20" s="64" t="s">
        <v>43</v>
      </c>
      <c r="E20" s="29" t="s">
        <v>54</v>
      </c>
      <c r="F20" s="30" t="s">
        <v>55</v>
      </c>
      <c r="G20" s="71">
        <v>2021680010003</v>
      </c>
      <c r="H20" s="28" t="s">
        <v>39</v>
      </c>
      <c r="I20" s="2" t="s">
        <v>222</v>
      </c>
      <c r="J20" s="32">
        <v>44927</v>
      </c>
      <c r="K20" s="32">
        <v>45291</v>
      </c>
      <c r="L20" s="33">
        <v>1</v>
      </c>
      <c r="M20" s="59">
        <v>0.3</v>
      </c>
      <c r="N20" s="58">
        <f t="shared" si="0"/>
        <v>0.3</v>
      </c>
      <c r="O20" s="68"/>
      <c r="P20" s="78">
        <v>32000000</v>
      </c>
      <c r="Q20" s="82"/>
      <c r="R20" s="80"/>
      <c r="S20" s="80"/>
      <c r="T20" s="78"/>
      <c r="U20" s="81">
        <f t="shared" si="1"/>
        <v>32000000</v>
      </c>
      <c r="V20" s="82">
        <v>16000000</v>
      </c>
      <c r="W20" s="79"/>
      <c r="X20" s="79"/>
      <c r="Y20" s="79"/>
      <c r="Z20" s="83"/>
      <c r="AA20" s="73">
        <f t="shared" si="2"/>
        <v>16000000</v>
      </c>
      <c r="AB20" s="1">
        <f>IFERROR(AA20/U20,"-")</f>
        <v>0.5</v>
      </c>
      <c r="AC20" s="39"/>
      <c r="AD20" s="35" t="s">
        <v>40</v>
      </c>
      <c r="AE20" s="36" t="s">
        <v>237</v>
      </c>
    </row>
    <row r="21" spans="1:31" s="16" customFormat="1" ht="71.25" x14ac:dyDescent="0.2">
      <c r="A21" s="5">
        <v>77</v>
      </c>
      <c r="B21" s="28" t="s">
        <v>34</v>
      </c>
      <c r="C21" s="28" t="s">
        <v>35</v>
      </c>
      <c r="D21" s="64" t="s">
        <v>43</v>
      </c>
      <c r="E21" s="29" t="s">
        <v>56</v>
      </c>
      <c r="F21" s="30" t="s">
        <v>57</v>
      </c>
      <c r="G21" s="71">
        <v>2021680010003</v>
      </c>
      <c r="H21" s="28" t="s">
        <v>39</v>
      </c>
      <c r="I21" s="2" t="s">
        <v>223</v>
      </c>
      <c r="J21" s="32">
        <v>44927</v>
      </c>
      <c r="K21" s="32">
        <v>45291</v>
      </c>
      <c r="L21" s="33">
        <v>0</v>
      </c>
      <c r="M21" s="59">
        <v>0.2</v>
      </c>
      <c r="N21" s="58" t="str">
        <f t="shared" si="0"/>
        <v>-</v>
      </c>
      <c r="O21" s="68"/>
      <c r="P21" s="78">
        <v>120000000</v>
      </c>
      <c r="Q21" s="82"/>
      <c r="R21" s="80"/>
      <c r="S21" s="80"/>
      <c r="T21" s="78"/>
      <c r="U21" s="81">
        <f t="shared" si="1"/>
        <v>120000000</v>
      </c>
      <c r="V21" s="82">
        <v>8800000</v>
      </c>
      <c r="W21" s="79"/>
      <c r="X21" s="79"/>
      <c r="Y21" s="79"/>
      <c r="Z21" s="83"/>
      <c r="AA21" s="73">
        <f t="shared" si="2"/>
        <v>8800000</v>
      </c>
      <c r="AB21" s="1">
        <f>IFERROR(AA21/U21,"-")</f>
        <v>7.3333333333333334E-2</v>
      </c>
      <c r="AC21" s="39"/>
      <c r="AD21" s="35" t="s">
        <v>40</v>
      </c>
      <c r="AE21" s="36" t="s">
        <v>237</v>
      </c>
    </row>
    <row r="22" spans="1:31" s="16" customFormat="1" ht="71.25" x14ac:dyDescent="0.2">
      <c r="A22" s="5">
        <v>78</v>
      </c>
      <c r="B22" s="28" t="s">
        <v>34</v>
      </c>
      <c r="C22" s="28" t="s">
        <v>35</v>
      </c>
      <c r="D22" s="64" t="s">
        <v>43</v>
      </c>
      <c r="E22" s="29" t="s">
        <v>58</v>
      </c>
      <c r="F22" s="30" t="s">
        <v>59</v>
      </c>
      <c r="G22" s="71">
        <v>2021680010003</v>
      </c>
      <c r="H22" s="28" t="s">
        <v>39</v>
      </c>
      <c r="I22" s="2" t="s">
        <v>224</v>
      </c>
      <c r="J22" s="32">
        <v>44927</v>
      </c>
      <c r="K22" s="32">
        <v>45291</v>
      </c>
      <c r="L22" s="106">
        <v>1</v>
      </c>
      <c r="M22" s="108">
        <v>0.4</v>
      </c>
      <c r="N22" s="86">
        <f>IFERROR(IF(M22/L22&gt;100%,100%,M22/L22),"-")</f>
        <v>0.4</v>
      </c>
      <c r="O22" s="68"/>
      <c r="P22" s="78">
        <v>80000000</v>
      </c>
      <c r="Q22" s="82"/>
      <c r="R22" s="80"/>
      <c r="S22" s="80"/>
      <c r="T22" s="78"/>
      <c r="U22" s="118">
        <f>SUM(P22:T23)</f>
        <v>343372397</v>
      </c>
      <c r="V22" s="82"/>
      <c r="W22" s="79"/>
      <c r="X22" s="79"/>
      <c r="Y22" s="79"/>
      <c r="Z22" s="83"/>
      <c r="AA22" s="120">
        <f>SUM(V22:Z23)</f>
        <v>41818680.659999996</v>
      </c>
      <c r="AB22" s="122">
        <f>IFERROR(AA22/U22,"-")</f>
        <v>0.12178812573568631</v>
      </c>
      <c r="AC22" s="129">
        <f>27000000+6500000</f>
        <v>33500000</v>
      </c>
      <c r="AD22" s="131" t="s">
        <v>40</v>
      </c>
      <c r="AE22" s="127" t="s">
        <v>237</v>
      </c>
    </row>
    <row r="23" spans="1:31" s="16" customFormat="1" ht="71.25" x14ac:dyDescent="0.2">
      <c r="A23" s="5">
        <v>78</v>
      </c>
      <c r="B23" s="28" t="s">
        <v>34</v>
      </c>
      <c r="C23" s="28" t="s">
        <v>35</v>
      </c>
      <c r="D23" s="64" t="s">
        <v>43</v>
      </c>
      <c r="E23" s="29" t="s">
        <v>58</v>
      </c>
      <c r="F23" s="30" t="s">
        <v>59</v>
      </c>
      <c r="G23" s="71">
        <v>2022680010056</v>
      </c>
      <c r="H23" s="28" t="s">
        <v>238</v>
      </c>
      <c r="I23" s="2" t="s">
        <v>224</v>
      </c>
      <c r="J23" s="32">
        <v>44927</v>
      </c>
      <c r="K23" s="32">
        <v>45291</v>
      </c>
      <c r="L23" s="107"/>
      <c r="M23" s="109"/>
      <c r="N23" s="87"/>
      <c r="O23" s="70" t="s">
        <v>260</v>
      </c>
      <c r="P23" s="78">
        <v>263372397</v>
      </c>
      <c r="Q23" s="82"/>
      <c r="R23" s="80"/>
      <c r="S23" s="80"/>
      <c r="T23" s="78"/>
      <c r="U23" s="119"/>
      <c r="V23" s="82">
        <v>41818680.659999996</v>
      </c>
      <c r="W23" s="82"/>
      <c r="X23" s="79"/>
      <c r="Y23" s="79"/>
      <c r="Z23" s="83"/>
      <c r="AA23" s="121"/>
      <c r="AB23" s="123"/>
      <c r="AC23" s="130"/>
      <c r="AD23" s="132"/>
      <c r="AE23" s="128"/>
    </row>
    <row r="24" spans="1:31" s="16" customFormat="1" ht="71.25" x14ac:dyDescent="0.2">
      <c r="A24" s="5">
        <v>79</v>
      </c>
      <c r="B24" s="28" t="s">
        <v>34</v>
      </c>
      <c r="C24" s="28" t="s">
        <v>35</v>
      </c>
      <c r="D24" s="64" t="s">
        <v>60</v>
      </c>
      <c r="E24" s="29" t="s">
        <v>61</v>
      </c>
      <c r="F24" s="30" t="s">
        <v>62</v>
      </c>
      <c r="G24" s="71">
        <v>2021680010003</v>
      </c>
      <c r="H24" s="28" t="s">
        <v>39</v>
      </c>
      <c r="I24" s="2" t="s">
        <v>218</v>
      </c>
      <c r="J24" s="32">
        <v>44927</v>
      </c>
      <c r="K24" s="32">
        <v>45291</v>
      </c>
      <c r="L24" s="33">
        <v>1</v>
      </c>
      <c r="M24" s="59">
        <v>0.5</v>
      </c>
      <c r="N24" s="58">
        <f t="shared" si="0"/>
        <v>0.5</v>
      </c>
      <c r="O24" s="68" t="s">
        <v>207</v>
      </c>
      <c r="P24" s="78">
        <v>24000000</v>
      </c>
      <c r="Q24" s="82"/>
      <c r="R24" s="80"/>
      <c r="S24" s="80"/>
      <c r="T24" s="85"/>
      <c r="U24" s="81">
        <f t="shared" si="1"/>
        <v>24000000</v>
      </c>
      <c r="V24" s="82">
        <v>7000000</v>
      </c>
      <c r="W24" s="79"/>
      <c r="X24" s="79"/>
      <c r="Y24" s="79"/>
      <c r="Z24" s="83"/>
      <c r="AA24" s="73">
        <f t="shared" ref="AA24:AA68" si="3">SUM(V24:Z24)</f>
        <v>7000000</v>
      </c>
      <c r="AB24" s="1">
        <f>IFERROR(AA24/U24,"-")</f>
        <v>0.29166666666666669</v>
      </c>
      <c r="AC24" s="39"/>
      <c r="AD24" s="35" t="s">
        <v>40</v>
      </c>
      <c r="AE24" s="36" t="s">
        <v>237</v>
      </c>
    </row>
    <row r="25" spans="1:31" s="16" customFormat="1" ht="71.25" x14ac:dyDescent="0.2">
      <c r="A25" s="5">
        <v>80</v>
      </c>
      <c r="B25" s="28" t="s">
        <v>34</v>
      </c>
      <c r="C25" s="28" t="s">
        <v>35</v>
      </c>
      <c r="D25" s="64" t="s">
        <v>60</v>
      </c>
      <c r="E25" s="29" t="s">
        <v>76</v>
      </c>
      <c r="F25" s="30" t="s">
        <v>77</v>
      </c>
      <c r="G25" s="71">
        <v>2021680010003</v>
      </c>
      <c r="H25" s="28" t="s">
        <v>39</v>
      </c>
      <c r="I25" s="2" t="s">
        <v>217</v>
      </c>
      <c r="J25" s="32">
        <v>44927</v>
      </c>
      <c r="K25" s="32">
        <v>45291</v>
      </c>
      <c r="L25" s="33">
        <v>50000</v>
      </c>
      <c r="M25" s="61">
        <v>2667</v>
      </c>
      <c r="N25" s="58">
        <f t="shared" si="0"/>
        <v>5.3339999999999999E-2</v>
      </c>
      <c r="O25" s="68" t="s">
        <v>207</v>
      </c>
      <c r="P25" s="78">
        <v>83000000</v>
      </c>
      <c r="Q25" s="82"/>
      <c r="R25" s="80"/>
      <c r="S25" s="80"/>
      <c r="T25" s="78"/>
      <c r="U25" s="81">
        <f t="shared" si="1"/>
        <v>83000000</v>
      </c>
      <c r="V25" s="82">
        <v>14000000</v>
      </c>
      <c r="W25" s="79"/>
      <c r="X25" s="79"/>
      <c r="Y25" s="79"/>
      <c r="Z25" s="83"/>
      <c r="AA25" s="73">
        <f t="shared" si="3"/>
        <v>14000000</v>
      </c>
      <c r="AB25" s="1">
        <f>IFERROR(AA25/U25,"-")</f>
        <v>0.16867469879518071</v>
      </c>
      <c r="AC25" s="39"/>
      <c r="AD25" s="35" t="s">
        <v>40</v>
      </c>
      <c r="AE25" s="36" t="s">
        <v>237</v>
      </c>
    </row>
    <row r="26" spans="1:31" s="16" customFormat="1" ht="71.25" x14ac:dyDescent="0.2">
      <c r="A26" s="5">
        <v>81</v>
      </c>
      <c r="B26" s="28" t="s">
        <v>34</v>
      </c>
      <c r="C26" s="28" t="s">
        <v>35</v>
      </c>
      <c r="D26" s="64" t="s">
        <v>60</v>
      </c>
      <c r="E26" s="29" t="s">
        <v>63</v>
      </c>
      <c r="F26" s="30" t="s">
        <v>64</v>
      </c>
      <c r="G26" s="71">
        <v>2021680010003</v>
      </c>
      <c r="H26" s="28" t="s">
        <v>39</v>
      </c>
      <c r="I26" s="31" t="s">
        <v>244</v>
      </c>
      <c r="J26" s="32">
        <v>44927</v>
      </c>
      <c r="K26" s="32">
        <v>45291</v>
      </c>
      <c r="L26" s="33">
        <v>1</v>
      </c>
      <c r="M26" s="60">
        <v>0.2</v>
      </c>
      <c r="N26" s="58">
        <f t="shared" si="0"/>
        <v>0.2</v>
      </c>
      <c r="O26" s="68" t="s">
        <v>207</v>
      </c>
      <c r="P26" s="78">
        <v>60000000</v>
      </c>
      <c r="Q26" s="82"/>
      <c r="R26" s="80"/>
      <c r="S26" s="80"/>
      <c r="T26" s="78"/>
      <c r="U26" s="81">
        <f t="shared" si="1"/>
        <v>60000000</v>
      </c>
      <c r="V26" s="82">
        <f>37500000-14000000</f>
        <v>23500000</v>
      </c>
      <c r="W26" s="79"/>
      <c r="X26" s="79"/>
      <c r="Y26" s="79"/>
      <c r="Z26" s="83"/>
      <c r="AA26" s="73">
        <f t="shared" si="3"/>
        <v>23500000</v>
      </c>
      <c r="AB26" s="1">
        <f>IFERROR(AA26/U26,"-")</f>
        <v>0.39166666666666666</v>
      </c>
      <c r="AC26" s="39"/>
      <c r="AD26" s="35" t="s">
        <v>40</v>
      </c>
      <c r="AE26" s="36" t="s">
        <v>237</v>
      </c>
    </row>
    <row r="27" spans="1:31" s="16" customFormat="1" ht="71.25" x14ac:dyDescent="0.2">
      <c r="A27" s="5">
        <v>82</v>
      </c>
      <c r="B27" s="28" t="s">
        <v>34</v>
      </c>
      <c r="C27" s="28" t="s">
        <v>35</v>
      </c>
      <c r="D27" s="64" t="s">
        <v>60</v>
      </c>
      <c r="E27" s="29" t="s">
        <v>65</v>
      </c>
      <c r="F27" s="30" t="s">
        <v>66</v>
      </c>
      <c r="G27" s="71">
        <v>2021680010003</v>
      </c>
      <c r="H27" s="28" t="s">
        <v>39</v>
      </c>
      <c r="I27" s="31" t="s">
        <v>216</v>
      </c>
      <c r="J27" s="32">
        <v>44927</v>
      </c>
      <c r="K27" s="32">
        <v>45291</v>
      </c>
      <c r="L27" s="42">
        <v>1</v>
      </c>
      <c r="M27" s="62">
        <v>1</v>
      </c>
      <c r="N27" s="58">
        <f t="shared" si="0"/>
        <v>1</v>
      </c>
      <c r="O27" s="68" t="s">
        <v>225</v>
      </c>
      <c r="P27" s="78">
        <v>46735034</v>
      </c>
      <c r="Q27" s="82"/>
      <c r="R27" s="80"/>
      <c r="S27" s="80"/>
      <c r="T27" s="78"/>
      <c r="U27" s="81">
        <f t="shared" si="1"/>
        <v>46735034</v>
      </c>
      <c r="V27" s="82">
        <v>46735034</v>
      </c>
      <c r="W27" s="79"/>
      <c r="X27" s="79"/>
      <c r="Y27" s="79"/>
      <c r="Z27" s="83"/>
      <c r="AA27" s="73">
        <f t="shared" si="3"/>
        <v>46735034</v>
      </c>
      <c r="AB27" s="1">
        <f>IFERROR(AA27/U27,"-")</f>
        <v>1</v>
      </c>
      <c r="AC27" s="39"/>
      <c r="AD27" s="35" t="s">
        <v>40</v>
      </c>
      <c r="AE27" s="36" t="s">
        <v>237</v>
      </c>
    </row>
    <row r="28" spans="1:31" s="16" customFormat="1" ht="71.25" x14ac:dyDescent="0.2">
      <c r="A28" s="5">
        <v>83</v>
      </c>
      <c r="B28" s="28" t="s">
        <v>34</v>
      </c>
      <c r="C28" s="28" t="s">
        <v>35</v>
      </c>
      <c r="D28" s="64" t="s">
        <v>60</v>
      </c>
      <c r="E28" s="29" t="s">
        <v>67</v>
      </c>
      <c r="F28" s="30" t="s">
        <v>68</v>
      </c>
      <c r="G28" s="71">
        <v>2021680010003</v>
      </c>
      <c r="H28" s="28" t="s">
        <v>39</v>
      </c>
      <c r="I28" s="31"/>
      <c r="J28" s="32">
        <v>44927</v>
      </c>
      <c r="K28" s="32">
        <v>45291</v>
      </c>
      <c r="L28" s="33">
        <v>1</v>
      </c>
      <c r="M28" s="60">
        <v>0.4</v>
      </c>
      <c r="N28" s="58">
        <f t="shared" si="0"/>
        <v>0.4</v>
      </c>
      <c r="O28" s="68" t="s">
        <v>207</v>
      </c>
      <c r="P28" s="78">
        <f>72350000-6000000</f>
        <v>66350000</v>
      </c>
      <c r="Q28" s="82"/>
      <c r="R28" s="80"/>
      <c r="S28" s="80"/>
      <c r="T28" s="78"/>
      <c r="U28" s="81">
        <f t="shared" si="1"/>
        <v>66350000</v>
      </c>
      <c r="V28" s="82">
        <v>19166666.670000002</v>
      </c>
      <c r="W28" s="79"/>
      <c r="X28" s="79"/>
      <c r="Y28" s="79"/>
      <c r="Z28" s="83"/>
      <c r="AA28" s="73">
        <f t="shared" si="3"/>
        <v>19166666.670000002</v>
      </c>
      <c r="AB28" s="1">
        <f>IFERROR(AA28/U28,"-")</f>
        <v>0.2888721427279578</v>
      </c>
      <c r="AC28" s="39"/>
      <c r="AD28" s="35" t="s">
        <v>40</v>
      </c>
      <c r="AE28" s="36" t="s">
        <v>237</v>
      </c>
    </row>
    <row r="29" spans="1:31" s="16" customFormat="1" ht="71.25" x14ac:dyDescent="0.2">
      <c r="A29" s="5">
        <v>84</v>
      </c>
      <c r="B29" s="28" t="s">
        <v>34</v>
      </c>
      <c r="C29" s="28" t="s">
        <v>35</v>
      </c>
      <c r="D29" s="64" t="s">
        <v>60</v>
      </c>
      <c r="E29" s="29" t="s">
        <v>69</v>
      </c>
      <c r="F29" s="30" t="s">
        <v>70</v>
      </c>
      <c r="G29" s="71">
        <v>2021680010003</v>
      </c>
      <c r="H29" s="28" t="s">
        <v>39</v>
      </c>
      <c r="I29" s="31"/>
      <c r="J29" s="32">
        <v>44927</v>
      </c>
      <c r="K29" s="32">
        <v>45291</v>
      </c>
      <c r="L29" s="33">
        <v>2</v>
      </c>
      <c r="M29" s="59">
        <v>0.1</v>
      </c>
      <c r="N29" s="58">
        <f t="shared" si="0"/>
        <v>0.05</v>
      </c>
      <c r="O29" s="68" t="s">
        <v>207</v>
      </c>
      <c r="P29" s="78">
        <f>42000000+6000000</f>
        <v>48000000</v>
      </c>
      <c r="Q29" s="82"/>
      <c r="R29" s="80"/>
      <c r="S29" s="80"/>
      <c r="T29" s="78"/>
      <c r="U29" s="81">
        <f t="shared" si="1"/>
        <v>48000000</v>
      </c>
      <c r="V29" s="82">
        <v>47040000</v>
      </c>
      <c r="W29" s="79"/>
      <c r="X29" s="79"/>
      <c r="Y29" s="79"/>
      <c r="Z29" s="83"/>
      <c r="AA29" s="73">
        <f t="shared" si="3"/>
        <v>47040000</v>
      </c>
      <c r="AB29" s="1">
        <f>IFERROR(AA29/U29,"-")</f>
        <v>0.98</v>
      </c>
      <c r="AC29" s="39"/>
      <c r="AD29" s="35" t="s">
        <v>40</v>
      </c>
      <c r="AE29" s="36" t="s">
        <v>237</v>
      </c>
    </row>
    <row r="30" spans="1:31" s="16" customFormat="1" ht="75" x14ac:dyDescent="0.2">
      <c r="A30" s="5">
        <v>88</v>
      </c>
      <c r="B30" s="28" t="s">
        <v>34</v>
      </c>
      <c r="C30" s="28" t="s">
        <v>35</v>
      </c>
      <c r="D30" s="64" t="s">
        <v>82</v>
      </c>
      <c r="E30" s="29" t="s">
        <v>86</v>
      </c>
      <c r="F30" s="30" t="s">
        <v>87</v>
      </c>
      <c r="G30" s="71">
        <v>2020680010040</v>
      </c>
      <c r="H30" s="28" t="s">
        <v>85</v>
      </c>
      <c r="I30" s="2" t="s">
        <v>199</v>
      </c>
      <c r="J30" s="32">
        <v>44927</v>
      </c>
      <c r="K30" s="32">
        <v>45291</v>
      </c>
      <c r="L30" s="33">
        <v>11000</v>
      </c>
      <c r="M30" s="61">
        <v>10840</v>
      </c>
      <c r="N30" s="58">
        <f t="shared" si="0"/>
        <v>0.98545454545454547</v>
      </c>
      <c r="O30" s="74" t="s">
        <v>204</v>
      </c>
      <c r="P30" s="78">
        <v>47850000</v>
      </c>
      <c r="Q30" s="82"/>
      <c r="R30" s="80"/>
      <c r="S30" s="80"/>
      <c r="T30" s="78"/>
      <c r="U30" s="81">
        <f t="shared" si="1"/>
        <v>47850000</v>
      </c>
      <c r="V30" s="82">
        <v>30250000</v>
      </c>
      <c r="W30" s="79"/>
      <c r="X30" s="79"/>
      <c r="Y30" s="79"/>
      <c r="Z30" s="83"/>
      <c r="AA30" s="73">
        <f t="shared" si="3"/>
        <v>30250000</v>
      </c>
      <c r="AB30" s="1">
        <f>IFERROR(AA30/U30,"-")</f>
        <v>0.63218390804597702</v>
      </c>
      <c r="AC30" s="39"/>
      <c r="AD30" s="35" t="s">
        <v>40</v>
      </c>
      <c r="AE30" s="36" t="s">
        <v>237</v>
      </c>
    </row>
    <row r="31" spans="1:31" s="16" customFormat="1" ht="81.75" customHeight="1" x14ac:dyDescent="0.2">
      <c r="A31" s="5">
        <v>89</v>
      </c>
      <c r="B31" s="28" t="s">
        <v>34</v>
      </c>
      <c r="C31" s="28" t="s">
        <v>35</v>
      </c>
      <c r="D31" s="64" t="s">
        <v>82</v>
      </c>
      <c r="E31" s="29" t="s">
        <v>83</v>
      </c>
      <c r="F31" s="30" t="s">
        <v>84</v>
      </c>
      <c r="G31" s="71">
        <v>2020680010040</v>
      </c>
      <c r="H31" s="28" t="s">
        <v>85</v>
      </c>
      <c r="I31" s="10" t="s">
        <v>211</v>
      </c>
      <c r="J31" s="32">
        <v>44927</v>
      </c>
      <c r="K31" s="32">
        <v>45291</v>
      </c>
      <c r="L31" s="33">
        <v>25000</v>
      </c>
      <c r="M31" s="62">
        <v>0</v>
      </c>
      <c r="N31" s="58">
        <f t="shared" si="0"/>
        <v>0</v>
      </c>
      <c r="O31" s="74"/>
      <c r="P31" s="78">
        <v>1317672510</v>
      </c>
      <c r="Q31" s="82"/>
      <c r="R31" s="80"/>
      <c r="S31" s="80"/>
      <c r="T31" s="78">
        <v>1736695290</v>
      </c>
      <c r="U31" s="81">
        <f t="shared" si="1"/>
        <v>3054367800</v>
      </c>
      <c r="V31" s="82"/>
      <c r="W31" s="79"/>
      <c r="X31" s="79"/>
      <c r="Y31" s="79"/>
      <c r="Z31" s="83"/>
      <c r="AA31" s="73">
        <f t="shared" si="3"/>
        <v>0</v>
      </c>
      <c r="AB31" s="1">
        <f>IFERROR(AA31/U31,"-")</f>
        <v>0</v>
      </c>
      <c r="AC31" s="39"/>
      <c r="AD31" s="35" t="s">
        <v>40</v>
      </c>
      <c r="AE31" s="36" t="s">
        <v>237</v>
      </c>
    </row>
    <row r="32" spans="1:31" s="16" customFormat="1" ht="83.25" customHeight="1" x14ac:dyDescent="0.2">
      <c r="A32" s="5">
        <v>90</v>
      </c>
      <c r="B32" s="28" t="s">
        <v>34</v>
      </c>
      <c r="C32" s="28" t="s">
        <v>35</v>
      </c>
      <c r="D32" s="64" t="s">
        <v>82</v>
      </c>
      <c r="E32" s="29" t="s">
        <v>88</v>
      </c>
      <c r="F32" s="30" t="s">
        <v>89</v>
      </c>
      <c r="G32" s="71">
        <v>2020680010040</v>
      </c>
      <c r="H32" s="28" t="s">
        <v>85</v>
      </c>
      <c r="I32" s="6" t="s">
        <v>212</v>
      </c>
      <c r="J32" s="32">
        <v>44927</v>
      </c>
      <c r="K32" s="32">
        <v>45291</v>
      </c>
      <c r="L32" s="33">
        <v>0</v>
      </c>
      <c r="M32" s="61">
        <v>2018</v>
      </c>
      <c r="N32" s="58" t="str">
        <f>IFERROR(IF(M32/L32&gt;100%,100%,M32/L32),"-")</f>
        <v>-</v>
      </c>
      <c r="O32" s="74" t="s">
        <v>204</v>
      </c>
      <c r="P32" s="78">
        <v>100000000</v>
      </c>
      <c r="Q32" s="82"/>
      <c r="R32" s="80"/>
      <c r="S32" s="80"/>
      <c r="T32" s="78"/>
      <c r="U32" s="81">
        <f t="shared" si="1"/>
        <v>100000000</v>
      </c>
      <c r="V32" s="82">
        <v>12250000</v>
      </c>
      <c r="W32" s="79"/>
      <c r="X32" s="79"/>
      <c r="Y32" s="79"/>
      <c r="Z32" s="83"/>
      <c r="AA32" s="73">
        <f t="shared" si="3"/>
        <v>12250000</v>
      </c>
      <c r="AB32" s="1">
        <f>IFERROR(AA32/U32,"-")</f>
        <v>0.1225</v>
      </c>
      <c r="AC32" s="39"/>
      <c r="AD32" s="35" t="s">
        <v>40</v>
      </c>
      <c r="AE32" s="36" t="s">
        <v>237</v>
      </c>
    </row>
    <row r="33" spans="1:31" s="16" customFormat="1" ht="71.25" x14ac:dyDescent="0.2">
      <c r="A33" s="5">
        <v>91</v>
      </c>
      <c r="B33" s="28" t="s">
        <v>34</v>
      </c>
      <c r="C33" s="28" t="s">
        <v>35</v>
      </c>
      <c r="D33" s="64" t="s">
        <v>82</v>
      </c>
      <c r="E33" s="29" t="s">
        <v>90</v>
      </c>
      <c r="F33" s="30" t="s">
        <v>91</v>
      </c>
      <c r="G33" s="71">
        <v>2020680010040</v>
      </c>
      <c r="H33" s="28" t="s">
        <v>85</v>
      </c>
      <c r="I33" s="6" t="s">
        <v>213</v>
      </c>
      <c r="J33" s="32">
        <v>44927</v>
      </c>
      <c r="K33" s="32">
        <v>45291</v>
      </c>
      <c r="L33" s="42">
        <v>1</v>
      </c>
      <c r="M33" s="63">
        <v>1</v>
      </c>
      <c r="N33" s="58">
        <f t="shared" si="0"/>
        <v>1</v>
      </c>
      <c r="O33" s="74" t="s">
        <v>226</v>
      </c>
      <c r="P33" s="78">
        <v>113030335</v>
      </c>
      <c r="Q33" s="79"/>
      <c r="R33" s="80"/>
      <c r="S33" s="80"/>
      <c r="T33" s="85"/>
      <c r="U33" s="81">
        <f t="shared" si="1"/>
        <v>113030335</v>
      </c>
      <c r="V33" s="82">
        <v>113030335</v>
      </c>
      <c r="W33" s="79"/>
      <c r="X33" s="79"/>
      <c r="Y33" s="79"/>
      <c r="Z33" s="83"/>
      <c r="AA33" s="73">
        <f t="shared" si="3"/>
        <v>113030335</v>
      </c>
      <c r="AB33" s="1">
        <f>IFERROR(AA33/U33,"-")</f>
        <v>1</v>
      </c>
      <c r="AC33" s="39"/>
      <c r="AD33" s="35" t="s">
        <v>40</v>
      </c>
      <c r="AE33" s="36" t="s">
        <v>237</v>
      </c>
    </row>
    <row r="34" spans="1:31" s="16" customFormat="1" ht="80.25" customHeight="1" x14ac:dyDescent="0.2">
      <c r="A34" s="5">
        <v>92</v>
      </c>
      <c r="B34" s="28" t="s">
        <v>34</v>
      </c>
      <c r="C34" s="28" t="s">
        <v>35</v>
      </c>
      <c r="D34" s="64" t="s">
        <v>82</v>
      </c>
      <c r="E34" s="29" t="s">
        <v>92</v>
      </c>
      <c r="F34" s="30" t="s">
        <v>93</v>
      </c>
      <c r="G34" s="71">
        <v>2020680010040</v>
      </c>
      <c r="H34" s="28" t="s">
        <v>85</v>
      </c>
      <c r="I34" s="6" t="s">
        <v>214</v>
      </c>
      <c r="J34" s="32">
        <v>44927</v>
      </c>
      <c r="K34" s="32">
        <v>45291</v>
      </c>
      <c r="L34" s="33">
        <v>1656</v>
      </c>
      <c r="M34" s="61">
        <v>1541</v>
      </c>
      <c r="N34" s="58">
        <f t="shared" si="0"/>
        <v>0.93055555555555558</v>
      </c>
      <c r="O34" s="74" t="s">
        <v>264</v>
      </c>
      <c r="P34" s="78">
        <v>104000000</v>
      </c>
      <c r="Q34" s="82"/>
      <c r="R34" s="82"/>
      <c r="S34" s="82"/>
      <c r="T34" s="78">
        <v>6004260000</v>
      </c>
      <c r="U34" s="81">
        <f t="shared" si="1"/>
        <v>6108260000</v>
      </c>
      <c r="V34" s="82">
        <v>103278413</v>
      </c>
      <c r="W34" s="79"/>
      <c r="X34" s="79"/>
      <c r="Y34" s="82"/>
      <c r="Z34" s="83">
        <v>5813158733</v>
      </c>
      <c r="AA34" s="73">
        <f t="shared" si="3"/>
        <v>5916437146</v>
      </c>
      <c r="AB34" s="1">
        <f>IFERROR(AA34/U34,"-")</f>
        <v>0.96859615438766522</v>
      </c>
      <c r="AC34" s="39"/>
      <c r="AD34" s="35" t="s">
        <v>40</v>
      </c>
      <c r="AE34" s="36" t="s">
        <v>237</v>
      </c>
    </row>
    <row r="35" spans="1:31" s="16" customFormat="1" ht="71.25" x14ac:dyDescent="0.2">
      <c r="A35" s="5">
        <v>93</v>
      </c>
      <c r="B35" s="41" t="s">
        <v>34</v>
      </c>
      <c r="C35" s="41" t="s">
        <v>35</v>
      </c>
      <c r="D35" s="64" t="s">
        <v>82</v>
      </c>
      <c r="E35" s="29" t="s">
        <v>97</v>
      </c>
      <c r="F35" s="30" t="s">
        <v>98</v>
      </c>
      <c r="G35" s="71">
        <v>2020680010040</v>
      </c>
      <c r="H35" s="28" t="s">
        <v>85</v>
      </c>
      <c r="I35" s="3" t="s">
        <v>99</v>
      </c>
      <c r="J35" s="32">
        <v>44927</v>
      </c>
      <c r="K35" s="32">
        <v>45291</v>
      </c>
      <c r="L35" s="33">
        <v>3</v>
      </c>
      <c r="M35" s="62">
        <v>3</v>
      </c>
      <c r="N35" s="58">
        <f t="shared" si="0"/>
        <v>1</v>
      </c>
      <c r="O35" s="74" t="s">
        <v>261</v>
      </c>
      <c r="P35" s="78">
        <f>452800000-104000000</f>
        <v>348800000</v>
      </c>
      <c r="Q35" s="82"/>
      <c r="R35" s="82"/>
      <c r="S35" s="82"/>
      <c r="T35" s="78"/>
      <c r="U35" s="81">
        <f t="shared" si="1"/>
        <v>348800000</v>
      </c>
      <c r="V35" s="82">
        <v>190212401.84999999</v>
      </c>
      <c r="W35" s="79"/>
      <c r="X35" s="79"/>
      <c r="Y35" s="79"/>
      <c r="Z35" s="83"/>
      <c r="AA35" s="73">
        <f t="shared" si="3"/>
        <v>190212401.84999999</v>
      </c>
      <c r="AB35" s="1">
        <f>IFERROR(AA35/U35,"-")</f>
        <v>0.54533372090022936</v>
      </c>
      <c r="AC35" s="39"/>
      <c r="AD35" s="35" t="s">
        <v>40</v>
      </c>
      <c r="AE35" s="36" t="s">
        <v>237</v>
      </c>
    </row>
    <row r="36" spans="1:31" s="16" customFormat="1" ht="71.25" x14ac:dyDescent="0.2">
      <c r="A36" s="5">
        <v>94</v>
      </c>
      <c r="B36" s="28" t="s">
        <v>34</v>
      </c>
      <c r="C36" s="28" t="s">
        <v>35</v>
      </c>
      <c r="D36" s="64" t="s">
        <v>82</v>
      </c>
      <c r="E36" s="29" t="s">
        <v>94</v>
      </c>
      <c r="F36" s="30" t="s">
        <v>95</v>
      </c>
      <c r="G36" s="71">
        <v>2020680010040</v>
      </c>
      <c r="H36" s="28" t="s">
        <v>85</v>
      </c>
      <c r="I36" s="3" t="s">
        <v>99</v>
      </c>
      <c r="J36" s="32">
        <v>44927</v>
      </c>
      <c r="K36" s="32">
        <v>45291</v>
      </c>
      <c r="L36" s="33">
        <v>1</v>
      </c>
      <c r="M36" s="62">
        <v>1</v>
      </c>
      <c r="N36" s="58">
        <f t="shared" ref="N36:N69" si="4">IFERROR(IF(M36/L36&gt;100%,100%,M36/L36),"-")</f>
        <v>1</v>
      </c>
      <c r="O36" s="74" t="s">
        <v>204</v>
      </c>
      <c r="P36" s="78">
        <v>100000000</v>
      </c>
      <c r="Q36" s="82"/>
      <c r="R36" s="82"/>
      <c r="S36" s="82"/>
      <c r="T36" s="78"/>
      <c r="U36" s="81">
        <f t="shared" si="1"/>
        <v>100000000</v>
      </c>
      <c r="V36" s="82">
        <v>90600000</v>
      </c>
      <c r="W36" s="79"/>
      <c r="X36" s="79"/>
      <c r="Y36" s="82"/>
      <c r="Z36" s="82"/>
      <c r="AA36" s="73">
        <f t="shared" si="3"/>
        <v>90600000</v>
      </c>
      <c r="AB36" s="1">
        <f>IFERROR(AA36/U36,"-")</f>
        <v>0.90600000000000003</v>
      </c>
      <c r="AC36" s="39"/>
      <c r="AD36" s="35" t="s">
        <v>40</v>
      </c>
      <c r="AE36" s="36" t="s">
        <v>237</v>
      </c>
    </row>
    <row r="37" spans="1:31" s="16" customFormat="1" ht="80.25" customHeight="1" x14ac:dyDescent="0.2">
      <c r="A37" s="5">
        <v>95</v>
      </c>
      <c r="B37" s="28" t="s">
        <v>34</v>
      </c>
      <c r="C37" s="28" t="s">
        <v>35</v>
      </c>
      <c r="D37" s="64" t="s">
        <v>82</v>
      </c>
      <c r="E37" s="29" t="s">
        <v>196</v>
      </c>
      <c r="F37" s="30" t="s">
        <v>96</v>
      </c>
      <c r="G37" s="71">
        <v>2020680010040</v>
      </c>
      <c r="H37" s="28" t="s">
        <v>85</v>
      </c>
      <c r="I37" s="3" t="s">
        <v>99</v>
      </c>
      <c r="J37" s="32">
        <v>44927</v>
      </c>
      <c r="K37" s="32">
        <v>45291</v>
      </c>
      <c r="L37" s="33">
        <v>1</v>
      </c>
      <c r="M37" s="62">
        <v>1</v>
      </c>
      <c r="N37" s="58">
        <f t="shared" si="4"/>
        <v>1</v>
      </c>
      <c r="O37" s="74" t="s">
        <v>204</v>
      </c>
      <c r="P37" s="78">
        <v>307000000</v>
      </c>
      <c r="Q37" s="82"/>
      <c r="R37" s="82"/>
      <c r="S37" s="82"/>
      <c r="T37" s="78"/>
      <c r="U37" s="81">
        <f t="shared" si="1"/>
        <v>307000000</v>
      </c>
      <c r="V37" s="82">
        <v>38000000</v>
      </c>
      <c r="W37" s="79"/>
      <c r="X37" s="79"/>
      <c r="Y37" s="82"/>
      <c r="Z37" s="82"/>
      <c r="AA37" s="73">
        <f t="shared" si="3"/>
        <v>38000000</v>
      </c>
      <c r="AB37" s="1">
        <f>IFERROR(AA37/U37,"-")</f>
        <v>0.12377850162866449</v>
      </c>
      <c r="AC37" s="39"/>
      <c r="AD37" s="35" t="s">
        <v>40</v>
      </c>
      <c r="AE37" s="36" t="s">
        <v>237</v>
      </c>
    </row>
    <row r="38" spans="1:31" s="16" customFormat="1" ht="77.25" customHeight="1" x14ac:dyDescent="0.2">
      <c r="A38" s="5">
        <v>96</v>
      </c>
      <c r="B38" s="28" t="s">
        <v>34</v>
      </c>
      <c r="C38" s="28" t="s">
        <v>35</v>
      </c>
      <c r="D38" s="6" t="s">
        <v>100</v>
      </c>
      <c r="E38" s="29" t="s">
        <v>101</v>
      </c>
      <c r="F38" s="30" t="s">
        <v>102</v>
      </c>
      <c r="G38" s="71">
        <v>2020680010072</v>
      </c>
      <c r="H38" s="43" t="s">
        <v>103</v>
      </c>
      <c r="I38" s="7" t="s">
        <v>104</v>
      </c>
      <c r="J38" s="32">
        <v>44927</v>
      </c>
      <c r="K38" s="32">
        <v>45291</v>
      </c>
      <c r="L38" s="33">
        <v>1</v>
      </c>
      <c r="M38" s="59">
        <v>0.25</v>
      </c>
      <c r="N38" s="58">
        <f t="shared" si="4"/>
        <v>0.25</v>
      </c>
      <c r="O38" s="68" t="s">
        <v>205</v>
      </c>
      <c r="P38" s="78">
        <v>49850000</v>
      </c>
      <c r="Q38" s="82"/>
      <c r="R38" s="82"/>
      <c r="S38" s="82"/>
      <c r="T38" s="85"/>
      <c r="U38" s="81">
        <f t="shared" si="1"/>
        <v>49850000</v>
      </c>
      <c r="V38" s="82">
        <v>33300000</v>
      </c>
      <c r="W38" s="79"/>
      <c r="X38" s="79"/>
      <c r="Y38" s="82"/>
      <c r="Z38" s="82"/>
      <c r="AA38" s="73">
        <f t="shared" si="3"/>
        <v>33300000</v>
      </c>
      <c r="AB38" s="1">
        <f>IFERROR(AA38/U38,"-")</f>
        <v>0.66800401203610837</v>
      </c>
      <c r="AC38" s="39"/>
      <c r="AD38" s="35" t="s">
        <v>40</v>
      </c>
      <c r="AE38" s="36" t="s">
        <v>237</v>
      </c>
    </row>
    <row r="39" spans="1:31" s="16" customFormat="1" ht="71.25" x14ac:dyDescent="0.2">
      <c r="A39" s="5">
        <v>97</v>
      </c>
      <c r="B39" s="28" t="s">
        <v>34</v>
      </c>
      <c r="C39" s="28" t="s">
        <v>35</v>
      </c>
      <c r="D39" s="6" t="s">
        <v>100</v>
      </c>
      <c r="E39" s="29" t="s">
        <v>105</v>
      </c>
      <c r="F39" s="30" t="s">
        <v>106</v>
      </c>
      <c r="G39" s="71">
        <v>2020680010072</v>
      </c>
      <c r="H39" s="43" t="s">
        <v>103</v>
      </c>
      <c r="I39" s="7" t="s">
        <v>104</v>
      </c>
      <c r="J39" s="32">
        <v>44927</v>
      </c>
      <c r="K39" s="32">
        <v>45291</v>
      </c>
      <c r="L39" s="33">
        <v>1</v>
      </c>
      <c r="M39" s="62">
        <v>0</v>
      </c>
      <c r="N39" s="58">
        <f t="shared" si="4"/>
        <v>0</v>
      </c>
      <c r="O39" s="68"/>
      <c r="P39" s="78">
        <v>40000000</v>
      </c>
      <c r="Q39" s="82"/>
      <c r="R39" s="82"/>
      <c r="S39" s="82"/>
      <c r="T39" s="85"/>
      <c r="U39" s="81">
        <f t="shared" si="1"/>
        <v>40000000</v>
      </c>
      <c r="V39" s="82"/>
      <c r="W39" s="79"/>
      <c r="X39" s="79"/>
      <c r="Y39" s="82"/>
      <c r="Z39" s="83"/>
      <c r="AA39" s="73">
        <f t="shared" si="3"/>
        <v>0</v>
      </c>
      <c r="AB39" s="1">
        <f>IFERROR(AA39/U39,"-")</f>
        <v>0</v>
      </c>
      <c r="AC39" s="39"/>
      <c r="AD39" s="35" t="s">
        <v>40</v>
      </c>
      <c r="AE39" s="36" t="s">
        <v>237</v>
      </c>
    </row>
    <row r="40" spans="1:31" s="16" customFormat="1" ht="71.25" x14ac:dyDescent="0.2">
      <c r="A40" s="5">
        <v>98</v>
      </c>
      <c r="B40" s="28" t="s">
        <v>34</v>
      </c>
      <c r="C40" s="28" t="s">
        <v>35</v>
      </c>
      <c r="D40" s="6" t="s">
        <v>100</v>
      </c>
      <c r="E40" s="29" t="s">
        <v>107</v>
      </c>
      <c r="F40" s="30" t="s">
        <v>108</v>
      </c>
      <c r="G40" s="71">
        <v>2020680010072</v>
      </c>
      <c r="H40" s="43" t="s">
        <v>103</v>
      </c>
      <c r="I40" s="7" t="s">
        <v>104</v>
      </c>
      <c r="J40" s="32">
        <v>44927</v>
      </c>
      <c r="K40" s="32">
        <v>45291</v>
      </c>
      <c r="L40" s="42">
        <v>1</v>
      </c>
      <c r="M40" s="67">
        <v>1</v>
      </c>
      <c r="N40" s="58">
        <f t="shared" si="4"/>
        <v>1</v>
      </c>
      <c r="O40" s="68" t="s">
        <v>205</v>
      </c>
      <c r="P40" s="78">
        <v>85250000</v>
      </c>
      <c r="Q40" s="82"/>
      <c r="R40" s="82"/>
      <c r="S40" s="82"/>
      <c r="T40" s="85"/>
      <c r="U40" s="81">
        <f t="shared" si="1"/>
        <v>85250000</v>
      </c>
      <c r="V40" s="82">
        <v>54844609.369999997</v>
      </c>
      <c r="W40" s="79"/>
      <c r="X40" s="79"/>
      <c r="Y40" s="82"/>
      <c r="Z40" s="83"/>
      <c r="AA40" s="73">
        <f t="shared" si="3"/>
        <v>54844609.369999997</v>
      </c>
      <c r="AB40" s="1">
        <f>IFERROR(AA40/U40,"-")</f>
        <v>0.64333852633431077</v>
      </c>
      <c r="AC40" s="39"/>
      <c r="AD40" s="35" t="s">
        <v>40</v>
      </c>
      <c r="AE40" s="36" t="s">
        <v>237</v>
      </c>
    </row>
    <row r="41" spans="1:31" s="16" customFormat="1" ht="85.5" x14ac:dyDescent="0.2">
      <c r="A41" s="5">
        <v>99</v>
      </c>
      <c r="B41" s="41" t="s">
        <v>34</v>
      </c>
      <c r="C41" s="41" t="s">
        <v>35</v>
      </c>
      <c r="D41" s="6" t="s">
        <v>100</v>
      </c>
      <c r="E41" s="29" t="s">
        <v>109</v>
      </c>
      <c r="F41" s="30" t="s">
        <v>110</v>
      </c>
      <c r="G41" s="71">
        <v>2022680010036</v>
      </c>
      <c r="H41" s="43" t="s">
        <v>239</v>
      </c>
      <c r="I41" s="2" t="s">
        <v>111</v>
      </c>
      <c r="J41" s="32">
        <v>44927</v>
      </c>
      <c r="K41" s="32">
        <v>45291</v>
      </c>
      <c r="L41" s="33">
        <v>1</v>
      </c>
      <c r="M41" s="59">
        <v>0.2</v>
      </c>
      <c r="N41" s="58">
        <f t="shared" si="4"/>
        <v>0.2</v>
      </c>
      <c r="O41" s="68" t="s">
        <v>268</v>
      </c>
      <c r="P41" s="78">
        <v>270400000</v>
      </c>
      <c r="Q41" s="82"/>
      <c r="R41" s="82"/>
      <c r="S41" s="82"/>
      <c r="T41" s="85"/>
      <c r="U41" s="81">
        <f t="shared" si="1"/>
        <v>270400000</v>
      </c>
      <c r="V41" s="82">
        <v>45499999.990000002</v>
      </c>
      <c r="W41" s="83"/>
      <c r="X41" s="83"/>
      <c r="Y41" s="84"/>
      <c r="Z41" s="83"/>
      <c r="AA41" s="73">
        <f t="shared" si="3"/>
        <v>45499999.990000002</v>
      </c>
      <c r="AB41" s="1">
        <f>IFERROR(AA41/U41,"-")</f>
        <v>0.16826923073224853</v>
      </c>
      <c r="AC41" s="39"/>
      <c r="AD41" s="35" t="s">
        <v>40</v>
      </c>
      <c r="AE41" s="36" t="s">
        <v>237</v>
      </c>
    </row>
    <row r="42" spans="1:31" s="16" customFormat="1" ht="75" x14ac:dyDescent="0.2">
      <c r="A42" s="5">
        <v>100</v>
      </c>
      <c r="B42" s="28" t="s">
        <v>34</v>
      </c>
      <c r="C42" s="28" t="s">
        <v>35</v>
      </c>
      <c r="D42" s="64" t="s">
        <v>112</v>
      </c>
      <c r="E42" s="29" t="s">
        <v>113</v>
      </c>
      <c r="F42" s="30" t="s">
        <v>114</v>
      </c>
      <c r="G42" s="71">
        <v>2020680010106</v>
      </c>
      <c r="H42" s="28" t="s">
        <v>115</v>
      </c>
      <c r="I42" s="4" t="s">
        <v>116</v>
      </c>
      <c r="J42" s="32">
        <v>44927</v>
      </c>
      <c r="K42" s="32">
        <v>45291</v>
      </c>
      <c r="L42" s="33">
        <v>1</v>
      </c>
      <c r="M42" s="60">
        <v>0</v>
      </c>
      <c r="N42" s="58">
        <f t="shared" si="4"/>
        <v>0</v>
      </c>
      <c r="O42" s="68"/>
      <c r="P42" s="78">
        <v>80000000</v>
      </c>
      <c r="Q42" s="83"/>
      <c r="R42" s="83"/>
      <c r="S42" s="83"/>
      <c r="T42" s="85"/>
      <c r="U42" s="81">
        <f t="shared" si="1"/>
        <v>80000000</v>
      </c>
      <c r="V42" s="82"/>
      <c r="W42" s="83"/>
      <c r="X42" s="83"/>
      <c r="Y42" s="83"/>
      <c r="Z42" s="83"/>
      <c r="AA42" s="73">
        <f t="shared" si="3"/>
        <v>0</v>
      </c>
      <c r="AB42" s="1">
        <f>IFERROR(AA42/U42,"-")</f>
        <v>0</v>
      </c>
      <c r="AC42" s="39"/>
      <c r="AD42" s="35" t="s">
        <v>40</v>
      </c>
      <c r="AE42" s="36" t="s">
        <v>237</v>
      </c>
    </row>
    <row r="43" spans="1:31" s="16" customFormat="1" ht="75" x14ac:dyDescent="0.2">
      <c r="A43" s="5">
        <v>101</v>
      </c>
      <c r="B43" s="28" t="s">
        <v>34</v>
      </c>
      <c r="C43" s="28" t="s">
        <v>35</v>
      </c>
      <c r="D43" s="64" t="s">
        <v>112</v>
      </c>
      <c r="E43" s="29" t="s">
        <v>117</v>
      </c>
      <c r="F43" s="30" t="s">
        <v>118</v>
      </c>
      <c r="G43" s="71">
        <v>2020680010106</v>
      </c>
      <c r="H43" s="28" t="s">
        <v>115</v>
      </c>
      <c r="I43" s="4" t="s">
        <v>116</v>
      </c>
      <c r="J43" s="32">
        <v>44927</v>
      </c>
      <c r="K43" s="32">
        <v>45291</v>
      </c>
      <c r="L43" s="33">
        <v>600</v>
      </c>
      <c r="M43" s="62">
        <v>699</v>
      </c>
      <c r="N43" s="58">
        <f t="shared" si="4"/>
        <v>1</v>
      </c>
      <c r="O43" s="68" t="s">
        <v>206</v>
      </c>
      <c r="P43" s="78">
        <f>38150000+25000000</f>
        <v>63150000</v>
      </c>
      <c r="Q43" s="83"/>
      <c r="R43" s="83"/>
      <c r="S43" s="83"/>
      <c r="T43" s="85"/>
      <c r="U43" s="81">
        <f t="shared" si="1"/>
        <v>63150000</v>
      </c>
      <c r="V43" s="82">
        <v>37566666.659999996</v>
      </c>
      <c r="W43" s="83"/>
      <c r="X43" s="83"/>
      <c r="Y43" s="83"/>
      <c r="Z43" s="83"/>
      <c r="AA43" s="73">
        <f t="shared" si="3"/>
        <v>37566666.659999996</v>
      </c>
      <c r="AB43" s="1">
        <f>IFERROR(AA43/U43,"-")</f>
        <v>0.59487991543942986</v>
      </c>
      <c r="AC43" s="39">
        <v>32750000</v>
      </c>
      <c r="AD43" s="35" t="s">
        <v>40</v>
      </c>
      <c r="AE43" s="36" t="s">
        <v>237</v>
      </c>
    </row>
    <row r="44" spans="1:31" s="16" customFormat="1" ht="75" x14ac:dyDescent="0.2">
      <c r="A44" s="5">
        <v>102</v>
      </c>
      <c r="B44" s="28" t="s">
        <v>34</v>
      </c>
      <c r="C44" s="28" t="s">
        <v>35</v>
      </c>
      <c r="D44" s="64" t="s">
        <v>112</v>
      </c>
      <c r="E44" s="29" t="s">
        <v>128</v>
      </c>
      <c r="F44" s="30" t="s">
        <v>129</v>
      </c>
      <c r="G44" s="71">
        <v>2020680010106</v>
      </c>
      <c r="H44" s="28" t="s">
        <v>115</v>
      </c>
      <c r="I44" s="2" t="s">
        <v>130</v>
      </c>
      <c r="J44" s="32">
        <v>44927</v>
      </c>
      <c r="K44" s="32">
        <v>45291</v>
      </c>
      <c r="L44" s="33">
        <v>1</v>
      </c>
      <c r="M44" s="67">
        <v>1</v>
      </c>
      <c r="N44" s="58">
        <f t="shared" si="4"/>
        <v>1</v>
      </c>
      <c r="O44" s="68" t="s">
        <v>206</v>
      </c>
      <c r="P44" s="78">
        <v>47500000</v>
      </c>
      <c r="Q44" s="83"/>
      <c r="R44" s="83"/>
      <c r="S44" s="83"/>
      <c r="T44" s="85"/>
      <c r="U44" s="81">
        <f t="shared" si="1"/>
        <v>47500000</v>
      </c>
      <c r="V44" s="82">
        <v>17250000</v>
      </c>
      <c r="W44" s="83"/>
      <c r="X44" s="83"/>
      <c r="Y44" s="83"/>
      <c r="Z44" s="83"/>
      <c r="AA44" s="73">
        <f t="shared" si="3"/>
        <v>17250000</v>
      </c>
      <c r="AB44" s="1">
        <f>IFERROR(AA44/U44,"-")</f>
        <v>0.36315789473684212</v>
      </c>
      <c r="AC44" s="39"/>
      <c r="AD44" s="35" t="s">
        <v>40</v>
      </c>
      <c r="AE44" s="36" t="s">
        <v>237</v>
      </c>
    </row>
    <row r="45" spans="1:31" s="16" customFormat="1" ht="71.25" x14ac:dyDescent="0.2">
      <c r="A45" s="5">
        <v>103</v>
      </c>
      <c r="B45" s="28" t="s">
        <v>34</v>
      </c>
      <c r="C45" s="28" t="s">
        <v>35</v>
      </c>
      <c r="D45" s="64" t="s">
        <v>112</v>
      </c>
      <c r="E45" s="29" t="s">
        <v>131</v>
      </c>
      <c r="F45" s="30" t="s">
        <v>132</v>
      </c>
      <c r="G45" s="71">
        <v>2020680010106</v>
      </c>
      <c r="H45" s="28" t="s">
        <v>115</v>
      </c>
      <c r="I45" s="2" t="s">
        <v>133</v>
      </c>
      <c r="J45" s="32">
        <v>44927</v>
      </c>
      <c r="K45" s="32">
        <v>45291</v>
      </c>
      <c r="L45" s="42">
        <v>1</v>
      </c>
      <c r="M45" s="63">
        <v>1</v>
      </c>
      <c r="N45" s="58">
        <f t="shared" si="4"/>
        <v>1</v>
      </c>
      <c r="O45" s="68" t="s">
        <v>206</v>
      </c>
      <c r="P45" s="78">
        <v>45000000</v>
      </c>
      <c r="Q45" s="83"/>
      <c r="R45" s="83"/>
      <c r="S45" s="83"/>
      <c r="T45" s="85"/>
      <c r="U45" s="81">
        <f t="shared" si="1"/>
        <v>45000000</v>
      </c>
      <c r="V45" s="82">
        <f>38333333.33-11500000</f>
        <v>26833333.329999998</v>
      </c>
      <c r="W45" s="83"/>
      <c r="X45" s="83"/>
      <c r="Y45" s="83"/>
      <c r="Z45" s="83"/>
      <c r="AA45" s="73">
        <f t="shared" si="3"/>
        <v>26833333.329999998</v>
      </c>
      <c r="AB45" s="1">
        <f>IFERROR(AA45/U45,"-")</f>
        <v>0.59629629622222213</v>
      </c>
      <c r="AC45" s="39"/>
      <c r="AD45" s="35" t="s">
        <v>40</v>
      </c>
      <c r="AE45" s="36" t="s">
        <v>237</v>
      </c>
    </row>
    <row r="46" spans="1:31" s="16" customFormat="1" ht="71.25" x14ac:dyDescent="0.2">
      <c r="A46" s="5">
        <v>104</v>
      </c>
      <c r="B46" s="28" t="s">
        <v>34</v>
      </c>
      <c r="C46" s="28" t="s">
        <v>35</v>
      </c>
      <c r="D46" s="64" t="s">
        <v>112</v>
      </c>
      <c r="E46" s="29" t="s">
        <v>134</v>
      </c>
      <c r="F46" s="30" t="s">
        <v>135</v>
      </c>
      <c r="G46" s="71">
        <v>2020680010106</v>
      </c>
      <c r="H46" s="28" t="s">
        <v>115</v>
      </c>
      <c r="I46" s="2" t="s">
        <v>136</v>
      </c>
      <c r="J46" s="32">
        <v>44927</v>
      </c>
      <c r="K46" s="32">
        <v>45291</v>
      </c>
      <c r="L46" s="33">
        <v>1</v>
      </c>
      <c r="M46" s="62">
        <v>1</v>
      </c>
      <c r="N46" s="58">
        <f t="shared" si="4"/>
        <v>1</v>
      </c>
      <c r="O46" s="68" t="s">
        <v>206</v>
      </c>
      <c r="P46" s="78">
        <f>45000000-25000000</f>
        <v>20000000</v>
      </c>
      <c r="Q46" s="83"/>
      <c r="R46" s="83"/>
      <c r="S46" s="83"/>
      <c r="T46" s="85"/>
      <c r="U46" s="81">
        <f t="shared" si="1"/>
        <v>20000000</v>
      </c>
      <c r="V46" s="82">
        <v>11500000</v>
      </c>
      <c r="W46" s="83"/>
      <c r="X46" s="83"/>
      <c r="Y46" s="83"/>
      <c r="Z46" s="83"/>
      <c r="AA46" s="73">
        <f t="shared" si="3"/>
        <v>11500000</v>
      </c>
      <c r="AB46" s="1">
        <f>IFERROR(AA46/U46,"-")</f>
        <v>0.57499999999999996</v>
      </c>
      <c r="AC46" s="39"/>
      <c r="AD46" s="35" t="s">
        <v>40</v>
      </c>
      <c r="AE46" s="36" t="s">
        <v>237</v>
      </c>
    </row>
    <row r="47" spans="1:31" s="16" customFormat="1" ht="71.25" x14ac:dyDescent="0.2">
      <c r="A47" s="5">
        <v>105</v>
      </c>
      <c r="B47" s="28" t="s">
        <v>34</v>
      </c>
      <c r="C47" s="28" t="s">
        <v>35</v>
      </c>
      <c r="D47" s="64" t="s">
        <v>112</v>
      </c>
      <c r="E47" s="29" t="s">
        <v>137</v>
      </c>
      <c r="F47" s="30" t="s">
        <v>138</v>
      </c>
      <c r="G47" s="71">
        <v>2020680010106</v>
      </c>
      <c r="H47" s="28" t="s">
        <v>115</v>
      </c>
      <c r="I47" s="2" t="s">
        <v>139</v>
      </c>
      <c r="J47" s="32">
        <v>44927</v>
      </c>
      <c r="K47" s="32">
        <v>45291</v>
      </c>
      <c r="L47" s="33">
        <v>1</v>
      </c>
      <c r="M47" s="62">
        <v>1</v>
      </c>
      <c r="N47" s="58">
        <f t="shared" si="4"/>
        <v>1</v>
      </c>
      <c r="O47" s="68" t="s">
        <v>206</v>
      </c>
      <c r="P47" s="78">
        <v>44000000</v>
      </c>
      <c r="Q47" s="83"/>
      <c r="R47" s="83"/>
      <c r="S47" s="83"/>
      <c r="T47" s="85"/>
      <c r="U47" s="81">
        <f t="shared" si="1"/>
        <v>44000000</v>
      </c>
      <c r="V47" s="82">
        <v>32035582.829999998</v>
      </c>
      <c r="W47" s="83"/>
      <c r="X47" s="83"/>
      <c r="Y47" s="83"/>
      <c r="Z47" s="83"/>
      <c r="AA47" s="73">
        <f t="shared" si="3"/>
        <v>32035582.829999998</v>
      </c>
      <c r="AB47" s="1">
        <f>IFERROR(AA47/U47,"-")</f>
        <v>0.72808142795454545</v>
      </c>
      <c r="AC47" s="39"/>
      <c r="AD47" s="35" t="s">
        <v>40</v>
      </c>
      <c r="AE47" s="36" t="s">
        <v>237</v>
      </c>
    </row>
    <row r="48" spans="1:31" s="16" customFormat="1" ht="75" x14ac:dyDescent="0.2">
      <c r="A48" s="5">
        <v>106</v>
      </c>
      <c r="B48" s="28" t="s">
        <v>34</v>
      </c>
      <c r="C48" s="28" t="s">
        <v>35</v>
      </c>
      <c r="D48" s="64" t="s">
        <v>112</v>
      </c>
      <c r="E48" s="29" t="s">
        <v>119</v>
      </c>
      <c r="F48" s="30" t="s">
        <v>120</v>
      </c>
      <c r="G48" s="71">
        <v>2020680010106</v>
      </c>
      <c r="H48" s="28" t="s">
        <v>115</v>
      </c>
      <c r="I48" s="4" t="s">
        <v>116</v>
      </c>
      <c r="J48" s="32">
        <v>44927</v>
      </c>
      <c r="K48" s="32">
        <v>45291</v>
      </c>
      <c r="L48" s="33">
        <v>1</v>
      </c>
      <c r="M48" s="62">
        <v>1</v>
      </c>
      <c r="N48" s="58">
        <f t="shared" si="4"/>
        <v>1</v>
      </c>
      <c r="O48" s="68" t="s">
        <v>206</v>
      </c>
      <c r="P48" s="78">
        <v>137000000</v>
      </c>
      <c r="Q48" s="83"/>
      <c r="R48" s="83"/>
      <c r="S48" s="83"/>
      <c r="T48" s="85"/>
      <c r="U48" s="81">
        <f t="shared" si="1"/>
        <v>137000000</v>
      </c>
      <c r="V48" s="82">
        <v>69574221.340000004</v>
      </c>
      <c r="W48" s="83"/>
      <c r="X48" s="83"/>
      <c r="Y48" s="83"/>
      <c r="Z48" s="83"/>
      <c r="AA48" s="73">
        <f t="shared" si="3"/>
        <v>69574221.340000004</v>
      </c>
      <c r="AB48" s="1">
        <f>IFERROR(AA48/U48,"-")</f>
        <v>0.5078410316788321</v>
      </c>
      <c r="AC48" s="39"/>
      <c r="AD48" s="35" t="s">
        <v>40</v>
      </c>
      <c r="AE48" s="36" t="s">
        <v>237</v>
      </c>
    </row>
    <row r="49" spans="1:31" s="16" customFormat="1" ht="75" x14ac:dyDescent="0.2">
      <c r="A49" s="5">
        <v>107</v>
      </c>
      <c r="B49" s="28" t="s">
        <v>34</v>
      </c>
      <c r="C49" s="28" t="s">
        <v>35</v>
      </c>
      <c r="D49" s="64" t="s">
        <v>121</v>
      </c>
      <c r="E49" s="29" t="s">
        <v>122</v>
      </c>
      <c r="F49" s="30" t="s">
        <v>123</v>
      </c>
      <c r="G49" s="71">
        <v>2020680010106</v>
      </c>
      <c r="H49" s="28" t="s">
        <v>115</v>
      </c>
      <c r="I49" s="4" t="s">
        <v>116</v>
      </c>
      <c r="J49" s="32">
        <v>44927</v>
      </c>
      <c r="K49" s="32">
        <v>45291</v>
      </c>
      <c r="L49" s="33">
        <v>1</v>
      </c>
      <c r="M49" s="59">
        <v>0.2</v>
      </c>
      <c r="N49" s="58">
        <f t="shared" si="4"/>
        <v>0.2</v>
      </c>
      <c r="O49" s="68" t="s">
        <v>206</v>
      </c>
      <c r="P49" s="78">
        <v>38750000</v>
      </c>
      <c r="Q49" s="83"/>
      <c r="R49" s="83"/>
      <c r="S49" s="83"/>
      <c r="T49" s="85"/>
      <c r="U49" s="81">
        <f t="shared" si="1"/>
        <v>38750000</v>
      </c>
      <c r="V49" s="82">
        <v>48333333.340000004</v>
      </c>
      <c r="W49" s="83"/>
      <c r="X49" s="83"/>
      <c r="Y49" s="83"/>
      <c r="Z49" s="83"/>
      <c r="AA49" s="73">
        <f t="shared" si="3"/>
        <v>48333333.340000004</v>
      </c>
      <c r="AB49" s="1">
        <f>IFERROR(AA49/U49,"-")</f>
        <v>1.2473118281290323</v>
      </c>
      <c r="AC49" s="39"/>
      <c r="AD49" s="35" t="s">
        <v>40</v>
      </c>
      <c r="AE49" s="36" t="s">
        <v>237</v>
      </c>
    </row>
    <row r="50" spans="1:31" s="16" customFormat="1" ht="108" customHeight="1" x14ac:dyDescent="0.2">
      <c r="A50" s="5">
        <v>108</v>
      </c>
      <c r="B50" s="28" t="s">
        <v>34</v>
      </c>
      <c r="C50" s="28" t="s">
        <v>35</v>
      </c>
      <c r="D50" s="64" t="s">
        <v>121</v>
      </c>
      <c r="E50" s="29" t="s">
        <v>124</v>
      </c>
      <c r="F50" s="30" t="s">
        <v>125</v>
      </c>
      <c r="G50" s="71">
        <v>2020680010106</v>
      </c>
      <c r="H50" s="28" t="s">
        <v>115</v>
      </c>
      <c r="I50" s="4" t="s">
        <v>116</v>
      </c>
      <c r="J50" s="32">
        <v>44927</v>
      </c>
      <c r="K50" s="32">
        <v>45291</v>
      </c>
      <c r="L50" s="33">
        <v>4</v>
      </c>
      <c r="M50" s="62">
        <v>1</v>
      </c>
      <c r="N50" s="58">
        <f t="shared" si="4"/>
        <v>0.25</v>
      </c>
      <c r="O50" s="68" t="s">
        <v>206</v>
      </c>
      <c r="P50" s="78">
        <v>130000000</v>
      </c>
      <c r="Q50" s="83"/>
      <c r="R50" s="83"/>
      <c r="S50" s="83"/>
      <c r="T50" s="85"/>
      <c r="U50" s="81">
        <f t="shared" si="1"/>
        <v>130000000</v>
      </c>
      <c r="V50" s="82">
        <v>30000000</v>
      </c>
      <c r="W50" s="83"/>
      <c r="X50" s="83"/>
      <c r="Y50" s="83"/>
      <c r="Z50" s="83"/>
      <c r="AA50" s="73">
        <f t="shared" si="3"/>
        <v>30000000</v>
      </c>
      <c r="AB50" s="1">
        <f>IFERROR(AA50/U50,"-")</f>
        <v>0.23076923076923078</v>
      </c>
      <c r="AC50" s="39"/>
      <c r="AD50" s="35" t="s">
        <v>40</v>
      </c>
      <c r="AE50" s="36" t="s">
        <v>237</v>
      </c>
    </row>
    <row r="51" spans="1:31" s="16" customFormat="1" ht="87.75" customHeight="1" x14ac:dyDescent="0.2">
      <c r="A51" s="5">
        <v>109</v>
      </c>
      <c r="B51" s="28" t="s">
        <v>34</v>
      </c>
      <c r="C51" s="28" t="s">
        <v>35</v>
      </c>
      <c r="D51" s="64" t="s">
        <v>121</v>
      </c>
      <c r="E51" s="29" t="s">
        <v>140</v>
      </c>
      <c r="F51" s="30" t="s">
        <v>141</v>
      </c>
      <c r="G51" s="71">
        <v>2020680010106</v>
      </c>
      <c r="H51" s="28" t="s">
        <v>115</v>
      </c>
      <c r="I51" s="2" t="s">
        <v>139</v>
      </c>
      <c r="J51" s="32">
        <v>44927</v>
      </c>
      <c r="K51" s="32">
        <v>45291</v>
      </c>
      <c r="L51" s="33">
        <v>1</v>
      </c>
      <c r="M51" s="67">
        <v>1</v>
      </c>
      <c r="N51" s="58">
        <f t="shared" si="4"/>
        <v>1</v>
      </c>
      <c r="O51" s="68" t="s">
        <v>206</v>
      </c>
      <c r="P51" s="78">
        <v>100000000</v>
      </c>
      <c r="Q51" s="83"/>
      <c r="R51" s="83"/>
      <c r="S51" s="83"/>
      <c r="T51" s="85"/>
      <c r="U51" s="81">
        <f t="shared" si="1"/>
        <v>100000000</v>
      </c>
      <c r="V51" s="82">
        <v>13416666.67</v>
      </c>
      <c r="W51" s="83"/>
      <c r="X51" s="83"/>
      <c r="Y51" s="83"/>
      <c r="Z51" s="83"/>
      <c r="AA51" s="73">
        <f t="shared" si="3"/>
        <v>13416666.67</v>
      </c>
      <c r="AB51" s="1">
        <f>IFERROR(AA51/U51,"-")</f>
        <v>0.13416666669999999</v>
      </c>
      <c r="AC51" s="39"/>
      <c r="AD51" s="35" t="s">
        <v>40</v>
      </c>
      <c r="AE51" s="36" t="s">
        <v>237</v>
      </c>
    </row>
    <row r="52" spans="1:31" s="16" customFormat="1" ht="75" x14ac:dyDescent="0.2">
      <c r="A52" s="5">
        <v>110</v>
      </c>
      <c r="B52" s="28" t="s">
        <v>34</v>
      </c>
      <c r="C52" s="28" t="s">
        <v>35</v>
      </c>
      <c r="D52" s="64" t="s">
        <v>121</v>
      </c>
      <c r="E52" s="29" t="s">
        <v>126</v>
      </c>
      <c r="F52" s="30" t="s">
        <v>127</v>
      </c>
      <c r="G52" s="71">
        <v>2020680010106</v>
      </c>
      <c r="H52" s="28" t="s">
        <v>115</v>
      </c>
      <c r="I52" s="4" t="s">
        <v>116</v>
      </c>
      <c r="J52" s="32">
        <v>44927</v>
      </c>
      <c r="K52" s="32">
        <v>45291</v>
      </c>
      <c r="L52" s="42">
        <v>1</v>
      </c>
      <c r="M52" s="63">
        <v>1</v>
      </c>
      <c r="N52" s="58">
        <f t="shared" si="4"/>
        <v>1</v>
      </c>
      <c r="O52" s="68" t="s">
        <v>206</v>
      </c>
      <c r="P52" s="78">
        <v>68450000</v>
      </c>
      <c r="Q52" s="83"/>
      <c r="R52" s="83"/>
      <c r="S52" s="83"/>
      <c r="T52" s="85"/>
      <c r="U52" s="81">
        <f t="shared" si="1"/>
        <v>68450000</v>
      </c>
      <c r="V52" s="82">
        <v>11500000</v>
      </c>
      <c r="W52" s="83"/>
      <c r="X52" s="83"/>
      <c r="Y52" s="83"/>
      <c r="Z52" s="83"/>
      <c r="AA52" s="73">
        <f t="shared" si="3"/>
        <v>11500000</v>
      </c>
      <c r="AB52" s="1">
        <f>IFERROR(AA52/U52,"-")</f>
        <v>0.16800584368151936</v>
      </c>
      <c r="AC52" s="39"/>
      <c r="AD52" s="35" t="s">
        <v>40</v>
      </c>
      <c r="AE52" s="36" t="s">
        <v>237</v>
      </c>
    </row>
    <row r="53" spans="1:31" s="16" customFormat="1" ht="71.25" x14ac:dyDescent="0.2">
      <c r="A53" s="5">
        <v>111</v>
      </c>
      <c r="B53" s="28" t="s">
        <v>34</v>
      </c>
      <c r="C53" s="28" t="s">
        <v>35</v>
      </c>
      <c r="D53" s="64" t="s">
        <v>142</v>
      </c>
      <c r="E53" s="29" t="s">
        <v>147</v>
      </c>
      <c r="F53" s="30" t="s">
        <v>148</v>
      </c>
      <c r="G53" s="71">
        <v>2020680010050</v>
      </c>
      <c r="H53" s="28" t="s">
        <v>145</v>
      </c>
      <c r="I53" s="4" t="s">
        <v>245</v>
      </c>
      <c r="J53" s="32">
        <v>44927</v>
      </c>
      <c r="K53" s="32">
        <v>45291</v>
      </c>
      <c r="L53" s="33">
        <v>1</v>
      </c>
      <c r="M53" s="62">
        <v>1</v>
      </c>
      <c r="N53" s="58">
        <f t="shared" si="4"/>
        <v>1</v>
      </c>
      <c r="O53" s="68" t="s">
        <v>233</v>
      </c>
      <c r="P53" s="78">
        <v>155000000</v>
      </c>
      <c r="Q53" s="83"/>
      <c r="R53" s="83"/>
      <c r="S53" s="83"/>
      <c r="T53" s="85"/>
      <c r="U53" s="81">
        <f t="shared" si="1"/>
        <v>155000000</v>
      </c>
      <c r="V53" s="82">
        <v>25855962.899999999</v>
      </c>
      <c r="W53" s="83"/>
      <c r="X53" s="83"/>
      <c r="Y53" s="83"/>
      <c r="Z53" s="83"/>
      <c r="AA53" s="73">
        <f t="shared" si="3"/>
        <v>25855962.899999999</v>
      </c>
      <c r="AB53" s="1">
        <f>IFERROR(AA53/U53,"-")</f>
        <v>0.16681266387096774</v>
      </c>
      <c r="AC53" s="39"/>
      <c r="AD53" s="35" t="s">
        <v>40</v>
      </c>
      <c r="AE53" s="36" t="s">
        <v>237</v>
      </c>
    </row>
    <row r="54" spans="1:31" s="16" customFormat="1" ht="71.25" x14ac:dyDescent="0.2">
      <c r="A54" s="5">
        <v>112</v>
      </c>
      <c r="B54" s="28" t="s">
        <v>34</v>
      </c>
      <c r="C54" s="28" t="s">
        <v>35</v>
      </c>
      <c r="D54" s="64" t="s">
        <v>142</v>
      </c>
      <c r="E54" s="29" t="s">
        <v>143</v>
      </c>
      <c r="F54" s="30" t="s">
        <v>144</v>
      </c>
      <c r="G54" s="71">
        <v>2020680010050</v>
      </c>
      <c r="H54" s="28" t="s">
        <v>145</v>
      </c>
      <c r="I54" s="4" t="s">
        <v>146</v>
      </c>
      <c r="J54" s="32">
        <v>44927</v>
      </c>
      <c r="K54" s="32">
        <v>45291</v>
      </c>
      <c r="L54" s="33">
        <v>284</v>
      </c>
      <c r="M54" s="62">
        <v>284</v>
      </c>
      <c r="N54" s="58">
        <f t="shared" si="4"/>
        <v>1</v>
      </c>
      <c r="O54" s="68" t="s">
        <v>231</v>
      </c>
      <c r="P54" s="78">
        <v>1429860368</v>
      </c>
      <c r="Q54" s="83"/>
      <c r="R54" s="83"/>
      <c r="S54" s="83"/>
      <c r="T54" s="85"/>
      <c r="U54" s="81">
        <f t="shared" si="1"/>
        <v>1429860368</v>
      </c>
      <c r="V54" s="82">
        <v>556237017</v>
      </c>
      <c r="W54" s="83"/>
      <c r="X54" s="83"/>
      <c r="Y54" s="83"/>
      <c r="Z54" s="83"/>
      <c r="AA54" s="73">
        <f t="shared" si="3"/>
        <v>556237017</v>
      </c>
      <c r="AB54" s="1">
        <f>IFERROR(AA54/U54,"-")</f>
        <v>0.38901492023170753</v>
      </c>
      <c r="AC54" s="39"/>
      <c r="AD54" s="35" t="s">
        <v>40</v>
      </c>
      <c r="AE54" s="36" t="s">
        <v>237</v>
      </c>
    </row>
    <row r="55" spans="1:31" s="16" customFormat="1" ht="71.25" x14ac:dyDescent="0.2">
      <c r="A55" s="5">
        <v>113</v>
      </c>
      <c r="B55" s="28" t="s">
        <v>34</v>
      </c>
      <c r="C55" s="28" t="s">
        <v>35</v>
      </c>
      <c r="D55" s="64" t="s">
        <v>142</v>
      </c>
      <c r="E55" s="29" t="s">
        <v>149</v>
      </c>
      <c r="F55" s="30" t="s">
        <v>150</v>
      </c>
      <c r="G55" s="71">
        <v>2020680010050</v>
      </c>
      <c r="H55" s="28" t="s">
        <v>145</v>
      </c>
      <c r="I55" s="4" t="s">
        <v>246</v>
      </c>
      <c r="J55" s="32">
        <v>44927</v>
      </c>
      <c r="K55" s="32">
        <v>45291</v>
      </c>
      <c r="L55" s="33">
        <v>1</v>
      </c>
      <c r="M55" s="62">
        <v>1</v>
      </c>
      <c r="N55" s="58">
        <f t="shared" si="4"/>
        <v>1</v>
      </c>
      <c r="O55" s="68" t="s">
        <v>233</v>
      </c>
      <c r="P55" s="78">
        <v>131350000</v>
      </c>
      <c r="Q55" s="83"/>
      <c r="R55" s="83"/>
      <c r="S55" s="83"/>
      <c r="T55" s="85"/>
      <c r="U55" s="81">
        <f t="shared" si="1"/>
        <v>131350000</v>
      </c>
      <c r="V55" s="82">
        <v>65533333.340000004</v>
      </c>
      <c r="W55" s="83"/>
      <c r="X55" s="83"/>
      <c r="Y55" s="83"/>
      <c r="Z55" s="83"/>
      <c r="AA55" s="73">
        <f t="shared" si="3"/>
        <v>65533333.340000004</v>
      </c>
      <c r="AB55" s="1">
        <f t="shared" ref="AB24:AB69" si="5">IFERROR(AA55/U55,"-")</f>
        <v>0.49892145671869054</v>
      </c>
      <c r="AC55" s="39"/>
      <c r="AD55" s="35" t="s">
        <v>40</v>
      </c>
      <c r="AE55" s="36" t="s">
        <v>237</v>
      </c>
    </row>
    <row r="56" spans="1:31" s="16" customFormat="1" ht="71.25" x14ac:dyDescent="0.2">
      <c r="A56" s="5">
        <v>114</v>
      </c>
      <c r="B56" s="28" t="s">
        <v>34</v>
      </c>
      <c r="C56" s="28" t="s">
        <v>35</v>
      </c>
      <c r="D56" s="64" t="s">
        <v>142</v>
      </c>
      <c r="E56" s="29" t="s">
        <v>151</v>
      </c>
      <c r="F56" s="30" t="s">
        <v>152</v>
      </c>
      <c r="G56" s="71">
        <v>2020680010050</v>
      </c>
      <c r="H56" s="28" t="s">
        <v>145</v>
      </c>
      <c r="I56" s="4" t="s">
        <v>247</v>
      </c>
      <c r="J56" s="32">
        <v>44927</v>
      </c>
      <c r="K56" s="32">
        <v>45291</v>
      </c>
      <c r="L56" s="42">
        <v>1</v>
      </c>
      <c r="M56" s="62">
        <v>1</v>
      </c>
      <c r="N56" s="58">
        <f t="shared" si="4"/>
        <v>1</v>
      </c>
      <c r="O56" s="68" t="s">
        <v>227</v>
      </c>
      <c r="P56" s="78">
        <v>67818201</v>
      </c>
      <c r="Q56" s="83"/>
      <c r="R56" s="83"/>
      <c r="S56" s="83"/>
      <c r="T56" s="85"/>
      <c r="U56" s="81">
        <f t="shared" si="1"/>
        <v>67818201</v>
      </c>
      <c r="V56" s="82">
        <v>67818201</v>
      </c>
      <c r="W56" s="83"/>
      <c r="X56" s="83"/>
      <c r="Y56" s="83"/>
      <c r="Z56" s="83"/>
      <c r="AA56" s="73">
        <f t="shared" si="3"/>
        <v>67818201</v>
      </c>
      <c r="AB56" s="1">
        <f t="shared" si="5"/>
        <v>1</v>
      </c>
      <c r="AC56" s="39"/>
      <c r="AD56" s="35" t="s">
        <v>40</v>
      </c>
      <c r="AE56" s="36" t="s">
        <v>237</v>
      </c>
    </row>
    <row r="57" spans="1:31" s="16" customFormat="1" ht="71.25" x14ac:dyDescent="0.2">
      <c r="A57" s="5">
        <v>115</v>
      </c>
      <c r="B57" s="28" t="s">
        <v>34</v>
      </c>
      <c r="C57" s="28" t="s">
        <v>35</v>
      </c>
      <c r="D57" s="64" t="s">
        <v>153</v>
      </c>
      <c r="E57" s="29" t="s">
        <v>154</v>
      </c>
      <c r="F57" s="30" t="s">
        <v>155</v>
      </c>
      <c r="G57" s="71">
        <v>2020680010121</v>
      </c>
      <c r="H57" s="43" t="s">
        <v>156</v>
      </c>
      <c r="I57" s="31" t="s">
        <v>248</v>
      </c>
      <c r="J57" s="32">
        <v>44927</v>
      </c>
      <c r="K57" s="32">
        <v>45291</v>
      </c>
      <c r="L57" s="33">
        <v>250</v>
      </c>
      <c r="M57" s="62">
        <v>250</v>
      </c>
      <c r="N57" s="58">
        <f t="shared" si="4"/>
        <v>1</v>
      </c>
      <c r="O57" s="68" t="s">
        <v>262</v>
      </c>
      <c r="P57" s="78">
        <f>905663996+100000000</f>
        <v>1005663996</v>
      </c>
      <c r="Q57" s="83"/>
      <c r="R57" s="83"/>
      <c r="S57" s="83"/>
      <c r="T57" s="85"/>
      <c r="U57" s="81">
        <f t="shared" si="1"/>
        <v>1005663996</v>
      </c>
      <c r="V57" s="82">
        <v>936657329.33000004</v>
      </c>
      <c r="W57" s="83"/>
      <c r="X57" s="83"/>
      <c r="Y57" s="83"/>
      <c r="Z57" s="83"/>
      <c r="AA57" s="73">
        <f t="shared" si="3"/>
        <v>936657329.33000004</v>
      </c>
      <c r="AB57" s="1">
        <f t="shared" si="5"/>
        <v>0.93138198548971429</v>
      </c>
      <c r="AC57" s="39"/>
      <c r="AD57" s="35" t="s">
        <v>40</v>
      </c>
      <c r="AE57" s="36" t="s">
        <v>237</v>
      </c>
    </row>
    <row r="58" spans="1:31" s="16" customFormat="1" ht="71.25" x14ac:dyDescent="0.2">
      <c r="A58" s="5">
        <v>116</v>
      </c>
      <c r="B58" s="28" t="s">
        <v>34</v>
      </c>
      <c r="C58" s="28" t="s">
        <v>35</v>
      </c>
      <c r="D58" s="64" t="s">
        <v>153</v>
      </c>
      <c r="E58" s="29" t="s">
        <v>157</v>
      </c>
      <c r="F58" s="30" t="s">
        <v>158</v>
      </c>
      <c r="G58" s="71">
        <v>2020680010121</v>
      </c>
      <c r="H58" s="43" t="s">
        <v>156</v>
      </c>
      <c r="I58" s="31" t="s">
        <v>249</v>
      </c>
      <c r="J58" s="32">
        <v>44927</v>
      </c>
      <c r="K58" s="32">
        <v>45291</v>
      </c>
      <c r="L58" s="33">
        <v>1</v>
      </c>
      <c r="M58" s="60">
        <v>0</v>
      </c>
      <c r="N58" s="58">
        <f>IFERROR(IF(M58/L58&gt;100%,100%,M58/L58),"-")</f>
        <v>0</v>
      </c>
      <c r="O58" s="68"/>
      <c r="P58" s="78">
        <v>50000000</v>
      </c>
      <c r="Q58" s="83"/>
      <c r="R58" s="83"/>
      <c r="S58" s="83"/>
      <c r="T58" s="85"/>
      <c r="U58" s="81">
        <f t="shared" si="1"/>
        <v>50000000</v>
      </c>
      <c r="V58" s="82"/>
      <c r="W58" s="83"/>
      <c r="X58" s="83"/>
      <c r="Y58" s="83"/>
      <c r="Z58" s="83"/>
      <c r="AA58" s="73">
        <f t="shared" si="3"/>
        <v>0</v>
      </c>
      <c r="AB58" s="1">
        <f t="shared" si="5"/>
        <v>0</v>
      </c>
      <c r="AC58" s="39"/>
      <c r="AD58" s="35" t="s">
        <v>40</v>
      </c>
      <c r="AE58" s="36" t="s">
        <v>237</v>
      </c>
    </row>
    <row r="59" spans="1:31" s="16" customFormat="1" ht="71.25" x14ac:dyDescent="0.2">
      <c r="A59" s="5">
        <v>117</v>
      </c>
      <c r="B59" s="28" t="s">
        <v>34</v>
      </c>
      <c r="C59" s="28" t="s">
        <v>35</v>
      </c>
      <c r="D59" s="64" t="s">
        <v>153</v>
      </c>
      <c r="E59" s="29" t="s">
        <v>159</v>
      </c>
      <c r="F59" s="30" t="s">
        <v>160</v>
      </c>
      <c r="G59" s="71">
        <v>2020680010121</v>
      </c>
      <c r="H59" s="43" t="s">
        <v>156</v>
      </c>
      <c r="I59" s="31" t="s">
        <v>250</v>
      </c>
      <c r="J59" s="32">
        <v>44927</v>
      </c>
      <c r="K59" s="32">
        <v>45291</v>
      </c>
      <c r="L59" s="33">
        <v>1</v>
      </c>
      <c r="M59" s="59">
        <v>0.3</v>
      </c>
      <c r="N59" s="58">
        <f>IFERROR(IF(M59/L59&gt;100%,100%,M59/L59),"-")</f>
        <v>0.3</v>
      </c>
      <c r="O59" s="68" t="s">
        <v>232</v>
      </c>
      <c r="P59" s="78">
        <v>291600000</v>
      </c>
      <c r="Q59" s="83"/>
      <c r="R59" s="83"/>
      <c r="S59" s="83"/>
      <c r="T59" s="85"/>
      <c r="U59" s="81">
        <f t="shared" si="1"/>
        <v>291600000</v>
      </c>
      <c r="V59" s="82">
        <v>78900000</v>
      </c>
      <c r="W59" s="84"/>
      <c r="X59" s="84"/>
      <c r="Y59" s="84"/>
      <c r="Z59" s="83"/>
      <c r="AA59" s="73">
        <f t="shared" si="3"/>
        <v>78900000</v>
      </c>
      <c r="AB59" s="1">
        <f t="shared" si="5"/>
        <v>0.27057613168724282</v>
      </c>
      <c r="AC59" s="39"/>
      <c r="AD59" s="35" t="s">
        <v>40</v>
      </c>
      <c r="AE59" s="36" t="s">
        <v>237</v>
      </c>
    </row>
    <row r="60" spans="1:31" s="16" customFormat="1" ht="71.25" x14ac:dyDescent="0.2">
      <c r="A60" s="5">
        <v>118</v>
      </c>
      <c r="B60" s="28" t="s">
        <v>34</v>
      </c>
      <c r="C60" s="28" t="s">
        <v>35</v>
      </c>
      <c r="D60" s="64" t="s">
        <v>153</v>
      </c>
      <c r="E60" s="29" t="s">
        <v>161</v>
      </c>
      <c r="F60" s="30" t="s">
        <v>162</v>
      </c>
      <c r="G60" s="71">
        <v>2020680010121</v>
      </c>
      <c r="H60" s="43" t="s">
        <v>156</v>
      </c>
      <c r="I60" s="31" t="s">
        <v>251</v>
      </c>
      <c r="J60" s="32">
        <v>44927</v>
      </c>
      <c r="K60" s="32">
        <v>45291</v>
      </c>
      <c r="L60" s="33">
        <v>200</v>
      </c>
      <c r="M60" s="62">
        <v>0</v>
      </c>
      <c r="N60" s="58">
        <f>IFERROR(IF(M60/L60&gt;100%,100%,M60/L60),"-")</f>
        <v>0</v>
      </c>
      <c r="O60" s="68" t="s">
        <v>267</v>
      </c>
      <c r="P60" s="78">
        <v>269838300</v>
      </c>
      <c r="Q60" s="83"/>
      <c r="R60" s="83"/>
      <c r="S60" s="83"/>
      <c r="T60" s="85"/>
      <c r="U60" s="81">
        <f t="shared" si="1"/>
        <v>269838300</v>
      </c>
      <c r="V60" s="82"/>
      <c r="W60" s="84"/>
      <c r="X60" s="84"/>
      <c r="Y60" s="84"/>
      <c r="Z60" s="83"/>
      <c r="AA60" s="73">
        <f t="shared" si="3"/>
        <v>0</v>
      </c>
      <c r="AB60" s="1">
        <f t="shared" si="5"/>
        <v>0</v>
      </c>
      <c r="AC60" s="39"/>
      <c r="AD60" s="35" t="s">
        <v>40</v>
      </c>
      <c r="AE60" s="36" t="s">
        <v>237</v>
      </c>
    </row>
    <row r="61" spans="1:31" s="16" customFormat="1" ht="71.25" x14ac:dyDescent="0.2">
      <c r="A61" s="5">
        <v>119</v>
      </c>
      <c r="B61" s="28" t="s">
        <v>34</v>
      </c>
      <c r="C61" s="28" t="s">
        <v>35</v>
      </c>
      <c r="D61" s="64" t="s">
        <v>153</v>
      </c>
      <c r="E61" s="29" t="s">
        <v>163</v>
      </c>
      <c r="F61" s="30" t="s">
        <v>164</v>
      </c>
      <c r="G61" s="71">
        <v>2020680010121</v>
      </c>
      <c r="H61" s="43" t="s">
        <v>156</v>
      </c>
      <c r="I61" s="44" t="s">
        <v>252</v>
      </c>
      <c r="J61" s="32">
        <v>44927</v>
      </c>
      <c r="K61" s="32">
        <v>45291</v>
      </c>
      <c r="L61" s="33">
        <v>1</v>
      </c>
      <c r="M61" s="67">
        <v>1</v>
      </c>
      <c r="N61" s="58">
        <f t="shared" si="4"/>
        <v>1</v>
      </c>
      <c r="O61" s="68" t="s">
        <v>232</v>
      </c>
      <c r="P61" s="78">
        <f>160600000-100000000</f>
        <v>60600000</v>
      </c>
      <c r="Q61" s="83"/>
      <c r="R61" s="83"/>
      <c r="S61" s="83"/>
      <c r="T61" s="85"/>
      <c r="U61" s="81">
        <f t="shared" si="1"/>
        <v>60600000</v>
      </c>
      <c r="V61" s="83">
        <v>16000000</v>
      </c>
      <c r="W61" s="84"/>
      <c r="X61" s="84"/>
      <c r="Y61" s="84"/>
      <c r="Z61" s="83"/>
      <c r="AA61" s="73">
        <f t="shared" si="3"/>
        <v>16000000</v>
      </c>
      <c r="AB61" s="1">
        <f t="shared" si="5"/>
        <v>0.264026402640264</v>
      </c>
      <c r="AC61" s="39"/>
      <c r="AD61" s="35" t="s">
        <v>40</v>
      </c>
      <c r="AE61" s="36" t="s">
        <v>237</v>
      </c>
    </row>
    <row r="62" spans="1:31" s="16" customFormat="1" ht="99.75" x14ac:dyDescent="0.2">
      <c r="A62" s="5">
        <v>202</v>
      </c>
      <c r="B62" s="28" t="s">
        <v>165</v>
      </c>
      <c r="C62" s="28" t="s">
        <v>166</v>
      </c>
      <c r="D62" s="65" t="s">
        <v>167</v>
      </c>
      <c r="E62" s="29" t="s">
        <v>170</v>
      </c>
      <c r="F62" s="30" t="s">
        <v>171</v>
      </c>
      <c r="G62" s="71">
        <v>2020680010123</v>
      </c>
      <c r="H62" s="28" t="s">
        <v>172</v>
      </c>
      <c r="I62" s="7" t="s">
        <v>253</v>
      </c>
      <c r="J62" s="32">
        <v>44927</v>
      </c>
      <c r="K62" s="32">
        <v>45291</v>
      </c>
      <c r="L62" s="33">
        <v>60</v>
      </c>
      <c r="M62" s="62">
        <v>0</v>
      </c>
      <c r="N62" s="58">
        <f t="shared" si="4"/>
        <v>0</v>
      </c>
      <c r="O62" s="68"/>
      <c r="P62" s="78">
        <v>150000000</v>
      </c>
      <c r="Q62" s="84"/>
      <c r="R62" s="83"/>
      <c r="S62" s="83"/>
      <c r="T62" s="85"/>
      <c r="U62" s="81">
        <f t="shared" si="1"/>
        <v>150000000</v>
      </c>
      <c r="V62" s="82"/>
      <c r="W62" s="84"/>
      <c r="X62" s="84"/>
      <c r="Y62" s="84"/>
      <c r="Z62" s="83"/>
      <c r="AA62" s="73">
        <f t="shared" si="3"/>
        <v>0</v>
      </c>
      <c r="AB62" s="1">
        <f t="shared" si="5"/>
        <v>0</v>
      </c>
      <c r="AC62" s="39"/>
      <c r="AD62" s="35" t="s">
        <v>40</v>
      </c>
      <c r="AE62" s="36" t="s">
        <v>237</v>
      </c>
    </row>
    <row r="63" spans="1:31" s="16" customFormat="1" ht="99.75" x14ac:dyDescent="0.2">
      <c r="A63" s="5">
        <v>203</v>
      </c>
      <c r="B63" s="28" t="s">
        <v>165</v>
      </c>
      <c r="C63" s="28" t="s">
        <v>166</v>
      </c>
      <c r="D63" s="65" t="s">
        <v>167</v>
      </c>
      <c r="E63" s="29" t="s">
        <v>168</v>
      </c>
      <c r="F63" s="30" t="s">
        <v>169</v>
      </c>
      <c r="G63" s="71">
        <v>2020680010159</v>
      </c>
      <c r="H63" s="43" t="s">
        <v>197</v>
      </c>
      <c r="I63" s="2" t="s">
        <v>209</v>
      </c>
      <c r="J63" s="32">
        <v>44927</v>
      </c>
      <c r="K63" s="32">
        <v>45291</v>
      </c>
      <c r="L63" s="33">
        <v>2</v>
      </c>
      <c r="M63" s="62">
        <v>0</v>
      </c>
      <c r="N63" s="58">
        <f t="shared" si="4"/>
        <v>0</v>
      </c>
      <c r="O63" s="68"/>
      <c r="P63" s="78">
        <v>55000000</v>
      </c>
      <c r="Q63" s="84"/>
      <c r="R63" s="83"/>
      <c r="S63" s="83"/>
      <c r="T63" s="85"/>
      <c r="U63" s="81">
        <f t="shared" si="1"/>
        <v>55000000</v>
      </c>
      <c r="V63" s="82"/>
      <c r="W63" s="84"/>
      <c r="X63" s="84"/>
      <c r="Y63" s="84"/>
      <c r="Z63" s="83"/>
      <c r="AA63" s="73">
        <f t="shared" si="3"/>
        <v>0</v>
      </c>
      <c r="AB63" s="1">
        <f t="shared" si="5"/>
        <v>0</v>
      </c>
      <c r="AC63" s="39"/>
      <c r="AD63" s="35" t="s">
        <v>40</v>
      </c>
      <c r="AE63" s="36" t="s">
        <v>237</v>
      </c>
    </row>
    <row r="64" spans="1:31" s="16" customFormat="1" ht="99.75" x14ac:dyDescent="0.2">
      <c r="A64" s="5">
        <v>204</v>
      </c>
      <c r="B64" s="28" t="s">
        <v>165</v>
      </c>
      <c r="C64" s="28" t="s">
        <v>166</v>
      </c>
      <c r="D64" s="65" t="s">
        <v>167</v>
      </c>
      <c r="E64" s="29" t="s">
        <v>174</v>
      </c>
      <c r="F64" s="30" t="s">
        <v>175</v>
      </c>
      <c r="G64" s="71">
        <v>2020680010123</v>
      </c>
      <c r="H64" s="28" t="s">
        <v>172</v>
      </c>
      <c r="I64" s="7" t="s">
        <v>173</v>
      </c>
      <c r="J64" s="32">
        <v>44927</v>
      </c>
      <c r="K64" s="32">
        <v>45291</v>
      </c>
      <c r="L64" s="33">
        <v>5</v>
      </c>
      <c r="M64" s="62">
        <v>0</v>
      </c>
      <c r="N64" s="58">
        <f t="shared" si="4"/>
        <v>0</v>
      </c>
      <c r="O64" s="68"/>
      <c r="P64" s="78">
        <v>120000000</v>
      </c>
      <c r="Q64" s="83"/>
      <c r="R64" s="83"/>
      <c r="S64" s="83"/>
      <c r="T64" s="85"/>
      <c r="U64" s="81">
        <f t="shared" si="1"/>
        <v>120000000</v>
      </c>
      <c r="V64" s="82"/>
      <c r="W64" s="84"/>
      <c r="X64" s="84"/>
      <c r="Y64" s="84"/>
      <c r="Z64" s="83"/>
      <c r="AA64" s="73">
        <f t="shared" si="3"/>
        <v>0</v>
      </c>
      <c r="AB64" s="1">
        <f t="shared" si="5"/>
        <v>0</v>
      </c>
      <c r="AC64" s="39"/>
      <c r="AD64" s="35" t="s">
        <v>40</v>
      </c>
      <c r="AE64" s="36" t="s">
        <v>237</v>
      </c>
    </row>
    <row r="65" spans="1:73" s="16" customFormat="1" ht="99.75" x14ac:dyDescent="0.2">
      <c r="A65" s="5">
        <v>205</v>
      </c>
      <c r="B65" s="28" t="s">
        <v>165</v>
      </c>
      <c r="C65" s="28" t="s">
        <v>166</v>
      </c>
      <c r="D65" s="65" t="s">
        <v>167</v>
      </c>
      <c r="E65" s="29" t="s">
        <v>176</v>
      </c>
      <c r="F65" s="30" t="s">
        <v>177</v>
      </c>
      <c r="G65" s="71">
        <v>2020680010123</v>
      </c>
      <c r="H65" s="28" t="s">
        <v>172</v>
      </c>
      <c r="I65" s="7" t="s">
        <v>254</v>
      </c>
      <c r="J65" s="32">
        <v>44927</v>
      </c>
      <c r="K65" s="32">
        <v>45291</v>
      </c>
      <c r="L65" s="33">
        <v>4</v>
      </c>
      <c r="M65" s="62">
        <v>4</v>
      </c>
      <c r="N65" s="58">
        <f t="shared" si="4"/>
        <v>1</v>
      </c>
      <c r="O65" s="68" t="s">
        <v>208</v>
      </c>
      <c r="P65" s="78">
        <v>46200000</v>
      </c>
      <c r="Q65" s="83"/>
      <c r="R65" s="83"/>
      <c r="S65" s="83"/>
      <c r="T65" s="85"/>
      <c r="U65" s="81">
        <f t="shared" si="1"/>
        <v>46200000</v>
      </c>
      <c r="V65" s="82">
        <v>14333333.33</v>
      </c>
      <c r="W65" s="84"/>
      <c r="X65" s="84"/>
      <c r="Y65" s="84"/>
      <c r="Z65" s="83"/>
      <c r="AA65" s="73">
        <f t="shared" si="3"/>
        <v>14333333.33</v>
      </c>
      <c r="AB65" s="1">
        <f t="shared" si="5"/>
        <v>0.31024531017316015</v>
      </c>
      <c r="AC65" s="39"/>
      <c r="AD65" s="35" t="s">
        <v>40</v>
      </c>
      <c r="AE65" s="36" t="s">
        <v>237</v>
      </c>
    </row>
    <row r="66" spans="1:73" s="16" customFormat="1" ht="99.75" x14ac:dyDescent="0.2">
      <c r="A66" s="5">
        <v>206</v>
      </c>
      <c r="B66" s="28" t="s">
        <v>165</v>
      </c>
      <c r="C66" s="28" t="s">
        <v>166</v>
      </c>
      <c r="D66" s="65" t="s">
        <v>167</v>
      </c>
      <c r="E66" s="29" t="s">
        <v>178</v>
      </c>
      <c r="F66" s="30" t="s">
        <v>179</v>
      </c>
      <c r="G66" s="71">
        <v>2020680010123</v>
      </c>
      <c r="H66" s="28" t="s">
        <v>172</v>
      </c>
      <c r="I66" s="7" t="s">
        <v>255</v>
      </c>
      <c r="J66" s="32">
        <v>44927</v>
      </c>
      <c r="K66" s="32">
        <v>45291</v>
      </c>
      <c r="L66" s="33">
        <v>1</v>
      </c>
      <c r="M66" s="62">
        <v>1</v>
      </c>
      <c r="N66" s="58">
        <f t="shared" si="4"/>
        <v>1</v>
      </c>
      <c r="O66" s="68" t="s">
        <v>208</v>
      </c>
      <c r="P66" s="78">
        <v>93500000</v>
      </c>
      <c r="Q66" s="83"/>
      <c r="R66" s="83"/>
      <c r="S66" s="83"/>
      <c r="T66" s="85"/>
      <c r="U66" s="81">
        <f t="shared" si="1"/>
        <v>93500000</v>
      </c>
      <c r="V66" s="82">
        <v>58083333.310000002</v>
      </c>
      <c r="W66" s="83"/>
      <c r="X66" s="83"/>
      <c r="Y66" s="83"/>
      <c r="Z66" s="83"/>
      <c r="AA66" s="73">
        <f t="shared" si="3"/>
        <v>58083333.310000002</v>
      </c>
      <c r="AB66" s="1">
        <f t="shared" si="5"/>
        <v>0.62121212096256684</v>
      </c>
      <c r="AC66" s="39"/>
      <c r="AD66" s="35" t="s">
        <v>40</v>
      </c>
      <c r="AE66" s="36" t="s">
        <v>237</v>
      </c>
    </row>
    <row r="67" spans="1:73" s="16" customFormat="1" ht="99.75" x14ac:dyDescent="0.2">
      <c r="A67" s="5">
        <v>207</v>
      </c>
      <c r="B67" s="28" t="s">
        <v>165</v>
      </c>
      <c r="C67" s="28" t="s">
        <v>166</v>
      </c>
      <c r="D67" s="65" t="s">
        <v>167</v>
      </c>
      <c r="E67" s="29" t="s">
        <v>180</v>
      </c>
      <c r="F67" s="30" t="s">
        <v>181</v>
      </c>
      <c r="G67" s="71">
        <v>2020680010123</v>
      </c>
      <c r="H67" s="28" t="s">
        <v>172</v>
      </c>
      <c r="I67" s="7" t="s">
        <v>173</v>
      </c>
      <c r="J67" s="32">
        <v>44927</v>
      </c>
      <c r="K67" s="32">
        <v>45291</v>
      </c>
      <c r="L67" s="33">
        <v>0</v>
      </c>
      <c r="M67" s="62">
        <v>0</v>
      </c>
      <c r="N67" s="58" t="str">
        <f t="shared" si="4"/>
        <v>-</v>
      </c>
      <c r="O67" s="68" t="s">
        <v>208</v>
      </c>
      <c r="P67" s="78">
        <v>114000000</v>
      </c>
      <c r="Q67" s="83"/>
      <c r="R67" s="83"/>
      <c r="S67" s="83"/>
      <c r="T67" s="85"/>
      <c r="U67" s="81">
        <f t="shared" si="1"/>
        <v>114000000</v>
      </c>
      <c r="V67" s="82">
        <v>8750000</v>
      </c>
      <c r="W67" s="83"/>
      <c r="X67" s="83"/>
      <c r="Y67" s="83"/>
      <c r="Z67" s="83"/>
      <c r="AA67" s="73">
        <f t="shared" si="3"/>
        <v>8750000</v>
      </c>
      <c r="AB67" s="1">
        <f t="shared" si="5"/>
        <v>7.6754385964912283E-2</v>
      </c>
      <c r="AC67" s="39"/>
      <c r="AD67" s="35" t="s">
        <v>40</v>
      </c>
      <c r="AE67" s="36" t="s">
        <v>237</v>
      </c>
    </row>
    <row r="68" spans="1:73" s="16" customFormat="1" ht="57" x14ac:dyDescent="0.2">
      <c r="A68" s="5">
        <v>234</v>
      </c>
      <c r="B68" s="28" t="s">
        <v>71</v>
      </c>
      <c r="C68" s="28" t="s">
        <v>72</v>
      </c>
      <c r="D68" s="64" t="s">
        <v>73</v>
      </c>
      <c r="E68" s="29" t="s">
        <v>74</v>
      </c>
      <c r="F68" s="30" t="s">
        <v>75</v>
      </c>
      <c r="G68" s="71">
        <v>2021680010003</v>
      </c>
      <c r="H68" s="28" t="s">
        <v>39</v>
      </c>
      <c r="I68" s="4" t="s">
        <v>200</v>
      </c>
      <c r="J68" s="32">
        <v>44927</v>
      </c>
      <c r="K68" s="32">
        <v>45291</v>
      </c>
      <c r="L68" s="33">
        <v>1</v>
      </c>
      <c r="M68" s="66">
        <v>0.4</v>
      </c>
      <c r="N68" s="58">
        <f t="shared" si="4"/>
        <v>0.4</v>
      </c>
      <c r="O68" s="68"/>
      <c r="P68" s="78">
        <v>30000000</v>
      </c>
      <c r="Q68" s="83"/>
      <c r="R68" s="83"/>
      <c r="S68" s="83"/>
      <c r="T68" s="85"/>
      <c r="U68" s="81">
        <f t="shared" si="1"/>
        <v>30000000</v>
      </c>
      <c r="V68" s="82">
        <v>12000000</v>
      </c>
      <c r="W68" s="83"/>
      <c r="X68" s="83"/>
      <c r="Y68" s="83"/>
      <c r="Z68" s="83"/>
      <c r="AA68" s="73">
        <f t="shared" si="3"/>
        <v>12000000</v>
      </c>
      <c r="AB68" s="1">
        <f t="shared" si="5"/>
        <v>0.4</v>
      </c>
      <c r="AC68" s="39"/>
      <c r="AD68" s="35" t="s">
        <v>40</v>
      </c>
      <c r="AE68" s="36" t="s">
        <v>237</v>
      </c>
    </row>
    <row r="69" spans="1:73" s="16" customFormat="1" ht="85.5" x14ac:dyDescent="0.2">
      <c r="A69" s="5">
        <v>283</v>
      </c>
      <c r="B69" s="28" t="s">
        <v>31</v>
      </c>
      <c r="C69" s="28" t="s">
        <v>182</v>
      </c>
      <c r="D69" s="65" t="s">
        <v>183</v>
      </c>
      <c r="E69" s="29" t="s">
        <v>184</v>
      </c>
      <c r="F69" s="30" t="s">
        <v>185</v>
      </c>
      <c r="G69" s="71">
        <v>2022680010029</v>
      </c>
      <c r="H69" s="28" t="s">
        <v>228</v>
      </c>
      <c r="I69" s="44" t="s">
        <v>256</v>
      </c>
      <c r="J69" s="32">
        <v>44927</v>
      </c>
      <c r="K69" s="32">
        <v>45291</v>
      </c>
      <c r="L69" s="106">
        <v>1</v>
      </c>
      <c r="M69" s="133">
        <v>1</v>
      </c>
      <c r="N69" s="86">
        <f t="shared" si="4"/>
        <v>1</v>
      </c>
      <c r="O69" s="68" t="s">
        <v>203</v>
      </c>
      <c r="P69" s="78">
        <v>343450000</v>
      </c>
      <c r="Q69" s="83"/>
      <c r="R69" s="83"/>
      <c r="S69" s="83"/>
      <c r="T69" s="85"/>
      <c r="U69" s="118">
        <f>SUM(P69:T70)</f>
        <v>514700000</v>
      </c>
      <c r="V69" s="82">
        <v>177100000</v>
      </c>
      <c r="W69" s="83"/>
      <c r="X69" s="83"/>
      <c r="Y69" s="83"/>
      <c r="Z69" s="83"/>
      <c r="AA69" s="120">
        <f>SUM(V69:Z70)</f>
        <v>201600000</v>
      </c>
      <c r="AB69" s="122">
        <f t="shared" si="5"/>
        <v>0.39168447639401593</v>
      </c>
      <c r="AC69" s="129"/>
      <c r="AD69" s="131" t="s">
        <v>40</v>
      </c>
      <c r="AE69" s="127" t="s">
        <v>237</v>
      </c>
    </row>
    <row r="70" spans="1:73" s="16" customFormat="1" ht="85.5" x14ac:dyDescent="0.2">
      <c r="A70" s="5">
        <v>283</v>
      </c>
      <c r="B70" s="28" t="s">
        <v>31</v>
      </c>
      <c r="C70" s="28" t="s">
        <v>182</v>
      </c>
      <c r="D70" s="65" t="s">
        <v>183</v>
      </c>
      <c r="E70" s="29" t="s">
        <v>184</v>
      </c>
      <c r="F70" s="30" t="s">
        <v>185</v>
      </c>
      <c r="G70" s="71">
        <v>2022680010035</v>
      </c>
      <c r="H70" s="28" t="s">
        <v>229</v>
      </c>
      <c r="I70" s="44" t="s">
        <v>257</v>
      </c>
      <c r="J70" s="32">
        <v>44927</v>
      </c>
      <c r="K70" s="32">
        <v>45291</v>
      </c>
      <c r="L70" s="107"/>
      <c r="M70" s="134"/>
      <c r="N70" s="87"/>
      <c r="O70" s="70" t="s">
        <v>203</v>
      </c>
      <c r="P70" s="78">
        <v>171250000</v>
      </c>
      <c r="Q70" s="83"/>
      <c r="R70" s="83"/>
      <c r="S70" s="83"/>
      <c r="T70" s="85"/>
      <c r="U70" s="119"/>
      <c r="V70" s="82">
        <v>24500000</v>
      </c>
      <c r="W70" s="83"/>
      <c r="X70" s="83"/>
      <c r="Y70" s="83"/>
      <c r="Z70" s="83"/>
      <c r="AA70" s="121"/>
      <c r="AB70" s="123"/>
      <c r="AC70" s="130"/>
      <c r="AD70" s="132"/>
      <c r="AE70" s="128"/>
    </row>
    <row r="71" spans="1:73" s="16" customFormat="1" ht="85.5" x14ac:dyDescent="0.2">
      <c r="A71" s="5">
        <v>284</v>
      </c>
      <c r="B71" s="28" t="s">
        <v>31</v>
      </c>
      <c r="C71" s="28" t="s">
        <v>182</v>
      </c>
      <c r="D71" s="65" t="s">
        <v>183</v>
      </c>
      <c r="E71" s="29" t="s">
        <v>189</v>
      </c>
      <c r="F71" s="30" t="s">
        <v>190</v>
      </c>
      <c r="G71" s="71">
        <v>2020680010140</v>
      </c>
      <c r="H71" s="28" t="s">
        <v>240</v>
      </c>
      <c r="I71" s="2" t="s">
        <v>210</v>
      </c>
      <c r="J71" s="32">
        <v>44927</v>
      </c>
      <c r="K71" s="32">
        <v>45291</v>
      </c>
      <c r="L71" s="33">
        <v>1</v>
      </c>
      <c r="M71" s="62">
        <v>0</v>
      </c>
      <c r="N71" s="58">
        <f>IFERROR(IF(M71/L71&gt;100%,100%,M71/L71),"-")</f>
        <v>0</v>
      </c>
      <c r="O71" s="68"/>
      <c r="P71" s="78">
        <v>90000000</v>
      </c>
      <c r="Q71" s="83"/>
      <c r="R71" s="83"/>
      <c r="S71" s="83"/>
      <c r="T71" s="85"/>
      <c r="U71" s="81">
        <f t="shared" si="1"/>
        <v>90000000</v>
      </c>
      <c r="V71" s="82"/>
      <c r="W71" s="83"/>
      <c r="X71" s="83"/>
      <c r="Y71" s="83"/>
      <c r="Z71" s="83"/>
      <c r="AA71" s="73">
        <f t="shared" ref="AA71:AA74" si="6">SUM(V71:Z71)</f>
        <v>0</v>
      </c>
      <c r="AB71" s="1">
        <f>IFERROR(AA71/U71,"-")</f>
        <v>0</v>
      </c>
      <c r="AC71" s="39"/>
      <c r="AD71" s="35" t="s">
        <v>40</v>
      </c>
      <c r="AE71" s="36" t="s">
        <v>237</v>
      </c>
    </row>
    <row r="72" spans="1:73" s="16" customFormat="1" ht="85.5" x14ac:dyDescent="0.2">
      <c r="A72" s="5">
        <v>285</v>
      </c>
      <c r="B72" s="41" t="s">
        <v>31</v>
      </c>
      <c r="C72" s="28" t="s">
        <v>182</v>
      </c>
      <c r="D72" s="65" t="s">
        <v>183</v>
      </c>
      <c r="E72" s="45" t="s">
        <v>187</v>
      </c>
      <c r="F72" s="30" t="s">
        <v>188</v>
      </c>
      <c r="G72" s="71">
        <v>2022680010029</v>
      </c>
      <c r="H72" s="28" t="s">
        <v>228</v>
      </c>
      <c r="I72" s="4" t="s">
        <v>258</v>
      </c>
      <c r="J72" s="32">
        <v>44927</v>
      </c>
      <c r="K72" s="32">
        <v>45291</v>
      </c>
      <c r="L72" s="42">
        <v>1</v>
      </c>
      <c r="M72" s="63">
        <v>1</v>
      </c>
      <c r="N72" s="58">
        <f>IFERROR(IF(M72/L72&gt;100%,100%,M72/L72),"-")</f>
        <v>1</v>
      </c>
      <c r="O72" s="68" t="s">
        <v>203</v>
      </c>
      <c r="P72" s="78">
        <v>181500000</v>
      </c>
      <c r="Q72" s="83"/>
      <c r="R72" s="83"/>
      <c r="S72" s="83"/>
      <c r="T72" s="85"/>
      <c r="U72" s="81">
        <f t="shared" si="1"/>
        <v>181500000</v>
      </c>
      <c r="V72" s="82">
        <v>168558486.53</v>
      </c>
      <c r="W72" s="83"/>
      <c r="X72" s="83"/>
      <c r="Y72" s="83"/>
      <c r="Z72" s="83"/>
      <c r="AA72" s="73">
        <f t="shared" si="6"/>
        <v>168558486.53</v>
      </c>
      <c r="AB72" s="1">
        <f>IFERROR(AA72/U72,"-")</f>
        <v>0.92869689548209367</v>
      </c>
      <c r="AC72" s="39"/>
      <c r="AD72" s="35" t="s">
        <v>40</v>
      </c>
      <c r="AE72" s="36" t="s">
        <v>237</v>
      </c>
    </row>
    <row r="73" spans="1:73" s="16" customFormat="1" ht="85.5" x14ac:dyDescent="0.2">
      <c r="A73" s="5">
        <v>286</v>
      </c>
      <c r="B73" s="28" t="s">
        <v>31</v>
      </c>
      <c r="C73" s="28" t="s">
        <v>182</v>
      </c>
      <c r="D73" s="65" t="s">
        <v>183</v>
      </c>
      <c r="E73" s="29" t="s">
        <v>186</v>
      </c>
      <c r="F73" s="30" t="s">
        <v>241</v>
      </c>
      <c r="G73" s="71">
        <v>2022680010029</v>
      </c>
      <c r="H73" s="28" t="s">
        <v>228</v>
      </c>
      <c r="I73" s="31" t="s">
        <v>259</v>
      </c>
      <c r="J73" s="32">
        <v>44927</v>
      </c>
      <c r="K73" s="32">
        <v>45291</v>
      </c>
      <c r="L73" s="42">
        <v>1</v>
      </c>
      <c r="M73" s="63">
        <v>1</v>
      </c>
      <c r="N73" s="58">
        <f>IFERROR(IF(M73/L73&gt;100%,100%,M73/L73),"-")</f>
        <v>1</v>
      </c>
      <c r="O73" s="68" t="s">
        <v>202</v>
      </c>
      <c r="P73" s="78">
        <v>83000000</v>
      </c>
      <c r="Q73" s="83"/>
      <c r="R73" s="83"/>
      <c r="S73" s="83"/>
      <c r="T73" s="85"/>
      <c r="U73" s="81">
        <f t="shared" si="1"/>
        <v>83000000</v>
      </c>
      <c r="V73" s="82">
        <v>52522500</v>
      </c>
      <c r="W73" s="83"/>
      <c r="X73" s="83"/>
      <c r="Y73" s="83"/>
      <c r="Z73" s="83"/>
      <c r="AA73" s="73">
        <f t="shared" si="6"/>
        <v>52522500</v>
      </c>
      <c r="AB73" s="1">
        <f>IFERROR(AA73/U73,"-")</f>
        <v>0.63280120481927715</v>
      </c>
      <c r="AC73" s="39"/>
      <c r="AD73" s="35" t="s">
        <v>40</v>
      </c>
      <c r="AE73" s="36" t="s">
        <v>237</v>
      </c>
    </row>
    <row r="74" spans="1:73" s="16" customFormat="1" ht="85.5" x14ac:dyDescent="0.2">
      <c r="A74" s="5">
        <v>300</v>
      </c>
      <c r="B74" s="41" t="s">
        <v>31</v>
      </c>
      <c r="C74" s="41" t="s">
        <v>32</v>
      </c>
      <c r="D74" s="6" t="s">
        <v>33</v>
      </c>
      <c r="E74" s="29" t="s">
        <v>191</v>
      </c>
      <c r="F74" s="30" t="s">
        <v>192</v>
      </c>
      <c r="G74" s="72">
        <v>2020680010025</v>
      </c>
      <c r="H74" s="28" t="s">
        <v>193</v>
      </c>
      <c r="I74" s="31" t="s">
        <v>194</v>
      </c>
      <c r="J74" s="32">
        <v>44927</v>
      </c>
      <c r="K74" s="32">
        <v>45291</v>
      </c>
      <c r="L74" s="42">
        <v>1</v>
      </c>
      <c r="M74" s="63">
        <v>1</v>
      </c>
      <c r="N74" s="58">
        <f>IFERROR(IF(M74/L74&gt;100%,100%,M74/L74),"-")</f>
        <v>1</v>
      </c>
      <c r="O74" s="68" t="s">
        <v>263</v>
      </c>
      <c r="P74" s="78">
        <v>684200000</v>
      </c>
      <c r="Q74" s="83"/>
      <c r="R74" s="83"/>
      <c r="S74" s="83"/>
      <c r="T74" s="85"/>
      <c r="U74" s="81">
        <f t="shared" ref="U74" si="7">SUM(P74:T74)</f>
        <v>684200000</v>
      </c>
      <c r="V74" s="82">
        <v>598050000</v>
      </c>
      <c r="W74" s="83"/>
      <c r="X74" s="83"/>
      <c r="Y74" s="83"/>
      <c r="Z74" s="83"/>
      <c r="AA74" s="73">
        <f t="shared" si="6"/>
        <v>598050000</v>
      </c>
      <c r="AB74" s="1">
        <f>IFERROR(AA74/U74,"-")</f>
        <v>0.87408652440806778</v>
      </c>
      <c r="AC74" s="39"/>
      <c r="AD74" s="35" t="s">
        <v>40</v>
      </c>
      <c r="AE74" s="36" t="s">
        <v>237</v>
      </c>
    </row>
    <row r="75" spans="1:73" s="17" customFormat="1" ht="15.75" x14ac:dyDescent="0.2">
      <c r="A75" s="22">
        <f>SUM(--(FREQUENCY(A9:A74,A9:A74)&gt;0))</f>
        <v>62</v>
      </c>
      <c r="B75" s="46"/>
      <c r="C75" s="47"/>
      <c r="D75" s="47"/>
      <c r="E75" s="47"/>
      <c r="F75" s="47"/>
      <c r="G75" s="47"/>
      <c r="H75" s="47"/>
      <c r="I75" s="47"/>
      <c r="J75" s="47"/>
      <c r="K75" s="48"/>
      <c r="L75" s="49"/>
      <c r="M75" s="56" t="s">
        <v>266</v>
      </c>
      <c r="N75" s="49">
        <v>0.88100000000000001</v>
      </c>
      <c r="O75" s="50"/>
      <c r="P75" s="75">
        <f>SUBTOTAL(9,P9:P74)</f>
        <v>11121735934</v>
      </c>
      <c r="Q75" s="75">
        <f t="shared" ref="Q75:T75" si="8">SUBTOTAL(9,Q9:Q74)</f>
        <v>0</v>
      </c>
      <c r="R75" s="75">
        <f t="shared" si="8"/>
        <v>0</v>
      </c>
      <c r="S75" s="75">
        <f t="shared" si="8"/>
        <v>0</v>
      </c>
      <c r="T75" s="75">
        <f t="shared" si="8"/>
        <v>7740955290</v>
      </c>
      <c r="U75" s="76">
        <f>SUBTOTAL(9,U9:U74)</f>
        <v>18862691224</v>
      </c>
      <c r="V75" s="75">
        <f>SUBTOTAL(9,V9:V74)</f>
        <v>4484218775.4400005</v>
      </c>
      <c r="W75" s="75">
        <f t="shared" ref="W75:Z75" si="9">SUBTOTAL(9,W9:W74)</f>
        <v>0</v>
      </c>
      <c r="X75" s="75">
        <f t="shared" si="9"/>
        <v>0</v>
      </c>
      <c r="Y75" s="75">
        <f t="shared" si="9"/>
        <v>0</v>
      </c>
      <c r="Z75" s="75">
        <f t="shared" si="9"/>
        <v>5813158733</v>
      </c>
      <c r="AA75" s="76">
        <f>SUBTOTAL(9,AA9:AA74)</f>
        <v>10297377508.440001</v>
      </c>
      <c r="AB75" s="77">
        <f>IFERROR(AA75/U75,"-")</f>
        <v>0.54591242501696169</v>
      </c>
      <c r="AC75" s="51">
        <f>SUBTOTAL(9,AC9:AC74)</f>
        <v>66250000</v>
      </c>
      <c r="AD75" s="50"/>
      <c r="AE75" s="50"/>
    </row>
    <row r="76" spans="1:73" s="17" customFormat="1" x14ac:dyDescent="0.2">
      <c r="G76" s="52"/>
      <c r="L76" s="53"/>
      <c r="M76" s="21"/>
      <c r="N76" s="53"/>
      <c r="O76" s="53"/>
      <c r="U76"/>
      <c r="Y76"/>
      <c r="Z76"/>
      <c r="AA76"/>
      <c r="AB76"/>
      <c r="AD76" s="54"/>
      <c r="AE76" s="55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</row>
    <row r="77" spans="1:73" x14ac:dyDescent="0.2"/>
  </sheetData>
  <mergeCells count="54">
    <mergeCell ref="AE69:AE70"/>
    <mergeCell ref="L69:L70"/>
    <mergeCell ref="M69:M70"/>
    <mergeCell ref="U69:U70"/>
    <mergeCell ref="AA69:AA70"/>
    <mergeCell ref="AC69:AC70"/>
    <mergeCell ref="AD69:AD70"/>
    <mergeCell ref="AB69:AB70"/>
    <mergeCell ref="AE22:AE23"/>
    <mergeCell ref="L22:L23"/>
    <mergeCell ref="M22:M23"/>
    <mergeCell ref="U22:U23"/>
    <mergeCell ref="AA22:AA23"/>
    <mergeCell ref="AC22:AC23"/>
    <mergeCell ref="AD22:AD23"/>
    <mergeCell ref="AB22:AB23"/>
    <mergeCell ref="AE14:AE15"/>
    <mergeCell ref="AC10:AC11"/>
    <mergeCell ref="AD10:AD11"/>
    <mergeCell ref="AE10:AE11"/>
    <mergeCell ref="AA14:AA15"/>
    <mergeCell ref="AC14:AC15"/>
    <mergeCell ref="AD14:AD15"/>
    <mergeCell ref="AB14:AB15"/>
    <mergeCell ref="AB10:AB11"/>
    <mergeCell ref="L7:N7"/>
    <mergeCell ref="P7:U7"/>
    <mergeCell ref="V7:AA7"/>
    <mergeCell ref="L14:L15"/>
    <mergeCell ref="M14:M15"/>
    <mergeCell ref="U14:U15"/>
    <mergeCell ref="AC1:AE1"/>
    <mergeCell ref="AC2:AE2"/>
    <mergeCell ref="AC3:AE3"/>
    <mergeCell ref="AC4:AE4"/>
    <mergeCell ref="AB7:AB8"/>
    <mergeCell ref="AC7:AC8"/>
    <mergeCell ref="AD7:AE7"/>
    <mergeCell ref="N10:N11"/>
    <mergeCell ref="N14:N15"/>
    <mergeCell ref="N22:N23"/>
    <mergeCell ref="N69:N70"/>
    <mergeCell ref="A1:A4"/>
    <mergeCell ref="B1:AB4"/>
    <mergeCell ref="A5:C5"/>
    <mergeCell ref="D5:G5"/>
    <mergeCell ref="A6:C6"/>
    <mergeCell ref="D6:G6"/>
    <mergeCell ref="A7:F7"/>
    <mergeCell ref="G7:K7"/>
    <mergeCell ref="L10:L11"/>
    <mergeCell ref="M10:M11"/>
    <mergeCell ref="U10:U11"/>
    <mergeCell ref="AA10:AA11"/>
  </mergeCells>
  <conditionalFormatting sqref="N9:N10 N12:N14 N16:N22 N24:N69 N71:N74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2023-06-08T19:07:33Z</dcterms:modified>
</cp:coreProperties>
</file>