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2 - Diciembre\Revisados\1 - Finales\"/>
    </mc:Choice>
  </mc:AlternateContent>
  <xr:revisionPtr revIDLastSave="0" documentId="13_ncr:1_{8A688EC8-97F2-4750-81C2-D510448730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4" i="14" l="1"/>
  <c r="AA14" i="14"/>
  <c r="AA12" i="14"/>
  <c r="AA11" i="14"/>
  <c r="AA10" i="14"/>
  <c r="AA9" i="14"/>
  <c r="U12" i="14"/>
  <c r="U11" i="14"/>
  <c r="U10" i="14"/>
  <c r="U9" i="14"/>
  <c r="N14" i="14"/>
  <c r="N16" i="14" s="1"/>
  <c r="N12" i="14"/>
  <c r="N11" i="14"/>
  <c r="N10" i="14"/>
  <c r="N9" i="14"/>
  <c r="A16" i="14" a="1"/>
  <c r="A16" i="14" s="1"/>
  <c r="V15" i="14"/>
  <c r="P15" i="14"/>
  <c r="V14" i="14"/>
  <c r="P14" i="14"/>
  <c r="V12" i="14" l="1"/>
  <c r="P12" i="14"/>
  <c r="V10" i="14" l="1"/>
  <c r="V9" i="14"/>
  <c r="AB11" i="14" l="1"/>
  <c r="P13" i="14"/>
  <c r="V16" i="14"/>
  <c r="P9" i="14" l="1"/>
  <c r="P10" i="14"/>
  <c r="Q16" i="14"/>
  <c r="W16" i="14"/>
  <c r="X16" i="14"/>
  <c r="Y16" i="14"/>
  <c r="Z16" i="14"/>
  <c r="R16" i="14"/>
  <c r="S16" i="14"/>
  <c r="T16" i="14"/>
  <c r="P16" i="14" l="1"/>
  <c r="AB14" i="14"/>
  <c r="AC16" i="14"/>
  <c r="AA16" i="14" l="1"/>
  <c r="U16" i="14"/>
  <c r="AB12" i="14"/>
  <c r="AB9" i="14"/>
  <c r="AB10" i="14"/>
  <c r="AB16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<sst xmlns="http://schemas.openxmlformats.org/spreadsheetml/2006/main" count="109" uniqueCount="72">
  <si>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</si>
  <si>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</si>
  <si>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</si>
  <si>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</si>
  <si>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</si>
  <si>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</si>
  <si>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</si>
  <si>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</si>
  <si>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</si>
  <si>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</si>
  <si>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</si>
  <si>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</si>
  <si>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</si>
  <si>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</si>
  <si>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</si>
  <si>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</si>
  <si>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</si>
  <si>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</si>
  <si>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</si>
  <si>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</si>
  <si>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</si>
  <si>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</si>
  <si>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</si>
  <si>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</si>
  <si>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</si>
  <si>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</si>
  <si>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</si>
  <si>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</si>
  <si>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</si>
  <si>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</si>
  <si>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</si>
  <si>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</si>
  <si>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</si>
  <si>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</si>
  <si>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</si>
  <si>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</si>
  <si>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 xml:space="preserve"> PLAN DE ACCIÓN - PLAN DE DESARROLLO MUNICIPAL
SECRETARÍA JURÍDICA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</si>
  <si>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</si>
  <si>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</si>
  <si>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</si>
  <si>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</si>
  <si>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</si>
  <si>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Sec. Jurídica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</si>
  <si>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</si>
  <si>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</si>
  <si>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</si>
  <si>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</si>
  <si>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</si>
  <si>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</si>
  <si>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</si>
  <si>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</si>
  <si>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</si>
  <si>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</si>
  <si>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</si>
  <si>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Municipio.</t>
  </si>
  <si>
    <t>Elaborar, implementar y ejecutar anualmente el cronograma de actividades del equipo de transparencia con el apoyo de todas las dependencias con el propósito de garantizar el acceso a la información pública de manera pasiva y activa, y sensibilizar a los servidores públicos sobre este ejercicio.</t>
  </si>
  <si>
    <t>Realizar la estructuración, adopción, y seguimiento de la Agenda Regulatoria en el Municipio de Bucaramanga.</t>
  </si>
  <si>
    <t>Apoyar el proceso de gestión jurídica con actividades que propendan a la prevención del Daño Antijurídico en materia de protección de Derechos Constitucionales.</t>
  </si>
  <si>
    <r>
      <t xml:space="preserve">Código:  </t>
    </r>
    <r>
      <rPr>
        <sz val="11"/>
        <rFont val="Arial"/>
        <family val="2"/>
      </rPr>
      <t>F-DPM-1210-238,37-030</t>
    </r>
  </si>
  <si>
    <t>BUCARAMANGA TERRITORIO LIBRE DE CORRUPCIÓN: INSTITUCIONES SÓLIDAS Y CONFIABLES</t>
  </si>
  <si>
    <t>Elaborar a través de un ejercicio de participación a nivel interno un documento que regule la Comisión Territorial Ciudadana para la Lucha contra la Corrupción e instalarla en el municipio.</t>
  </si>
  <si>
    <t xml:space="preserve">2.3.2.02.02.008.4501001.83152.201 ($38.500.000)
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</si>
  <si>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</si>
  <si>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</si>
  <si>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Meta no programada para la vigencia 2022</t>
  </si>
  <si>
    <t>Camilo Quiñonez</t>
  </si>
  <si>
    <t xml:space="preserve">2.3.2.02.02.008.1205001.82120.201 ($33.000.000)
2.3.2.02.02.008.1202005.82120.201 ($28.500.000)
2.3.2.02.02.008.1202012.72112.501 ($35.481.427)
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</si>
  <si>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</si>
  <si>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</si>
  <si>
    <t xml:space="preserve">2.3.2.02.02.008.1205006.82120.201 ($210.100.000)
2.3.2.02.02.008.1205006.83152.201  ($ 5.900.000)
2.3.2.02.02.008.1205006.82120.501 ($71.018.573)
</t>
  </si>
  <si>
    <t xml:space="preserve">2.3.2.02.02.008.1205001.82120.201 ($33.000.000)
2.3.2.02.02.008.1202005.82120.201 ($28.500.000)
</t>
  </si>
  <si>
    <t xml:space="preserve">2.3.2.02.02.008.1205006.82120.201 ($174.600.000)
2.3.2.02.02.008.1205006.83152.201  ($ 5.900.000)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</si>
</sst>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7" formatCode="&quot;$&quot;\ #,##0.00;\-&quot;$&quot;\ #,##0.0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_-&quot;$&quot;\ * #,##0.0_-;\-&quot;$&quot;\ * #,##0.0_-;_-&quot;$&quot;\ * &quot;-&quot;?_-;_-@_-"/>
    <numFmt numFmtId="167" formatCode="&quot;$&quot;\ #,##0"/>
    <numFmt numFmtId="168" formatCode="#,##0.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5" fillId="0" borderId="0"/>
  </cellStyleXfs>
  <cellXfs count="109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3" xfId="0" applyFont="1" applyFill="1" applyBorder="1"/>
    <xf numFmtId="9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5" fontId="6" fillId="2" borderId="3" xfId="108" applyNumberFormat="1" applyFont="1" applyFill="1" applyBorder="1" applyAlignment="1">
      <alignment vertical="center"/>
    </xf>
    <xf numFmtId="165" fontId="7" fillId="2" borderId="3" xfId="108" applyNumberFormat="1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2" borderId="2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5" fontId="7" fillId="2" borderId="2" xfId="108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44" fontId="6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/>
    <xf numFmtId="14" fontId="3" fillId="3" borderId="0" xfId="0" applyNumberFormat="1" applyFont="1" applyFill="1" applyBorder="1" applyAlignment="1">
      <alignment vertical="top"/>
    </xf>
    <xf numFmtId="14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/>
    <xf numFmtId="0" fontId="3" fillId="3" borderId="2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justify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justify" vertical="center" wrapText="1"/>
    </xf>
    <xf numFmtId="1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justify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justify" wrapText="1"/>
    </xf>
    <xf numFmtId="164" fontId="3" fillId="0" borderId="2" xfId="0" applyNumberFormat="1" applyFont="1" applyFill="1" applyBorder="1" applyAlignment="1">
      <alignment horizontal="justify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6" fontId="3" fillId="0" borderId="0" xfId="0" applyNumberFormat="1" applyFont="1" applyFill="1"/>
    <xf numFmtId="5" fontId="3" fillId="0" borderId="0" xfId="0" applyNumberFormat="1" applyFont="1"/>
    <xf numFmtId="5" fontId="3" fillId="0" borderId="0" xfId="0" applyNumberFormat="1" applyFont="1" applyFill="1"/>
    <xf numFmtId="7" fontId="3" fillId="0" borderId="0" xfId="0" applyNumberFormat="1" applyFont="1"/>
    <xf numFmtId="4" fontId="6" fillId="0" borderId="0" xfId="0" applyNumberFormat="1" applyFont="1" applyFill="1"/>
    <xf numFmtId="167" fontId="6" fillId="0" borderId="1" xfId="108" applyNumberFormat="1" applyFont="1" applyFill="1" applyBorder="1" applyAlignment="1">
      <alignment horizontal="right" vertical="center" wrapText="1"/>
    </xf>
    <xf numFmtId="167" fontId="8" fillId="0" borderId="1" xfId="0" applyNumberFormat="1" applyFont="1" applyBorder="1" applyAlignment="1">
      <alignment horizontal="right" vertical="center" wrapText="1"/>
    </xf>
    <xf numFmtId="167" fontId="3" fillId="0" borderId="1" xfId="0" applyNumberFormat="1" applyFont="1" applyBorder="1" applyAlignment="1">
      <alignment horizontal="right"/>
    </xf>
    <xf numFmtId="167" fontId="7" fillId="2" borderId="1" xfId="108" applyNumberFormat="1" applyFont="1" applyFill="1" applyBorder="1" applyAlignment="1">
      <alignment horizontal="right" vertical="center" wrapText="1"/>
    </xf>
    <xf numFmtId="167" fontId="6" fillId="0" borderId="2" xfId="108" applyNumberFormat="1" applyFont="1" applyFill="1" applyBorder="1" applyAlignment="1">
      <alignment horizontal="right" vertical="center" wrapText="1"/>
    </xf>
    <xf numFmtId="167" fontId="8" fillId="0" borderId="2" xfId="0" applyNumberFormat="1" applyFont="1" applyBorder="1" applyAlignment="1">
      <alignment horizontal="right" vertical="center" wrapText="1"/>
    </xf>
    <xf numFmtId="167" fontId="3" fillId="0" borderId="2" xfId="0" applyNumberFormat="1" applyFont="1" applyBorder="1" applyAlignment="1">
      <alignment horizontal="right"/>
    </xf>
    <xf numFmtId="167" fontId="6" fillId="0" borderId="3" xfId="108" applyNumberFormat="1" applyFont="1" applyFill="1" applyBorder="1" applyAlignment="1">
      <alignment horizontal="right" vertical="center" wrapText="1"/>
    </xf>
    <xf numFmtId="167" fontId="8" fillId="0" borderId="3" xfId="0" applyNumberFormat="1" applyFont="1" applyBorder="1" applyAlignment="1">
      <alignment horizontal="right" vertical="center" wrapText="1"/>
    </xf>
    <xf numFmtId="167" fontId="3" fillId="0" borderId="3" xfId="0" applyNumberFormat="1" applyFont="1" applyBorder="1" applyAlignment="1">
      <alignment horizontal="right"/>
    </xf>
    <xf numFmtId="1" fontId="3" fillId="0" borderId="1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5" xfId="110" applyNumberFormat="1" applyFont="1" applyBorder="1" applyAlignment="1">
      <alignment horizontal="left" vertical="center" wrapText="1"/>
    </xf>
    <xf numFmtId="2" fontId="7" fillId="0" borderId="6" xfId="110" applyNumberFormat="1" applyFont="1" applyBorder="1" applyAlignment="1">
      <alignment horizontal="left" vertical="center" wrapText="1"/>
    </xf>
    <xf numFmtId="2" fontId="7" fillId="0" borderId="7" xfId="110" applyNumberFormat="1" applyFont="1" applyBorder="1" applyAlignment="1">
      <alignment horizontal="left" vertical="center" wrapText="1"/>
    </xf>
    <xf numFmtId="2" fontId="7" fillId="0" borderId="2" xfId="110" applyNumberFormat="1" applyFont="1" applyBorder="1" applyAlignment="1">
      <alignment horizontal="left" vertical="center" wrapText="1"/>
    </xf>
    <xf numFmtId="9" fontId="6" fillId="0" borderId="2" xfId="107" applyFont="1" applyFill="1" applyBorder="1" applyAlignment="1">
      <alignment horizontal="center" vertical="center" wrapText="1"/>
    </xf>
    <xf numFmtId="5" fontId="6" fillId="0" borderId="2" xfId="108" applyNumberFormat="1" applyFont="1" applyFill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7" fontId="7" fillId="2" borderId="2" xfId="108" applyNumberFormat="1" applyFont="1" applyFill="1" applyBorder="1" applyAlignment="1">
      <alignment horizontal="right" vertical="center" wrapText="1"/>
    </xf>
    <xf numFmtId="168" fontId="10" fillId="2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top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Normal 2 2" xfId="110" xr:uid="{23BF1BB0-1D25-4A6A-A415-82FC15013D04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264925</xdr:colOff>
      <xdr:row>0</xdr:row>
      <xdr:rowOff>19050</xdr:rowOff>
    </xdr:from>
    <xdr:to>
      <xdr:col>1</xdr:col>
      <xdr:colOff>403695</xdr:colOff>
      <xdr:row>3</xdr:row>
      <xdr:rowOff>115923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925" y="19050"/>
          <a:ext cx="624545" cy="611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6"/>
  <sheetViews>
    <sheetView showGridLines="0" tabSelected="1" zoomScale="60" zoomScaleNormal="60" workbookViewId="0">
      <selection activeCell="D6" sqref="D6:G6"/>
    </sheetView>
  </sheetViews>
  <sheetFormatPr baseColWidth="10" defaultColWidth="0" defaultRowHeight="14.25" zeroHeight="1" x14ac:dyDescent="0.2"/>
  <cols>
    <col min="1" max="1" width="6.375" style="38" customWidth="1"/>
    <col min="2" max="2" width="26.875" style="38" customWidth="1"/>
    <col min="3" max="3" width="23.125" style="38" customWidth="1"/>
    <col min="4" max="4" width="21.125" style="38" customWidth="1"/>
    <col min="5" max="6" width="52.5" style="38" customWidth="1"/>
    <col min="7" max="7" width="17.125" style="38" customWidth="1"/>
    <col min="8" max="8" width="48.25" style="38" customWidth="1"/>
    <col min="9" max="9" width="50.625" style="38" customWidth="1"/>
    <col min="10" max="10" width="12.375" style="68" customWidth="1"/>
    <col min="11" max="11" width="16" style="68" customWidth="1"/>
    <col min="12" max="13" width="16.25" style="38" customWidth="1"/>
    <col min="14" max="14" width="13.25" style="38" customWidth="1"/>
    <col min="15" max="15" width="44.125" style="38" customWidth="1"/>
    <col min="16" max="20" width="16.25" style="38" customWidth="1"/>
    <col min="21" max="21" width="20" style="38" customWidth="1"/>
    <col min="22" max="22" width="18.875" style="38" customWidth="1"/>
    <col min="23" max="26" width="15.875" style="38" customWidth="1"/>
    <col min="27" max="27" width="25.875" style="38" customWidth="1"/>
    <col min="28" max="28" width="16.25" style="38" customWidth="1"/>
    <col min="29" max="29" width="18.75" style="38" customWidth="1"/>
    <col min="30" max="31" width="18" style="38" customWidth="1"/>
    <col min="32" max="33" width="11.25" style="37" customWidth="1"/>
    <col min="34" max="16384" width="11.25" style="38" hidden="1"/>
  </cols>
  <sheetData>
    <row r="1" spans="1:33" ht="15" x14ac:dyDescent="0.2">
      <c r="A1" s="87"/>
      <c r="B1" s="90" t="s">
        <v>36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6" t="s">
        <v>58</v>
      </c>
      <c r="AD1" s="96"/>
      <c r="AE1" s="96"/>
    </row>
    <row r="2" spans="1:33" ht="15" x14ac:dyDescent="0.2">
      <c r="A2" s="87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7" t="s">
        <v>67</v>
      </c>
      <c r="AD2" s="98"/>
      <c r="AE2" s="99"/>
    </row>
    <row r="3" spans="1:33" ht="15" customHeight="1" x14ac:dyDescent="0.2">
      <c r="A3" s="87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7" t="s">
        <v>68</v>
      </c>
      <c r="AD3" s="98"/>
      <c r="AE3" s="99"/>
    </row>
    <row r="4" spans="1:33" ht="15" x14ac:dyDescent="0.2">
      <c r="A4" s="87"/>
      <c r="B4" s="90"/>
      <c r="C4" s="90"/>
      <c r="D4" s="90"/>
      <c r="E4" s="90"/>
      <c r="F4" s="90"/>
      <c r="G4" s="90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100" t="s">
        <v>33</v>
      </c>
      <c r="AD4" s="100"/>
      <c r="AE4" s="100"/>
    </row>
    <row r="5" spans="1:33" ht="15" x14ac:dyDescent="0.2">
      <c r="A5" s="88" t="s">
        <v>31</v>
      </c>
      <c r="B5" s="88"/>
      <c r="C5" s="88"/>
      <c r="D5" s="92">
        <v>44956</v>
      </c>
      <c r="E5" s="92"/>
      <c r="F5" s="92"/>
      <c r="G5" s="92"/>
      <c r="H5" s="39"/>
      <c r="I5" s="39"/>
      <c r="J5" s="40"/>
      <c r="K5" s="40"/>
      <c r="L5" s="39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</row>
    <row r="6" spans="1:33" ht="15" x14ac:dyDescent="0.2">
      <c r="A6" s="89" t="s">
        <v>32</v>
      </c>
      <c r="B6" s="89"/>
      <c r="C6" s="89"/>
      <c r="D6" s="108">
        <v>44926</v>
      </c>
      <c r="E6" s="108"/>
      <c r="F6" s="108"/>
      <c r="G6" s="108"/>
      <c r="H6" s="39"/>
      <c r="I6" s="39"/>
      <c r="J6" s="40"/>
      <c r="K6" s="40"/>
      <c r="L6" s="39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2"/>
      <c r="AE6" s="42"/>
    </row>
    <row r="7" spans="1:33" ht="15" x14ac:dyDescent="0.2">
      <c r="A7" s="43"/>
      <c r="B7" s="86" t="s">
        <v>10</v>
      </c>
      <c r="C7" s="86"/>
      <c r="D7" s="86"/>
      <c r="E7" s="86"/>
      <c r="F7" s="86"/>
      <c r="G7" s="86" t="s">
        <v>11</v>
      </c>
      <c r="H7" s="86"/>
      <c r="I7" s="86"/>
      <c r="J7" s="86"/>
      <c r="K7" s="86"/>
      <c r="L7" s="86" t="s">
        <v>26</v>
      </c>
      <c r="M7" s="86"/>
      <c r="N7" s="86"/>
      <c r="O7" s="86" t="s">
        <v>24</v>
      </c>
      <c r="P7" s="86"/>
      <c r="Q7" s="86"/>
      <c r="R7" s="86"/>
      <c r="S7" s="86"/>
      <c r="T7" s="86"/>
      <c r="U7" s="86"/>
      <c r="V7" s="86" t="s">
        <v>18</v>
      </c>
      <c r="W7" s="86"/>
      <c r="X7" s="86"/>
      <c r="Y7" s="86"/>
      <c r="Z7" s="86"/>
      <c r="AA7" s="86"/>
      <c r="AB7" s="95" t="s">
        <v>19</v>
      </c>
      <c r="AC7" s="95" t="s">
        <v>27</v>
      </c>
      <c r="AD7" s="95" t="s">
        <v>25</v>
      </c>
      <c r="AE7" s="95"/>
    </row>
    <row r="8" spans="1:33" ht="45" x14ac:dyDescent="0.2">
      <c r="A8" s="1" t="s">
        <v>30</v>
      </c>
      <c r="B8" s="29" t="s">
        <v>1</v>
      </c>
      <c r="C8" s="1" t="s">
        <v>6</v>
      </c>
      <c r="D8" s="1" t="s">
        <v>2</v>
      </c>
      <c r="E8" s="30" t="s">
        <v>7</v>
      </c>
      <c r="F8" s="28" t="s">
        <v>20</v>
      </c>
      <c r="G8" s="28" t="s">
        <v>15</v>
      </c>
      <c r="H8" s="28" t="s">
        <v>3</v>
      </c>
      <c r="I8" s="28" t="s">
        <v>16</v>
      </c>
      <c r="J8" s="28" t="s">
        <v>22</v>
      </c>
      <c r="K8" s="28" t="s">
        <v>23</v>
      </c>
      <c r="L8" s="28" t="s">
        <v>4</v>
      </c>
      <c r="M8" s="28" t="s">
        <v>5</v>
      </c>
      <c r="N8" s="28" t="s">
        <v>0</v>
      </c>
      <c r="O8" s="30" t="s">
        <v>9</v>
      </c>
      <c r="P8" s="28" t="s">
        <v>35</v>
      </c>
      <c r="Q8" s="28" t="s">
        <v>8</v>
      </c>
      <c r="R8" s="28" t="s">
        <v>28</v>
      </c>
      <c r="S8" s="28" t="s">
        <v>34</v>
      </c>
      <c r="T8" s="28" t="s">
        <v>12</v>
      </c>
      <c r="U8" s="28" t="s">
        <v>21</v>
      </c>
      <c r="V8" s="28" t="s">
        <v>35</v>
      </c>
      <c r="W8" s="28" t="s">
        <v>8</v>
      </c>
      <c r="X8" s="28" t="s">
        <v>28</v>
      </c>
      <c r="Y8" s="28" t="s">
        <v>34</v>
      </c>
      <c r="Z8" s="28" t="s">
        <v>12</v>
      </c>
      <c r="AA8" s="28" t="s">
        <v>29</v>
      </c>
      <c r="AB8" s="95"/>
      <c r="AC8" s="95"/>
      <c r="AD8" s="28" t="s">
        <v>13</v>
      </c>
      <c r="AE8" s="28" t="s">
        <v>14</v>
      </c>
    </row>
    <row r="9" spans="1:33" ht="85.5" x14ac:dyDescent="0.2">
      <c r="A9" s="1">
        <v>280</v>
      </c>
      <c r="B9" s="44" t="s">
        <v>59</v>
      </c>
      <c r="C9" s="44" t="s">
        <v>37</v>
      </c>
      <c r="D9" s="16" t="s">
        <v>38</v>
      </c>
      <c r="E9" s="19" t="s">
        <v>39</v>
      </c>
      <c r="F9" s="20" t="s">
        <v>40</v>
      </c>
      <c r="G9" s="84">
        <v>20200680010087</v>
      </c>
      <c r="H9" s="45" t="s">
        <v>41</v>
      </c>
      <c r="I9" s="46" t="s">
        <v>55</v>
      </c>
      <c r="J9" s="47">
        <v>44566</v>
      </c>
      <c r="K9" s="47">
        <v>44926</v>
      </c>
      <c r="L9" s="21">
        <v>1</v>
      </c>
      <c r="M9" s="36">
        <v>1</v>
      </c>
      <c r="N9" s="48">
        <f>IFERROR(IF(M9/L9&gt;100%,100%,M9/L9),"-")</f>
        <v>1</v>
      </c>
      <c r="O9" s="49" t="s">
        <v>61</v>
      </c>
      <c r="P9" s="74">
        <f>21000000+17500000</f>
        <v>38500000</v>
      </c>
      <c r="Q9" s="75"/>
      <c r="R9" s="75"/>
      <c r="S9" s="75"/>
      <c r="T9" s="76"/>
      <c r="U9" s="77">
        <f>SUM(P9:T9)</f>
        <v>38500000</v>
      </c>
      <c r="V9" s="78">
        <f>21000000+8750000+6883333</f>
        <v>36633333</v>
      </c>
      <c r="W9" s="79"/>
      <c r="X9" s="79"/>
      <c r="Y9" s="80"/>
      <c r="Z9" s="79"/>
      <c r="AA9" s="77">
        <f>SUM(V9:Z9)</f>
        <v>36633333</v>
      </c>
      <c r="AB9" s="26">
        <f t="shared" ref="AB9:AB12" si="0">IFERROR(AA9/U9,"-")</f>
        <v>0.95151514285714289</v>
      </c>
      <c r="AC9" s="27"/>
      <c r="AD9" s="51" t="s">
        <v>42</v>
      </c>
      <c r="AE9" s="52" t="s">
        <v>65</v>
      </c>
    </row>
    <row r="10" spans="1:33" s="50" customFormat="1" ht="71.25" x14ac:dyDescent="0.2">
      <c r="A10" s="30">
        <v>281</v>
      </c>
      <c r="B10" s="53" t="s">
        <v>59</v>
      </c>
      <c r="C10" s="53" t="s">
        <v>37</v>
      </c>
      <c r="D10" s="10" t="s">
        <v>38</v>
      </c>
      <c r="E10" s="11" t="s">
        <v>43</v>
      </c>
      <c r="F10" s="12" t="s">
        <v>44</v>
      </c>
      <c r="G10" s="59">
        <v>20200680010087</v>
      </c>
      <c r="H10" s="54" t="s">
        <v>41</v>
      </c>
      <c r="I10" s="55" t="s">
        <v>60</v>
      </c>
      <c r="J10" s="56">
        <v>44566</v>
      </c>
      <c r="K10" s="56">
        <v>44926</v>
      </c>
      <c r="L10" s="24">
        <v>1</v>
      </c>
      <c r="M10" s="36">
        <v>1</v>
      </c>
      <c r="N10" s="57">
        <f>IFERROR(IF(M10/L10&gt;100%,100%,M10/L10),"-")</f>
        <v>1</v>
      </c>
      <c r="O10" s="58" t="s">
        <v>61</v>
      </c>
      <c r="P10" s="78">
        <f>21000000+17500000</f>
        <v>38500000</v>
      </c>
      <c r="Q10" s="79"/>
      <c r="R10" s="79"/>
      <c r="S10" s="79"/>
      <c r="T10" s="80"/>
      <c r="U10" s="77">
        <f>SUM(P10:T10)</f>
        <v>38500000</v>
      </c>
      <c r="V10" s="78">
        <f>21000000+8750000+6883333</f>
        <v>36633333</v>
      </c>
      <c r="W10" s="79"/>
      <c r="X10" s="79"/>
      <c r="Y10" s="80"/>
      <c r="Z10" s="79"/>
      <c r="AA10" s="77">
        <f>SUM(V10:Z10)</f>
        <v>36633333</v>
      </c>
      <c r="AB10" s="26">
        <f t="shared" si="0"/>
        <v>0.95151514285714289</v>
      </c>
      <c r="AC10" s="27"/>
      <c r="AD10" s="51" t="s">
        <v>42</v>
      </c>
      <c r="AE10" s="52" t="s">
        <v>65</v>
      </c>
      <c r="AF10" s="37"/>
      <c r="AG10" s="37"/>
    </row>
    <row r="11" spans="1:33" ht="71.25" x14ac:dyDescent="0.2">
      <c r="A11" s="30">
        <v>282</v>
      </c>
      <c r="B11" s="53" t="s">
        <v>59</v>
      </c>
      <c r="C11" s="53" t="s">
        <v>37</v>
      </c>
      <c r="D11" s="10" t="s">
        <v>38</v>
      </c>
      <c r="E11" s="11" t="s">
        <v>62</v>
      </c>
      <c r="F11" s="12" t="s">
        <v>63</v>
      </c>
      <c r="G11" s="59"/>
      <c r="H11" s="54" t="s">
        <v>64</v>
      </c>
      <c r="I11" s="55"/>
      <c r="J11" s="56">
        <v>44566</v>
      </c>
      <c r="K11" s="56">
        <v>44926</v>
      </c>
      <c r="L11" s="24">
        <v>0</v>
      </c>
      <c r="M11" s="25">
        <v>0.35</v>
      </c>
      <c r="N11" s="57" t="str">
        <f>IFERROR(IF(M11/L11&gt;100%,100%,M11/L11),"-")</f>
        <v>-</v>
      </c>
      <c r="O11" s="58"/>
      <c r="P11" s="78"/>
      <c r="Q11" s="79"/>
      <c r="R11" s="79"/>
      <c r="S11" s="79"/>
      <c r="T11" s="80"/>
      <c r="U11" s="77">
        <f>SUM(P11:T11)</f>
        <v>0</v>
      </c>
      <c r="V11" s="78"/>
      <c r="W11" s="79"/>
      <c r="X11" s="79"/>
      <c r="Y11" s="80"/>
      <c r="Z11" s="79"/>
      <c r="AA11" s="77">
        <f>SUM(V11:Z11)</f>
        <v>0</v>
      </c>
      <c r="AB11" s="26" t="str">
        <f t="shared" si="0"/>
        <v>-</v>
      </c>
      <c r="AC11" s="27">
        <v>21000000</v>
      </c>
      <c r="AD11" s="51" t="s">
        <v>42</v>
      </c>
      <c r="AE11" s="52" t="s">
        <v>65</v>
      </c>
    </row>
    <row r="12" spans="1:33" s="50" customFormat="1" ht="71.25" x14ac:dyDescent="0.2">
      <c r="A12" s="30">
        <v>313</v>
      </c>
      <c r="B12" s="53" t="s">
        <v>59</v>
      </c>
      <c r="C12" s="53" t="s">
        <v>45</v>
      </c>
      <c r="D12" s="10" t="s">
        <v>46</v>
      </c>
      <c r="E12" s="11" t="s">
        <v>47</v>
      </c>
      <c r="F12" s="12" t="s">
        <v>48</v>
      </c>
      <c r="G12" s="59">
        <v>20200680010071</v>
      </c>
      <c r="H12" s="60" t="s">
        <v>49</v>
      </c>
      <c r="I12" s="60" t="s">
        <v>50</v>
      </c>
      <c r="J12" s="61">
        <v>44566</v>
      </c>
      <c r="K12" s="61">
        <v>44926</v>
      </c>
      <c r="L12" s="103">
        <v>1</v>
      </c>
      <c r="M12" s="104">
        <v>1</v>
      </c>
      <c r="N12" s="105">
        <f>IFERROR(IF(M12/L12&gt;100%,100%,M12/L12),"-")</f>
        <v>1</v>
      </c>
      <c r="O12" s="62" t="s">
        <v>66</v>
      </c>
      <c r="P12" s="78">
        <f>33000000+28500000+35481427</f>
        <v>96981427</v>
      </c>
      <c r="Q12" s="79"/>
      <c r="R12" s="79"/>
      <c r="S12" s="79"/>
      <c r="T12" s="80"/>
      <c r="U12" s="106">
        <f>SUM(P12:T13)</f>
        <v>277481427</v>
      </c>
      <c r="V12" s="78">
        <f>33000000+18200000+5250000+2000000+35479250.24</f>
        <v>93929250.24000001</v>
      </c>
      <c r="W12" s="79"/>
      <c r="X12" s="79"/>
      <c r="Y12" s="80"/>
      <c r="Z12" s="79"/>
      <c r="AA12" s="106">
        <f>SUM(V12:Z13)</f>
        <v>268398711.89000002</v>
      </c>
      <c r="AB12" s="101">
        <f t="shared" si="0"/>
        <v>0.96726730430862318</v>
      </c>
      <c r="AC12" s="102"/>
      <c r="AD12" s="93" t="s">
        <v>42</v>
      </c>
      <c r="AE12" s="94" t="s">
        <v>65</v>
      </c>
      <c r="AF12" s="37"/>
      <c r="AG12" s="37"/>
    </row>
    <row r="13" spans="1:33" s="50" customFormat="1" ht="71.25" x14ac:dyDescent="0.2">
      <c r="A13" s="30">
        <v>313</v>
      </c>
      <c r="B13" s="53" t="s">
        <v>59</v>
      </c>
      <c r="C13" s="53" t="s">
        <v>45</v>
      </c>
      <c r="D13" s="10" t="s">
        <v>46</v>
      </c>
      <c r="E13" s="11" t="s">
        <v>47</v>
      </c>
      <c r="F13" s="12" t="s">
        <v>48</v>
      </c>
      <c r="G13" s="59">
        <v>20210680010039</v>
      </c>
      <c r="H13" s="54" t="s">
        <v>53</v>
      </c>
      <c r="I13" s="55" t="s">
        <v>57</v>
      </c>
      <c r="J13" s="56">
        <v>44566</v>
      </c>
      <c r="K13" s="56">
        <v>44926</v>
      </c>
      <c r="L13" s="103"/>
      <c r="M13" s="104"/>
      <c r="N13" s="105"/>
      <c r="O13" s="63" t="s">
        <v>71</v>
      </c>
      <c r="P13" s="78">
        <f>174600000+5900000</f>
        <v>180500000</v>
      </c>
      <c r="Q13" s="79"/>
      <c r="R13" s="79"/>
      <c r="S13" s="79"/>
      <c r="T13" s="80"/>
      <c r="U13" s="106"/>
      <c r="V13" s="78">
        <v>174469461.65000001</v>
      </c>
      <c r="W13" s="79"/>
      <c r="X13" s="79"/>
      <c r="Y13" s="80"/>
      <c r="Z13" s="79"/>
      <c r="AA13" s="106"/>
      <c r="AB13" s="101"/>
      <c r="AC13" s="102"/>
      <c r="AD13" s="93"/>
      <c r="AE13" s="94"/>
      <c r="AF13" s="37"/>
      <c r="AG13" s="37"/>
    </row>
    <row r="14" spans="1:33" ht="71.25" x14ac:dyDescent="0.2">
      <c r="A14" s="17">
        <v>314</v>
      </c>
      <c r="B14" s="64" t="s">
        <v>59</v>
      </c>
      <c r="C14" s="64" t="s">
        <v>45</v>
      </c>
      <c r="D14" s="18" t="s">
        <v>46</v>
      </c>
      <c r="E14" s="22" t="s">
        <v>51</v>
      </c>
      <c r="F14" s="23" t="s">
        <v>52</v>
      </c>
      <c r="G14" s="85">
        <v>20210680010039</v>
      </c>
      <c r="H14" s="65" t="s">
        <v>53</v>
      </c>
      <c r="I14" s="66" t="s">
        <v>54</v>
      </c>
      <c r="J14" s="67">
        <v>44566</v>
      </c>
      <c r="K14" s="67">
        <v>44926</v>
      </c>
      <c r="L14" s="103">
        <v>1</v>
      </c>
      <c r="M14" s="107">
        <v>0.1</v>
      </c>
      <c r="N14" s="105">
        <f>IFERROR(IF(M14/L14&gt;100%,100%,M14/L14),"-")</f>
        <v>0.1</v>
      </c>
      <c r="O14" s="63" t="s">
        <v>69</v>
      </c>
      <c r="P14" s="81">
        <f>216000000+71018573</f>
        <v>287018573</v>
      </c>
      <c r="Q14" s="82"/>
      <c r="R14" s="82"/>
      <c r="S14" s="82"/>
      <c r="T14" s="83"/>
      <c r="U14" s="106">
        <f>SUM(P14:T15)</f>
        <v>348518573</v>
      </c>
      <c r="V14" s="78">
        <f>193150537.68+5279998.99634928+70933333</f>
        <v>269363869.67634928</v>
      </c>
      <c r="W14" s="79"/>
      <c r="X14" s="79"/>
      <c r="Y14" s="80"/>
      <c r="Z14" s="79"/>
      <c r="AA14" s="106">
        <f>SUM(V14:Z15)</f>
        <v>327813869.67634928</v>
      </c>
      <c r="AB14" s="101">
        <f>IFERROR(AA14/U14,"-")</f>
        <v>0.94059225267271274</v>
      </c>
      <c r="AC14" s="102"/>
      <c r="AD14" s="93" t="s">
        <v>42</v>
      </c>
      <c r="AE14" s="94" t="s">
        <v>65</v>
      </c>
    </row>
    <row r="15" spans="1:33" ht="71.25" x14ac:dyDescent="0.2">
      <c r="A15" s="30">
        <v>314</v>
      </c>
      <c r="B15" s="53" t="s">
        <v>59</v>
      </c>
      <c r="C15" s="53" t="s">
        <v>45</v>
      </c>
      <c r="D15" s="10" t="s">
        <v>46</v>
      </c>
      <c r="E15" s="13" t="s">
        <v>51</v>
      </c>
      <c r="F15" s="14" t="s">
        <v>52</v>
      </c>
      <c r="G15" s="59">
        <v>20200680010071</v>
      </c>
      <c r="H15" s="54" t="s">
        <v>49</v>
      </c>
      <c r="I15" s="55" t="s">
        <v>56</v>
      </c>
      <c r="J15" s="56">
        <v>44566</v>
      </c>
      <c r="K15" s="56">
        <v>44926</v>
      </c>
      <c r="L15" s="103"/>
      <c r="M15" s="107"/>
      <c r="N15" s="105"/>
      <c r="O15" s="62" t="s">
        <v>70</v>
      </c>
      <c r="P15" s="78">
        <f>33000000+28500000</f>
        <v>61500000</v>
      </c>
      <c r="Q15" s="79"/>
      <c r="R15" s="79"/>
      <c r="S15" s="79"/>
      <c r="T15" s="80"/>
      <c r="U15" s="106"/>
      <c r="V15" s="78">
        <f>33000000+18200000+5250000+2000000</f>
        <v>58450000</v>
      </c>
      <c r="W15" s="79"/>
      <c r="X15" s="79"/>
      <c r="Y15" s="80"/>
      <c r="Z15" s="79"/>
      <c r="AA15" s="106"/>
      <c r="AB15" s="101"/>
      <c r="AC15" s="102"/>
      <c r="AD15" s="93"/>
      <c r="AE15" s="94"/>
    </row>
    <row r="16" spans="1:33" ht="15" x14ac:dyDescent="0.2">
      <c r="A16" s="2" cm="1">
        <f t="array" ref="A16">SUM(--(FREQUENCY(A9:A15,A9:A15)&gt;0))</f>
        <v>5</v>
      </c>
      <c r="B16" s="3"/>
      <c r="C16" s="4"/>
      <c r="D16" s="4"/>
      <c r="E16" s="4"/>
      <c r="F16" s="4"/>
      <c r="G16" s="4"/>
      <c r="H16" s="4"/>
      <c r="I16" s="4"/>
      <c r="J16" s="15"/>
      <c r="K16" s="5"/>
      <c r="L16" s="5"/>
      <c r="M16" s="6" t="s">
        <v>17</v>
      </c>
      <c r="N16" s="5">
        <f>IFERROR(AVERAGE(N9:N15),"-")</f>
        <v>0.77500000000000002</v>
      </c>
      <c r="O16" s="7"/>
      <c r="P16" s="8">
        <f t="shared" ref="P16:AA16" si="1">SUM(P9:P15)</f>
        <v>703000000</v>
      </c>
      <c r="Q16" s="8">
        <f t="shared" si="1"/>
        <v>0</v>
      </c>
      <c r="R16" s="8">
        <f t="shared" si="1"/>
        <v>0</v>
      </c>
      <c r="S16" s="8">
        <f t="shared" si="1"/>
        <v>0</v>
      </c>
      <c r="T16" s="8">
        <f t="shared" si="1"/>
        <v>0</v>
      </c>
      <c r="U16" s="9">
        <f t="shared" si="1"/>
        <v>703000000</v>
      </c>
      <c r="V16" s="33">
        <f t="shared" si="1"/>
        <v>669479247.56634927</v>
      </c>
      <c r="W16" s="34">
        <f t="shared" si="1"/>
        <v>0</v>
      </c>
      <c r="X16" s="34">
        <f t="shared" si="1"/>
        <v>0</v>
      </c>
      <c r="Y16" s="34">
        <f t="shared" si="1"/>
        <v>0</v>
      </c>
      <c r="Z16" s="34">
        <f t="shared" si="1"/>
        <v>0</v>
      </c>
      <c r="AA16" s="31">
        <f t="shared" si="1"/>
        <v>669479247.56634927</v>
      </c>
      <c r="AB16" s="35">
        <f>IFERROR(AA16/U16,"-")</f>
        <v>0.95231756410575996</v>
      </c>
      <c r="AC16" s="31">
        <f>SUM(AC9:AC14)</f>
        <v>21000000</v>
      </c>
      <c r="AD16" s="32"/>
      <c r="AE16" s="32"/>
    </row>
    <row r="17" spans="22:27" x14ac:dyDescent="0.2"/>
    <row r="18" spans="22:27" x14ac:dyDescent="0.2">
      <c r="V18" s="69"/>
      <c r="W18" s="70"/>
    </row>
    <row r="19" spans="22:27" x14ac:dyDescent="0.2">
      <c r="V19" s="73"/>
      <c r="W19" s="70"/>
    </row>
    <row r="20" spans="22:27" x14ac:dyDescent="0.2">
      <c r="V20" s="71"/>
    </row>
    <row r="21" spans="22:27" hidden="1" x14ac:dyDescent="0.2">
      <c r="V21" s="72"/>
    </row>
    <row r="22" spans="22:27" hidden="1" x14ac:dyDescent="0.2">
      <c r="V22" s="72"/>
    </row>
    <row r="23" spans="22:27" hidden="1" x14ac:dyDescent="0.2">
      <c r="V23" s="70"/>
    </row>
    <row r="26" spans="22:27" hidden="1" x14ac:dyDescent="0.2">
      <c r="AA26" s="70"/>
    </row>
  </sheetData>
  <mergeCells count="36">
    <mergeCell ref="AB14:AB15"/>
    <mergeCell ref="AC14:AC15"/>
    <mergeCell ref="AD14:AD15"/>
    <mergeCell ref="AE14:AE15"/>
    <mergeCell ref="L12:L13"/>
    <mergeCell ref="M12:M13"/>
    <mergeCell ref="N12:N13"/>
    <mergeCell ref="L14:L15"/>
    <mergeCell ref="M14:M15"/>
    <mergeCell ref="N14:N15"/>
    <mergeCell ref="U14:U15"/>
    <mergeCell ref="AA14:AA15"/>
    <mergeCell ref="U12:U13"/>
    <mergeCell ref="AA12:AA13"/>
    <mergeCell ref="AB12:AB13"/>
    <mergeCell ref="AC12:AC13"/>
    <mergeCell ref="AC1:AE1"/>
    <mergeCell ref="AC2:AE2"/>
    <mergeCell ref="AC3:AE3"/>
    <mergeCell ref="AC4:AE4"/>
    <mergeCell ref="AC7:AC8"/>
    <mergeCell ref="AD7:AE7"/>
    <mergeCell ref="AD12:AD13"/>
    <mergeCell ref="AE12:AE13"/>
    <mergeCell ref="L7:N7"/>
    <mergeCell ref="O7:U7"/>
    <mergeCell ref="V7:AA7"/>
    <mergeCell ref="AB7:AB8"/>
    <mergeCell ref="B7:F7"/>
    <mergeCell ref="G7:K7"/>
    <mergeCell ref="A1:A4"/>
    <mergeCell ref="A5:C5"/>
    <mergeCell ref="A6:C6"/>
    <mergeCell ref="B1:AB4"/>
    <mergeCell ref="D5:G5"/>
    <mergeCell ref="D6:G6"/>
  </mergeCells>
  <conditionalFormatting sqref="N9:N10 N12 N14:N15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11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2023-03-24T20:12:37Z</dcterms:modified>
</cp:coreProperties>
</file>