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F4752A0A-5F0E-48F5-B96D-52FBD52F455C}" xr6:coauthVersionLast="47" xr6:coauthVersionMax="47" xr10:uidLastSave="{00000000-0000-0000-0000-000000000000}"/>
  <bookViews>
    <workbookView xWindow="-120" yWindow="-120" windowWidth="29040" windowHeight="15720" xr2:uid="{913AEA6F-F8A7-467A-9E28-D69DE1EA2B51}"/>
  </bookViews>
  <sheets>
    <sheet name="UMGR" sheetId="1" r:id="rId1"/>
  </sheets>
  <definedNames>
    <definedName name="_xlnm._FilterDatabase" localSheetId="0" hidden="1">UMGR!$A$8:$AG$25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 a="1"/>
  <c r="A25" i="1" s="1"/>
  <c r="Q25" i="1" l="1"/>
  <c r="R25" i="1"/>
  <c r="S25" i="1"/>
  <c r="T25" i="1"/>
  <c r="W25" i="1"/>
  <c r="X25" i="1"/>
  <c r="Y25" i="1"/>
  <c r="Z25" i="1"/>
  <c r="U14" i="1"/>
  <c r="U13" i="1"/>
  <c r="N11" i="1" l="1"/>
  <c r="N10" i="1"/>
  <c r="N9" i="1"/>
  <c r="N20" i="1"/>
  <c r="N17" i="1"/>
  <c r="N16" i="1"/>
  <c r="N14" i="1"/>
  <c r="N13" i="1"/>
  <c r="N12" i="1"/>
  <c r="V20" i="1"/>
  <c r="AA20" i="1" s="1"/>
  <c r="V19" i="1"/>
  <c r="AA17" i="1" s="1"/>
  <c r="N25" i="1" l="1"/>
  <c r="P9" i="1"/>
  <c r="AA9" i="1"/>
  <c r="P10" i="1"/>
  <c r="U10" i="1" s="1"/>
  <c r="V10" i="1"/>
  <c r="P11" i="1"/>
  <c r="U11" i="1" s="1"/>
  <c r="AA11" i="1"/>
  <c r="P12" i="1"/>
  <c r="U12" i="1" s="1"/>
  <c r="AA12" i="1"/>
  <c r="AA13" i="1"/>
  <c r="V14" i="1"/>
  <c r="AA14" i="1" s="1"/>
  <c r="P16" i="1"/>
  <c r="U16" i="1" s="1"/>
  <c r="V16" i="1"/>
  <c r="AA16" i="1" s="1"/>
  <c r="P17" i="1"/>
  <c r="P19" i="1"/>
  <c r="P21" i="1"/>
  <c r="P22" i="1"/>
  <c r="AC25" i="1"/>
  <c r="P25" i="1" l="1"/>
  <c r="U17" i="1"/>
  <c r="AB17" i="1" s="1"/>
  <c r="AA10" i="1"/>
  <c r="V25" i="1"/>
  <c r="U20" i="1"/>
  <c r="AB20" i="1" s="1"/>
  <c r="U9" i="1"/>
  <c r="AA25" i="1"/>
  <c r="AB10" i="1"/>
  <c r="AB14" i="1"/>
  <c r="AB9" i="1"/>
  <c r="AB16" i="1"/>
  <c r="AB13" i="1"/>
  <c r="AB12" i="1"/>
  <c r="AB11" i="1"/>
  <c r="U25" i="1" l="1"/>
  <c r="AB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<sst xmlns="http://schemas.openxmlformats.org/spreadsheetml/2006/main" count="177" uniqueCount="93">
  <si>
    <t>TOTALES</t>
  </si>
  <si>
    <t>Porcentaje de emergencias y desastres ocurridas en el municipio atendidas integralmente.</t>
  </si>
  <si>
    <t>Mantener la atención integral al 100% de las emergencias y desastres ocurridas en el municipio.</t>
  </si>
  <si>
    <t>Manejo Del Riesgo Y Adaptación Al Cambio Climático</t>
  </si>
  <si>
    <t>Bucaramanga Gestiona El Riesgo De Desastre Y Se Adapta Al Proceso De Cambio Climático</t>
  </si>
  <si>
    <t>BUCARAMANGA SOSTENIBLE: UNA REGIÓN CON FUTURO</t>
  </si>
  <si>
    <t>2.3.2.02.01.003.4503004.4292299.501 - 150.000.000
2.3.2.02.02.008.4503004.73111.501- $ 40.000.000</t>
  </si>
  <si>
    <t>FORTALECIMIENTO A LAS ACCIONES DE MANEJO Y ATENCIÓN A EVENTOS DE RIESGO DE DESASTRES DEL MUNICIPIO DE BUCARAMANGA</t>
  </si>
  <si>
    <t>2.3.2.02.02.009.4503028.97990.201 - $ 115.500.000
2.3.2.02.02.009.4503028.97990.501 - $ 239.662.500</t>
  </si>
  <si>
    <t>SUBSIDIO PARA LA ATENCION DE DAMNIFICADOS DE EMERGENCIAS Y EVENTOS NATURALES EN EL MUNICIPIO DE BUCARMANGA</t>
  </si>
  <si>
    <t>Manuel Antonio Vasquez</t>
  </si>
  <si>
    <t>Sec. Interior</t>
  </si>
  <si>
    <t>2.3.2.02.01.003.4503004.3899997.201 - $ 681.713.591
2.3.2.02.01.003.4503028.3815099.201 - $ 394.935.041
2.3.2.02.01.003.4503004.3899997.501 - $ 39,486.743</t>
  </si>
  <si>
    <t>SUBSIDIO Y ASIGNACIÓN DE RECURSOS COMPLEMENTARIOS PARA ATENDER EMERGENCIAS Y EVENTOS NATURALES EN EL MUNICIPIO DE BUCARAMANGA</t>
  </si>
  <si>
    <t xml:space="preserve">2.3.2.02.02.005.4503022.53290.201 - $ 2.985.000.005
2.3.2.02.02.005.4503022.53290.501 - $ 1.000.000.000
2.3.2.02.02.009.4503028.97990.201 - $21.000.000
</t>
  </si>
  <si>
    <t>CONSTRUCCIÓN DE OBRAS DE MITIGACIÓN Y APOYO AL SECTOR DE PUNTA PARAISO EN EL MARCO DE LA DECLARATORIA DE CALAMIDAD PUBLICA EN EL MUNICIPIO DE BUCARAMANGA</t>
  </si>
  <si>
    <t>Porcentaje de familias atendidas en emergencias naturales y antrópicas.</t>
  </si>
  <si>
    <t>Mantener la atención al 100% de las familias en emergencias naturales y antrópicas.</t>
  </si>
  <si>
    <t>Reducción, Mitigación Del Riesgo Y Adaptación Al Cambio Climático</t>
  </si>
  <si>
    <t>2.3.2.02.02.009.4003010.94332.501 - $ 1.645.950.326</t>
  </si>
  <si>
    <t>2.3.2.02.02.008.3205018.83990.201 - $ 6.511.723.409</t>
  </si>
  <si>
    <t>CONSTRUCCIÓN DE OBRAS DE MITIGACIÓN Y RECUPERACIÓN VIAL DE LOS SECTORES AFECTADOS EN EL MARCO DE LA DECLARATORIA DE CALAMIDAD PUBLICA EN EL MUNICIPIO DE BUCARAMANGA, SANTANDER</t>
  </si>
  <si>
    <t>2.3.2.01.01.004.01.01.04.4503003.4299911.201 - $ 294.000.000
2.3.2.02.02.008.4503003.83990.201 - $ 21.000.000
2.3.2.02.02.008.4503003.83990.501 - $ 17.500.000</t>
  </si>
  <si>
    <t>IMPLEMENTACIÓN DE ACCIONES DE FORTALECIMIENTO A LA GESTIÓN DEL RIESGO DE DESASTRES EN EL MUNICIPIO DE BUCARAMANGA</t>
  </si>
  <si>
    <t>2.3.2.02.02.008.4503003.83990.201 - $ 21.000.000
2.3.2.02.02.008.4503003.83990.501 - $ 17.500.000</t>
  </si>
  <si>
    <t>Número de inventarios municipales de asentamientos humanos localizados en zonas de alto riesgo no mitigable realizados.</t>
  </si>
  <si>
    <t>Realizar 1 inventario municipal de asentamientos humanos localizados en zonas de alto riesgo no mitigable.</t>
  </si>
  <si>
    <t>2.3.2.02.02.005.4003012.94332.201 - $ 1.106.552.323</t>
  </si>
  <si>
    <t>ACTUALIZACION DE LA CAPACIDAD REMANENTE DEL SITIO DE DISPOSICION FINAL "EL CARRASCO" ETAPA E Y F EN EL MUNICIPIO DE BUCARAMANGA</t>
  </si>
  <si>
    <t>Número de zonas de riesgo de desastre intervenidas estratégicamente.</t>
  </si>
  <si>
    <t>Intervenir estratégicamente 6 zonas de riesgo de desastre.</t>
  </si>
  <si>
    <t>2.3.2.02.02.008.4503003.83990.501 - $ 44.000.000</t>
  </si>
  <si>
    <t>2.3.2.02.02.008.4503003.83990.201 - $ 45.000.000
2.3.2.02.02.008.4503003.83990.501 - $ 37.500.000</t>
  </si>
  <si>
    <t>Número instancias sociales fortalecidas del Sistema Municipal de Gestión de Riesgo.</t>
  </si>
  <si>
    <t xml:space="preserve">Fortalecer 30 instancias sociales del Sistema Municipal de Gestión de Riesgo. </t>
  </si>
  <si>
    <t>Número de estrategias de respuesta a emergencia - EMRE que contenga el protocolo de atención de emergencias por calidad del aire formuladas e implementadas.</t>
  </si>
  <si>
    <t>Formular e implementar 1 estrategia de respuesta a emergencia - EMRE que contenga el protocolo de atención de emergencias por calidad del aire.</t>
  </si>
  <si>
    <t>2.3.2.02.02.008.4503019.83143.201 - $ 480.000.000
2.3.2.02.02.008.4503019.83162.588 - $ 3.000.000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</si>
  <si>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</si>
  <si>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</si>
  <si>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Número de Sistemas de Alertas Tempranas e Innovación adquiridos para la gestión del riesgo.</t>
  </si>
  <si>
    <t>Adquirir 5 Sistema de Alertas Tempranas e Innovación para la gestión del riesgo.</t>
  </si>
  <si>
    <t>Conocimiento Del Riesgo Y Adaptación Al Cambio Climático</t>
  </si>
  <si>
    <t>2.3.2.02.02.008.4503003.83990.201 - $ 24.000.000
2.3.2.02.02.008.4503003.83990.501 - $ 19.000.000</t>
  </si>
  <si>
    <t>IMPLEMENTACIÓN DE ACCIONES PARA EL CONOCIMIENTO E IDENTIFICACIÓN DEL RIESGO A TRAVÉS DE LA UNIDAD MUNICIPAL DE GESTIÓN DEL RIESGO DEL MUNICIPIO DE BUCARAMANGA</t>
  </si>
  <si>
    <t>Número de estudios en áreas o zonas con situaciones de riesgo realizados.</t>
  </si>
  <si>
    <t>Realizar 9 estudios en áreas o zonas con situaciones de riesgo.</t>
  </si>
  <si>
    <t>2.3.2.02.02.008.4503003.83990.201 - $ 75.000.000
2.3.2.01.01.004.01.01.04.4503032.45269.201 - $ 120.000.000
2.3.2.01.01.003.05.03.4503003.4731101.501 - $ 35.000.000
2.3.2.02.01.003.4503003.4964001.501 - $ 160.000.000
2.3.2.01.01.005.02.03.01.01.4503003.47813.501 - $ 40.000.000
2.3.2.02.02.008.4503003.83990.501 - $ 63.000.000</t>
  </si>
  <si>
    <t>Mejorar la capacidad operativa de la Unidad Municipal de gestión del Riesgo y Desastre para la respuesta eficiente a los eventos de desastre natural y otros en el municipio de Bucaramanga.</t>
  </si>
  <si>
    <t>Número de Planes Municipales de Gestión de Riesgo y su Adaptación al Cambio Político y Políticas Públicas de de Gestión de Riesgo y Adaptación al Cambio Climático actualizados e implementados.</t>
  </si>
  <si>
    <t>Actualizar e implementar el Plan Municipal de Gestión de Riesgo y su Adaptación al Cambio Climático y la Política Pública de Gestión de Riesgo y Adaptación al Cambio Climático.</t>
  </si>
  <si>
    <t>Responsable</t>
  </si>
  <si>
    <t>Dependencia</t>
  </si>
  <si>
    <t>TOTAL EJECUTADO</t>
  </si>
  <si>
    <t>OTROS</t>
  </si>
  <si>
    <t>RECURSOS PROPIOS INSTITUTOS</t>
  </si>
  <si>
    <t>SGR</t>
  </si>
  <si>
    <t>SGP</t>
  </si>
  <si>
    <t>RECURSOS PROPIOS MUNICIPIO</t>
  </si>
  <si>
    <t>TOTAL PROGRAMADO</t>
  </si>
  <si>
    <t>Rubro - Programado</t>
  </si>
  <si>
    <t>AVANCE</t>
  </si>
  <si>
    <t>Meta ejecutada</t>
  </si>
  <si>
    <t>Meta programada</t>
  </si>
  <si>
    <t>Fecha de terminación</t>
  </si>
  <si>
    <t>Fecha inicio</t>
  </si>
  <si>
    <t>Actividades</t>
  </si>
  <si>
    <t>Nombre del Proyecto</t>
  </si>
  <si>
    <t>Código BPIN</t>
  </si>
  <si>
    <t>Indicador de producto</t>
  </si>
  <si>
    <t>Meta PDM</t>
  </si>
  <si>
    <t xml:space="preserve">Programa </t>
  </si>
  <si>
    <t>Componente</t>
  </si>
  <si>
    <t>Línea estratégica</t>
  </si>
  <si>
    <t>No.</t>
  </si>
  <si>
    <t>RESPONSABLES</t>
  </si>
  <si>
    <t>RECURSOS GESTIONADOS</t>
  </si>
  <si>
    <t>EJECUCIÓN PPTAL</t>
  </si>
  <si>
    <t>RECURSOS EJECUTADOS</t>
  </si>
  <si>
    <t>RECURSOS PROGRAMADOS</t>
  </si>
  <si>
    <t>CUMPLIMIENTO DE META</t>
  </si>
  <si>
    <t>PROYECTOS DE INVERSIÓN</t>
  </si>
  <si>
    <t>PDM 2020-2023</t>
  </si>
  <si>
    <t>FECHA DE CORTE:</t>
  </si>
  <si>
    <t xml:space="preserve">FECHA DE SUSCRIPCIÓN:  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</si>
  <si>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</si>
  <si>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</si>
  <si>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</si>
  <si>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</si>
  <si>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APORTES FINANCIEROS PARA GARANTIZAR LA PRESTACIÓN DEL SERVICIO DE ASEO EN SU ACTIVIDAD COMPLEMENTARIA DISPOSICIÓN FINAL DE RESIDUOS SÓLIDOS EN EL RELLENO SANITARIO “EL CARRASCO” DEL MUNICIPIO DE BUCARAMANGA</t>
  </si>
  <si>
    <t>Recursos liberados - RB</t>
  </si>
  <si>
    <t>2.3.2.02.02.005.3205018.53290.201 -  11.170.188.639,25
2.3.2.02.02.005.3205018.53290.501 -  1.120.935.943,87 
2.3.2.02.02.008.4503004.73111.901 -  70.000.000,00</t>
  </si>
  <si>
    <t xml:space="preserve"> PLAN DE ACCIÓN - PLAN DE DESARROLLO MUNICIPAL
SECRETARÍA DEL INTERIOR - UNIDAD MUNICIPAL DE GESTIÓN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</si>
</sst>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$&quot;\ * #,##0_-;\-&quot;$&quot;\ * #,##0_-;_-&quot;$&quot;\ * &quot;-&quot;??_-;_-@_-"/>
    <numFmt numFmtId="166" formatCode="&quot;$&quot;\ #,##0"/>
    <numFmt numFmtId="167" formatCode="_(* #,##0.00_);_(* \(#,##0.00\);_(* &quot;-&quot;_);_(@_)"/>
    <numFmt numFmtId="168" formatCode="dd/mm/yyyy;@"/>
    <numFmt numFmtId="169" formatCode="_-* #,##0_-;\-* #,##0_-;_-* &quot;-&quot;??_-;_-@_-"/>
    <numFmt numFmtId="170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</cellStyleXfs>
  <cellXfs count="125">
    <xf numFmtId="0" fontId="0" fillId="0" borderId="0" xfId="0"/>
    <xf numFmtId="0" fontId="3" fillId="0" borderId="0" xfId="2" applyFont="1"/>
    <xf numFmtId="164" fontId="2" fillId="0" borderId="0" xfId="3" applyFont="1" applyBorder="1"/>
    <xf numFmtId="164" fontId="2" fillId="0" borderId="0" xfId="3" applyFont="1" applyAlignment="1">
      <alignment horizontal="right"/>
    </xf>
    <xf numFmtId="164" fontId="2" fillId="0" borderId="0" xfId="3" applyFont="1"/>
    <xf numFmtId="166" fontId="2" fillId="0" borderId="0" xfId="6" applyNumberFormat="1" applyFont="1" applyBorder="1"/>
    <xf numFmtId="9" fontId="3" fillId="0" borderId="3" xfId="4" applyFont="1" applyFill="1" applyBorder="1" applyAlignment="1">
      <alignment horizontal="center" vertical="center" wrapText="1"/>
    </xf>
    <xf numFmtId="166" fontId="4" fillId="3" borderId="3" xfId="6" applyNumberFormat="1" applyFont="1" applyFill="1" applyBorder="1" applyAlignment="1">
      <alignment horizontal="right" vertical="center" wrapText="1"/>
    </xf>
    <xf numFmtId="166" fontId="3" fillId="0" borderId="3" xfId="6" applyNumberFormat="1" applyFont="1" applyFill="1" applyBorder="1" applyAlignment="1">
      <alignment horizontal="right" vertical="center" wrapText="1"/>
    </xf>
    <xf numFmtId="166" fontId="2" fillId="0" borderId="3" xfId="6" applyNumberFormat="1" applyFont="1" applyFill="1" applyBorder="1" applyAlignment="1">
      <alignment horizontal="right" vertical="center" wrapText="1"/>
    </xf>
    <xf numFmtId="0" fontId="3" fillId="0" borderId="3" xfId="2" applyFont="1" applyBorder="1" applyAlignment="1">
      <alignment horizontal="justify" vertical="center" wrapText="1"/>
    </xf>
    <xf numFmtId="0" fontId="4" fillId="3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justify" vertical="center" wrapText="1"/>
    </xf>
    <xf numFmtId="168" fontId="3" fillId="0" borderId="3" xfId="2" applyNumberFormat="1" applyFont="1" applyBorder="1" applyAlignment="1">
      <alignment horizontal="justify" vertical="center" wrapText="1"/>
    </xf>
    <xf numFmtId="0" fontId="6" fillId="0" borderId="3" xfId="2" applyFont="1" applyBorder="1" applyAlignment="1">
      <alignment horizontal="justify" vertical="center" wrapText="1"/>
    </xf>
    <xf numFmtId="0" fontId="7" fillId="3" borderId="3" xfId="2" applyFont="1" applyFill="1" applyBorder="1" applyAlignment="1">
      <alignment horizontal="justify" vertical="center" wrapText="1"/>
    </xf>
    <xf numFmtId="0" fontId="5" fillId="0" borderId="3" xfId="2" applyFont="1" applyBorder="1" applyAlignment="1">
      <alignment horizontal="center" vertical="center" wrapText="1"/>
    </xf>
    <xf numFmtId="5" fontId="3" fillId="0" borderId="3" xfId="6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justify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right" vertical="center" wrapText="1"/>
    </xf>
    <xf numFmtId="0" fontId="4" fillId="3" borderId="3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horizontal="justify"/>
    </xf>
    <xf numFmtId="0" fontId="3" fillId="3" borderId="3" xfId="2" applyFont="1" applyFill="1" applyBorder="1"/>
    <xf numFmtId="0" fontId="3" fillId="3" borderId="3" xfId="2" applyFont="1" applyFill="1" applyBorder="1" applyAlignment="1">
      <alignment horizontal="right"/>
    </xf>
    <xf numFmtId="0" fontId="3" fillId="3" borderId="3" xfId="2" applyFont="1" applyFill="1" applyBorder="1" applyAlignment="1">
      <alignment vertical="center"/>
    </xf>
    <xf numFmtId="9" fontId="4" fillId="3" borderId="3" xfId="2" applyNumberFormat="1" applyFont="1" applyFill="1" applyBorder="1" applyAlignment="1">
      <alignment horizontal="center" vertical="center"/>
    </xf>
    <xf numFmtId="165" fontId="3" fillId="3" borderId="3" xfId="6" applyNumberFormat="1" applyFont="1" applyFill="1" applyBorder="1" applyAlignment="1">
      <alignment vertical="center"/>
    </xf>
    <xf numFmtId="165" fontId="4" fillId="3" borderId="3" xfId="6" applyNumberFormat="1" applyFont="1" applyFill="1" applyBorder="1" applyAlignment="1">
      <alignment vertical="center"/>
    </xf>
    <xf numFmtId="9" fontId="4" fillId="3" borderId="3" xfId="4" applyFont="1" applyFill="1" applyBorder="1" applyAlignment="1">
      <alignment horizontal="center" vertical="center" wrapText="1"/>
    </xf>
    <xf numFmtId="165" fontId="4" fillId="3" borderId="3" xfId="6" applyNumberFormat="1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left" vertical="center" wrapText="1"/>
    </xf>
    <xf numFmtId="1" fontId="3" fillId="0" borderId="3" xfId="2" applyNumberFormat="1" applyFont="1" applyBorder="1" applyAlignment="1">
      <alignment horizontal="right" vertical="center" wrapText="1"/>
    </xf>
    <xf numFmtId="1" fontId="6" fillId="0" borderId="3" xfId="2" applyNumberFormat="1" applyFont="1" applyBorder="1" applyAlignment="1">
      <alignment horizontal="right" vertical="center" wrapText="1"/>
    </xf>
    <xf numFmtId="0" fontId="2" fillId="0" borderId="0" xfId="2" applyAlignment="1">
      <alignment horizontal="center"/>
    </xf>
    <xf numFmtId="0" fontId="5" fillId="0" borderId="0" xfId="2" applyFont="1" applyAlignment="1">
      <alignment horizontal="center"/>
    </xf>
    <xf numFmtId="1" fontId="3" fillId="3" borderId="3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0" fontId="2" fillId="0" borderId="0" xfId="2"/>
    <xf numFmtId="0" fontId="2" fillId="0" borderId="3" xfId="2" applyBorder="1" applyAlignment="1">
      <alignment vertical="center" wrapText="1"/>
    </xf>
    <xf numFmtId="168" fontId="2" fillId="0" borderId="3" xfId="2" applyNumberFormat="1" applyBorder="1" applyAlignment="1">
      <alignment horizontal="center" vertical="center" wrapText="1"/>
    </xf>
    <xf numFmtId="9" fontId="2" fillId="0" borderId="3" xfId="2" applyNumberFormat="1" applyBorder="1" applyAlignment="1">
      <alignment horizontal="center" vertical="center" wrapText="1"/>
    </xf>
    <xf numFmtId="168" fontId="2" fillId="0" borderId="3" xfId="2" applyNumberFormat="1" applyBorder="1" applyAlignment="1">
      <alignment vertical="center" wrapText="1"/>
    </xf>
    <xf numFmtId="0" fontId="2" fillId="0" borderId="3" xfId="2" applyBorder="1" applyAlignment="1">
      <alignment horizontal="center" vertical="center" wrapText="1"/>
    </xf>
    <xf numFmtId="0" fontId="2" fillId="0" borderId="3" xfId="2" applyBorder="1" applyAlignment="1">
      <alignment horizontal="left" vertical="center" wrapText="1"/>
    </xf>
    <xf numFmtId="0" fontId="2" fillId="2" borderId="3" xfId="2" applyFill="1" applyBorder="1" applyAlignment="1">
      <alignment horizontal="justify" wrapText="1"/>
    </xf>
    <xf numFmtId="168" fontId="2" fillId="0" borderId="3" xfId="2" applyNumberFormat="1" applyBorder="1" applyAlignment="1">
      <alignment horizontal="justify" vertical="center" wrapText="1"/>
    </xf>
    <xf numFmtId="1" fontId="2" fillId="0" borderId="3" xfId="2" applyNumberFormat="1" applyBorder="1" applyAlignment="1">
      <alignment horizontal="right" vertical="center" wrapText="1"/>
    </xf>
    <xf numFmtId="0" fontId="2" fillId="2" borderId="3" xfId="2" applyFill="1" applyBorder="1" applyAlignment="1">
      <alignment horizontal="justify" vertical="center" wrapText="1"/>
    </xf>
    <xf numFmtId="0" fontId="2" fillId="0" borderId="3" xfId="2" applyBorder="1" applyAlignment="1">
      <alignment horizontal="justify" wrapText="1"/>
    </xf>
    <xf numFmtId="0" fontId="2" fillId="0" borderId="0" xfId="2" applyAlignment="1">
      <alignment horizontal="justify"/>
    </xf>
    <xf numFmtId="0" fontId="2" fillId="0" borderId="0" xfId="2" applyAlignment="1">
      <alignment horizontal="right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166" fontId="2" fillId="0" borderId="0" xfId="2" applyNumberFormat="1"/>
    <xf numFmtId="0" fontId="2" fillId="0" borderId="0" xfId="0" applyFont="1"/>
    <xf numFmtId="167" fontId="2" fillId="0" borderId="0" xfId="2" applyNumberFormat="1"/>
    <xf numFmtId="167" fontId="3" fillId="0" borderId="0" xfId="5" applyNumberFormat="1" applyFont="1" applyFill="1" applyBorder="1" applyAlignment="1">
      <alignment vertical="center"/>
    </xf>
    <xf numFmtId="0" fontId="2" fillId="3" borderId="3" xfId="2" applyFill="1" applyBorder="1" applyAlignment="1">
      <alignment vertical="center"/>
    </xf>
    <xf numFmtId="14" fontId="2" fillId="2" borderId="0" xfId="2" applyNumberFormat="1" applyFill="1" applyAlignment="1">
      <alignment vertical="top"/>
    </xf>
    <xf numFmtId="0" fontId="3" fillId="2" borderId="0" xfId="2" applyFont="1" applyFill="1" applyAlignment="1">
      <alignment vertical="top"/>
    </xf>
    <xf numFmtId="0" fontId="2" fillId="2" borderId="0" xfId="2" applyFill="1" applyAlignment="1">
      <alignment horizontal="center" vertical="top"/>
    </xf>
    <xf numFmtId="0" fontId="2" fillId="2" borderId="0" xfId="2" applyFill="1" applyAlignment="1">
      <alignment vertical="top"/>
    </xf>
    <xf numFmtId="0" fontId="2" fillId="2" borderId="0" xfId="2" applyFill="1" applyAlignment="1">
      <alignment horizontal="right" vertical="top"/>
    </xf>
    <xf numFmtId="0" fontId="2" fillId="0" borderId="0" xfId="2" applyAlignment="1">
      <alignment vertical="top"/>
    </xf>
    <xf numFmtId="0" fontId="2" fillId="2" borderId="0" xfId="2" applyFill="1" applyAlignment="1">
      <alignment horizontal="center" vertical="center"/>
    </xf>
    <xf numFmtId="169" fontId="2" fillId="0" borderId="0" xfId="1" applyNumberFormat="1" applyFont="1"/>
    <xf numFmtId="166" fontId="2" fillId="0" borderId="3" xfId="5" applyNumberFormat="1" applyFont="1" applyFill="1" applyBorder="1" applyAlignment="1">
      <alignment horizontal="right" vertical="center"/>
    </xf>
    <xf numFmtId="43" fontId="2" fillId="0" borderId="0" xfId="1" applyFont="1"/>
    <xf numFmtId="44" fontId="2" fillId="0" borderId="0" xfId="0" applyNumberFormat="1" applyFont="1"/>
    <xf numFmtId="0" fontId="2" fillId="2" borderId="0" xfId="0" applyFont="1" applyFill="1"/>
    <xf numFmtId="165" fontId="2" fillId="0" borderId="0" xfId="0" applyNumberFormat="1" applyFont="1"/>
    <xf numFmtId="0" fontId="4" fillId="3" borderId="3" xfId="2" applyFont="1" applyFill="1" applyBorder="1" applyAlignment="1">
      <alignment horizontal="center" vertical="center"/>
    </xf>
    <xf numFmtId="6" fontId="2" fillId="0" borderId="0" xfId="0" applyNumberFormat="1" applyFont="1"/>
    <xf numFmtId="0" fontId="5" fillId="0" borderId="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9" fontId="6" fillId="0" borderId="4" xfId="4" applyFont="1" applyFill="1" applyBorder="1" applyAlignment="1">
      <alignment horizontal="center" vertical="center" wrapText="1"/>
    </xf>
    <xf numFmtId="9" fontId="6" fillId="0" borderId="2" xfId="4" applyFont="1" applyFill="1" applyBorder="1" applyAlignment="1">
      <alignment horizontal="center" vertical="center" wrapText="1"/>
    </xf>
    <xf numFmtId="9" fontId="6" fillId="0" borderId="1" xfId="4" applyFont="1" applyFill="1" applyBorder="1" applyAlignment="1">
      <alignment horizontal="center" vertical="center" wrapText="1"/>
    </xf>
    <xf numFmtId="9" fontId="3" fillId="3" borderId="4" xfId="4" applyFont="1" applyFill="1" applyBorder="1" applyAlignment="1">
      <alignment horizontal="center" vertical="center" wrapText="1"/>
    </xf>
    <xf numFmtId="9" fontId="3" fillId="3" borderId="2" xfId="4" applyFont="1" applyFill="1" applyBorder="1" applyAlignment="1">
      <alignment horizontal="center" vertical="center" wrapText="1"/>
    </xf>
    <xf numFmtId="9" fontId="3" fillId="3" borderId="1" xfId="4" applyFont="1" applyFill="1" applyBorder="1" applyAlignment="1">
      <alignment horizontal="center" vertical="center" wrapText="1"/>
    </xf>
    <xf numFmtId="9" fontId="2" fillId="0" borderId="4" xfId="2" applyNumberFormat="1" applyBorder="1" applyAlignment="1">
      <alignment horizontal="center" vertical="center" wrapText="1"/>
    </xf>
    <xf numFmtId="9" fontId="2" fillId="0" borderId="2" xfId="2" applyNumberFormat="1" applyBorder="1" applyAlignment="1">
      <alignment horizontal="center" vertical="center" wrapText="1"/>
    </xf>
    <xf numFmtId="9" fontId="2" fillId="0" borderId="1" xfId="2" applyNumberFormat="1" applyBorder="1" applyAlignment="1">
      <alignment horizontal="center" vertical="center" wrapText="1"/>
    </xf>
    <xf numFmtId="166" fontId="4" fillId="3" borderId="4" xfId="6" applyNumberFormat="1" applyFont="1" applyFill="1" applyBorder="1" applyAlignment="1">
      <alignment horizontal="right" vertical="center" wrapText="1"/>
    </xf>
    <xf numFmtId="166" fontId="4" fillId="3" borderId="2" xfId="6" applyNumberFormat="1" applyFont="1" applyFill="1" applyBorder="1" applyAlignment="1">
      <alignment horizontal="right" vertical="center" wrapText="1"/>
    </xf>
    <xf numFmtId="166" fontId="4" fillId="3" borderId="1" xfId="6" applyNumberFormat="1" applyFont="1" applyFill="1" applyBorder="1" applyAlignment="1">
      <alignment horizontal="right" vertical="center" wrapText="1"/>
    </xf>
    <xf numFmtId="9" fontId="3" fillId="0" borderId="4" xfId="4" applyFont="1" applyFill="1" applyBorder="1" applyAlignment="1">
      <alignment horizontal="center" vertical="center" wrapText="1"/>
    </xf>
    <xf numFmtId="9" fontId="3" fillId="0" borderId="2" xfId="4" applyFont="1" applyFill="1" applyBorder="1" applyAlignment="1">
      <alignment horizontal="center" vertical="center" wrapText="1"/>
    </xf>
    <xf numFmtId="9" fontId="3" fillId="0" borderId="1" xfId="4" applyFont="1" applyFill="1" applyBorder="1" applyAlignment="1">
      <alignment horizontal="center" vertical="center" wrapText="1"/>
    </xf>
    <xf numFmtId="5" fontId="3" fillId="0" borderId="4" xfId="6" applyNumberFormat="1" applyFont="1" applyFill="1" applyBorder="1" applyAlignment="1">
      <alignment horizontal="center" vertical="center" wrapText="1"/>
    </xf>
    <xf numFmtId="5" fontId="3" fillId="0" borderId="2" xfId="6" applyNumberFormat="1" applyFont="1" applyFill="1" applyBorder="1" applyAlignment="1">
      <alignment horizontal="center" vertical="center" wrapText="1"/>
    </xf>
    <xf numFmtId="5" fontId="3" fillId="0" borderId="1" xfId="6" applyNumberFormat="1" applyFont="1" applyFill="1" applyBorder="1" applyAlignment="1">
      <alignment horizontal="center" vertical="center" wrapText="1"/>
    </xf>
    <xf numFmtId="9" fontId="2" fillId="0" borderId="3" xfId="2" applyNumberFormat="1" applyBorder="1" applyAlignment="1">
      <alignment horizontal="center" vertical="center" wrapText="1"/>
    </xf>
    <xf numFmtId="9" fontId="3" fillId="3" borderId="3" xfId="2" applyNumberFormat="1" applyFont="1" applyFill="1" applyBorder="1" applyAlignment="1">
      <alignment horizontal="center" vertical="center" wrapText="1"/>
    </xf>
    <xf numFmtId="9" fontId="6" fillId="0" borderId="3" xfId="2" applyNumberFormat="1" applyFont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right" vertical="center"/>
    </xf>
    <xf numFmtId="3" fontId="6" fillId="0" borderId="4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3" fillId="3" borderId="4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2" fontId="4" fillId="0" borderId="3" xfId="7" applyNumberFormat="1" applyFont="1" applyBorder="1" applyAlignment="1">
      <alignment horizontal="center" vertical="center" wrapText="1"/>
    </xf>
    <xf numFmtId="2" fontId="4" fillId="0" borderId="3" xfId="7" applyNumberFormat="1" applyFont="1" applyBorder="1" applyAlignment="1">
      <alignment horizontal="right" vertical="center" wrapText="1"/>
    </xf>
    <xf numFmtId="2" fontId="4" fillId="0" borderId="4" xfId="7" applyNumberFormat="1" applyFont="1" applyBorder="1" applyAlignment="1">
      <alignment horizontal="center" vertical="center" wrapText="1"/>
    </xf>
    <xf numFmtId="2" fontId="4" fillId="0" borderId="4" xfId="7" applyNumberFormat="1" applyFont="1" applyBorder="1" applyAlignment="1">
      <alignment horizontal="right" vertical="center" wrapText="1"/>
    </xf>
    <xf numFmtId="2" fontId="4" fillId="0" borderId="3" xfId="7" applyNumberFormat="1" applyFont="1" applyBorder="1" applyAlignment="1">
      <alignment horizontal="left" vertical="center" wrapText="1"/>
    </xf>
    <xf numFmtId="2" fontId="4" fillId="0" borderId="5" xfId="7" applyNumberFormat="1" applyFont="1" applyBorder="1" applyAlignment="1">
      <alignment horizontal="left" vertical="center" wrapText="1"/>
    </xf>
    <xf numFmtId="2" fontId="4" fillId="0" borderId="7" xfId="7" applyNumberFormat="1" applyFont="1" applyBorder="1" applyAlignment="1">
      <alignment horizontal="left" vertical="center" wrapText="1"/>
    </xf>
    <xf numFmtId="2" fontId="4" fillId="0" borderId="6" xfId="7" applyNumberFormat="1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14" fontId="2" fillId="0" borderId="3" xfId="2" applyNumberFormat="1" applyBorder="1" applyAlignment="1">
      <alignment horizontal="center" vertical="top"/>
    </xf>
    <xf numFmtId="14" fontId="5" fillId="0" borderId="3" xfId="2" applyNumberFormat="1" applyFont="1" applyBorder="1" applyAlignment="1">
      <alignment horizontal="center" vertical="top"/>
    </xf>
    <xf numFmtId="170" fontId="3" fillId="3" borderId="3" xfId="2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[0] 2" xfId="5" xr:uid="{8007120D-6A28-4113-922A-3BEDADFDC2AA}"/>
    <cellStyle name="Millares 2" xfId="3" xr:uid="{20EF98D7-DA18-4DB6-93FC-C2346CFA7579}"/>
    <cellStyle name="Moneda 2" xfId="6" xr:uid="{D0CD6DE3-54E5-4BB0-AEE8-B4BC56006DD5}"/>
    <cellStyle name="Normal" xfId="0" builtinId="0"/>
    <cellStyle name="Normal 2" xfId="2" xr:uid="{D50AA3CD-9EF8-4D24-90AA-B6D9A891D53A}"/>
    <cellStyle name="Normal 2 2" xfId="7" xr:uid="{81826601-8041-4897-AD3D-8951D3BB5C45}"/>
    <cellStyle name="Porcentaje 2" xfId="4" xr:uid="{91D1D995-6208-43CB-B2AF-F33648B6426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350650</xdr:colOff>
      <xdr:row>0</xdr:row>
      <xdr:rowOff>38100</xdr:rowOff>
    </xdr:from>
    <xdr:ext cx="628355" cy="645513"/>
    <xdr:pic>
      <xdr:nvPicPr>
        <xdr:cNvPr id="2" name="2 Imagen">
          <a:extLst>
            <a:ext uri="{FF2B5EF4-FFF2-40B4-BE49-F238E27FC236}">
              <a16:creationId xmlns:a16="http://schemas.microsoft.com/office/drawing/2014/main" id="{BE9AC4F3-9148-491C-97E0-7FE41994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650" y="38100"/>
          <a:ext cx="628355" cy="6455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A31D-449E-4CBB-9AED-DE72FD2016B5}">
  <dimension ref="A1:AG36"/>
  <sheetViews>
    <sheetView showGridLines="0" tabSelected="1" topLeftCell="H1" zoomScale="70" zoomScaleNormal="70" workbookViewId="0">
      <selection activeCell="M12" sqref="M12"/>
    </sheetView>
  </sheetViews>
  <sheetFormatPr baseColWidth="10" defaultColWidth="0" defaultRowHeight="14.25" zeroHeight="1" x14ac:dyDescent="0.2"/>
  <cols>
    <col min="1" max="1" width="6.7109375" style="42" customWidth="1"/>
    <col min="2" max="2" width="39.28515625" style="42" customWidth="1"/>
    <col min="3" max="3" width="23.7109375" style="42" customWidth="1"/>
    <col min="4" max="4" width="27.42578125" style="42" customWidth="1"/>
    <col min="5" max="6" width="62.85546875" style="54" customWidth="1"/>
    <col min="7" max="7" width="18.7109375" style="55" customWidth="1"/>
    <col min="8" max="8" width="55.7109375" style="56" customWidth="1"/>
    <col min="9" max="9" width="48" style="42" customWidth="1"/>
    <col min="10" max="11" width="19.85546875" style="42" customWidth="1"/>
    <col min="12" max="12" width="17" style="42" customWidth="1"/>
    <col min="13" max="13" width="17" style="1" customWidth="1"/>
    <col min="14" max="14" width="18.42578125" style="38" bestFit="1" customWidth="1"/>
    <col min="15" max="15" width="62.28515625" style="42" customWidth="1"/>
    <col min="16" max="16" width="22.7109375" style="42" bestFit="1" customWidth="1"/>
    <col min="17" max="20" width="17.42578125" style="42" customWidth="1"/>
    <col min="21" max="21" width="28.85546875" style="55" customWidth="1"/>
    <col min="22" max="22" width="20.28515625" style="42" customWidth="1"/>
    <col min="23" max="26" width="18.5703125" style="42" customWidth="1"/>
    <col min="27" max="27" width="28.85546875" style="42" customWidth="1"/>
    <col min="28" max="28" width="17.7109375" style="57" customWidth="1"/>
    <col min="29" max="29" width="21.28515625" style="57" customWidth="1"/>
    <col min="30" max="30" width="24.42578125" style="57" customWidth="1"/>
    <col min="31" max="31" width="26.28515625" style="57" customWidth="1"/>
    <col min="32" max="33" width="12.42578125" style="42" customWidth="1"/>
    <col min="34" max="16384" width="12.42578125" style="42" hidden="1"/>
  </cols>
  <sheetData>
    <row r="1" spans="1:31" ht="15" x14ac:dyDescent="0.2">
      <c r="A1" s="74"/>
      <c r="B1" s="113" t="s">
        <v>92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113"/>
      <c r="W1" s="113"/>
      <c r="X1" s="113"/>
      <c r="Y1" s="113"/>
      <c r="Z1" s="113"/>
      <c r="AA1" s="113"/>
      <c r="AB1" s="113"/>
      <c r="AC1" s="117" t="s">
        <v>86</v>
      </c>
      <c r="AD1" s="117"/>
      <c r="AE1" s="117"/>
    </row>
    <row r="2" spans="1:31" ht="15" x14ac:dyDescent="0.2">
      <c r="A2" s="74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/>
      <c r="V2" s="113"/>
      <c r="W2" s="113"/>
      <c r="X2" s="113"/>
      <c r="Y2" s="113"/>
      <c r="Z2" s="113"/>
      <c r="AA2" s="113"/>
      <c r="AB2" s="113"/>
      <c r="AC2" s="118" t="s">
        <v>87</v>
      </c>
      <c r="AD2" s="119"/>
      <c r="AE2" s="120"/>
    </row>
    <row r="3" spans="1:31" ht="15" x14ac:dyDescent="0.2">
      <c r="A3" s="74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  <c r="V3" s="113"/>
      <c r="W3" s="113"/>
      <c r="X3" s="113"/>
      <c r="Y3" s="113"/>
      <c r="Z3" s="113"/>
      <c r="AA3" s="113"/>
      <c r="AB3" s="113"/>
      <c r="AC3" s="118" t="s">
        <v>88</v>
      </c>
      <c r="AD3" s="119"/>
      <c r="AE3" s="120"/>
    </row>
    <row r="4" spans="1:31" ht="15" x14ac:dyDescent="0.2">
      <c r="A4" s="74"/>
      <c r="B4" s="113"/>
      <c r="C4" s="113"/>
      <c r="D4" s="113"/>
      <c r="E4" s="113"/>
      <c r="F4" s="113"/>
      <c r="G4" s="113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/>
      <c r="V4" s="115"/>
      <c r="W4" s="115"/>
      <c r="X4" s="115"/>
      <c r="Y4" s="115"/>
      <c r="Z4" s="115"/>
      <c r="AA4" s="115"/>
      <c r="AB4" s="115"/>
      <c r="AC4" s="117" t="s">
        <v>85</v>
      </c>
      <c r="AD4" s="117"/>
      <c r="AE4" s="117"/>
    </row>
    <row r="5" spans="1:31" ht="15" x14ac:dyDescent="0.2">
      <c r="A5" s="121" t="s">
        <v>84</v>
      </c>
      <c r="B5" s="121"/>
      <c r="C5" s="121"/>
      <c r="D5" s="122">
        <v>44956</v>
      </c>
      <c r="E5" s="122"/>
      <c r="F5" s="122"/>
      <c r="G5" s="122"/>
      <c r="H5" s="63"/>
      <c r="I5" s="63"/>
      <c r="J5" s="63"/>
      <c r="K5" s="63"/>
      <c r="L5" s="63"/>
      <c r="M5" s="64"/>
      <c r="N5" s="65"/>
      <c r="O5" s="66"/>
      <c r="P5" s="66"/>
      <c r="Q5" s="66"/>
      <c r="R5" s="66"/>
      <c r="S5" s="66"/>
      <c r="T5" s="66"/>
      <c r="U5" s="67"/>
      <c r="V5" s="74"/>
      <c r="W5" s="66"/>
      <c r="X5" s="66"/>
      <c r="Y5" s="66"/>
      <c r="Z5" s="66"/>
      <c r="AA5" s="66"/>
      <c r="AB5" s="69"/>
      <c r="AC5" s="69"/>
      <c r="AD5" s="69"/>
      <c r="AE5" s="69"/>
    </row>
    <row r="6" spans="1:31" ht="15" x14ac:dyDescent="0.2">
      <c r="A6" s="121" t="s">
        <v>83</v>
      </c>
      <c r="B6" s="121"/>
      <c r="C6" s="121"/>
      <c r="D6" s="123">
        <v>44926</v>
      </c>
      <c r="E6" s="123"/>
      <c r="F6" s="123"/>
      <c r="G6" s="123"/>
      <c r="H6" s="63"/>
      <c r="I6" s="63"/>
      <c r="J6" s="63"/>
      <c r="K6" s="63"/>
      <c r="L6" s="63"/>
      <c r="M6" s="64"/>
      <c r="N6" s="65"/>
      <c r="O6" s="66"/>
      <c r="P6" s="66"/>
      <c r="Q6" s="66"/>
      <c r="R6" s="66"/>
      <c r="S6" s="66"/>
      <c r="T6" s="66"/>
      <c r="U6" s="67"/>
      <c r="V6" s="68"/>
      <c r="W6" s="66"/>
      <c r="X6" s="66"/>
      <c r="Y6" s="66"/>
      <c r="Z6" s="66"/>
      <c r="AA6" s="66"/>
      <c r="AB6" s="69"/>
      <c r="AC6" s="69"/>
      <c r="AD6" s="69"/>
      <c r="AE6" s="69"/>
    </row>
    <row r="7" spans="1:31" ht="15" x14ac:dyDescent="0.2">
      <c r="A7" s="62"/>
      <c r="B7" s="105" t="s">
        <v>82</v>
      </c>
      <c r="C7" s="105"/>
      <c r="D7" s="105"/>
      <c r="E7" s="105"/>
      <c r="F7" s="105"/>
      <c r="G7" s="105" t="s">
        <v>81</v>
      </c>
      <c r="H7" s="105"/>
      <c r="I7" s="105"/>
      <c r="J7" s="105" t="s">
        <v>80</v>
      </c>
      <c r="K7" s="105"/>
      <c r="L7" s="105"/>
      <c r="M7" s="105"/>
      <c r="N7" s="105"/>
      <c r="O7" s="105" t="s">
        <v>79</v>
      </c>
      <c r="P7" s="105"/>
      <c r="Q7" s="105"/>
      <c r="R7" s="105"/>
      <c r="S7" s="105"/>
      <c r="T7" s="105"/>
      <c r="U7" s="106"/>
      <c r="V7" s="111" t="s">
        <v>78</v>
      </c>
      <c r="W7" s="111"/>
      <c r="X7" s="111"/>
      <c r="Y7" s="111"/>
      <c r="Z7" s="111"/>
      <c r="AA7" s="111"/>
      <c r="AB7" s="112" t="s">
        <v>77</v>
      </c>
      <c r="AC7" s="112" t="s">
        <v>76</v>
      </c>
      <c r="AD7" s="23" t="s">
        <v>75</v>
      </c>
      <c r="AE7" s="23"/>
    </row>
    <row r="8" spans="1:31" s="39" customFormat="1" ht="45" x14ac:dyDescent="0.25">
      <c r="A8" s="11" t="s">
        <v>74</v>
      </c>
      <c r="B8" s="21" t="s">
        <v>73</v>
      </c>
      <c r="C8" s="11" t="s">
        <v>72</v>
      </c>
      <c r="D8" s="11" t="s">
        <v>71</v>
      </c>
      <c r="E8" s="11" t="s">
        <v>70</v>
      </c>
      <c r="F8" s="21" t="s">
        <v>69</v>
      </c>
      <c r="G8" s="21" t="s">
        <v>68</v>
      </c>
      <c r="H8" s="21" t="s">
        <v>67</v>
      </c>
      <c r="I8" s="21" t="s">
        <v>66</v>
      </c>
      <c r="J8" s="21" t="s">
        <v>65</v>
      </c>
      <c r="K8" s="21" t="s">
        <v>64</v>
      </c>
      <c r="L8" s="21" t="s">
        <v>63</v>
      </c>
      <c r="M8" s="21" t="s">
        <v>62</v>
      </c>
      <c r="N8" s="21" t="s">
        <v>61</v>
      </c>
      <c r="O8" s="11" t="s">
        <v>60</v>
      </c>
      <c r="P8" s="21" t="s">
        <v>58</v>
      </c>
      <c r="Q8" s="21" t="s">
        <v>57</v>
      </c>
      <c r="R8" s="21" t="s">
        <v>56</v>
      </c>
      <c r="S8" s="21" t="s">
        <v>55</v>
      </c>
      <c r="T8" s="21" t="s">
        <v>54</v>
      </c>
      <c r="U8" s="22" t="s">
        <v>59</v>
      </c>
      <c r="V8" s="21" t="s">
        <v>58</v>
      </c>
      <c r="W8" s="21" t="s">
        <v>57</v>
      </c>
      <c r="X8" s="21" t="s">
        <v>56</v>
      </c>
      <c r="Y8" s="21" t="s">
        <v>55</v>
      </c>
      <c r="Z8" s="21" t="s">
        <v>54</v>
      </c>
      <c r="AA8" s="21" t="s">
        <v>53</v>
      </c>
      <c r="AB8" s="112"/>
      <c r="AC8" s="112"/>
      <c r="AD8" s="21" t="s">
        <v>52</v>
      </c>
      <c r="AE8" s="21" t="s">
        <v>51</v>
      </c>
    </row>
    <row r="9" spans="1:31" ht="85.5" x14ac:dyDescent="0.2">
      <c r="A9" s="11">
        <v>169</v>
      </c>
      <c r="B9" s="43" t="s">
        <v>5</v>
      </c>
      <c r="C9" s="43" t="s">
        <v>4</v>
      </c>
      <c r="D9" s="34" t="s">
        <v>42</v>
      </c>
      <c r="E9" s="15" t="s">
        <v>50</v>
      </c>
      <c r="F9" s="18" t="s">
        <v>49</v>
      </c>
      <c r="G9" s="36">
        <v>2021680010146</v>
      </c>
      <c r="H9" s="12" t="s">
        <v>44</v>
      </c>
      <c r="I9" s="18" t="s">
        <v>48</v>
      </c>
      <c r="J9" s="44">
        <v>44562</v>
      </c>
      <c r="K9" s="44">
        <v>44926</v>
      </c>
      <c r="L9" s="19">
        <v>1</v>
      </c>
      <c r="M9" s="40">
        <v>1</v>
      </c>
      <c r="N9" s="45">
        <f t="shared" ref="N9:N14" si="0">IFERROR(IF(M9/L9&gt;100%,100%,M9/L9),"-")</f>
        <v>1</v>
      </c>
      <c r="O9" s="46" t="s">
        <v>47</v>
      </c>
      <c r="P9" s="8">
        <f>195000000+235000000+63000000</f>
        <v>493000000</v>
      </c>
      <c r="Q9" s="9"/>
      <c r="R9" s="9"/>
      <c r="S9" s="9"/>
      <c r="T9" s="8"/>
      <c r="U9" s="7">
        <f>SUM(P9:T9)</f>
        <v>493000000</v>
      </c>
      <c r="V9" s="9">
        <v>302882416</v>
      </c>
      <c r="W9" s="9"/>
      <c r="X9" s="9"/>
      <c r="Y9" s="9"/>
      <c r="Z9" s="8"/>
      <c r="AA9" s="7">
        <f>SUM(V9:Z9)</f>
        <v>302882416</v>
      </c>
      <c r="AB9" s="6">
        <f t="shared" ref="AB9:AB14" si="1">IFERROR(AA9/U9,"-")</f>
        <v>0.61436595537525351</v>
      </c>
      <c r="AC9" s="17"/>
      <c r="AD9" s="16" t="s">
        <v>11</v>
      </c>
      <c r="AE9" s="47" t="s">
        <v>10</v>
      </c>
    </row>
    <row r="10" spans="1:31" ht="71.25" x14ac:dyDescent="0.2">
      <c r="A10" s="11">
        <v>170</v>
      </c>
      <c r="B10" s="48" t="s">
        <v>5</v>
      </c>
      <c r="C10" s="48" t="s">
        <v>4</v>
      </c>
      <c r="D10" s="35" t="s">
        <v>42</v>
      </c>
      <c r="E10" s="15" t="s">
        <v>46</v>
      </c>
      <c r="F10" s="18" t="s">
        <v>45</v>
      </c>
      <c r="G10" s="36">
        <v>2021680010146</v>
      </c>
      <c r="H10" s="12" t="s">
        <v>44</v>
      </c>
      <c r="I10" s="49"/>
      <c r="J10" s="44">
        <v>44562</v>
      </c>
      <c r="K10" s="44">
        <v>44926</v>
      </c>
      <c r="L10" s="19">
        <v>3</v>
      </c>
      <c r="M10" s="41">
        <v>3</v>
      </c>
      <c r="N10" s="45">
        <f t="shared" si="0"/>
        <v>1</v>
      </c>
      <c r="O10" s="50" t="s">
        <v>43</v>
      </c>
      <c r="P10" s="8">
        <f>24000000+19000000</f>
        <v>43000000</v>
      </c>
      <c r="Q10" s="9"/>
      <c r="R10" s="9"/>
      <c r="S10" s="9"/>
      <c r="T10" s="8"/>
      <c r="U10" s="7">
        <f>SUM(P10:T10)</f>
        <v>43000000</v>
      </c>
      <c r="V10" s="9">
        <f>24000000+18266666.67</f>
        <v>42266666.670000002</v>
      </c>
      <c r="W10" s="9"/>
      <c r="X10" s="9"/>
      <c r="Y10" s="9"/>
      <c r="Z10" s="8"/>
      <c r="AA10" s="7">
        <f>SUM(V10:Z10)</f>
        <v>42266666.670000002</v>
      </c>
      <c r="AB10" s="6">
        <f t="shared" si="1"/>
        <v>0.98294573651162798</v>
      </c>
      <c r="AC10" s="17"/>
      <c r="AD10" s="16" t="s">
        <v>11</v>
      </c>
      <c r="AE10" s="47" t="s">
        <v>10</v>
      </c>
    </row>
    <row r="11" spans="1:31" ht="85.5" x14ac:dyDescent="0.2">
      <c r="A11" s="11">
        <v>171</v>
      </c>
      <c r="B11" s="48" t="s">
        <v>5</v>
      </c>
      <c r="C11" s="48" t="s">
        <v>4</v>
      </c>
      <c r="D11" s="35" t="s">
        <v>42</v>
      </c>
      <c r="E11" s="15" t="s">
        <v>41</v>
      </c>
      <c r="F11" s="18" t="s">
        <v>40</v>
      </c>
      <c r="G11" s="51">
        <v>2021680010156</v>
      </c>
      <c r="H11" s="12" t="s">
        <v>39</v>
      </c>
      <c r="I11" s="52" t="s">
        <v>38</v>
      </c>
      <c r="J11" s="44">
        <v>44562</v>
      </c>
      <c r="K11" s="44">
        <v>44926</v>
      </c>
      <c r="L11" s="20">
        <v>4</v>
      </c>
      <c r="M11" s="41">
        <v>4</v>
      </c>
      <c r="N11" s="45">
        <f t="shared" si="0"/>
        <v>1</v>
      </c>
      <c r="O11" s="50" t="s">
        <v>37</v>
      </c>
      <c r="P11" s="8">
        <f>483000000</f>
        <v>483000000</v>
      </c>
      <c r="Q11" s="9"/>
      <c r="R11" s="9"/>
      <c r="S11" s="9"/>
      <c r="T11" s="8"/>
      <c r="U11" s="7">
        <f>SUM(P11:T11)</f>
        <v>483000000</v>
      </c>
      <c r="V11" s="8">
        <v>480000000</v>
      </c>
      <c r="W11" s="8"/>
      <c r="X11" s="8"/>
      <c r="Y11" s="8"/>
      <c r="Z11" s="8"/>
      <c r="AA11" s="7">
        <f>SUM(V11:Z11)</f>
        <v>480000000</v>
      </c>
      <c r="AB11" s="6">
        <f t="shared" si="1"/>
        <v>0.99378881987577639</v>
      </c>
      <c r="AC11" s="17"/>
      <c r="AD11" s="16" t="s">
        <v>11</v>
      </c>
      <c r="AE11" s="47" t="s">
        <v>10</v>
      </c>
    </row>
    <row r="12" spans="1:31" ht="71.25" x14ac:dyDescent="0.2">
      <c r="A12" s="11">
        <v>172</v>
      </c>
      <c r="B12" s="48" t="s">
        <v>5</v>
      </c>
      <c r="C12" s="48" t="s">
        <v>4</v>
      </c>
      <c r="D12" s="35" t="s">
        <v>18</v>
      </c>
      <c r="E12" s="15" t="s">
        <v>36</v>
      </c>
      <c r="F12" s="18" t="s">
        <v>35</v>
      </c>
      <c r="G12" s="51">
        <v>2021680010159</v>
      </c>
      <c r="H12" s="12" t="s">
        <v>23</v>
      </c>
      <c r="I12" s="49"/>
      <c r="J12" s="44">
        <v>44562</v>
      </c>
      <c r="K12" s="44">
        <v>44926</v>
      </c>
      <c r="L12" s="19">
        <v>1</v>
      </c>
      <c r="M12" s="124">
        <v>0.1</v>
      </c>
      <c r="N12" s="45">
        <f t="shared" si="0"/>
        <v>0.1</v>
      </c>
      <c r="O12" s="50" t="s">
        <v>24</v>
      </c>
      <c r="P12" s="8">
        <f>21000000+17500000</f>
        <v>38500000</v>
      </c>
      <c r="Q12" s="9"/>
      <c r="R12" s="9"/>
      <c r="S12" s="9"/>
      <c r="T12" s="8"/>
      <c r="U12" s="7">
        <f>SUM(P12:T12)</f>
        <v>38500000</v>
      </c>
      <c r="V12" s="9">
        <v>36750000</v>
      </c>
      <c r="W12" s="9"/>
      <c r="X12" s="9"/>
      <c r="Y12" s="9"/>
      <c r="Z12" s="8"/>
      <c r="AA12" s="7">
        <f>SUM(V12:Z12)</f>
        <v>36750000</v>
      </c>
      <c r="AB12" s="6">
        <f t="shared" si="1"/>
        <v>0.95454545454545459</v>
      </c>
      <c r="AC12" s="17"/>
      <c r="AD12" s="16" t="s">
        <v>11</v>
      </c>
      <c r="AE12" s="47" t="s">
        <v>10</v>
      </c>
    </row>
    <row r="13" spans="1:31" ht="71.25" x14ac:dyDescent="0.2">
      <c r="A13" s="11">
        <v>173</v>
      </c>
      <c r="B13" s="48" t="s">
        <v>5</v>
      </c>
      <c r="C13" s="48" t="s">
        <v>4</v>
      </c>
      <c r="D13" s="35" t="s">
        <v>18</v>
      </c>
      <c r="E13" s="15" t="s">
        <v>34</v>
      </c>
      <c r="F13" s="18" t="s">
        <v>33</v>
      </c>
      <c r="G13" s="51">
        <v>2021680010159</v>
      </c>
      <c r="H13" s="12" t="s">
        <v>23</v>
      </c>
      <c r="I13" s="49"/>
      <c r="J13" s="44">
        <v>44562</v>
      </c>
      <c r="K13" s="44">
        <v>44926</v>
      </c>
      <c r="L13" s="19">
        <v>10</v>
      </c>
      <c r="M13" s="41">
        <v>10</v>
      </c>
      <c r="N13" s="45">
        <f t="shared" si="0"/>
        <v>1</v>
      </c>
      <c r="O13" s="50" t="s">
        <v>32</v>
      </c>
      <c r="P13" s="8">
        <v>82500000</v>
      </c>
      <c r="Q13" s="9"/>
      <c r="R13" s="9"/>
      <c r="S13" s="9"/>
      <c r="T13" s="8"/>
      <c r="U13" s="7">
        <f>SUM(P13:T13)</f>
        <v>82500000</v>
      </c>
      <c r="V13" s="9">
        <v>70100000</v>
      </c>
      <c r="W13" s="9"/>
      <c r="X13" s="9"/>
      <c r="Y13" s="9"/>
      <c r="Z13" s="8"/>
      <c r="AA13" s="7">
        <f>SUM(V13:Z13)</f>
        <v>70100000</v>
      </c>
      <c r="AB13" s="6">
        <f t="shared" si="1"/>
        <v>0.84969696969696973</v>
      </c>
      <c r="AC13" s="17"/>
      <c r="AD13" s="16" t="s">
        <v>11</v>
      </c>
      <c r="AE13" s="47" t="s">
        <v>10</v>
      </c>
    </row>
    <row r="14" spans="1:31" ht="71.25" x14ac:dyDescent="0.2">
      <c r="A14" s="11">
        <v>174</v>
      </c>
      <c r="B14" s="48" t="s">
        <v>5</v>
      </c>
      <c r="C14" s="48" t="s">
        <v>4</v>
      </c>
      <c r="D14" s="35" t="s">
        <v>18</v>
      </c>
      <c r="E14" s="15" t="s">
        <v>30</v>
      </c>
      <c r="F14" s="18" t="s">
        <v>29</v>
      </c>
      <c r="G14" s="51">
        <v>2021680010159</v>
      </c>
      <c r="H14" s="12" t="s">
        <v>23</v>
      </c>
      <c r="I14" s="49"/>
      <c r="J14" s="44">
        <v>44562</v>
      </c>
      <c r="K14" s="44">
        <v>44926</v>
      </c>
      <c r="L14" s="107">
        <v>1</v>
      </c>
      <c r="M14" s="109">
        <v>1</v>
      </c>
      <c r="N14" s="102">
        <f t="shared" si="0"/>
        <v>1</v>
      </c>
      <c r="O14" s="50" t="s">
        <v>31</v>
      </c>
      <c r="P14" s="8">
        <v>44000000</v>
      </c>
      <c r="Q14" s="9"/>
      <c r="R14" s="9"/>
      <c r="S14" s="9"/>
      <c r="T14" s="8"/>
      <c r="U14" s="93">
        <f>SUM(P14:T15)</f>
        <v>1150552323</v>
      </c>
      <c r="V14" s="9">
        <f>41466667</f>
        <v>41466667</v>
      </c>
      <c r="W14" s="9"/>
      <c r="X14" s="9"/>
      <c r="Y14" s="9"/>
      <c r="Z14" s="8"/>
      <c r="AA14" s="93">
        <f>SUM(V14:Z15)</f>
        <v>1148018990</v>
      </c>
      <c r="AB14" s="96">
        <f t="shared" si="1"/>
        <v>0.9977981592411248</v>
      </c>
      <c r="AC14" s="99"/>
      <c r="AD14" s="78" t="s">
        <v>11</v>
      </c>
      <c r="AE14" s="81" t="s">
        <v>10</v>
      </c>
    </row>
    <row r="15" spans="1:31" ht="71.25" x14ac:dyDescent="0.2">
      <c r="A15" s="11">
        <v>174</v>
      </c>
      <c r="B15" s="48" t="s">
        <v>5</v>
      </c>
      <c r="C15" s="48" t="s">
        <v>4</v>
      </c>
      <c r="D15" s="35" t="s">
        <v>18</v>
      </c>
      <c r="E15" s="15" t="s">
        <v>30</v>
      </c>
      <c r="F15" s="18" t="s">
        <v>29</v>
      </c>
      <c r="G15" s="51">
        <v>2022680010069</v>
      </c>
      <c r="H15" s="10" t="s">
        <v>28</v>
      </c>
      <c r="I15" s="53"/>
      <c r="J15" s="44"/>
      <c r="K15" s="44"/>
      <c r="L15" s="108"/>
      <c r="M15" s="110"/>
      <c r="N15" s="102"/>
      <c r="O15" s="13" t="s">
        <v>27</v>
      </c>
      <c r="P15" s="8">
        <v>1106552323</v>
      </c>
      <c r="Q15" s="9"/>
      <c r="R15" s="9"/>
      <c r="S15" s="9"/>
      <c r="T15" s="8"/>
      <c r="U15" s="95"/>
      <c r="V15" s="9">
        <v>1106552323</v>
      </c>
      <c r="W15" s="9"/>
      <c r="X15" s="9"/>
      <c r="Y15" s="9"/>
      <c r="Z15" s="8"/>
      <c r="AA15" s="95"/>
      <c r="AB15" s="98"/>
      <c r="AC15" s="101"/>
      <c r="AD15" s="80"/>
      <c r="AE15" s="83"/>
    </row>
    <row r="16" spans="1:31" ht="71.25" x14ac:dyDescent="0.2">
      <c r="A16" s="11">
        <v>175</v>
      </c>
      <c r="B16" s="48" t="s">
        <v>5</v>
      </c>
      <c r="C16" s="48" t="s">
        <v>4</v>
      </c>
      <c r="D16" s="35" t="s">
        <v>18</v>
      </c>
      <c r="E16" s="15" t="s">
        <v>26</v>
      </c>
      <c r="F16" s="18" t="s">
        <v>25</v>
      </c>
      <c r="G16" s="51">
        <v>2021680010159</v>
      </c>
      <c r="H16" s="12" t="s">
        <v>23</v>
      </c>
      <c r="I16" s="49"/>
      <c r="J16" s="44">
        <v>44562</v>
      </c>
      <c r="K16" s="44">
        <v>44926</v>
      </c>
      <c r="L16" s="19">
        <v>0</v>
      </c>
      <c r="M16" s="41">
        <v>1</v>
      </c>
      <c r="N16" s="45" t="str">
        <f>IFERROR(IF(M16/L16&gt;100%,100%,M16/L16),"-")</f>
        <v>-</v>
      </c>
      <c r="O16" s="50" t="s">
        <v>24</v>
      </c>
      <c r="P16" s="8">
        <f>21000000+17500000</f>
        <v>38500000</v>
      </c>
      <c r="Q16" s="9"/>
      <c r="R16" s="9"/>
      <c r="S16" s="9"/>
      <c r="T16" s="8"/>
      <c r="U16" s="7">
        <f>SUM(P16:T16)</f>
        <v>38500000</v>
      </c>
      <c r="V16" s="9">
        <f>21000000+15400000</f>
        <v>36400000</v>
      </c>
      <c r="W16" s="9"/>
      <c r="X16" s="9"/>
      <c r="Y16" s="9"/>
      <c r="Z16" s="8"/>
      <c r="AA16" s="7">
        <f>SUM(V16:Z16)</f>
        <v>36400000</v>
      </c>
      <c r="AB16" s="6">
        <f>IFERROR(AA16/U16,"-")</f>
        <v>0.94545454545454544</v>
      </c>
      <c r="AC16" s="17"/>
      <c r="AD16" s="16" t="s">
        <v>11</v>
      </c>
      <c r="AE16" s="47" t="s">
        <v>10</v>
      </c>
    </row>
    <row r="17" spans="1:31" ht="71.25" x14ac:dyDescent="0.2">
      <c r="A17" s="11">
        <v>176</v>
      </c>
      <c r="B17" s="48" t="s">
        <v>5</v>
      </c>
      <c r="C17" s="48" t="s">
        <v>4</v>
      </c>
      <c r="D17" s="35" t="s">
        <v>18</v>
      </c>
      <c r="E17" s="15" t="s">
        <v>17</v>
      </c>
      <c r="F17" s="18" t="s">
        <v>16</v>
      </c>
      <c r="G17" s="51">
        <v>2021680010159</v>
      </c>
      <c r="H17" s="10" t="s">
        <v>23</v>
      </c>
      <c r="I17" s="53"/>
      <c r="J17" s="44">
        <v>44562</v>
      </c>
      <c r="K17" s="44">
        <v>44926</v>
      </c>
      <c r="L17" s="104">
        <v>1</v>
      </c>
      <c r="M17" s="103">
        <v>1</v>
      </c>
      <c r="N17" s="102">
        <f>IFERROR(IF(M17/L17&gt;100%,100%,M17/L17),"-")</f>
        <v>1</v>
      </c>
      <c r="O17" s="50" t="s">
        <v>22</v>
      </c>
      <c r="P17" s="8">
        <f>384825000+17500000-69825000</f>
        <v>332500000</v>
      </c>
      <c r="Q17" s="9"/>
      <c r="R17" s="9"/>
      <c r="S17" s="9"/>
      <c r="T17" s="8"/>
      <c r="U17" s="93">
        <f>SUM(P17:T19)</f>
        <v>12496173741</v>
      </c>
      <c r="V17" s="9">
        <v>330283333</v>
      </c>
      <c r="W17" s="9"/>
      <c r="X17" s="9"/>
      <c r="Y17" s="9"/>
      <c r="Z17" s="8"/>
      <c r="AA17" s="93">
        <f>SUM(V17:Z19)</f>
        <v>11124176574</v>
      </c>
      <c r="AB17" s="96">
        <f>IFERROR(AA17/U17,"-")</f>
        <v>0.89020661880696561</v>
      </c>
      <c r="AC17" s="99"/>
      <c r="AD17" s="78" t="s">
        <v>11</v>
      </c>
      <c r="AE17" s="81" t="s">
        <v>10</v>
      </c>
    </row>
    <row r="18" spans="1:31" ht="71.25" x14ac:dyDescent="0.2">
      <c r="A18" s="11">
        <v>176</v>
      </c>
      <c r="B18" s="48" t="s">
        <v>5</v>
      </c>
      <c r="C18" s="48" t="s">
        <v>4</v>
      </c>
      <c r="D18" s="35" t="s">
        <v>18</v>
      </c>
      <c r="E18" s="15" t="s">
        <v>17</v>
      </c>
      <c r="F18" s="14" t="s">
        <v>16</v>
      </c>
      <c r="G18" s="51">
        <v>2022680010003</v>
      </c>
      <c r="H18" s="10" t="s">
        <v>21</v>
      </c>
      <c r="I18" s="53"/>
      <c r="J18" s="44"/>
      <c r="K18" s="44"/>
      <c r="L18" s="104"/>
      <c r="M18" s="103"/>
      <c r="N18" s="102"/>
      <c r="O18" s="50" t="s">
        <v>20</v>
      </c>
      <c r="P18" s="8">
        <v>8157673736</v>
      </c>
      <c r="Q18" s="9"/>
      <c r="R18" s="9"/>
      <c r="S18" s="9"/>
      <c r="T18" s="8"/>
      <c r="U18" s="94"/>
      <c r="V18" s="9">
        <v>6808893312</v>
      </c>
      <c r="W18" s="9"/>
      <c r="X18" s="9"/>
      <c r="Y18" s="9"/>
      <c r="Z18" s="8"/>
      <c r="AA18" s="94"/>
      <c r="AB18" s="97"/>
      <c r="AC18" s="100"/>
      <c r="AD18" s="79"/>
      <c r="AE18" s="82"/>
    </row>
    <row r="19" spans="1:31" ht="71.25" x14ac:dyDescent="0.2">
      <c r="A19" s="11">
        <v>176</v>
      </c>
      <c r="B19" s="48" t="s">
        <v>5</v>
      </c>
      <c r="C19" s="48" t="s">
        <v>4</v>
      </c>
      <c r="D19" s="35" t="s">
        <v>18</v>
      </c>
      <c r="E19" s="15" t="s">
        <v>17</v>
      </c>
      <c r="F19" s="14" t="s">
        <v>16</v>
      </c>
      <c r="G19" s="51">
        <v>2022680010066</v>
      </c>
      <c r="H19" s="10" t="s">
        <v>15</v>
      </c>
      <c r="I19" s="53"/>
      <c r="J19" s="44"/>
      <c r="K19" s="44"/>
      <c r="L19" s="104"/>
      <c r="M19" s="103"/>
      <c r="N19" s="102"/>
      <c r="O19" s="13" t="s">
        <v>14</v>
      </c>
      <c r="P19" s="8">
        <f>2985000005+1000000000+21000000</f>
        <v>4006000005</v>
      </c>
      <c r="Q19" s="9"/>
      <c r="R19" s="9"/>
      <c r="S19" s="9"/>
      <c r="T19" s="8"/>
      <c r="U19" s="95"/>
      <c r="V19" s="9">
        <f>3632467486+352532443</f>
        <v>3984999929</v>
      </c>
      <c r="W19" s="9"/>
      <c r="X19" s="9"/>
      <c r="Y19" s="9"/>
      <c r="Z19" s="8"/>
      <c r="AA19" s="95"/>
      <c r="AB19" s="98"/>
      <c r="AC19" s="101"/>
      <c r="AD19" s="80"/>
      <c r="AE19" s="83"/>
    </row>
    <row r="20" spans="1:31" ht="57" customHeight="1" x14ac:dyDescent="0.2">
      <c r="A20" s="11">
        <v>177</v>
      </c>
      <c r="B20" s="43" t="s">
        <v>5</v>
      </c>
      <c r="C20" s="43" t="s">
        <v>4</v>
      </c>
      <c r="D20" s="34" t="s">
        <v>3</v>
      </c>
      <c r="E20" s="15" t="s">
        <v>2</v>
      </c>
      <c r="F20" s="18" t="s">
        <v>1</v>
      </c>
      <c r="G20" s="37">
        <v>2020680010079</v>
      </c>
      <c r="H20" s="12" t="s">
        <v>13</v>
      </c>
      <c r="I20" s="49"/>
      <c r="J20" s="44">
        <v>44562</v>
      </c>
      <c r="K20" s="44">
        <v>44926</v>
      </c>
      <c r="L20" s="84">
        <v>1</v>
      </c>
      <c r="M20" s="87">
        <v>1</v>
      </c>
      <c r="N20" s="90">
        <f>IFERROR(IF(M20/L20&gt;100%,100%,M20/L20),"-")</f>
        <v>1</v>
      </c>
      <c r="O20" s="46" t="s">
        <v>12</v>
      </c>
      <c r="P20" s="8">
        <v>1116135375</v>
      </c>
      <c r="Q20" s="9"/>
      <c r="R20" s="9"/>
      <c r="S20" s="9"/>
      <c r="T20" s="8"/>
      <c r="U20" s="93">
        <f>SUM(P20:T24)</f>
        <v>14320422458</v>
      </c>
      <c r="V20" s="8">
        <f>149023913+202058000+3000+30193172+43850128-18088.9</f>
        <v>425110124.10000002</v>
      </c>
      <c r="W20" s="8"/>
      <c r="X20" s="8"/>
      <c r="Y20" s="8"/>
      <c r="Z20" s="8"/>
      <c r="AA20" s="93">
        <f>SUM(V20:Z24)</f>
        <v>2204996442.0999999</v>
      </c>
      <c r="AB20" s="96">
        <f>(AA20)/(U20)</f>
        <v>0.15397565599527371</v>
      </c>
      <c r="AC20" s="99"/>
      <c r="AD20" s="78" t="s">
        <v>11</v>
      </c>
      <c r="AE20" s="81" t="s">
        <v>10</v>
      </c>
    </row>
    <row r="21" spans="1:31" ht="57" customHeight="1" x14ac:dyDescent="0.2">
      <c r="A21" s="11">
        <v>177</v>
      </c>
      <c r="B21" s="43" t="s">
        <v>5</v>
      </c>
      <c r="C21" s="43" t="s">
        <v>4</v>
      </c>
      <c r="D21" s="34" t="s">
        <v>3</v>
      </c>
      <c r="E21" s="15" t="s">
        <v>2</v>
      </c>
      <c r="F21" s="18" t="s">
        <v>1</v>
      </c>
      <c r="G21" s="37">
        <v>2021680010162</v>
      </c>
      <c r="H21" s="12" t="s">
        <v>9</v>
      </c>
      <c r="I21" s="49"/>
      <c r="J21" s="44">
        <v>44562</v>
      </c>
      <c r="K21" s="44">
        <v>44926</v>
      </c>
      <c r="L21" s="85"/>
      <c r="M21" s="88"/>
      <c r="N21" s="91"/>
      <c r="O21" s="46" t="s">
        <v>8</v>
      </c>
      <c r="P21" s="8">
        <f>115500000+152513257+87149243</f>
        <v>355162500</v>
      </c>
      <c r="Q21" s="9"/>
      <c r="R21" s="9"/>
      <c r="S21" s="9"/>
      <c r="T21" s="8"/>
      <c r="U21" s="94"/>
      <c r="V21" s="9">
        <v>94900000</v>
      </c>
      <c r="W21" s="9"/>
      <c r="X21" s="9"/>
      <c r="Y21" s="9"/>
      <c r="Z21" s="8"/>
      <c r="AA21" s="94"/>
      <c r="AB21" s="97"/>
      <c r="AC21" s="100"/>
      <c r="AD21" s="79"/>
      <c r="AE21" s="82"/>
    </row>
    <row r="22" spans="1:31" ht="57" customHeight="1" x14ac:dyDescent="0.2">
      <c r="A22" s="11">
        <v>177</v>
      </c>
      <c r="B22" s="43" t="s">
        <v>5</v>
      </c>
      <c r="C22" s="43" t="s">
        <v>4</v>
      </c>
      <c r="D22" s="34" t="s">
        <v>3</v>
      </c>
      <c r="E22" s="15" t="s">
        <v>2</v>
      </c>
      <c r="F22" s="14" t="s">
        <v>1</v>
      </c>
      <c r="G22" s="37">
        <v>2022680010064</v>
      </c>
      <c r="H22" s="12" t="s">
        <v>7</v>
      </c>
      <c r="I22" s="49"/>
      <c r="J22" s="44"/>
      <c r="K22" s="44"/>
      <c r="L22" s="85"/>
      <c r="M22" s="88"/>
      <c r="N22" s="91"/>
      <c r="O22" s="46" t="s">
        <v>6</v>
      </c>
      <c r="P22" s="8">
        <f>150000000+40000000</f>
        <v>190000000</v>
      </c>
      <c r="Q22" s="9"/>
      <c r="R22" s="9"/>
      <c r="S22" s="9"/>
      <c r="T22" s="8"/>
      <c r="U22" s="94"/>
      <c r="V22" s="71">
        <v>149291250</v>
      </c>
      <c r="W22" s="9"/>
      <c r="X22" s="9"/>
      <c r="Y22" s="9"/>
      <c r="Z22" s="8"/>
      <c r="AA22" s="94"/>
      <c r="AB22" s="97"/>
      <c r="AC22" s="100"/>
      <c r="AD22" s="79"/>
      <c r="AE22" s="82"/>
    </row>
    <row r="23" spans="1:31" ht="81" customHeight="1" x14ac:dyDescent="0.2">
      <c r="A23" s="76">
        <v>177</v>
      </c>
      <c r="B23" s="43" t="s">
        <v>5</v>
      </c>
      <c r="C23" s="43" t="s">
        <v>4</v>
      </c>
      <c r="D23" s="34" t="s">
        <v>3</v>
      </c>
      <c r="E23" s="15" t="s">
        <v>2</v>
      </c>
      <c r="F23" s="14" t="s">
        <v>1</v>
      </c>
      <c r="G23" s="51">
        <v>2022680010121</v>
      </c>
      <c r="H23" s="10" t="s">
        <v>89</v>
      </c>
      <c r="I23" s="53"/>
      <c r="J23" s="44"/>
      <c r="K23" s="44"/>
      <c r="L23" s="85"/>
      <c r="M23" s="88"/>
      <c r="N23" s="91"/>
      <c r="O23" s="50" t="s">
        <v>19</v>
      </c>
      <c r="P23" s="8">
        <v>1645950327.54</v>
      </c>
      <c r="Q23" s="9"/>
      <c r="R23" s="9"/>
      <c r="S23" s="9"/>
      <c r="T23" s="8"/>
      <c r="U23" s="94"/>
      <c r="V23" s="9">
        <v>1535695068</v>
      </c>
      <c r="W23" s="9"/>
      <c r="X23" s="9"/>
      <c r="Y23" s="9"/>
      <c r="Z23" s="8"/>
      <c r="AA23" s="94"/>
      <c r="AB23" s="97"/>
      <c r="AC23" s="100"/>
      <c r="AD23" s="79"/>
      <c r="AE23" s="82"/>
    </row>
    <row r="24" spans="1:31" ht="71.25" x14ac:dyDescent="0.2">
      <c r="A24" s="11">
        <v>177</v>
      </c>
      <c r="B24" s="43" t="s">
        <v>5</v>
      </c>
      <c r="C24" s="43" t="s">
        <v>4</v>
      </c>
      <c r="D24" s="34" t="s">
        <v>3</v>
      </c>
      <c r="E24" s="15" t="s">
        <v>2</v>
      </c>
      <c r="F24" s="14" t="s">
        <v>1</v>
      </c>
      <c r="G24" s="51"/>
      <c r="H24" s="10" t="s">
        <v>90</v>
      </c>
      <c r="I24" s="53"/>
      <c r="J24" s="44"/>
      <c r="K24" s="44"/>
      <c r="L24" s="86"/>
      <c r="M24" s="89"/>
      <c r="N24" s="92"/>
      <c r="O24" s="46" t="s">
        <v>91</v>
      </c>
      <c r="P24" s="8">
        <v>11013174255.459999</v>
      </c>
      <c r="Q24" s="9"/>
      <c r="R24" s="9"/>
      <c r="S24" s="9"/>
      <c r="T24" s="8"/>
      <c r="U24" s="95"/>
      <c r="V24" s="71"/>
      <c r="W24" s="9"/>
      <c r="X24" s="9"/>
      <c r="Y24" s="9"/>
      <c r="Z24" s="8"/>
      <c r="AA24" s="95"/>
      <c r="AB24" s="98"/>
      <c r="AC24" s="101"/>
      <c r="AD24" s="80"/>
      <c r="AE24" s="83"/>
    </row>
    <row r="25" spans="1:31" ht="15" x14ac:dyDescent="0.2">
      <c r="A25" s="11" cm="1">
        <f t="array" ref="A25">SUM(--(FREQUENCY(A9:A24,A9:A24)&gt;0))</f>
        <v>9</v>
      </c>
      <c r="B25" s="24"/>
      <c r="C25" s="25"/>
      <c r="D25" s="25"/>
      <c r="E25" s="24"/>
      <c r="F25" s="24"/>
      <c r="G25" s="26"/>
      <c r="H25" s="27"/>
      <c r="I25" s="25"/>
      <c r="J25" s="25"/>
      <c r="K25" s="28"/>
      <c r="L25" s="28"/>
      <c r="M25" s="27" t="s">
        <v>0</v>
      </c>
      <c r="N25" s="28">
        <f>IFERROR(AVERAGE(N9:N24),"-")</f>
        <v>0.88749999999999996</v>
      </c>
      <c r="O25" s="27"/>
      <c r="P25" s="29">
        <f>SUM(P9:P24)</f>
        <v>29145648522</v>
      </c>
      <c r="Q25" s="29">
        <f t="shared" ref="Q25:AA25" si="2">SUM(Q9:Q24)</f>
        <v>0</v>
      </c>
      <c r="R25" s="29">
        <f t="shared" si="2"/>
        <v>0</v>
      </c>
      <c r="S25" s="29">
        <f t="shared" si="2"/>
        <v>0</v>
      </c>
      <c r="T25" s="29">
        <f t="shared" si="2"/>
        <v>0</v>
      </c>
      <c r="U25" s="30">
        <f>SUM(U9:U24)</f>
        <v>29145648522</v>
      </c>
      <c r="V25" s="29">
        <f>SUM(V9:V24)</f>
        <v>15445591088.77</v>
      </c>
      <c r="W25" s="29">
        <f t="shared" si="2"/>
        <v>0</v>
      </c>
      <c r="X25" s="29">
        <f t="shared" si="2"/>
        <v>0</v>
      </c>
      <c r="Y25" s="29">
        <f t="shared" si="2"/>
        <v>0</v>
      </c>
      <c r="Z25" s="29">
        <f t="shared" si="2"/>
        <v>0</v>
      </c>
      <c r="AA25" s="30">
        <f t="shared" si="2"/>
        <v>15445591088.77</v>
      </c>
      <c r="AB25" s="31">
        <f>IFERROR(AA25/U25,"-")</f>
        <v>0.52994501313330566</v>
      </c>
      <c r="AC25" s="32">
        <f>SUM(AC9:AC22)</f>
        <v>0</v>
      </c>
      <c r="AD25" s="33"/>
      <c r="AE25" s="33"/>
    </row>
    <row r="26" spans="1:31" x14ac:dyDescent="0.2">
      <c r="P26" s="4"/>
      <c r="U26" s="3"/>
      <c r="AA26" s="4"/>
    </row>
    <row r="27" spans="1:31" x14ac:dyDescent="0.2">
      <c r="O27" s="2"/>
      <c r="P27" s="58"/>
      <c r="R27" s="59"/>
      <c r="S27" s="59"/>
      <c r="T27" s="59"/>
      <c r="U27" s="72"/>
      <c r="V27" s="70"/>
      <c r="W27" s="70"/>
      <c r="X27" s="70"/>
      <c r="Y27" s="70"/>
      <c r="Z27" s="70"/>
      <c r="AA27" s="70"/>
      <c r="AB27" s="59"/>
      <c r="AC27" s="59"/>
    </row>
    <row r="28" spans="1:31" x14ac:dyDescent="0.2">
      <c r="O28" s="61"/>
      <c r="P28" s="58"/>
      <c r="R28" s="59"/>
      <c r="S28" s="59"/>
      <c r="T28" s="59"/>
      <c r="U28" s="77"/>
      <c r="V28" s="59"/>
      <c r="W28" s="59"/>
      <c r="X28" s="59"/>
      <c r="Y28" s="59"/>
      <c r="Z28" s="59"/>
      <c r="AA28" s="72"/>
      <c r="AB28" s="59"/>
      <c r="AC28" s="59"/>
    </row>
    <row r="29" spans="1:31" x14ac:dyDescent="0.2">
      <c r="O29" s="2"/>
      <c r="P29" s="58"/>
      <c r="R29" s="59"/>
      <c r="S29" s="59"/>
      <c r="T29" s="59"/>
      <c r="U29" s="73"/>
      <c r="V29" s="59"/>
      <c r="W29" s="59"/>
      <c r="X29" s="59"/>
      <c r="Y29" s="59"/>
      <c r="Z29" s="59"/>
      <c r="AA29" s="75"/>
      <c r="AB29" s="59"/>
      <c r="AC29" s="59"/>
    </row>
    <row r="30" spans="1:31" hidden="1" x14ac:dyDescent="0.2">
      <c r="O30" s="60"/>
      <c r="P30" s="5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31" hidden="1" x14ac:dyDescent="0.2">
      <c r="O31" s="58"/>
      <c r="P31" s="58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</row>
    <row r="32" spans="1:31" hidden="1" x14ac:dyDescent="0.2"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</row>
    <row r="33" spans="15:29" hidden="1" x14ac:dyDescent="0.2">
      <c r="P33" s="58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</row>
    <row r="34" spans="15:29" hidden="1" x14ac:dyDescent="0.2">
      <c r="O34" s="2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</row>
    <row r="35" spans="15:29" hidden="1" x14ac:dyDescent="0.2"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</row>
    <row r="36" spans="15:29" x14ac:dyDescent="0.2"/>
  </sheetData>
  <mergeCells count="43">
    <mergeCell ref="A5:C5"/>
    <mergeCell ref="D5:G5"/>
    <mergeCell ref="A6:C6"/>
    <mergeCell ref="D6:G6"/>
    <mergeCell ref="B7:F7"/>
    <mergeCell ref="G7:I7"/>
    <mergeCell ref="B1:AB4"/>
    <mergeCell ref="AC1:AE1"/>
    <mergeCell ref="AC2:AE2"/>
    <mergeCell ref="AC3:AE3"/>
    <mergeCell ref="AC4:AE4"/>
    <mergeCell ref="V7:AA7"/>
    <mergeCell ref="AB7:AB8"/>
    <mergeCell ref="AC7:AC8"/>
    <mergeCell ref="N14:N15"/>
    <mergeCell ref="AC14:AC15"/>
    <mergeCell ref="AA14:AA15"/>
    <mergeCell ref="AB14:AB15"/>
    <mergeCell ref="N17:N19"/>
    <mergeCell ref="M17:M19"/>
    <mergeCell ref="L17:L19"/>
    <mergeCell ref="J7:N7"/>
    <mergeCell ref="O7:U7"/>
    <mergeCell ref="L14:L15"/>
    <mergeCell ref="M14:M15"/>
    <mergeCell ref="U14:U15"/>
    <mergeCell ref="AD14:AD15"/>
    <mergeCell ref="AE14:AE15"/>
    <mergeCell ref="U17:U19"/>
    <mergeCell ref="AA17:AA19"/>
    <mergeCell ref="AB17:AB19"/>
    <mergeCell ref="AC17:AC19"/>
    <mergeCell ref="AD17:AD19"/>
    <mergeCell ref="AE17:AE19"/>
    <mergeCell ref="AD20:AD24"/>
    <mergeCell ref="AE20:AE24"/>
    <mergeCell ref="L20:L24"/>
    <mergeCell ref="M20:M24"/>
    <mergeCell ref="N20:N24"/>
    <mergeCell ref="U20:U24"/>
    <mergeCell ref="AA20:AA24"/>
    <mergeCell ref="AB20:AB24"/>
    <mergeCell ref="AC20:AC24"/>
  </mergeCells>
  <conditionalFormatting sqref="N20 N16:N17 N9:N14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UMGR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2023-02-09T14:16:02Z</dcterms:created>
  <dcterms:modified xsi:type="dcterms:W3CDTF">2023-03-24T20:11:57Z</dcterms:modified>
</cp:coreProperties>
</file>