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CD11CD93-AE6D-4EC6-A32D-FC22B99C04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2023'!$A$8:$BU$56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9" i="14" l="1"/>
  <c r="AA10" i="14"/>
  <c r="AA11" i="14"/>
  <c r="AA12" i="14"/>
  <c r="AA13" i="14"/>
  <c r="AA14" i="14"/>
  <c r="AA15" i="14"/>
  <c r="AA17" i="14"/>
  <c r="AA36" i="14"/>
  <c r="AA37" i="14"/>
  <c r="AA38" i="14"/>
  <c r="AA41" i="14"/>
  <c r="AA42" i="14"/>
  <c r="AA43" i="14"/>
  <c r="AA49" i="14"/>
  <c r="AA51" i="14"/>
  <c r="AA52" i="14"/>
  <c r="AA53" i="14"/>
  <c r="AA54" i="14"/>
  <c r="AA55" i="14"/>
  <c r="AA57" i="14"/>
  <c r="U9" i="14"/>
  <c r="U10" i="14"/>
  <c r="U11" i="14"/>
  <c r="U12" i="14"/>
  <c r="U13" i="14"/>
  <c r="U14" i="14"/>
  <c r="U15" i="14"/>
  <c r="U17" i="14"/>
  <c r="U36" i="14"/>
  <c r="U37" i="14"/>
  <c r="U38" i="14"/>
  <c r="U41" i="14"/>
  <c r="U42" i="14"/>
  <c r="U43" i="14"/>
  <c r="U49" i="14"/>
  <c r="U51" i="14"/>
  <c r="U52" i="14"/>
  <c r="U53" i="14"/>
  <c r="U54" i="14"/>
  <c r="U55" i="14"/>
  <c r="U57" i="14"/>
  <c r="AB57" i="14"/>
  <c r="AB55" i="14"/>
  <c r="AB54" i="14"/>
  <c r="AB53" i="14"/>
  <c r="AB52" i="14"/>
  <c r="AB51" i="14"/>
  <c r="M17" i="14"/>
  <c r="N55" i="14"/>
  <c r="N54" i="14"/>
  <c r="N53" i="14"/>
  <c r="N52" i="14"/>
  <c r="N51" i="14"/>
  <c r="N49" i="14"/>
  <c r="N43" i="14"/>
  <c r="N42" i="14"/>
  <c r="N41" i="14"/>
  <c r="N38" i="14"/>
  <c r="N37" i="14"/>
  <c r="N36" i="14"/>
  <c r="N17" i="14"/>
  <c r="N15" i="14"/>
  <c r="N14" i="14"/>
  <c r="N13" i="14"/>
  <c r="N12" i="14"/>
  <c r="N11" i="14"/>
  <c r="N10" i="14"/>
  <c r="N9" i="14"/>
  <c r="T49" i="14"/>
  <c r="AB43" i="14"/>
  <c r="V31" i="14"/>
  <c r="P55" i="14"/>
  <c r="P16" i="14"/>
  <c r="P29" i="14"/>
  <c r="P24" i="14"/>
  <c r="P15" i="14"/>
  <c r="P21" i="14"/>
  <c r="P27" i="14"/>
  <c r="P38" i="14"/>
  <c r="P22" i="14"/>
  <c r="P23" i="14"/>
  <c r="P41" i="14"/>
  <c r="P18" i="14"/>
  <c r="AC57" i="14"/>
  <c r="Z57" i="14"/>
  <c r="Y57" i="14"/>
  <c r="X57" i="14"/>
  <c r="W57" i="14"/>
  <c r="V57" i="14"/>
  <c r="A57" i="14" a="1"/>
  <c r="A57" i="14"/>
  <c r="AB9" i="14"/>
  <c r="AB42" i="14"/>
  <c r="AB14" i="14"/>
  <c r="T57" i="14"/>
  <c r="S57" i="14"/>
  <c r="R57" i="14"/>
  <c r="Q57" i="14"/>
  <c r="P57" i="14"/>
  <c r="AB49" i="14"/>
  <c r="AB41" i="14"/>
  <c r="AB38" i="14"/>
  <c r="AB37" i="14"/>
  <c r="AB36" i="14"/>
  <c r="AB17" i="14"/>
  <c r="AB15" i="14"/>
  <c r="AB12" i="14"/>
  <c r="AB13" i="14"/>
  <c r="AB11" i="14"/>
  <c r="AB10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<sst xmlns="http://schemas.openxmlformats.org/spreadsheetml/2006/main" count="410" uniqueCount="165">
  <si>
    <t xml:space="preserve"> PLAN DE ACCIÓN - PLAN DE DESARROLLO MUNICIPAL
SECRETARÍA DE INFRAESTRUCTURA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</si>
  <si>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</si>
  <si>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</si>
  <si>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</si>
  <si>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</si>
  <si>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</si>
  <si>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</si>
  <si>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</si>
  <si>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</si>
  <si>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</si>
  <si>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</si>
  <si>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</si>
  <si>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</si>
  <si>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</si>
  <si>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</si>
  <si>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</si>
  <si>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</si>
  <si>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</si>
  <si>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</si>
  <si>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</si>
  <si>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</si>
  <si>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</si>
  <si>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</si>
  <si>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</si>
  <si>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</si>
  <si>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</si>
  <si>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</si>
  <si>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</si>
  <si>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</si>
  <si>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</si>
  <si>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</si>
  <si>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</si>
  <si>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</si>
  <si>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</si>
  <si>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</si>
  <si>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</si>
  <si>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</si>
  <si>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</si>
  <si>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</si>
  <si>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</si>
  <si>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</si>
  <si>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</si>
  <si>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</si>
  <si>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</si>
  <si>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</si>
  <si>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Una Zona Rural Competitiva E Incluyente</t>
  </si>
  <si>
    <t>Desarrollo Del Campo</t>
  </si>
  <si>
    <t>Repotenciar 2 acueductos veredales.</t>
  </si>
  <si>
    <t>Número de acueductos veredales repotenciados.</t>
  </si>
  <si>
    <t>Construir 1 acueducto veredal.</t>
  </si>
  <si>
    <t>Porcentaje de avance en la construcción del acueducto veredal.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</si>
  <si>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</si>
  <si>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</si>
  <si>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</si>
  <si>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</si>
  <si>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</si>
  <si>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</si>
  <si>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</si>
  <si>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</si>
  <si>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</si>
  <si>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</si>
  <si>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</si>
  <si>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</si>
  <si>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</si>
  <si>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</si>
  <si>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</si>
  <si>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Construir 3.000 metros líneales de placa huella en la zona rural.</t>
  </si>
  <si>
    <t>Número de metros lineales de placa huella construídos en la zona rural.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</si>
  <si>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</si>
  <si>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</si>
  <si>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</si>
  <si>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 xml:space="preserve">Mantener el funcionamiento del 100% de las luminarias operativas. </t>
  </si>
  <si>
    <t xml:space="preserve">Porcentaje de luminarias operativas en funcionamiento. 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</si>
  <si>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</si>
  <si>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</si>
  <si>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</si>
  <si>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</si>
  <si>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</si>
  <si>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</si>
  <si>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</si>
  <si>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</si>
  <si>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</si>
  <si>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MANTENIMIENTO DEL SISTEMA DE ALUMBRADO PÚBLICO 2020-2023 DEL MUNICIPIO DE BUCARAMANGA.</t>
  </si>
  <si>
    <t>SUBSIDIO DE LOS SERVICIOS PUBLICOS DE ACUEDUCTO, ALCANTARILLADO Y ASEO A LA POBLACIÓN DE ESTRATO 1, 2 Y 3 DEL MUNICIPIO DE BUCARAMANGA</t>
  </si>
  <si>
    <t>ADECUACION DE ANDENES, ESCALERAS Y PASAMANOS, DEL MUNICIPIO DE BUCARAMANGA SANTANDER</t>
  </si>
  <si>
    <r>
      <t xml:space="preserve">Página: </t>
    </r>
    <r>
      <rPr>
        <sz val="11"/>
        <rFont val="Arial"/>
        <family val="2"/>
      </rPr>
      <t>1 de 1</t>
    </r>
  </si>
  <si>
    <t>ADECUACION DEL EQUIPAMIENTO Y ESCENARIOS DEPORTIVOS DEL MUNICIPIO DE BUCARAMANGA SANTANDER</t>
  </si>
  <si>
    <t>MEJORAMIENTO DE LA INFRAESTRUCTURA URBANA Y CALIDAD AMBIENTAL DENTRO DE LA ESTRATEGIA “CENTRO CAMINABLE” EN EL MUNICIPIO DE BUCARAMANGA SANTANDER</t>
  </si>
  <si>
    <r>
      <t xml:space="preserve">Código:  </t>
    </r>
    <r>
      <rPr>
        <sz val="11"/>
        <rFont val="Arial"/>
        <family val="2"/>
      </rPr>
      <t>F-DPM-1210-238,37-030</t>
    </r>
  </si>
  <si>
    <t>RECURSOS COMPROMETIDOS</t>
  </si>
  <si>
    <t>Código BPIN</t>
  </si>
  <si>
    <t>Meta a programar con recursos del Balance</t>
  </si>
  <si>
    <t>CONSTRUCCIÓN DE ACUEDUCTOS VEREDALES EN VARIOS SECTORES DEL MUNICIPIO DE BUCARAMANGA SANTANDER</t>
  </si>
  <si>
    <t>MANTENIMIENTO Y RECUPERACIÓN DEL EQUIPAMIENTO URBANO EN PARQUES, ESCENARIOS DEPORTIVOS Y ESPACIO PUBLICO DEL MUNICIPIO DE BUCARAMANGA.</t>
  </si>
  <si>
    <t xml:space="preserve">MANTENIMIENTO Y ORNATO DE LOS PARQUES Y ZONAS VERDES UBICADAS EN LOS ESPACIOS PUBLICOS DEL MUNICIPIO DE BUCARAMANGA, SANTANDER </t>
  </si>
  <si>
    <t>MEJORAMIENTO DEL ESPACIO PÚBLICO (PLAZOLETA LUIS CARLOS GALÁN Y PARQUE GARCIA ROVIRA)  ENMARCADO DENTRO DE LA ESTRATEGIA  "PLAN CENTRO"  EN EL MUNICIPIO DE BUCARAMANGA, SANTANDER</t>
  </si>
  <si>
    <t>CONSTRUCCIÓN ESPACIO PÚBLICO COLEGIO TECNOLÓGICO DÁMASO ZAPATA EN EL MUNICIPIO DE BUCARAMANGA</t>
  </si>
  <si>
    <t xml:space="preserve">CONSTRUCCIÓN CENTRO VIDA Y ESPACIOS COMPLEMENTARIOS ANTONIA SANTOS EN EL MUNICIPIO DE BUCARAMANGA </t>
  </si>
  <si>
    <t>MEJORAMIENTO DEL PARQUE EL ROMERO DEL MUNICIPIO DE BUCARAMANGA</t>
  </si>
  <si>
    <t>ADECUACIÓN DE LOS SALONES COMUNALES  DE LOS BARRIOS LA CONDORDIA Y SAN LUIS DEL MUNICIPIO DE BUCARAMANGA</t>
  </si>
  <si>
    <t>MANTENIMIENTO DE ESPACIOS PÚBLICOS VIABILIZADOS POR EL EJERCICIO DE PRESUPUESTOS PARTICIPATIVOS  EN EL MUNICIPIO DE BUCARAMANGA</t>
  </si>
  <si>
    <t>CONSTRUCCIÓN DE LAS OBRAS PARA EL MONUMENTO CONMEMORACION 400 AÑOS DE BUCARAMANGA, SANTANDER</t>
  </si>
  <si>
    <t>ADECUACIÓN Y REFORMAS LOCATIVAS A LAS PLAZAS DE MERCADO DEL MUNICIPIO DE BUCARAMANGA, SANTANDER.</t>
  </si>
  <si>
    <t>MEJORAMIENTO Y MANTENIMIENTO DE LA RED VIAL URBANA DEL MUNICIPIO DE BUCARAMANGA, SANTANDER</t>
  </si>
  <si>
    <t>CONSTRUCCION DE LA SOLUCION VIAL DE LA CALLE 53 Y CALLE 54 DE LA CONEXION ORIENTE - OCCIDENTE DEL MUNICIPIO DE BUCARAMANGA</t>
  </si>
  <si>
    <t>MEJORAMIENTO DE LA RED VIAL TERCIARIA EN LOS CORREGIMIENTOS 1, 2 Y 3 DEL MUNICIPIO DE BUCARAMANGA, SANTANDER</t>
  </si>
  <si>
    <t xml:space="preserve">MODERNIZACIÓN DEL ALUMBRADO PÚBLICO DE LA CALLE 61 DEL MUNICIPIO DE BUCARAMAGNA </t>
  </si>
  <si>
    <t>MODERNIZACIÓN DEL ALUMBRADO PUBLICO DE LAS URBANIZACIONES LOS NARANJOS Y CENTAUROS DEL MUNICIPIO DE BUCARAMANGA.</t>
  </si>
  <si>
    <t>MODERNIZACIÓN DEL ALUMBRADO PUBLICO DE LA CALLE 56 DESDE LA CARRERA 36 HASTA LA CARRERA 15 Y DESDE LA CARRERA 15 HASTA LA AVENIDA LOS BUCAROS Y AVENIDA CALLE REAL DEL MUNICIPIO DE BUCARAMANGA.</t>
  </si>
  <si>
    <t>SUMINISTRO DE LUMINARIAS DE TECNOLOGÍA LED PARA EL MUNICIPIO DE BUCARAMANGA</t>
  </si>
  <si>
    <t>AMPLIACION DEL ALUMBRADO PUBLICO EN ZONAS RURALES FASE II DEL MUNICIPIO DE BUCARAMANGA.</t>
  </si>
  <si>
    <t>FORTALECIMIENTO DE LA ADMINISTRACIÓN Y OPERACIÓN DE ALUMBRADO PÚBLICO DE BUCARAMANGA</t>
  </si>
  <si>
    <t xml:space="preserve">MANTENIMIENTO  DE TAPAS DE LAS CAJAS DE INSPECCIÓN DE LA RED DE ALUMBRADO PÚBLIDO DEL MUNICIPIO DE BUCARAMANGA </t>
  </si>
  <si>
    <t>FORTALECIMIENTO INSTITUCIONAL PARA LOS PROCESOS DE INFRAESTRUCTURA Y PLANIFICACIÓN DE LA SECRETARIA DE INFRAESTRUCTURA DEL MUNICIPIO DE BUCARAMANGA</t>
  </si>
  <si>
    <t>TOTAL</t>
  </si>
  <si>
    <t>Construir 50 pozos sépticos para el sector rural.</t>
  </si>
  <si>
    <t>Número de pozos sépticos construidos para el sector rural.</t>
  </si>
  <si>
    <t>Meta no programada para la vigencia</t>
  </si>
  <si>
    <t>Realizar mantenimiento a 2 puente peatonal.</t>
  </si>
  <si>
    <t>Número de puentes peatonales con mantenimiento realizado.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</si>
  <si>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</si>
  <si>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</si>
  <si>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</si>
  <si>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</si>
  <si>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TOTAL COMPROMETIDO</t>
  </si>
  <si>
    <t>2.3.2.02.02.005.1709078.53122.201</t>
  </si>
  <si>
    <t>2.3.2.02.02.005.2402114.53211.201</t>
  </si>
  <si>
    <t>2.3.2.02.02.005.4003015.53231.213 2.3.2.02.02.005.4003015.53231.221 2.3.2.02.02.005.4003015.53231.267</t>
  </si>
  <si>
    <t>2.3.2.02.02.005.4301011.54270.201</t>
  </si>
  <si>
    <t>2.3.2.02.02.008.4002026.85970.201 2.3.2.02.02.008.4002026.83990.201 2.3.2.02.02.008.4002026.85999.201</t>
  </si>
  <si>
    <t>2.3.2.02.02.005.4002020.53270.213 2.3.2.02.02.005.4002020.53270.201</t>
  </si>
  <si>
    <t>2.3.2.02.02.005.4002020.53211.201</t>
  </si>
  <si>
    <t>2.3.2.02.02.005.4104001.53129.201</t>
  </si>
  <si>
    <t>2.3.2.02.02.005.4301004.53270.201</t>
  </si>
  <si>
    <t>2.3.2.02.02.005.4502003.53129.201</t>
  </si>
  <si>
    <t>2.3.2.02.02.005.2402127.54211.232 2.3.2.02.02.005.2402127.54211.282</t>
  </si>
  <si>
    <t>2.3.2.02.02.005.4002020.54211.289</t>
  </si>
  <si>
    <t>2.3.2.02.02.005.4002020.53290.245 2.3.2.02.02.008.4002020.83211.245</t>
  </si>
  <si>
    <t>2.3.2.02.02.005.2402114.53211.201 2.3.2.02.02.005.2402114.53211.213 2.3.2.02.02.005.2402114.53211.289</t>
  </si>
  <si>
    <t>2.3.2.02.02.005.2402113.53211.230 2.3.2.02.02.005.2402113.53211.255</t>
  </si>
  <si>
    <t>2.3.2.02.02.005.2402042.53211.289 2.3.2.02.02.005.2402042.53211.201</t>
  </si>
  <si>
    <t>2.3.2.02.02.008.4599031.82120.201 2.3.2.02.02.008.4599031.83213.201 2.3.2.02.02.008.4599031.83321.201 2.3.2.02.02.008.4599031.83990.201 2.3.2.02.02.008.4599031.85999.201</t>
  </si>
  <si>
    <t>2.3.2.02.02.009.4003047.91123.200 2.3.2.02.02.009.4003047.91123.201 2.3.2.02.02.009.4003047.91123.215 2.3.2.02.02.009.4003047.91123.260 2.3.2.02.02.009.4003047.91123.268</t>
  </si>
  <si>
    <t>2.3.2.02.02.005.4002020.53270.201</t>
  </si>
  <si>
    <t>Nuevo proyecto</t>
  </si>
  <si>
    <t>2.3.2.02.02.005.2102013.53270.201</t>
  </si>
  <si>
    <t>MEJORAMIENTO DE LA MALLA VIAL Y ESPACIO PUBLICO ENMARCADO DENTRO DE LA ESTRATEGIA "PLAN REVITALIZACION DEL ESPACIO PUBLICO CENTRO" EN EL MUNICIPIO DE BUCARAMANGA, SANTANDER</t>
  </si>
  <si>
    <t>2.3.2.02.02.005.2402127.54211.201 2.3.2.02.02.005.2402127.54211.289</t>
  </si>
  <si>
    <t>2.3.2.02.02.005.2409013.53211.201</t>
  </si>
  <si>
    <t>2.3.2.02.02.005.4301004.54270.201</t>
  </si>
  <si>
    <t>ADECUACION DE LA INFRAESTRUCTURA DE PARQUES Y ESCENARIOS DEPORTIVOS EN EL MUNICIPIO DE BUCARAMANGA, SANTANDER</t>
  </si>
  <si>
    <t>ADECUACION DEL PARQUE EL CENTENARIO DEL MUNICIPIO DE BUCARAMANGA SANTANDER</t>
  </si>
  <si>
    <t>RECUPERACION DEL EQUIPAMIENTO URBANO EN PARQUES Y ESCENARIOS DEPORTIVOS  Y ESPACIO PUBLICO DEL MUNICIPIO DE BUCARAMANGA</t>
  </si>
  <si>
    <t>ADECUACIÓN DE LOS SALONES COMUNALES  EN EL MUNICIPIO DE BUCARAMANGA, SANTANDER</t>
  </si>
  <si>
    <t>2.3.2.02.02.005.4502003.54129.201</t>
  </si>
  <si>
    <t>2.3.2.02.02.009.2102013.91123.226</t>
  </si>
  <si>
    <t>2.3.2.02.02.009.2102011.91123.226</t>
  </si>
  <si>
    <t>2.3.2.02.02.009.2102010.91123.226</t>
  </si>
  <si>
    <t xml:space="preserve">2.3.2.02.01.003.4599016.3336103.226 $15.000.000,00
2.3.2.02.01.003.4599016.3699060.226 $30.000.000,00
2.3.2.02.01.003.4599016.3212801.226 $5.000.000,00
2.3.2.02.01.004.4599016.4516004.226 $1.500.000,00
2.3.2.02.01.004.4599016.4641003.226 $4.000.000,00
2.3.2.02.01.004.4599016.4641003.227 $11.000.000,00
2.3.2.02.02.006.4599016.69112.253 $20.000.000,00
2.3.2.02.02.006.4599016.69112.226 $9.000.000.000,00
2.3.2.02.02.007.4599016.72212.253 $170.535.010,00
2.3.2.02.02.007.4599016.72212.226$45.754.885,00
2.3.2.02.02.008.4599016.84120.253 $6.789.749,00
2.3.2.02.02.008.4599016.84120.226 $43.210.251,00
2.3.2.02.02.008.4599016.8714199.226 $60.000.000,00
2.3.2.02.02.008.4599016.83132.226 $310.000.000,00
2.3.2.02.02.008.4599016.83132.227 $100.000.000,00
2.3.2.02.02.008.4599016.8715204.226 $5.000.000,00
2.3.2.02.02.008.4599016.83115.226 $50.000.000,00
2.3.2.02.02.008.4599016.85250.226 $815.135.664,53
2.3.2.02.02.008.4599016.85250.226 $584.864.335,47
2.3.2.02.02.008.4599016.85330.226 $19.957.075,28
2.3.2.02.02.008.4599016.85330.226 $7.542.924,72
2.3.2.02.02.008.4599031.82120.226 $244.200.000,00
2.3.2.02.02.008.4599031.83213.226 $59.400.000,00
2.3.2.02.02.008.4599031.83321.226 $178.200.000,00
2.3.2.02.02.008.4599031.83990.226 $1.229.920.000,00
2.3.2.02.02.008.4599031.85999.226 $365.640.000,00
2.3.2.02.01.004.4599016.47829.226 $95.362.183,63
</t>
  </si>
  <si>
    <t>2.3.2.02.01.004.4599016.4693999.253 $1.250.000.000,00
2.3.2.02.02.008.4599016.8715205.226 $6.000.000.000,00
2.3.2.02.02.008.4599016.85970.226 $ 1.365.120.023,37</t>
  </si>
  <si>
    <t>2.3.2.02.02.008.4599031.83990.226 $98.000.000</t>
  </si>
  <si>
    <t>MEJORAMIENTO DE LA SEÑALIZACION HORIZONTAL Y OBRAS COMPLEMENTARIAS EN TRAMOS VIALES DEL MUNICIPIO DE BUCARAMANGA, SANTANDER</t>
  </si>
  <si>
    <t>Avance Físico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</si>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</sst>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dd/mm/yyyy;@"/>
    <numFmt numFmtId="166" formatCode="_-&quot;$&quot;\ * #,##0_-;\-&quot;$&quot;\ * #,##0_-;_-&quot;$&quot;\ * &quot;-&quot;??_-;_-@_-"/>
    <numFmt numFmtId="167" formatCode="&quot;$&quot;\ #,##0"/>
  </numFmts>
  <fonts count="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151">
    <xf numFmtId="0" fontId="0" fillId="0" borderId="0" xfId="0"/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9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5" fontId="3" fillId="0" borderId="2" xfId="110" applyNumberFormat="1" applyFont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7" fillId="0" borderId="2" xfId="107" applyFont="1" applyFill="1" applyBorder="1" applyAlignment="1">
      <alignment horizontal="center" vertical="center" wrapText="1"/>
    </xf>
    <xf numFmtId="167" fontId="6" fillId="0" borderId="2" xfId="111" applyNumberFormat="1" applyFont="1" applyFill="1" applyBorder="1" applyAlignment="1">
      <alignment horizontal="right" vertical="center" wrapText="1"/>
    </xf>
    <xf numFmtId="167" fontId="3" fillId="0" borderId="2" xfId="111" applyNumberFormat="1" applyFont="1" applyFill="1" applyBorder="1" applyAlignment="1">
      <alignment horizontal="right" vertical="center" wrapText="1"/>
    </xf>
    <xf numFmtId="166" fontId="8" fillId="0" borderId="2" xfId="111" applyNumberFormat="1" applyFont="1" applyFill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/>
    </xf>
    <xf numFmtId="167" fontId="7" fillId="2" borderId="2" xfId="110" applyNumberFormat="1" applyFont="1" applyFill="1" applyBorder="1" applyAlignment="1">
      <alignment horizontal="right" vertical="center" wrapText="1"/>
    </xf>
    <xf numFmtId="166" fontId="3" fillId="0" borderId="2" xfId="11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9" fontId="3" fillId="0" borderId="2" xfId="112" applyFont="1" applyFill="1" applyBorder="1" applyAlignment="1">
      <alignment horizontal="center" vertical="center" wrapText="1"/>
    </xf>
    <xf numFmtId="5" fontId="3" fillId="0" borderId="2" xfId="111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5" fontId="3" fillId="0" borderId="2" xfId="111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justify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right" vertical="center" wrapText="1"/>
    </xf>
    <xf numFmtId="167" fontId="8" fillId="0" borderId="2" xfId="0" applyNumberFormat="1" applyFont="1" applyBorder="1" applyAlignment="1">
      <alignment horizontal="right" vertical="center" wrapText="1"/>
    </xf>
    <xf numFmtId="167" fontId="3" fillId="3" borderId="2" xfId="111" applyNumberFormat="1" applyFont="1" applyFill="1" applyBorder="1" applyAlignment="1">
      <alignment horizontal="right" vertical="center" wrapText="1"/>
    </xf>
    <xf numFmtId="167" fontId="8" fillId="3" borderId="2" xfId="0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right" vertical="center" wrapText="1"/>
    </xf>
    <xf numFmtId="167" fontId="3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justify" vertical="center" wrapText="1"/>
    </xf>
    <xf numFmtId="167" fontId="3" fillId="0" borderId="2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wrapText="1"/>
    </xf>
    <xf numFmtId="0" fontId="6" fillId="2" borderId="9" xfId="108" applyFont="1" applyFill="1" applyBorder="1" applyAlignment="1">
      <alignment horizontal="justify"/>
    </xf>
    <xf numFmtId="0" fontId="6" fillId="2" borderId="11" xfId="108" applyFont="1" applyFill="1" applyBorder="1"/>
    <xf numFmtId="9" fontId="7" fillId="2" borderId="11" xfId="108" applyNumberFormat="1" applyFont="1" applyFill="1" applyBorder="1" applyAlignment="1">
      <alignment horizontal="center" vertical="center"/>
    </xf>
    <xf numFmtId="9" fontId="7" fillId="2" borderId="7" xfId="108" applyNumberFormat="1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vertical="center"/>
    </xf>
    <xf numFmtId="0" fontId="6" fillId="2" borderId="2" xfId="108" applyFont="1" applyFill="1" applyBorder="1" applyAlignment="1">
      <alignment vertical="center"/>
    </xf>
    <xf numFmtId="166" fontId="6" fillId="2" borderId="2" xfId="113" applyNumberFormat="1" applyFont="1" applyFill="1" applyBorder="1" applyAlignment="1">
      <alignment vertical="center"/>
    </xf>
    <xf numFmtId="9" fontId="7" fillId="2" borderId="2" xfId="112" applyFont="1" applyFill="1" applyBorder="1" applyAlignment="1">
      <alignment horizontal="center" vertical="center" wrapText="1"/>
    </xf>
    <xf numFmtId="166" fontId="7" fillId="2" borderId="2" xfId="113" applyNumberFormat="1" applyFont="1" applyFill="1" applyBorder="1" applyAlignment="1">
      <alignment vertical="center"/>
    </xf>
    <xf numFmtId="9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3" borderId="0" xfId="108" applyFont="1" applyFill="1" applyAlignment="1">
      <alignment vertical="top"/>
    </xf>
    <xf numFmtId="0" fontId="6" fillId="3" borderId="0" xfId="108" applyFont="1" applyFill="1" applyAlignment="1">
      <alignment horizontal="center" vertical="top"/>
    </xf>
    <xf numFmtId="0" fontId="6" fillId="3" borderId="0" xfId="108" applyFont="1" applyFill="1" applyAlignment="1">
      <alignment vertical="top" wrapText="1"/>
    </xf>
    <xf numFmtId="0" fontId="6" fillId="3" borderId="3" xfId="108" applyFont="1" applyFill="1" applyBorder="1" applyAlignment="1">
      <alignment horizontal="left" vertical="top" wrapText="1"/>
    </xf>
    <xf numFmtId="0" fontId="6" fillId="3" borderId="0" xfId="108" applyFont="1" applyFill="1" applyAlignment="1">
      <alignment horizontal="center" vertical="center"/>
    </xf>
    <xf numFmtId="0" fontId="6" fillId="3" borderId="0" xfId="108" applyFont="1" applyFill="1" applyAlignment="1">
      <alignment horizontal="center" vertical="center" wrapText="1"/>
    </xf>
    <xf numFmtId="0" fontId="6" fillId="3" borderId="3" xfId="108" applyFont="1" applyFill="1" applyBorder="1" applyAlignment="1">
      <alignment horizontal="left" vertical="center" wrapText="1"/>
    </xf>
    <xf numFmtId="9" fontId="6" fillId="0" borderId="2" xfId="107" applyFont="1" applyFill="1" applyBorder="1" applyAlignment="1">
      <alignment horizontal="center" vertical="center" wrapText="1"/>
    </xf>
    <xf numFmtId="167" fontId="0" fillId="3" borderId="2" xfId="0" applyNumberFormat="1" applyFill="1" applyBorder="1" applyAlignment="1">
      <alignment horizontal="right" vertical="center" wrapText="1"/>
    </xf>
    <xf numFmtId="167" fontId="3" fillId="0" borderId="0" xfId="0" applyNumberFormat="1" applyFont="1"/>
    <xf numFmtId="167" fontId="6" fillId="0" borderId="0" xfId="0" applyNumberFormat="1" applyFont="1" applyAlignment="1">
      <alignment vertical="center"/>
    </xf>
    <xf numFmtId="164" fontId="3" fillId="0" borderId="0" xfId="114" applyFont="1"/>
    <xf numFmtId="166" fontId="3" fillId="0" borderId="0" xfId="0" applyNumberFormat="1" applyFont="1"/>
    <xf numFmtId="167" fontId="6" fillId="3" borderId="2" xfId="111" applyNumberFormat="1" applyFont="1" applyFill="1" applyBorder="1" applyAlignment="1">
      <alignment horizontal="right" vertical="center" wrapText="1"/>
    </xf>
    <xf numFmtId="9" fontId="6" fillId="3" borderId="2" xfId="107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167" fontId="6" fillId="3" borderId="2" xfId="0" applyNumberFormat="1" applyFont="1" applyFill="1" applyBorder="1" applyAlignment="1">
      <alignment horizontal="right" vertical="center"/>
    </xf>
    <xf numFmtId="167" fontId="6" fillId="3" borderId="2" xfId="0" applyNumberFormat="1" applyFont="1" applyFill="1" applyBorder="1" applyAlignment="1">
      <alignment horizontal="right" vertical="center" wrapText="1"/>
    </xf>
    <xf numFmtId="167" fontId="6" fillId="3" borderId="2" xfId="109" applyNumberFormat="1" applyFont="1" applyFill="1" applyBorder="1" applyAlignment="1">
      <alignment horizontal="right" vertical="center" wrapText="1"/>
    </xf>
    <xf numFmtId="167" fontId="7" fillId="3" borderId="2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166" fontId="3" fillId="3" borderId="2" xfId="111" applyNumberFormat="1" applyFont="1" applyFill="1" applyBorder="1" applyAlignment="1">
      <alignment horizontal="right" vertical="center" wrapText="1"/>
    </xf>
    <xf numFmtId="166" fontId="8" fillId="3" borderId="2" xfId="111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/>
    </xf>
    <xf numFmtId="1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2" xfId="112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3" fillId="0" borderId="2" xfId="112" applyFont="1" applyFill="1" applyBorder="1" applyAlignment="1">
      <alignment horizontal="center" vertical="center" wrapText="1"/>
    </xf>
    <xf numFmtId="5" fontId="3" fillId="0" borderId="2" xfId="11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9" fontId="3" fillId="0" borderId="1" xfId="112" applyFont="1" applyFill="1" applyBorder="1" applyAlignment="1">
      <alignment horizontal="center" vertical="center" wrapText="1"/>
    </xf>
    <xf numFmtId="9" fontId="3" fillId="0" borderId="5" xfId="112" applyFont="1" applyFill="1" applyBorder="1" applyAlignment="1">
      <alignment horizontal="center" vertical="center" wrapText="1"/>
    </xf>
    <xf numFmtId="9" fontId="3" fillId="0" borderId="4" xfId="112" applyFont="1" applyFill="1" applyBorder="1" applyAlignment="1">
      <alignment horizontal="center" vertical="center" wrapText="1"/>
    </xf>
    <xf numFmtId="2" fontId="6" fillId="0" borderId="1" xfId="108" applyNumberFormat="1" applyFont="1" applyBorder="1" applyAlignment="1">
      <alignment horizontal="center" vertical="center" wrapText="1"/>
    </xf>
    <xf numFmtId="2" fontId="6" fillId="0" borderId="5" xfId="108" applyNumberFormat="1" applyFont="1" applyBorder="1" applyAlignment="1">
      <alignment horizontal="center" vertical="center" wrapText="1"/>
    </xf>
    <xf numFmtId="2" fontId="6" fillId="0" borderId="4" xfId="108" applyNumberFormat="1" applyFont="1" applyBorder="1" applyAlignment="1">
      <alignment horizontal="center" vertical="center" wrapText="1"/>
    </xf>
    <xf numFmtId="0" fontId="8" fillId="0" borderId="2" xfId="108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top"/>
    </xf>
    <xf numFmtId="14" fontId="8" fillId="0" borderId="1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5" fontId="3" fillId="0" borderId="1" xfId="111" applyNumberFormat="1" applyFont="1" applyFill="1" applyBorder="1" applyAlignment="1">
      <alignment horizontal="center" vertical="center" wrapText="1"/>
    </xf>
    <xf numFmtId="5" fontId="3" fillId="0" borderId="5" xfId="111" applyNumberFormat="1" applyFont="1" applyFill="1" applyBorder="1" applyAlignment="1">
      <alignment horizontal="center" vertical="center" wrapText="1"/>
    </xf>
    <xf numFmtId="5" fontId="3" fillId="0" borderId="4" xfId="111" applyNumberFormat="1" applyFont="1" applyFill="1" applyBorder="1" applyAlignment="1">
      <alignment horizontal="center" vertical="center" wrapText="1"/>
    </xf>
    <xf numFmtId="167" fontId="7" fillId="2" borderId="1" xfId="110" applyNumberFormat="1" applyFont="1" applyFill="1" applyBorder="1" applyAlignment="1">
      <alignment horizontal="right" vertical="center" wrapText="1"/>
    </xf>
    <xf numFmtId="167" fontId="7" fillId="2" borderId="5" xfId="110" applyNumberFormat="1" applyFont="1" applyFill="1" applyBorder="1" applyAlignment="1">
      <alignment horizontal="right" vertical="center" wrapText="1"/>
    </xf>
    <xf numFmtId="167" fontId="7" fillId="2" borderId="4" xfId="110" applyNumberFormat="1" applyFont="1" applyFill="1" applyBorder="1" applyAlignment="1">
      <alignment horizontal="right" vertical="center" wrapText="1"/>
    </xf>
    <xf numFmtId="2" fontId="7" fillId="0" borderId="10" xfId="108" applyNumberFormat="1" applyFont="1" applyBorder="1" applyAlignment="1">
      <alignment horizontal="center" vertical="center" wrapText="1"/>
    </xf>
    <xf numFmtId="2" fontId="7" fillId="0" borderId="12" xfId="108" applyNumberFormat="1" applyFont="1" applyBorder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6" xfId="108" applyNumberFormat="1" applyFont="1" applyBorder="1" applyAlignment="1">
      <alignment horizontal="center" vertical="center" wrapText="1"/>
    </xf>
    <xf numFmtId="2" fontId="7" fillId="0" borderId="0" xfId="108" applyNumberFormat="1" applyFont="1" applyAlignment="1">
      <alignment horizontal="center" vertical="center" wrapText="1"/>
    </xf>
    <xf numFmtId="2" fontId="7" fillId="0" borderId="3" xfId="108" applyNumberFormat="1" applyFont="1" applyBorder="1" applyAlignment="1">
      <alignment horizontal="center" vertical="center" wrapText="1"/>
    </xf>
    <xf numFmtId="2" fontId="7" fillId="0" borderId="2" xfId="110" applyNumberFormat="1" applyFont="1" applyBorder="1" applyAlignment="1">
      <alignment horizontal="left" vertical="center" wrapText="1"/>
    </xf>
    <xf numFmtId="2" fontId="7" fillId="0" borderId="9" xfId="110" applyNumberFormat="1" applyFont="1" applyBorder="1" applyAlignment="1">
      <alignment horizontal="left" vertical="center" wrapText="1"/>
    </xf>
    <xf numFmtId="2" fontId="7" fillId="0" borderId="11" xfId="110" applyNumberFormat="1" applyFont="1" applyBorder="1" applyAlignment="1">
      <alignment horizontal="left" vertical="center" wrapText="1"/>
    </xf>
    <xf numFmtId="2" fontId="7" fillId="0" borderId="7" xfId="110" applyNumberFormat="1" applyFont="1" applyBorder="1" applyAlignment="1">
      <alignment horizontal="left" vertical="center" wrapText="1"/>
    </xf>
    <xf numFmtId="0" fontId="7" fillId="2" borderId="9" xfId="108" applyFont="1" applyFill="1" applyBorder="1" applyAlignment="1">
      <alignment horizontal="center" vertical="center"/>
    </xf>
    <xf numFmtId="0" fontId="7" fillId="2" borderId="11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8" fillId="0" borderId="9" xfId="108" applyFont="1" applyBorder="1" applyAlignment="1">
      <alignment horizontal="left" vertical="center"/>
    </xf>
    <xf numFmtId="0" fontId="8" fillId="0" borderId="11" xfId="108" applyFont="1" applyBorder="1" applyAlignment="1">
      <alignment horizontal="left" vertical="center"/>
    </xf>
    <xf numFmtId="0" fontId="8" fillId="0" borderId="7" xfId="108" applyFont="1" applyBorder="1" applyAlignment="1">
      <alignment horizontal="left" vertical="center"/>
    </xf>
    <xf numFmtId="0" fontId="7" fillId="2" borderId="9" xfId="108" applyFont="1" applyFill="1" applyBorder="1" applyAlignment="1">
      <alignment horizontal="center" vertical="center" wrapText="1"/>
    </xf>
    <xf numFmtId="0" fontId="7" fillId="2" borderId="7" xfId="108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9" fontId="6" fillId="3" borderId="4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167" fontId="7" fillId="2" borderId="2" xfId="110" applyNumberFormat="1" applyFont="1" applyFill="1" applyBorder="1" applyAlignment="1">
      <alignment horizontal="right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4" xfId="108" applyFont="1" applyFill="1" applyBorder="1" applyAlignment="1">
      <alignment horizontal="center" vertical="center" wrapText="1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</cellXfs>
  <cellStyles count="116">
    <cellStyle name="Hipervínculo" xfId="55" builtinId="8" hidden="1"/>
    <cellStyle name="Hipervínculo" xfId="59" builtinId="8" hidden="1"/>
    <cellStyle name="Hipervínculo" xfId="61" builtinId="8" hidden="1"/>
    <cellStyle name="Hipervínculo" xfId="45" builtinId="8" hidden="1"/>
    <cellStyle name="Hipervínculo" xfId="29" builtinId="8" hidden="1"/>
    <cellStyle name="Hipervínculo" xfId="9" builtinId="8" hidden="1"/>
    <cellStyle name="Hipervínculo" xfId="15" builtinId="8" hidden="1"/>
    <cellStyle name="Hipervínculo" xfId="19" builtinId="8" hidden="1"/>
    <cellStyle name="Hipervínculo" xfId="5" builtinId="8" hidden="1"/>
    <cellStyle name="Hipervínculo" xfId="3" builtinId="8" hidden="1"/>
    <cellStyle name="Hipervínculo" xfId="1" builtinId="8" hidden="1"/>
    <cellStyle name="Hipervínculo" xfId="7" builtinId="8" hidden="1"/>
    <cellStyle name="Hipervínculo" xfId="13" builtinId="8" hidden="1"/>
    <cellStyle name="Hipervínculo" xfId="17" builtinId="8" hidden="1"/>
    <cellStyle name="Hipervínculo" xfId="11" builtinId="8" hidden="1"/>
    <cellStyle name="Hipervínculo" xfId="21" builtinId="8" hidden="1"/>
    <cellStyle name="Hipervínculo" xfId="37" builtinId="8" hidden="1"/>
    <cellStyle name="Hipervínculo" xfId="53" builtinId="8" hidden="1"/>
    <cellStyle name="Hipervínculo" xfId="63" builtinId="8" hidden="1"/>
    <cellStyle name="Hipervínculo" xfId="57" builtinId="8" hidden="1"/>
    <cellStyle name="Hipervínculo" xfId="51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9" builtinId="8" hidden="1"/>
    <cellStyle name="Hipervínculo" xfId="47" builtinId="8" hidden="1"/>
    <cellStyle name="Hipervínculo" xfId="35" builtinId="8" hidden="1"/>
    <cellStyle name="Hipervínculo" xfId="25" builtinId="8" hidden="1"/>
    <cellStyle name="Hipervínculo" xfId="73" builtinId="8" hidden="1"/>
    <cellStyle name="Hipervínculo" xfId="89" builtinId="8" hidden="1"/>
    <cellStyle name="Hipervínculo" xfId="105" builtinId="8" hidden="1"/>
    <cellStyle name="Hipervínculo" xfId="83" builtinId="8" hidden="1"/>
    <cellStyle name="Hipervínculo" xfId="87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91" builtinId="8" hidden="1"/>
    <cellStyle name="Hipervínculo" xfId="75" builtinId="8" hidden="1"/>
    <cellStyle name="Hipervínculo" xfId="79" builtinId="8" hidden="1"/>
    <cellStyle name="Hipervínculo" xfId="71" builtinId="8" hidden="1"/>
    <cellStyle name="Hipervínculo" xfId="67" builtinId="8" hidden="1"/>
    <cellStyle name="Hipervínculo visitado" xfId="32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Hipervínculo visitado" xfId="8" builtinId="9" hidden="1"/>
    <cellStyle name="Hipervínculo visitado" xfId="22" builtinId="9" hidden="1"/>
    <cellStyle name="Hipervínculo visitado" xfId="12" builtinId="9" hidden="1"/>
    <cellStyle name="Hipervínculo visitado" xfId="54" builtinId="9" hidden="1"/>
    <cellStyle name="Hipervínculo visitado" xfId="44" builtinId="9" hidden="1"/>
    <cellStyle name="Hipervínculo visitado" xfId="34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8" builtinId="9" hidden="1"/>
    <cellStyle name="Hipervínculo visitado" xfId="30" builtinId="9" hidden="1"/>
    <cellStyle name="Hipervínculo visitado" xfId="26" builtinId="9" hidden="1"/>
    <cellStyle name="Hipervínculo visitado" xfId="104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6" builtinId="9" hidden="1"/>
    <cellStyle name="Hipervínculo visitado" xfId="88" builtinId="9" hidden="1"/>
    <cellStyle name="Hipervínculo visitado" xfId="8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62" builtinId="9" hidden="1"/>
    <cellStyle name="Hipervínculo visitado" xfId="58" builtinId="9" hidden="1"/>
    <cellStyle name="Millares" xfId="109" builtinId="3"/>
    <cellStyle name="Moneda" xfId="114" builtinId="4"/>
    <cellStyle name="Moneda 2" xfId="111" xr:uid="{00000000-0005-0000-0000-00006D000000}"/>
    <cellStyle name="Moneda 3" xfId="113" xr:uid="{00000000-0005-0000-0000-00006E000000}"/>
    <cellStyle name="Normal" xfId="0" builtinId="0"/>
    <cellStyle name="Normal 2" xfId="108" xr:uid="{00000000-0005-0000-0000-000070000000}"/>
    <cellStyle name="Normal 2 2" xfId="110" xr:uid="{00000000-0005-0000-0000-000071000000}"/>
    <cellStyle name="Normal 2 3" xfId="115" xr:uid="{00000000-0005-0000-0000-000072000000}"/>
    <cellStyle name="Porcentaje" xfId="107" builtinId="5"/>
    <cellStyle name="Porcentaje 2" xfId="112" xr:uid="{00000000-0005-0000-0000-000074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382400</xdr:colOff>
      <xdr:row>0</xdr:row>
      <xdr:rowOff>6350</xdr:rowOff>
    </xdr:from>
    <xdr:to>
      <xdr:col>1</xdr:col>
      <xdr:colOff>361785</xdr:colOff>
      <xdr:row>4</xdr:row>
      <xdr:rowOff>7973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400" y="6350"/>
          <a:ext cx="614385" cy="731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61"/>
  <sheetViews>
    <sheetView showGridLines="0" tabSelected="1" topLeftCell="E1" zoomScale="70" zoomScaleNormal="70" workbookViewId="0">
      <pane ySplit="8" topLeftCell="A51" activePane="bottomLeft" state="frozen"/>
      <selection activeCell="D1" sqref="D1"/>
      <selection pane="bottomLeft" activeCell="N57" sqref="N57"/>
    </sheetView>
  </sheetViews>
  <sheetFormatPr baseColWidth="10" defaultColWidth="0" defaultRowHeight="14.25" zeroHeight="1" x14ac:dyDescent="0.2"/>
  <cols>
    <col min="1" max="1" width="8.375" style="9" customWidth="1"/>
    <col min="2" max="2" width="26.625" style="1" customWidth="1"/>
    <col min="3" max="4" width="21.125" style="1" customWidth="1"/>
    <col min="5" max="6" width="45.125" style="1" customWidth="1"/>
    <col min="7" max="7" width="16.625" style="1" customWidth="1"/>
    <col min="8" max="8" width="52.125" style="1" customWidth="1"/>
    <col min="9" max="9" width="40.625" style="10" customWidth="1"/>
    <col min="10" max="10" width="13.5" style="1" customWidth="1"/>
    <col min="11" max="11" width="16" style="1" customWidth="1"/>
    <col min="12" max="12" width="17.125" style="1" customWidth="1"/>
    <col min="13" max="14" width="14.875" style="1" customWidth="1"/>
    <col min="15" max="15" width="47.25" style="1" customWidth="1"/>
    <col min="16" max="16" width="24.875" style="1" customWidth="1"/>
    <col min="17" max="17" width="23.5" style="1" customWidth="1"/>
    <col min="18" max="19" width="17" style="1" customWidth="1"/>
    <col min="20" max="20" width="24" style="1" customWidth="1"/>
    <col min="21" max="21" width="26.125" style="1" customWidth="1"/>
    <col min="22" max="22" width="19.75" style="56" customWidth="1"/>
    <col min="23" max="26" width="18.125" style="56" customWidth="1"/>
    <col min="27" max="27" width="23.5" style="56" customWidth="1"/>
    <col min="28" max="28" width="16.125" style="56" customWidth="1"/>
    <col min="29" max="29" width="19.625" style="1" customWidth="1"/>
    <col min="30" max="30" width="32.625" style="1" customWidth="1"/>
    <col min="31" max="31" width="22" style="1" customWidth="1"/>
    <col min="32" max="33" width="11.125" style="1" customWidth="1"/>
    <col min="34" max="16384" width="11.125" style="1" hidden="1"/>
  </cols>
  <sheetData>
    <row r="1" spans="1:73" ht="14.1" customHeight="1" x14ac:dyDescent="0.2">
      <c r="A1" s="99"/>
      <c r="B1" s="112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4"/>
      <c r="AC1" s="118" t="s">
        <v>88</v>
      </c>
      <c r="AD1" s="118"/>
      <c r="AE1" s="118"/>
    </row>
    <row r="2" spans="1:73" ht="15" x14ac:dyDescent="0.2">
      <c r="A2" s="100"/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7"/>
      <c r="AC2" s="119" t="s">
        <v>163</v>
      </c>
      <c r="AD2" s="120"/>
      <c r="AE2" s="121"/>
    </row>
    <row r="3" spans="1:73" ht="14.1" customHeight="1" x14ac:dyDescent="0.2">
      <c r="A3" s="100"/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7"/>
      <c r="AC3" s="119" t="s">
        <v>164</v>
      </c>
      <c r="AD3" s="120"/>
      <c r="AE3" s="121"/>
    </row>
    <row r="4" spans="1:73" ht="15" x14ac:dyDescent="0.2">
      <c r="A4" s="101"/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7"/>
      <c r="AC4" s="118" t="s">
        <v>85</v>
      </c>
      <c r="AD4" s="118"/>
      <c r="AE4" s="118"/>
    </row>
    <row r="5" spans="1:73" s="55" customFormat="1" ht="15" x14ac:dyDescent="0.2">
      <c r="A5" s="102" t="s">
        <v>1</v>
      </c>
      <c r="B5" s="102"/>
      <c r="C5" s="102"/>
      <c r="D5" s="105">
        <v>44992</v>
      </c>
      <c r="E5" s="105"/>
      <c r="F5" s="105"/>
      <c r="G5" s="105"/>
      <c r="H5" s="57"/>
      <c r="I5" s="57"/>
      <c r="J5" s="57"/>
      <c r="K5" s="57"/>
      <c r="L5" s="58"/>
      <c r="M5" s="58"/>
      <c r="N5" s="58"/>
      <c r="O5" s="58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8"/>
      <c r="AC5" s="57"/>
      <c r="AD5" s="59"/>
      <c r="AE5" s="60"/>
    </row>
    <row r="6" spans="1:73" s="55" customFormat="1" ht="15" x14ac:dyDescent="0.2">
      <c r="A6" s="127" t="s">
        <v>2</v>
      </c>
      <c r="B6" s="128"/>
      <c r="C6" s="129"/>
      <c r="D6" s="103">
        <v>44985</v>
      </c>
      <c r="E6" s="103"/>
      <c r="F6" s="103"/>
      <c r="G6" s="104"/>
      <c r="H6" s="57"/>
      <c r="I6" s="57"/>
      <c r="J6" s="57"/>
      <c r="K6" s="57"/>
      <c r="L6" s="58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2"/>
      <c r="AE6" s="63"/>
    </row>
    <row r="7" spans="1:73" s="55" customFormat="1" ht="15" customHeight="1" x14ac:dyDescent="0.2">
      <c r="A7" s="122" t="s">
        <v>3</v>
      </c>
      <c r="B7" s="123"/>
      <c r="C7" s="123"/>
      <c r="D7" s="123"/>
      <c r="E7" s="123"/>
      <c r="F7" s="124"/>
      <c r="G7" s="122" t="s">
        <v>4</v>
      </c>
      <c r="H7" s="123"/>
      <c r="I7" s="123"/>
      <c r="J7" s="123"/>
      <c r="K7" s="124"/>
      <c r="L7" s="122" t="s">
        <v>5</v>
      </c>
      <c r="M7" s="123"/>
      <c r="N7" s="123"/>
      <c r="O7" s="122" t="s">
        <v>6</v>
      </c>
      <c r="P7" s="123"/>
      <c r="Q7" s="123"/>
      <c r="R7" s="123"/>
      <c r="S7" s="123"/>
      <c r="T7" s="123"/>
      <c r="U7" s="124"/>
      <c r="V7" s="139" t="s">
        <v>89</v>
      </c>
      <c r="W7" s="139"/>
      <c r="X7" s="139"/>
      <c r="Y7" s="139"/>
      <c r="Z7" s="139"/>
      <c r="AA7" s="139"/>
      <c r="AB7" s="137" t="s">
        <v>7</v>
      </c>
      <c r="AC7" s="137" t="s">
        <v>8</v>
      </c>
      <c r="AD7" s="130" t="s">
        <v>9</v>
      </c>
      <c r="AE7" s="131"/>
    </row>
    <row r="8" spans="1:73" s="55" customFormat="1" ht="45" x14ac:dyDescent="0.2">
      <c r="A8" s="12" t="s">
        <v>10</v>
      </c>
      <c r="B8" s="13" t="s">
        <v>11</v>
      </c>
      <c r="C8" s="12" t="s">
        <v>12</v>
      </c>
      <c r="D8" s="12" t="s">
        <v>13</v>
      </c>
      <c r="E8" s="12" t="s">
        <v>14</v>
      </c>
      <c r="F8" s="13" t="s">
        <v>15</v>
      </c>
      <c r="G8" s="13" t="s">
        <v>90</v>
      </c>
      <c r="H8" s="13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21</v>
      </c>
      <c r="N8" s="13" t="s">
        <v>162</v>
      </c>
      <c r="O8" s="13" t="s">
        <v>22</v>
      </c>
      <c r="P8" s="13" t="s">
        <v>23</v>
      </c>
      <c r="Q8" s="13" t="s">
        <v>24</v>
      </c>
      <c r="R8" s="13" t="s">
        <v>25</v>
      </c>
      <c r="S8" s="13" t="s">
        <v>26</v>
      </c>
      <c r="T8" s="13" t="s">
        <v>27</v>
      </c>
      <c r="U8" s="13" t="s">
        <v>28</v>
      </c>
      <c r="V8" s="2" t="s">
        <v>23</v>
      </c>
      <c r="W8" s="2" t="s">
        <v>24</v>
      </c>
      <c r="X8" s="2" t="s">
        <v>25</v>
      </c>
      <c r="Y8" s="2" t="s">
        <v>26</v>
      </c>
      <c r="Z8" s="2" t="s">
        <v>27</v>
      </c>
      <c r="AA8" s="2" t="s">
        <v>124</v>
      </c>
      <c r="AB8" s="138"/>
      <c r="AC8" s="138"/>
      <c r="AD8" s="13" t="s">
        <v>29</v>
      </c>
      <c r="AE8" s="13" t="s">
        <v>30</v>
      </c>
    </row>
    <row r="9" spans="1:73" s="55" customFormat="1" ht="42.75" x14ac:dyDescent="0.2">
      <c r="A9" s="8">
        <v>160</v>
      </c>
      <c r="B9" s="3" t="s">
        <v>31</v>
      </c>
      <c r="C9" s="3" t="s">
        <v>32</v>
      </c>
      <c r="D9" s="3" t="s">
        <v>33</v>
      </c>
      <c r="E9" s="4" t="s">
        <v>34</v>
      </c>
      <c r="F9" s="14" t="s">
        <v>35</v>
      </c>
      <c r="G9" s="81"/>
      <c r="H9" s="5" t="s">
        <v>91</v>
      </c>
      <c r="I9" s="15"/>
      <c r="J9" s="16">
        <v>44927</v>
      </c>
      <c r="K9" s="16">
        <v>45291</v>
      </c>
      <c r="L9" s="53">
        <v>1</v>
      </c>
      <c r="M9" s="17"/>
      <c r="N9" s="84">
        <f t="shared" ref="N9:N15" si="0">IFERROR(IF(M9/L9&gt;100%,100%,M9/L9),"-")</f>
        <v>0</v>
      </c>
      <c r="O9" s="18"/>
      <c r="P9" s="19"/>
      <c r="Q9" s="20"/>
      <c r="R9" s="21"/>
      <c r="S9" s="21"/>
      <c r="T9" s="22"/>
      <c r="U9" s="23">
        <f>SUM(P9:T9)</f>
        <v>0</v>
      </c>
      <c r="V9" s="24"/>
      <c r="W9" s="21"/>
      <c r="X9" s="21"/>
      <c r="Y9" s="21"/>
      <c r="Z9" s="25"/>
      <c r="AA9" s="23">
        <f>SUM(V9:Z9)</f>
        <v>0</v>
      </c>
      <c r="AB9" s="26" t="str">
        <f>IFERROR(#REF!/#REF!,"-")</f>
        <v>-</v>
      </c>
      <c r="AC9" s="27"/>
      <c r="AD9" s="28" t="s">
        <v>36</v>
      </c>
      <c r="AE9" s="29" t="s">
        <v>37</v>
      </c>
    </row>
    <row r="10" spans="1:73" s="55" customFormat="1" ht="54" customHeight="1" x14ac:dyDescent="0.2">
      <c r="A10" s="8">
        <v>161</v>
      </c>
      <c r="B10" s="3" t="s">
        <v>31</v>
      </c>
      <c r="C10" s="3" t="s">
        <v>32</v>
      </c>
      <c r="D10" s="3" t="s">
        <v>33</v>
      </c>
      <c r="E10" s="4" t="s">
        <v>38</v>
      </c>
      <c r="F10" s="14" t="s">
        <v>39</v>
      </c>
      <c r="G10" s="81"/>
      <c r="H10" s="5" t="s">
        <v>91</v>
      </c>
      <c r="I10" s="15"/>
      <c r="J10" s="16">
        <v>44927</v>
      </c>
      <c r="K10" s="16">
        <v>45291</v>
      </c>
      <c r="L10" s="53">
        <v>1</v>
      </c>
      <c r="M10" s="17"/>
      <c r="N10" s="84">
        <f t="shared" si="0"/>
        <v>0</v>
      </c>
      <c r="O10" s="18"/>
      <c r="P10" s="19"/>
      <c r="Q10" s="20"/>
      <c r="R10" s="21"/>
      <c r="S10" s="21"/>
      <c r="T10" s="22"/>
      <c r="U10" s="23">
        <f>SUM(P10:T10)</f>
        <v>0</v>
      </c>
      <c r="V10" s="24"/>
      <c r="W10" s="21"/>
      <c r="X10" s="21"/>
      <c r="Y10" s="21"/>
      <c r="Z10" s="25"/>
      <c r="AA10" s="23">
        <f t="shared" ref="AA10:AA13" si="1">SUM(V10:Z10)</f>
        <v>0</v>
      </c>
      <c r="AB10" s="26" t="str">
        <f>IFERROR(#REF!/#REF!,"-")</f>
        <v>-</v>
      </c>
      <c r="AC10" s="30"/>
      <c r="AD10" s="28" t="s">
        <v>36</v>
      </c>
      <c r="AE10" s="29" t="s">
        <v>37</v>
      </c>
    </row>
    <row r="11" spans="1:73" s="55" customFormat="1" ht="104.25" customHeight="1" x14ac:dyDescent="0.2">
      <c r="A11" s="2">
        <v>191</v>
      </c>
      <c r="B11" s="3" t="s">
        <v>40</v>
      </c>
      <c r="C11" s="3" t="s">
        <v>41</v>
      </c>
      <c r="D11" s="3" t="s">
        <v>42</v>
      </c>
      <c r="E11" s="4" t="s">
        <v>43</v>
      </c>
      <c r="F11" s="14" t="s">
        <v>44</v>
      </c>
      <c r="G11" s="81"/>
      <c r="H11" s="5" t="s">
        <v>91</v>
      </c>
      <c r="I11" s="31"/>
      <c r="J11" s="16">
        <v>44927</v>
      </c>
      <c r="K11" s="16">
        <v>45291</v>
      </c>
      <c r="L11" s="53">
        <v>1</v>
      </c>
      <c r="M11" s="17"/>
      <c r="N11" s="84">
        <f t="shared" si="0"/>
        <v>0</v>
      </c>
      <c r="O11" s="18"/>
      <c r="P11" s="19"/>
      <c r="Q11" s="20"/>
      <c r="R11" s="21"/>
      <c r="S11" s="21"/>
      <c r="T11" s="22"/>
      <c r="U11" s="23">
        <f>SUM(P11:T11)</f>
        <v>0</v>
      </c>
      <c r="V11" s="78"/>
      <c r="W11" s="79"/>
      <c r="X11" s="79"/>
      <c r="Y11" s="79"/>
      <c r="Z11" s="80"/>
      <c r="AA11" s="23">
        <f t="shared" si="1"/>
        <v>0</v>
      </c>
      <c r="AB11" s="26" t="str">
        <f>IFERROR(#REF!/#REF!,"-")</f>
        <v>-</v>
      </c>
      <c r="AC11" s="30"/>
      <c r="AD11" s="28" t="s">
        <v>36</v>
      </c>
      <c r="AE11" s="29" t="s">
        <v>37</v>
      </c>
    </row>
    <row r="12" spans="1:73" s="55" customFormat="1" ht="85.5" x14ac:dyDescent="0.2">
      <c r="A12" s="8">
        <v>208</v>
      </c>
      <c r="B12" s="3" t="s">
        <v>40</v>
      </c>
      <c r="C12" s="3" t="s">
        <v>45</v>
      </c>
      <c r="D12" s="3" t="s">
        <v>46</v>
      </c>
      <c r="E12" s="4" t="s">
        <v>47</v>
      </c>
      <c r="F12" s="14" t="s">
        <v>48</v>
      </c>
      <c r="G12" s="82"/>
      <c r="H12" s="5" t="s">
        <v>91</v>
      </c>
      <c r="I12" s="15"/>
      <c r="J12" s="16">
        <v>44927</v>
      </c>
      <c r="K12" s="16">
        <v>45291</v>
      </c>
      <c r="L12" s="54">
        <v>0</v>
      </c>
      <c r="M12" s="32"/>
      <c r="N12" s="84" t="str">
        <f t="shared" si="0"/>
        <v>-</v>
      </c>
      <c r="O12" s="18"/>
      <c r="P12" s="19"/>
      <c r="Q12" s="33"/>
      <c r="R12" s="34"/>
      <c r="S12" s="34"/>
      <c r="T12" s="22"/>
      <c r="U12" s="23">
        <f>SUM(P12:T12)</f>
        <v>0</v>
      </c>
      <c r="V12" s="35"/>
      <c r="W12" s="36"/>
      <c r="X12" s="36"/>
      <c r="Y12" s="36"/>
      <c r="Z12" s="39"/>
      <c r="AA12" s="23">
        <f t="shared" si="1"/>
        <v>0</v>
      </c>
      <c r="AB12" s="26" t="str">
        <f>IFERROR(#REF!/#REF!,"-")</f>
        <v>-</v>
      </c>
      <c r="AC12" s="37"/>
      <c r="AD12" s="28" t="s">
        <v>36</v>
      </c>
      <c r="AE12" s="29" t="s">
        <v>37</v>
      </c>
    </row>
    <row r="13" spans="1:73" s="55" customFormat="1" ht="85.5" x14ac:dyDescent="0.2">
      <c r="A13" s="8">
        <v>209</v>
      </c>
      <c r="B13" s="3" t="s">
        <v>40</v>
      </c>
      <c r="C13" s="3" t="s">
        <v>45</v>
      </c>
      <c r="D13" s="3" t="s">
        <v>46</v>
      </c>
      <c r="E13" s="4" t="s">
        <v>49</v>
      </c>
      <c r="F13" s="14" t="s">
        <v>50</v>
      </c>
      <c r="G13" s="81">
        <v>2022680010102</v>
      </c>
      <c r="H13" s="5" t="s">
        <v>92</v>
      </c>
      <c r="I13" s="15"/>
      <c r="J13" s="16">
        <v>44927</v>
      </c>
      <c r="K13" s="16">
        <v>45291</v>
      </c>
      <c r="L13" s="53">
        <v>1</v>
      </c>
      <c r="M13" s="17"/>
      <c r="N13" s="84">
        <f t="shared" si="0"/>
        <v>0</v>
      </c>
      <c r="O13" s="64" t="s">
        <v>127</v>
      </c>
      <c r="P13" s="22"/>
      <c r="Q13" s="38">
        <v>4577050038</v>
      </c>
      <c r="R13" s="36"/>
      <c r="S13" s="36"/>
      <c r="T13" s="70">
        <v>250656246</v>
      </c>
      <c r="U13" s="23">
        <f>SUM(P13:T13)</f>
        <v>4827706284</v>
      </c>
      <c r="V13" s="35"/>
      <c r="W13" s="36"/>
      <c r="X13" s="36"/>
      <c r="Y13" s="36"/>
      <c r="Z13" s="39"/>
      <c r="AA13" s="23">
        <f t="shared" si="1"/>
        <v>0</v>
      </c>
      <c r="AB13" s="26" t="str">
        <f>IFERROR(#REF!/#REF!,"-")</f>
        <v>-</v>
      </c>
      <c r="AC13" s="30"/>
      <c r="AD13" s="28" t="s">
        <v>36</v>
      </c>
      <c r="AE13" s="29" t="s">
        <v>37</v>
      </c>
    </row>
    <row r="14" spans="1:73" s="56" customFormat="1" ht="85.5" x14ac:dyDescent="0.2">
      <c r="A14" s="8">
        <v>210</v>
      </c>
      <c r="B14" s="3" t="s">
        <v>40</v>
      </c>
      <c r="C14" s="3" t="s">
        <v>45</v>
      </c>
      <c r="D14" s="3" t="s">
        <v>46</v>
      </c>
      <c r="E14" s="4" t="s">
        <v>115</v>
      </c>
      <c r="F14" s="14" t="s">
        <v>116</v>
      </c>
      <c r="G14" s="83"/>
      <c r="H14" s="5" t="s">
        <v>117</v>
      </c>
      <c r="I14" s="15"/>
      <c r="J14" s="16">
        <v>44927</v>
      </c>
      <c r="K14" s="16">
        <v>45291</v>
      </c>
      <c r="L14" s="54">
        <v>0</v>
      </c>
      <c r="M14" s="32"/>
      <c r="N14" s="84" t="str">
        <f t="shared" si="0"/>
        <v>-</v>
      </c>
      <c r="O14" s="19"/>
      <c r="P14" s="33"/>
      <c r="Q14" s="34"/>
      <c r="R14" s="34"/>
      <c r="S14" s="19"/>
      <c r="U14" s="23">
        <f t="shared" ref="U14" si="2">SUM(P14:T14)</f>
        <v>0</v>
      </c>
      <c r="V14" s="36"/>
      <c r="W14" s="36"/>
      <c r="X14" s="36"/>
      <c r="Y14" s="39"/>
      <c r="Z14" s="77"/>
      <c r="AA14" s="23">
        <f>SUM(V14:Z14)</f>
        <v>0</v>
      </c>
      <c r="AB14" s="26" t="str">
        <f>IFERROR(#REF!/#REF!,"-")</f>
        <v>-</v>
      </c>
      <c r="AC14" s="27"/>
      <c r="AD14" s="28" t="s">
        <v>36</v>
      </c>
      <c r="AE14" s="29" t="s">
        <v>37</v>
      </c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</row>
    <row r="15" spans="1:73" s="55" customFormat="1" ht="61.9" customHeight="1" x14ac:dyDescent="0.2">
      <c r="A15" s="8">
        <v>214</v>
      </c>
      <c r="B15" s="3" t="s">
        <v>51</v>
      </c>
      <c r="C15" s="3" t="s">
        <v>52</v>
      </c>
      <c r="D15" s="3" t="s">
        <v>53</v>
      </c>
      <c r="E15" s="4" t="s">
        <v>54</v>
      </c>
      <c r="F15" s="14" t="s">
        <v>55</v>
      </c>
      <c r="G15" s="83">
        <v>2022680010040</v>
      </c>
      <c r="H15" s="5" t="s">
        <v>93</v>
      </c>
      <c r="I15" s="15"/>
      <c r="J15" s="16">
        <v>44927</v>
      </c>
      <c r="K15" s="16">
        <v>45291</v>
      </c>
      <c r="L15" s="132">
        <v>1</v>
      </c>
      <c r="M15" s="134">
        <v>1</v>
      </c>
      <c r="N15" s="125">
        <f t="shared" si="0"/>
        <v>1</v>
      </c>
      <c r="O15" s="64" t="s">
        <v>128</v>
      </c>
      <c r="P15" s="70">
        <f>1320249725+85470000+91245000</f>
        <v>1496964725</v>
      </c>
      <c r="Q15" s="38"/>
      <c r="R15" s="36"/>
      <c r="S15" s="36"/>
      <c r="T15" s="73"/>
      <c r="U15" s="136">
        <f>SUM(P15:T16)</f>
        <v>5266522104.5</v>
      </c>
      <c r="V15" s="35">
        <v>234046249</v>
      </c>
      <c r="W15" s="36"/>
      <c r="X15" s="36"/>
      <c r="Y15" s="36"/>
      <c r="Z15" s="39"/>
      <c r="AA15" s="136">
        <f>SUM(V15:Z16)</f>
        <v>3770489437</v>
      </c>
      <c r="AB15" s="92" t="str">
        <f>IFERROR(#REF!/#REF!,"-")</f>
        <v>-</v>
      </c>
      <c r="AC15" s="93"/>
      <c r="AD15" s="86" t="s">
        <v>36</v>
      </c>
      <c r="AE15" s="94" t="s">
        <v>37</v>
      </c>
    </row>
    <row r="16" spans="1:73" s="55" customFormat="1" ht="69.599999999999994" customHeight="1" x14ac:dyDescent="0.2">
      <c r="A16" s="8">
        <v>214</v>
      </c>
      <c r="B16" s="3" t="s">
        <v>51</v>
      </c>
      <c r="C16" s="3" t="s">
        <v>52</v>
      </c>
      <c r="D16" s="3" t="s">
        <v>53</v>
      </c>
      <c r="E16" s="4" t="s">
        <v>54</v>
      </c>
      <c r="F16" s="14" t="s">
        <v>55</v>
      </c>
      <c r="G16" s="83">
        <v>2022680010043</v>
      </c>
      <c r="H16" s="5" t="s">
        <v>94</v>
      </c>
      <c r="I16" s="15"/>
      <c r="J16" s="16">
        <v>44927</v>
      </c>
      <c r="K16" s="16">
        <v>45291</v>
      </c>
      <c r="L16" s="133"/>
      <c r="M16" s="135"/>
      <c r="N16" s="126"/>
      <c r="O16" s="64" t="s">
        <v>129</v>
      </c>
      <c r="P16" s="70">
        <f>3690578454+78978925.5</f>
        <v>3769557379.5</v>
      </c>
      <c r="Q16" s="38"/>
      <c r="R16" s="36"/>
      <c r="S16" s="36"/>
      <c r="T16" s="73"/>
      <c r="U16" s="136"/>
      <c r="V16" s="35">
        <v>3536443188</v>
      </c>
      <c r="W16" s="36"/>
      <c r="X16" s="36"/>
      <c r="Y16" s="36"/>
      <c r="Z16" s="39"/>
      <c r="AA16" s="136"/>
      <c r="AB16" s="92"/>
      <c r="AC16" s="93"/>
      <c r="AD16" s="88"/>
      <c r="AE16" s="94"/>
    </row>
    <row r="17" spans="1:31" s="55" customFormat="1" ht="73.900000000000006" customHeight="1" x14ac:dyDescent="0.2">
      <c r="A17" s="8">
        <v>215</v>
      </c>
      <c r="B17" s="3" t="s">
        <v>51</v>
      </c>
      <c r="C17" s="3" t="s">
        <v>52</v>
      </c>
      <c r="D17" s="3" t="s">
        <v>56</v>
      </c>
      <c r="E17" s="4" t="s">
        <v>57</v>
      </c>
      <c r="F17" s="14" t="s">
        <v>58</v>
      </c>
      <c r="G17" s="83">
        <v>2022680010049</v>
      </c>
      <c r="H17" s="5" t="s">
        <v>95</v>
      </c>
      <c r="I17" s="15"/>
      <c r="J17" s="16">
        <v>44927</v>
      </c>
      <c r="K17" s="16">
        <v>45291</v>
      </c>
      <c r="L17" s="145">
        <v>0</v>
      </c>
      <c r="M17" s="148">
        <f>20047.35+19600</f>
        <v>39647.35</v>
      </c>
      <c r="N17" s="125" t="str">
        <f>IFERROR(IF(M17/L17&gt;100%,100%,M17/L17),"-")</f>
        <v>-</v>
      </c>
      <c r="O17" s="64" t="s">
        <v>130</v>
      </c>
      <c r="P17" s="74">
        <v>5277792714.3699999</v>
      </c>
      <c r="Q17" s="38">
        <v>3998939014</v>
      </c>
      <c r="R17" s="36"/>
      <c r="S17" s="36"/>
      <c r="T17" s="75"/>
      <c r="U17" s="109">
        <f>SUM(P17:T35)</f>
        <v>76876954261.860001</v>
      </c>
      <c r="V17" s="35">
        <v>4168994307.4899998</v>
      </c>
      <c r="W17" s="65">
        <v>3998939014</v>
      </c>
      <c r="X17" s="36"/>
      <c r="Y17" s="36"/>
      <c r="Z17" s="39"/>
      <c r="AA17" s="109">
        <f>SUM(V17:Z35)</f>
        <v>36067791089.159996</v>
      </c>
      <c r="AB17" s="96" t="str">
        <f>IFERROR(#REF!/#REF!,"-")</f>
        <v>-</v>
      </c>
      <c r="AC17" s="106"/>
      <c r="AD17" s="86" t="s">
        <v>36</v>
      </c>
      <c r="AE17" s="89" t="s">
        <v>37</v>
      </c>
    </row>
    <row r="18" spans="1:31" s="55" customFormat="1" ht="52.15" customHeight="1" x14ac:dyDescent="0.2">
      <c r="A18" s="8">
        <v>215</v>
      </c>
      <c r="B18" s="3" t="s">
        <v>51</v>
      </c>
      <c r="C18" s="3" t="s">
        <v>52</v>
      </c>
      <c r="D18" s="3" t="s">
        <v>56</v>
      </c>
      <c r="E18" s="4" t="s">
        <v>57</v>
      </c>
      <c r="F18" s="14" t="s">
        <v>58</v>
      </c>
      <c r="G18" s="83">
        <v>2022680010046</v>
      </c>
      <c r="H18" s="5" t="s">
        <v>96</v>
      </c>
      <c r="I18" s="15"/>
      <c r="J18" s="16">
        <v>44927</v>
      </c>
      <c r="K18" s="16">
        <v>45291</v>
      </c>
      <c r="L18" s="146"/>
      <c r="M18" s="149"/>
      <c r="N18" s="143"/>
      <c r="O18" s="64" t="s">
        <v>131</v>
      </c>
      <c r="P18" s="74">
        <f>3068487549.84+2790804836</f>
        <v>5859292385.8400002</v>
      </c>
      <c r="Q18" s="35"/>
      <c r="R18" s="36"/>
      <c r="S18" s="36"/>
      <c r="T18" s="75"/>
      <c r="U18" s="110"/>
      <c r="V18" s="35">
        <v>215667934.84</v>
      </c>
      <c r="W18" s="35"/>
      <c r="X18" s="36"/>
      <c r="Y18" s="36"/>
      <c r="Z18" s="39"/>
      <c r="AA18" s="110"/>
      <c r="AB18" s="97"/>
      <c r="AC18" s="107"/>
      <c r="AD18" s="87"/>
      <c r="AE18" s="90"/>
    </row>
    <row r="19" spans="1:31" s="55" customFormat="1" ht="57" x14ac:dyDescent="0.2">
      <c r="A19" s="8">
        <v>215</v>
      </c>
      <c r="B19" s="3" t="s">
        <v>51</v>
      </c>
      <c r="C19" s="3" t="s">
        <v>52</v>
      </c>
      <c r="D19" s="3" t="s">
        <v>56</v>
      </c>
      <c r="E19" s="4" t="s">
        <v>57</v>
      </c>
      <c r="F19" s="14" t="s">
        <v>58</v>
      </c>
      <c r="G19" s="83">
        <v>2022680010054</v>
      </c>
      <c r="H19" s="5" t="s">
        <v>87</v>
      </c>
      <c r="I19" s="40"/>
      <c r="J19" s="16">
        <v>44927</v>
      </c>
      <c r="K19" s="16">
        <v>45291</v>
      </c>
      <c r="L19" s="146"/>
      <c r="M19" s="149"/>
      <c r="N19" s="143"/>
      <c r="O19" s="64" t="s">
        <v>131</v>
      </c>
      <c r="P19" s="74">
        <v>7522646328.1999998</v>
      </c>
      <c r="Q19" s="35"/>
      <c r="R19" s="35"/>
      <c r="S19" s="35"/>
      <c r="T19" s="75"/>
      <c r="U19" s="110"/>
      <c r="V19" s="35">
        <v>6976351160</v>
      </c>
      <c r="W19" s="35"/>
      <c r="X19" s="35"/>
      <c r="Y19" s="35"/>
      <c r="Z19" s="39"/>
      <c r="AA19" s="110"/>
      <c r="AB19" s="97"/>
      <c r="AC19" s="107"/>
      <c r="AD19" s="87"/>
      <c r="AE19" s="90"/>
    </row>
    <row r="20" spans="1:31" s="55" customFormat="1" ht="45" x14ac:dyDescent="0.2">
      <c r="A20" s="8">
        <v>215</v>
      </c>
      <c r="B20" s="3" t="s">
        <v>51</v>
      </c>
      <c r="C20" s="3" t="s">
        <v>52</v>
      </c>
      <c r="D20" s="3" t="s">
        <v>56</v>
      </c>
      <c r="E20" s="4" t="s">
        <v>57</v>
      </c>
      <c r="F20" s="14" t="s">
        <v>58</v>
      </c>
      <c r="G20" s="83"/>
      <c r="H20" s="5" t="s">
        <v>144</v>
      </c>
      <c r="I20" s="40"/>
      <c r="J20" s="16"/>
      <c r="K20" s="16"/>
      <c r="L20" s="146"/>
      <c r="M20" s="149"/>
      <c r="N20" s="143"/>
      <c r="O20" s="64" t="s">
        <v>131</v>
      </c>
      <c r="P20" s="74">
        <v>1115339926.21</v>
      </c>
      <c r="Q20" s="35"/>
      <c r="R20" s="35"/>
      <c r="S20" s="35"/>
      <c r="T20" s="75"/>
      <c r="U20" s="110"/>
      <c r="V20" s="35"/>
      <c r="W20" s="35"/>
      <c r="X20" s="35"/>
      <c r="Y20" s="35"/>
      <c r="Z20" s="39"/>
      <c r="AA20" s="110"/>
      <c r="AB20" s="97"/>
      <c r="AC20" s="107"/>
      <c r="AD20" s="87"/>
      <c r="AE20" s="90"/>
    </row>
    <row r="21" spans="1:31" s="55" customFormat="1" ht="45" x14ac:dyDescent="0.2">
      <c r="A21" s="8">
        <v>215</v>
      </c>
      <c r="B21" s="3" t="s">
        <v>51</v>
      </c>
      <c r="C21" s="3" t="s">
        <v>52</v>
      </c>
      <c r="D21" s="3" t="s">
        <v>56</v>
      </c>
      <c r="E21" s="4" t="s">
        <v>57</v>
      </c>
      <c r="F21" s="14" t="s">
        <v>58</v>
      </c>
      <c r="G21" s="83">
        <v>2022680010047</v>
      </c>
      <c r="H21" s="5" t="s">
        <v>97</v>
      </c>
      <c r="I21" s="40"/>
      <c r="J21" s="16">
        <v>44927</v>
      </c>
      <c r="K21" s="16">
        <v>45291</v>
      </c>
      <c r="L21" s="146"/>
      <c r="M21" s="149"/>
      <c r="N21" s="143"/>
      <c r="O21" s="64" t="s">
        <v>132</v>
      </c>
      <c r="P21" s="74">
        <f>7246113637.15-406298821.1</f>
        <v>6839814816.0499992</v>
      </c>
      <c r="Q21" s="35"/>
      <c r="R21" s="35"/>
      <c r="S21" s="35"/>
      <c r="T21" s="75"/>
      <c r="U21" s="110"/>
      <c r="V21" s="35">
        <v>6839814816.0500002</v>
      </c>
      <c r="W21" s="35"/>
      <c r="X21" s="35"/>
      <c r="Y21" s="35"/>
      <c r="Z21" s="39"/>
      <c r="AA21" s="110"/>
      <c r="AB21" s="97"/>
      <c r="AC21" s="107"/>
      <c r="AD21" s="87"/>
      <c r="AE21" s="90"/>
    </row>
    <row r="22" spans="1:31" s="55" customFormat="1" ht="45" x14ac:dyDescent="0.2">
      <c r="A22" s="8">
        <v>215</v>
      </c>
      <c r="B22" s="3" t="s">
        <v>51</v>
      </c>
      <c r="C22" s="3" t="s">
        <v>52</v>
      </c>
      <c r="D22" s="3" t="s">
        <v>56</v>
      </c>
      <c r="E22" s="4" t="s">
        <v>57</v>
      </c>
      <c r="F22" s="14" t="s">
        <v>58</v>
      </c>
      <c r="G22" s="83">
        <v>2022680010048</v>
      </c>
      <c r="H22" s="5" t="s">
        <v>86</v>
      </c>
      <c r="I22" s="40"/>
      <c r="J22" s="16">
        <v>44927</v>
      </c>
      <c r="K22" s="16">
        <v>45291</v>
      </c>
      <c r="L22" s="146"/>
      <c r="M22" s="149"/>
      <c r="N22" s="143"/>
      <c r="O22" s="64" t="s">
        <v>133</v>
      </c>
      <c r="P22" s="74">
        <f>10789776795.36+288637559</f>
        <v>11078414354.360001</v>
      </c>
      <c r="Q22" s="38"/>
      <c r="R22" s="38"/>
      <c r="S22" s="38"/>
      <c r="T22" s="75"/>
      <c r="U22" s="110"/>
      <c r="V22" s="38">
        <v>9799840336.6700001</v>
      </c>
      <c r="W22" s="38"/>
      <c r="X22" s="38"/>
      <c r="Y22" s="38"/>
      <c r="Z22" s="39"/>
      <c r="AA22" s="110"/>
      <c r="AB22" s="97"/>
      <c r="AC22" s="107"/>
      <c r="AD22" s="87"/>
      <c r="AE22" s="90"/>
    </row>
    <row r="23" spans="1:31" s="55" customFormat="1" ht="45" x14ac:dyDescent="0.2">
      <c r="A23" s="8">
        <v>215</v>
      </c>
      <c r="B23" s="3" t="s">
        <v>51</v>
      </c>
      <c r="C23" s="3" t="s">
        <v>52</v>
      </c>
      <c r="D23" s="3" t="s">
        <v>56</v>
      </c>
      <c r="E23" s="4" t="s">
        <v>57</v>
      </c>
      <c r="F23" s="14" t="s">
        <v>58</v>
      </c>
      <c r="G23" s="83">
        <v>2022680010045</v>
      </c>
      <c r="H23" s="5" t="s">
        <v>98</v>
      </c>
      <c r="I23" s="40"/>
      <c r="J23" s="16">
        <v>44927</v>
      </c>
      <c r="K23" s="16">
        <v>45291</v>
      </c>
      <c r="L23" s="146"/>
      <c r="M23" s="149"/>
      <c r="N23" s="143"/>
      <c r="O23" s="64" t="s">
        <v>143</v>
      </c>
      <c r="P23" s="74">
        <f>21620385611-8649877215.44</f>
        <v>12970508395.559999</v>
      </c>
      <c r="Q23" s="38"/>
      <c r="R23" s="38"/>
      <c r="S23" s="38"/>
      <c r="T23" s="75"/>
      <c r="U23" s="110"/>
      <c r="V23" s="38"/>
      <c r="W23" s="38"/>
      <c r="X23" s="38"/>
      <c r="Y23" s="38"/>
      <c r="Z23" s="39"/>
      <c r="AA23" s="110"/>
      <c r="AB23" s="97"/>
      <c r="AC23" s="107"/>
      <c r="AD23" s="87"/>
      <c r="AE23" s="90"/>
    </row>
    <row r="24" spans="1:31" s="55" customFormat="1" ht="45" x14ac:dyDescent="0.2">
      <c r="A24" s="8">
        <v>215</v>
      </c>
      <c r="B24" s="3" t="s">
        <v>51</v>
      </c>
      <c r="C24" s="3" t="s">
        <v>52</v>
      </c>
      <c r="D24" s="3" t="s">
        <v>56</v>
      </c>
      <c r="E24" s="4" t="s">
        <v>57</v>
      </c>
      <c r="F24" s="14" t="s">
        <v>58</v>
      </c>
      <c r="G24" s="83">
        <v>2022680010050</v>
      </c>
      <c r="H24" s="5" t="s">
        <v>99</v>
      </c>
      <c r="I24" s="40"/>
      <c r="J24" s="16">
        <v>44927</v>
      </c>
      <c r="K24" s="16">
        <v>45291</v>
      </c>
      <c r="L24" s="146"/>
      <c r="M24" s="149"/>
      <c r="N24" s="143"/>
      <c r="O24" s="64" t="s">
        <v>134</v>
      </c>
      <c r="P24" s="74">
        <f>1290288809.47-86632098.47</f>
        <v>1203656711</v>
      </c>
      <c r="Q24" s="38"/>
      <c r="R24" s="38"/>
      <c r="S24" s="38"/>
      <c r="T24" s="75"/>
      <c r="U24" s="110"/>
      <c r="V24" s="38">
        <v>1203656711</v>
      </c>
      <c r="W24" s="38"/>
      <c r="X24" s="38"/>
      <c r="Y24" s="38"/>
      <c r="Z24" s="39"/>
      <c r="AA24" s="110"/>
      <c r="AB24" s="97"/>
      <c r="AC24" s="107"/>
      <c r="AD24" s="87"/>
      <c r="AE24" s="90"/>
    </row>
    <row r="25" spans="1:31" s="55" customFormat="1" ht="45" x14ac:dyDescent="0.2">
      <c r="A25" s="8">
        <v>215</v>
      </c>
      <c r="B25" s="3" t="s">
        <v>51</v>
      </c>
      <c r="C25" s="3" t="s">
        <v>52</v>
      </c>
      <c r="D25" s="3" t="s">
        <v>56</v>
      </c>
      <c r="E25" s="4" t="s">
        <v>57</v>
      </c>
      <c r="F25" s="14" t="s">
        <v>58</v>
      </c>
      <c r="G25" s="83">
        <v>2021680010115</v>
      </c>
      <c r="H25" s="5" t="s">
        <v>153</v>
      </c>
      <c r="I25" s="40"/>
      <c r="J25" s="16">
        <v>44927</v>
      </c>
      <c r="K25" s="16">
        <v>45291</v>
      </c>
      <c r="L25" s="146"/>
      <c r="M25" s="149"/>
      <c r="N25" s="143"/>
      <c r="O25" s="64" t="s">
        <v>154</v>
      </c>
      <c r="P25" s="74">
        <v>171917428.49000001</v>
      </c>
      <c r="Q25" s="38"/>
      <c r="R25" s="38"/>
      <c r="S25" s="38"/>
      <c r="T25" s="75"/>
      <c r="U25" s="110"/>
      <c r="V25" s="38"/>
      <c r="W25" s="38"/>
      <c r="X25" s="38"/>
      <c r="Y25" s="38"/>
      <c r="Z25" s="39"/>
      <c r="AA25" s="110"/>
      <c r="AB25" s="97"/>
      <c r="AC25" s="107"/>
      <c r="AD25" s="87"/>
      <c r="AE25" s="90"/>
    </row>
    <row r="26" spans="1:31" s="55" customFormat="1" ht="45" x14ac:dyDescent="0.2">
      <c r="A26" s="8">
        <v>215</v>
      </c>
      <c r="B26" s="3" t="s">
        <v>51</v>
      </c>
      <c r="C26" s="3" t="s">
        <v>52</v>
      </c>
      <c r="D26" s="3" t="s">
        <v>56</v>
      </c>
      <c r="E26" s="4" t="s">
        <v>57</v>
      </c>
      <c r="F26" s="14" t="s">
        <v>58</v>
      </c>
      <c r="G26" s="83">
        <v>2022680010041</v>
      </c>
      <c r="H26" s="5" t="s">
        <v>84</v>
      </c>
      <c r="I26" s="40"/>
      <c r="J26" s="16">
        <v>44927</v>
      </c>
      <c r="K26" s="16">
        <v>45291</v>
      </c>
      <c r="L26" s="146"/>
      <c r="M26" s="149"/>
      <c r="N26" s="143"/>
      <c r="O26" s="64" t="s">
        <v>135</v>
      </c>
      <c r="P26" s="73"/>
      <c r="Q26" s="38"/>
      <c r="R26" s="38"/>
      <c r="S26" s="38"/>
      <c r="T26" s="74">
        <v>1192371467</v>
      </c>
      <c r="U26" s="110"/>
      <c r="V26" s="38"/>
      <c r="W26" s="38"/>
      <c r="X26" s="38"/>
      <c r="Y26" s="38"/>
      <c r="Z26" s="39"/>
      <c r="AA26" s="110"/>
      <c r="AB26" s="97"/>
      <c r="AC26" s="107"/>
      <c r="AD26" s="87"/>
      <c r="AE26" s="90"/>
    </row>
    <row r="27" spans="1:31" s="55" customFormat="1" ht="45" x14ac:dyDescent="0.2">
      <c r="A27" s="8">
        <v>215</v>
      </c>
      <c r="B27" s="3" t="s">
        <v>51</v>
      </c>
      <c r="C27" s="3" t="s">
        <v>52</v>
      </c>
      <c r="D27" s="3" t="s">
        <v>56</v>
      </c>
      <c r="E27" s="4" t="s">
        <v>57</v>
      </c>
      <c r="F27" s="14" t="s">
        <v>58</v>
      </c>
      <c r="G27" s="83">
        <v>2022680010041</v>
      </c>
      <c r="H27" s="5" t="s">
        <v>84</v>
      </c>
      <c r="I27" s="40"/>
      <c r="J27" s="16">
        <v>44927</v>
      </c>
      <c r="K27" s="16">
        <v>45291</v>
      </c>
      <c r="L27" s="146"/>
      <c r="M27" s="149"/>
      <c r="N27" s="143"/>
      <c r="O27" s="64" t="s">
        <v>147</v>
      </c>
      <c r="P27" s="73">
        <f>4254606421+2106626924.48-2581800663.22</f>
        <v>3779432682.2599998</v>
      </c>
      <c r="Q27" s="38"/>
      <c r="R27" s="38"/>
      <c r="S27" s="38"/>
      <c r="T27" s="74"/>
      <c r="U27" s="110"/>
      <c r="V27" s="38">
        <v>1961400000</v>
      </c>
      <c r="W27" s="38"/>
      <c r="X27" s="38"/>
      <c r="Y27" s="38"/>
      <c r="Z27" s="39"/>
      <c r="AA27" s="110"/>
      <c r="AB27" s="97"/>
      <c r="AC27" s="107"/>
      <c r="AD27" s="87"/>
      <c r="AE27" s="90"/>
    </row>
    <row r="28" spans="1:31" s="55" customFormat="1" ht="45" x14ac:dyDescent="0.2">
      <c r="A28" s="8">
        <v>215</v>
      </c>
      <c r="B28" s="3" t="s">
        <v>51</v>
      </c>
      <c r="C28" s="3" t="s">
        <v>52</v>
      </c>
      <c r="D28" s="3" t="s">
        <v>56</v>
      </c>
      <c r="E28" s="4" t="s">
        <v>57</v>
      </c>
      <c r="F28" s="14" t="s">
        <v>58</v>
      </c>
      <c r="G28" s="83">
        <v>2022680010101</v>
      </c>
      <c r="H28" s="5" t="s">
        <v>100</v>
      </c>
      <c r="I28" s="40"/>
      <c r="J28" s="16">
        <v>44927</v>
      </c>
      <c r="K28" s="16">
        <v>45291</v>
      </c>
      <c r="L28" s="146"/>
      <c r="M28" s="149"/>
      <c r="N28" s="143"/>
      <c r="O28" s="64" t="s">
        <v>136</v>
      </c>
      <c r="P28" s="74">
        <v>12655698219.52</v>
      </c>
      <c r="Q28" s="38"/>
      <c r="R28" s="38"/>
      <c r="S28" s="38"/>
      <c r="T28" s="75"/>
      <c r="U28" s="110"/>
      <c r="V28" s="38"/>
      <c r="W28" s="38"/>
      <c r="X28" s="38"/>
      <c r="Y28" s="38"/>
      <c r="Z28" s="39"/>
      <c r="AA28" s="110"/>
      <c r="AB28" s="97"/>
      <c r="AC28" s="107"/>
      <c r="AD28" s="87"/>
      <c r="AE28" s="90"/>
    </row>
    <row r="29" spans="1:31" s="55" customFormat="1" ht="47.25" customHeight="1" x14ac:dyDescent="0.2">
      <c r="A29" s="8">
        <v>215</v>
      </c>
      <c r="B29" s="3" t="s">
        <v>51</v>
      </c>
      <c r="C29" s="3" t="s">
        <v>52</v>
      </c>
      <c r="D29" s="3" t="s">
        <v>56</v>
      </c>
      <c r="E29" s="4" t="s">
        <v>57</v>
      </c>
      <c r="F29" s="14" t="s">
        <v>58</v>
      </c>
      <c r="G29" s="83">
        <v>2022680010124</v>
      </c>
      <c r="H29" s="5" t="s">
        <v>101</v>
      </c>
      <c r="I29" s="40"/>
      <c r="J29" s="16">
        <v>44927</v>
      </c>
      <c r="K29" s="16">
        <v>45291</v>
      </c>
      <c r="L29" s="146"/>
      <c r="M29" s="149"/>
      <c r="N29" s="143"/>
      <c r="O29" s="64" t="s">
        <v>137</v>
      </c>
      <c r="P29" s="74">
        <f>1358682435.82+141317564.18</f>
        <v>1500000000</v>
      </c>
      <c r="Q29" s="38"/>
      <c r="R29" s="38"/>
      <c r="S29" s="38"/>
      <c r="T29" s="75"/>
      <c r="U29" s="110"/>
      <c r="V29" s="38"/>
      <c r="W29" s="38"/>
      <c r="X29" s="38"/>
      <c r="Y29" s="38"/>
      <c r="Z29" s="39"/>
      <c r="AA29" s="110"/>
      <c r="AB29" s="97"/>
      <c r="AC29" s="107"/>
      <c r="AD29" s="87"/>
      <c r="AE29" s="90"/>
    </row>
    <row r="30" spans="1:31" s="55" customFormat="1" ht="47.25" customHeight="1" x14ac:dyDescent="0.2">
      <c r="A30" s="8">
        <v>215</v>
      </c>
      <c r="B30" s="3" t="s">
        <v>51</v>
      </c>
      <c r="C30" s="3" t="s">
        <v>52</v>
      </c>
      <c r="D30" s="3" t="s">
        <v>56</v>
      </c>
      <c r="E30" s="4" t="s">
        <v>57</v>
      </c>
      <c r="F30" s="14" t="s">
        <v>58</v>
      </c>
      <c r="G30" s="83">
        <v>2022680010004</v>
      </c>
      <c r="H30" s="5" t="s">
        <v>161</v>
      </c>
      <c r="I30" s="40"/>
      <c r="J30" s="16">
        <v>44927</v>
      </c>
      <c r="K30" s="16">
        <v>45291</v>
      </c>
      <c r="L30" s="146"/>
      <c r="M30" s="149"/>
      <c r="N30" s="143"/>
      <c r="O30" s="64" t="s">
        <v>148</v>
      </c>
      <c r="P30" s="74">
        <v>79500000</v>
      </c>
      <c r="Q30" s="38"/>
      <c r="R30" s="38"/>
      <c r="S30" s="38"/>
      <c r="T30" s="75"/>
      <c r="U30" s="110"/>
      <c r="V30" s="38"/>
      <c r="W30" s="38"/>
      <c r="X30" s="38"/>
      <c r="Y30" s="38"/>
      <c r="Z30" s="39"/>
      <c r="AA30" s="110"/>
      <c r="AB30" s="97"/>
      <c r="AC30" s="107"/>
      <c r="AD30" s="87"/>
      <c r="AE30" s="90"/>
    </row>
    <row r="31" spans="1:31" s="55" customFormat="1" ht="47.25" customHeight="1" x14ac:dyDescent="0.2">
      <c r="A31" s="8">
        <v>215</v>
      </c>
      <c r="B31" s="3" t="s">
        <v>51</v>
      </c>
      <c r="C31" s="3" t="s">
        <v>52</v>
      </c>
      <c r="D31" s="3" t="s">
        <v>56</v>
      </c>
      <c r="E31" s="4" t="s">
        <v>57</v>
      </c>
      <c r="F31" s="14" t="s">
        <v>58</v>
      </c>
      <c r="G31" s="83">
        <v>2021680010130</v>
      </c>
      <c r="H31" s="5" t="s">
        <v>150</v>
      </c>
      <c r="I31" s="40"/>
      <c r="J31" s="16">
        <v>44927</v>
      </c>
      <c r="K31" s="16">
        <v>45291</v>
      </c>
      <c r="L31" s="146"/>
      <c r="M31" s="149"/>
      <c r="N31" s="143"/>
      <c r="O31" s="64" t="s">
        <v>128</v>
      </c>
      <c r="P31" s="74">
        <v>698770488</v>
      </c>
      <c r="Q31" s="38"/>
      <c r="R31" s="38"/>
      <c r="S31" s="38"/>
      <c r="T31" s="75"/>
      <c r="U31" s="110"/>
      <c r="V31" s="38">
        <f>245665940+224579882.1</f>
        <v>470245822.10000002</v>
      </c>
      <c r="W31" s="38"/>
      <c r="X31" s="38"/>
      <c r="Y31" s="38"/>
      <c r="Z31" s="39"/>
      <c r="AA31" s="110"/>
      <c r="AB31" s="97"/>
      <c r="AC31" s="107"/>
      <c r="AD31" s="87"/>
      <c r="AE31" s="90"/>
    </row>
    <row r="32" spans="1:31" s="55" customFormat="1" ht="47.25" customHeight="1" x14ac:dyDescent="0.2">
      <c r="A32" s="8">
        <v>215</v>
      </c>
      <c r="B32" s="3" t="s">
        <v>51</v>
      </c>
      <c r="C32" s="3" t="s">
        <v>52</v>
      </c>
      <c r="D32" s="3" t="s">
        <v>56</v>
      </c>
      <c r="E32" s="4" t="s">
        <v>57</v>
      </c>
      <c r="F32" s="14" t="s">
        <v>58</v>
      </c>
      <c r="G32" s="83">
        <v>2021680010211</v>
      </c>
      <c r="H32" s="5" t="s">
        <v>151</v>
      </c>
      <c r="I32" s="40"/>
      <c r="J32" s="16">
        <v>44927</v>
      </c>
      <c r="K32" s="16">
        <v>45291</v>
      </c>
      <c r="L32" s="146"/>
      <c r="M32" s="149"/>
      <c r="N32" s="143"/>
      <c r="O32" s="64" t="s">
        <v>128</v>
      </c>
      <c r="P32" s="74">
        <v>288642469</v>
      </c>
      <c r="Q32" s="38"/>
      <c r="R32" s="38"/>
      <c r="S32" s="38"/>
      <c r="T32" s="75"/>
      <c r="U32" s="110"/>
      <c r="V32" s="38">
        <v>288639042.76999998</v>
      </c>
      <c r="W32" s="38"/>
      <c r="X32" s="38"/>
      <c r="Y32" s="38"/>
      <c r="Z32" s="39"/>
      <c r="AA32" s="110"/>
      <c r="AB32" s="97"/>
      <c r="AC32" s="107"/>
      <c r="AD32" s="87"/>
      <c r="AE32" s="90"/>
    </row>
    <row r="33" spans="1:73" s="55" customFormat="1" ht="47.25" customHeight="1" x14ac:dyDescent="0.2">
      <c r="A33" s="8">
        <v>215</v>
      </c>
      <c r="B33" s="3" t="s">
        <v>51</v>
      </c>
      <c r="C33" s="3" t="s">
        <v>52</v>
      </c>
      <c r="D33" s="3" t="s">
        <v>56</v>
      </c>
      <c r="E33" s="4" t="s">
        <v>57</v>
      </c>
      <c r="F33" s="14" t="s">
        <v>58</v>
      </c>
      <c r="G33" s="83">
        <v>2021680010208</v>
      </c>
      <c r="H33" s="5" t="s">
        <v>152</v>
      </c>
      <c r="I33" s="40"/>
      <c r="J33" s="16">
        <v>44927</v>
      </c>
      <c r="K33" s="16">
        <v>45291</v>
      </c>
      <c r="L33" s="146"/>
      <c r="M33" s="149"/>
      <c r="N33" s="143"/>
      <c r="O33" s="64" t="s">
        <v>128</v>
      </c>
      <c r="P33" s="74">
        <v>77850000</v>
      </c>
      <c r="Q33" s="38"/>
      <c r="R33" s="38"/>
      <c r="S33" s="38"/>
      <c r="T33" s="75"/>
      <c r="U33" s="110"/>
      <c r="V33" s="38">
        <v>77875082.239999995</v>
      </c>
      <c r="W33" s="38"/>
      <c r="X33" s="38"/>
      <c r="Y33" s="38"/>
      <c r="Z33" s="39"/>
      <c r="AA33" s="110"/>
      <c r="AB33" s="97"/>
      <c r="AC33" s="107"/>
      <c r="AD33" s="87"/>
      <c r="AE33" s="90"/>
    </row>
    <row r="34" spans="1:73" s="55" customFormat="1" ht="47.25" customHeight="1" x14ac:dyDescent="0.2">
      <c r="A34" s="8">
        <v>215</v>
      </c>
      <c r="B34" s="3" t="s">
        <v>51</v>
      </c>
      <c r="C34" s="3" t="s">
        <v>52</v>
      </c>
      <c r="D34" s="3" t="s">
        <v>56</v>
      </c>
      <c r="E34" s="4" t="s">
        <v>57</v>
      </c>
      <c r="F34" s="14" t="s">
        <v>58</v>
      </c>
      <c r="G34" s="83"/>
      <c r="H34" s="5" t="s">
        <v>144</v>
      </c>
      <c r="I34" s="40"/>
      <c r="J34" s="16">
        <v>44927</v>
      </c>
      <c r="K34" s="16">
        <v>45291</v>
      </c>
      <c r="L34" s="146"/>
      <c r="M34" s="149"/>
      <c r="N34" s="143"/>
      <c r="O34" s="64" t="s">
        <v>145</v>
      </c>
      <c r="P34" s="74">
        <v>500000000</v>
      </c>
      <c r="Q34" s="38"/>
      <c r="R34" s="38"/>
      <c r="S34" s="38"/>
      <c r="T34" s="75"/>
      <c r="U34" s="110"/>
      <c r="V34" s="38"/>
      <c r="W34" s="38"/>
      <c r="X34" s="38"/>
      <c r="Y34" s="38"/>
      <c r="Z34" s="39"/>
      <c r="AA34" s="110"/>
      <c r="AB34" s="97"/>
      <c r="AC34" s="107"/>
      <c r="AD34" s="87"/>
      <c r="AE34" s="90"/>
    </row>
    <row r="35" spans="1:73" s="55" customFormat="1" ht="47.25" customHeight="1" x14ac:dyDescent="0.2">
      <c r="A35" s="8">
        <v>215</v>
      </c>
      <c r="B35" s="3" t="s">
        <v>51</v>
      </c>
      <c r="C35" s="3" t="s">
        <v>52</v>
      </c>
      <c r="D35" s="3" t="s">
        <v>56</v>
      </c>
      <c r="E35" s="4" t="s">
        <v>57</v>
      </c>
      <c r="F35" s="14" t="s">
        <v>58</v>
      </c>
      <c r="G35" s="83">
        <v>2021680010140</v>
      </c>
      <c r="H35" s="5" t="s">
        <v>86</v>
      </c>
      <c r="I35" s="40"/>
      <c r="J35" s="16">
        <v>44927</v>
      </c>
      <c r="K35" s="16">
        <v>45291</v>
      </c>
      <c r="L35" s="147"/>
      <c r="M35" s="150"/>
      <c r="N35" s="126"/>
      <c r="O35" s="64" t="s">
        <v>149</v>
      </c>
      <c r="P35" s="74">
        <v>66366862</v>
      </c>
      <c r="Q35" s="38"/>
      <c r="R35" s="38"/>
      <c r="S35" s="38"/>
      <c r="T35" s="75"/>
      <c r="U35" s="111"/>
      <c r="V35" s="38">
        <v>66366862</v>
      </c>
      <c r="W35" s="38"/>
      <c r="X35" s="38"/>
      <c r="Y35" s="38"/>
      <c r="Z35" s="39"/>
      <c r="AA35" s="111"/>
      <c r="AB35" s="98"/>
      <c r="AC35" s="108"/>
      <c r="AD35" s="88"/>
      <c r="AE35" s="91"/>
    </row>
    <row r="36" spans="1:73" s="55" customFormat="1" ht="45" x14ac:dyDescent="0.2">
      <c r="A36" s="8">
        <v>216</v>
      </c>
      <c r="B36" s="3" t="s">
        <v>51</v>
      </c>
      <c r="C36" s="3" t="s">
        <v>52</v>
      </c>
      <c r="D36" s="3" t="s">
        <v>56</v>
      </c>
      <c r="E36" s="4" t="s">
        <v>59</v>
      </c>
      <c r="F36" s="14" t="s">
        <v>60</v>
      </c>
      <c r="G36" s="83">
        <v>2022680010044</v>
      </c>
      <c r="H36" s="5" t="s">
        <v>102</v>
      </c>
      <c r="I36" s="40"/>
      <c r="J36" s="16">
        <v>44927</v>
      </c>
      <c r="K36" s="16">
        <v>45291</v>
      </c>
      <c r="L36" s="54">
        <v>0</v>
      </c>
      <c r="M36" s="32"/>
      <c r="N36" s="84" t="str">
        <f>IFERROR(IF(M36/L36&gt;100%,100%,M36/L36),"-")</f>
        <v>-</v>
      </c>
      <c r="O36" s="64" t="s">
        <v>125</v>
      </c>
      <c r="P36" s="70">
        <v>797105879.33000004</v>
      </c>
      <c r="Q36" s="38"/>
      <c r="R36" s="38"/>
      <c r="S36" s="38"/>
      <c r="T36" s="74"/>
      <c r="U36" s="23">
        <f t="shared" ref="U36:U37" si="3">SUM(P36:T36)</f>
        <v>797105879.33000004</v>
      </c>
      <c r="V36" s="38">
        <v>797105879.33000004</v>
      </c>
      <c r="W36" s="38"/>
      <c r="X36" s="38"/>
      <c r="Y36" s="38"/>
      <c r="Z36" s="39"/>
      <c r="AA36" s="23">
        <f>SUM(V36:Z36)</f>
        <v>797105879.33000004</v>
      </c>
      <c r="AB36" s="26" t="str">
        <f>IFERROR(#REF!/#REF!,"-")</f>
        <v>-</v>
      </c>
      <c r="AC36" s="41"/>
      <c r="AD36" s="28" t="s">
        <v>36</v>
      </c>
      <c r="AE36" s="29" t="s">
        <v>37</v>
      </c>
    </row>
    <row r="37" spans="1:73" s="55" customFormat="1" ht="59.45" customHeight="1" x14ac:dyDescent="0.2">
      <c r="A37" s="8">
        <v>219</v>
      </c>
      <c r="B37" s="3" t="s">
        <v>51</v>
      </c>
      <c r="C37" s="3" t="s">
        <v>52</v>
      </c>
      <c r="D37" s="3" t="s">
        <v>61</v>
      </c>
      <c r="E37" s="4" t="s">
        <v>62</v>
      </c>
      <c r="F37" s="14" t="s">
        <v>63</v>
      </c>
      <c r="G37" s="82"/>
      <c r="H37" s="5" t="s">
        <v>91</v>
      </c>
      <c r="I37" s="15"/>
      <c r="J37" s="16">
        <v>44927</v>
      </c>
      <c r="K37" s="16">
        <v>45291</v>
      </c>
      <c r="L37" s="54">
        <v>15</v>
      </c>
      <c r="M37" s="32"/>
      <c r="N37" s="84">
        <f>IFERROR(IF(M37/L37&gt;100%,100%,M37/L37),"-")</f>
        <v>0</v>
      </c>
      <c r="O37" s="18"/>
      <c r="P37" s="70"/>
      <c r="Q37" s="38"/>
      <c r="R37" s="36"/>
      <c r="S37" s="39"/>
      <c r="T37" s="76"/>
      <c r="U37" s="23">
        <f t="shared" si="3"/>
        <v>0</v>
      </c>
      <c r="V37" s="35"/>
      <c r="W37" s="36"/>
      <c r="X37" s="36"/>
      <c r="Y37" s="36"/>
      <c r="Z37" s="39"/>
      <c r="AA37" s="23">
        <f>SUM(V37:Z37)</f>
        <v>0</v>
      </c>
      <c r="AB37" s="26" t="str">
        <f>IFERROR(#REF!/#REF!,"-")</f>
        <v>-</v>
      </c>
      <c r="AC37" s="30"/>
      <c r="AD37" s="28" t="s">
        <v>36</v>
      </c>
      <c r="AE37" s="29" t="s">
        <v>37</v>
      </c>
    </row>
    <row r="38" spans="1:73" s="55" customFormat="1" ht="42.75" x14ac:dyDescent="0.2">
      <c r="A38" s="8">
        <v>220</v>
      </c>
      <c r="B38" s="3" t="s">
        <v>51</v>
      </c>
      <c r="C38" s="3" t="s">
        <v>52</v>
      </c>
      <c r="D38" s="3" t="s">
        <v>61</v>
      </c>
      <c r="E38" s="4" t="s">
        <v>64</v>
      </c>
      <c r="F38" s="14" t="s">
        <v>65</v>
      </c>
      <c r="G38" s="83">
        <v>2022680010042</v>
      </c>
      <c r="H38" s="5" t="s">
        <v>103</v>
      </c>
      <c r="I38" s="15"/>
      <c r="J38" s="16">
        <v>44927</v>
      </c>
      <c r="K38" s="16">
        <v>45291</v>
      </c>
      <c r="L38" s="145">
        <v>0</v>
      </c>
      <c r="M38" s="148">
        <v>39864.559999999998</v>
      </c>
      <c r="N38" s="125" t="str">
        <f>IFERROR(IF(M38/L38&gt;100%,100%,M38/L38),"-")</f>
        <v>-</v>
      </c>
      <c r="O38" s="64" t="s">
        <v>138</v>
      </c>
      <c r="P38" s="70">
        <f>7206004473.22-336783193+1479000000-807624263</f>
        <v>7540597017.2200003</v>
      </c>
      <c r="Q38" s="38">
        <v>248171667</v>
      </c>
      <c r="R38" s="36"/>
      <c r="S38" s="39"/>
      <c r="T38" s="76"/>
      <c r="U38" s="136">
        <f>SUM(P38:T40)</f>
        <v>12114717280.220001</v>
      </c>
      <c r="V38" s="35">
        <v>6869221280.2200003</v>
      </c>
      <c r="W38" s="36"/>
      <c r="X38" s="36"/>
      <c r="Y38" s="36"/>
      <c r="Z38" s="39"/>
      <c r="AA38" s="136">
        <f>SUM(V38:Z40)</f>
        <v>6869221280.2200003</v>
      </c>
      <c r="AB38" s="96" t="str">
        <f>IFERROR(#REF!/#REF!,"-")</f>
        <v>-</v>
      </c>
      <c r="AC38" s="93"/>
      <c r="AD38" s="95" t="s">
        <v>36</v>
      </c>
      <c r="AE38" s="94" t="s">
        <v>37</v>
      </c>
    </row>
    <row r="39" spans="1:73" s="55" customFormat="1" ht="69.75" customHeight="1" x14ac:dyDescent="0.2">
      <c r="A39" s="8">
        <v>220</v>
      </c>
      <c r="B39" s="3" t="s">
        <v>51</v>
      </c>
      <c r="C39" s="3" t="s">
        <v>52</v>
      </c>
      <c r="D39" s="3" t="s">
        <v>61</v>
      </c>
      <c r="E39" s="4" t="s">
        <v>64</v>
      </c>
      <c r="F39" s="14" t="s">
        <v>65</v>
      </c>
      <c r="G39" s="83">
        <v>2022680010006</v>
      </c>
      <c r="H39" s="5" t="s">
        <v>146</v>
      </c>
      <c r="I39" s="15"/>
      <c r="J39" s="16">
        <v>44927</v>
      </c>
      <c r="K39" s="16">
        <v>45291</v>
      </c>
      <c r="L39" s="146"/>
      <c r="M39" s="149"/>
      <c r="N39" s="143"/>
      <c r="O39" s="64" t="s">
        <v>126</v>
      </c>
      <c r="P39" s="70">
        <v>807624263</v>
      </c>
      <c r="Q39" s="38"/>
      <c r="R39" s="36"/>
      <c r="S39" s="39"/>
      <c r="T39" s="76"/>
      <c r="U39" s="136"/>
      <c r="V39" s="35"/>
      <c r="W39" s="36"/>
      <c r="X39" s="36"/>
      <c r="Y39" s="36"/>
      <c r="Z39" s="39"/>
      <c r="AA39" s="136"/>
      <c r="AB39" s="97"/>
      <c r="AC39" s="93"/>
      <c r="AD39" s="95"/>
      <c r="AE39" s="94"/>
    </row>
    <row r="40" spans="1:73" s="55" customFormat="1" ht="42.75" x14ac:dyDescent="0.2">
      <c r="A40" s="8">
        <v>220</v>
      </c>
      <c r="B40" s="3" t="s">
        <v>51</v>
      </c>
      <c r="C40" s="3" t="s">
        <v>52</v>
      </c>
      <c r="D40" s="3" t="s">
        <v>61</v>
      </c>
      <c r="E40" s="4" t="s">
        <v>64</v>
      </c>
      <c r="F40" s="14" t="s">
        <v>65</v>
      </c>
      <c r="G40" s="83">
        <v>2022680010100</v>
      </c>
      <c r="H40" s="5" t="s">
        <v>104</v>
      </c>
      <c r="I40" s="15"/>
      <c r="J40" s="16">
        <v>44927</v>
      </c>
      <c r="K40" s="16">
        <v>45291</v>
      </c>
      <c r="L40" s="147"/>
      <c r="M40" s="150"/>
      <c r="N40" s="126"/>
      <c r="O40" s="64" t="s">
        <v>139</v>
      </c>
      <c r="P40" s="73"/>
      <c r="Q40" s="38"/>
      <c r="R40" s="36"/>
      <c r="S40" s="39"/>
      <c r="T40" s="70">
        <v>3518324333</v>
      </c>
      <c r="U40" s="136"/>
      <c r="V40" s="35"/>
      <c r="W40" s="36"/>
      <c r="X40" s="36"/>
      <c r="Y40" s="36"/>
      <c r="Z40" s="39"/>
      <c r="AA40" s="136"/>
      <c r="AB40" s="98"/>
      <c r="AC40" s="93"/>
      <c r="AD40" s="95"/>
      <c r="AE40" s="94"/>
    </row>
    <row r="41" spans="1:73" s="55" customFormat="1" ht="42.75" x14ac:dyDescent="0.2">
      <c r="A41" s="8">
        <v>221</v>
      </c>
      <c r="B41" s="3" t="s">
        <v>51</v>
      </c>
      <c r="C41" s="3" t="s">
        <v>52</v>
      </c>
      <c r="D41" s="3" t="s">
        <v>61</v>
      </c>
      <c r="E41" s="4" t="s">
        <v>66</v>
      </c>
      <c r="F41" s="14" t="s">
        <v>67</v>
      </c>
      <c r="G41" s="83">
        <v>2021680010038</v>
      </c>
      <c r="H41" s="5" t="s">
        <v>105</v>
      </c>
      <c r="I41" s="15"/>
      <c r="J41" s="16">
        <v>44927</v>
      </c>
      <c r="K41" s="16">
        <v>45291</v>
      </c>
      <c r="L41" s="54">
        <v>1350</v>
      </c>
      <c r="M41" s="32">
        <v>0</v>
      </c>
      <c r="N41" s="84">
        <f>IFERROR(IF(M41/L41&gt;100%,100%,M41/L41),"-")</f>
        <v>0</v>
      </c>
      <c r="O41" s="64" t="s">
        <v>140</v>
      </c>
      <c r="P41" s="70">
        <f>1561000000+730760868</f>
        <v>2291760868</v>
      </c>
      <c r="Q41" s="38"/>
      <c r="R41" s="36"/>
      <c r="S41" s="39"/>
      <c r="T41" s="76"/>
      <c r="U41" s="23">
        <f>SUM(P41:T41)</f>
        <v>2291760868</v>
      </c>
      <c r="V41" s="35">
        <v>730747183</v>
      </c>
      <c r="W41" s="36"/>
      <c r="X41" s="36"/>
      <c r="Y41" s="39"/>
      <c r="Z41" s="36"/>
      <c r="AA41" s="23">
        <f>SUM(V41:Z41)</f>
        <v>730747183</v>
      </c>
      <c r="AB41" s="26" t="str">
        <f>IFERROR(#REF!/#REF!,"-")</f>
        <v>-</v>
      </c>
      <c r="AC41" s="30"/>
      <c r="AD41" s="28" t="s">
        <v>36</v>
      </c>
      <c r="AE41" s="29" t="s">
        <v>37</v>
      </c>
    </row>
    <row r="42" spans="1:73" s="56" customFormat="1" ht="30.75" customHeight="1" x14ac:dyDescent="0.2">
      <c r="A42" s="8">
        <v>222</v>
      </c>
      <c r="B42" s="3" t="s">
        <v>51</v>
      </c>
      <c r="C42" s="3" t="s">
        <v>52</v>
      </c>
      <c r="D42" s="3" t="s">
        <v>61</v>
      </c>
      <c r="E42" s="4" t="s">
        <v>118</v>
      </c>
      <c r="F42" s="14" t="s">
        <v>119</v>
      </c>
      <c r="G42" s="81"/>
      <c r="H42" s="5" t="s">
        <v>117</v>
      </c>
      <c r="I42" s="15"/>
      <c r="J42" s="16">
        <v>44927</v>
      </c>
      <c r="K42" s="16">
        <v>45291</v>
      </c>
      <c r="L42" s="54">
        <v>0</v>
      </c>
      <c r="M42" s="32">
        <v>0</v>
      </c>
      <c r="N42" s="84" t="str">
        <f>IFERROR(IF(M42/L42&gt;100%,100%,M42/L42),"-")</f>
        <v>-</v>
      </c>
      <c r="O42" s="19"/>
      <c r="P42" s="35"/>
      <c r="Q42" s="36"/>
      <c r="R42" s="39"/>
      <c r="S42" s="74"/>
      <c r="T42" s="77"/>
      <c r="U42" s="23">
        <f>SUM(O42:S42)</f>
        <v>0</v>
      </c>
      <c r="V42" s="35"/>
      <c r="W42" s="36"/>
      <c r="X42" s="36"/>
      <c r="Y42" s="39"/>
      <c r="Z42" s="36"/>
      <c r="AA42" s="23">
        <f>SUM(V42:Z42)</f>
        <v>0</v>
      </c>
      <c r="AB42" s="26" t="str">
        <f>IFERROR(#REF!/#REF!,"-")</f>
        <v>-</v>
      </c>
      <c r="AC42" s="30"/>
      <c r="AD42" s="28" t="s">
        <v>36</v>
      </c>
      <c r="AE42" s="29" t="s">
        <v>37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</row>
    <row r="43" spans="1:73" s="55" customFormat="1" ht="45" x14ac:dyDescent="0.2">
      <c r="A43" s="8">
        <v>223</v>
      </c>
      <c r="B43" s="3" t="s">
        <v>51</v>
      </c>
      <c r="C43" s="3" t="s">
        <v>52</v>
      </c>
      <c r="D43" s="72" t="s">
        <v>68</v>
      </c>
      <c r="E43" s="4" t="s">
        <v>69</v>
      </c>
      <c r="F43" s="14" t="s">
        <v>70</v>
      </c>
      <c r="G43" s="83">
        <v>2022680010085</v>
      </c>
      <c r="H43" s="5" t="s">
        <v>106</v>
      </c>
      <c r="I43" s="40"/>
      <c r="J43" s="16">
        <v>44927</v>
      </c>
      <c r="K43" s="16">
        <v>45291</v>
      </c>
      <c r="L43" s="145">
        <v>1</v>
      </c>
      <c r="M43" s="148">
        <v>1</v>
      </c>
      <c r="N43" s="125">
        <f>IFERROR(IF(M43/L43&gt;100%,100%,M43/L43),"-")</f>
        <v>1</v>
      </c>
      <c r="O43" s="18"/>
      <c r="P43" s="70"/>
      <c r="Q43" s="35"/>
      <c r="R43" s="35"/>
      <c r="S43" s="39"/>
      <c r="T43" s="70">
        <v>6222216870.8800001</v>
      </c>
      <c r="U43" s="136">
        <f>SUM(P43:T48)</f>
        <v>22899135365.309998</v>
      </c>
      <c r="V43" s="35"/>
      <c r="W43" s="35"/>
      <c r="X43" s="35"/>
      <c r="Y43" s="39"/>
      <c r="Z43" s="35"/>
      <c r="AA43" s="136">
        <f>SUM(V43:Z48)</f>
        <v>2541772199.48</v>
      </c>
      <c r="AB43" s="92" t="str">
        <f>IFERROR(#REF!/#REF!,"-")</f>
        <v>-</v>
      </c>
      <c r="AC43" s="93"/>
      <c r="AD43" s="95" t="s">
        <v>36</v>
      </c>
      <c r="AE43" s="94" t="s">
        <v>37</v>
      </c>
    </row>
    <row r="44" spans="1:73" s="55" customFormat="1" ht="45" x14ac:dyDescent="0.2">
      <c r="A44" s="8">
        <v>223</v>
      </c>
      <c r="B44" s="3" t="s">
        <v>51</v>
      </c>
      <c r="C44" s="3" t="s">
        <v>52</v>
      </c>
      <c r="D44" s="72" t="s">
        <v>68</v>
      </c>
      <c r="E44" s="4" t="s">
        <v>69</v>
      </c>
      <c r="F44" s="14" t="s">
        <v>70</v>
      </c>
      <c r="G44" s="83">
        <v>2022680010038</v>
      </c>
      <c r="H44" s="5" t="s">
        <v>107</v>
      </c>
      <c r="I44" s="40"/>
      <c r="J44" s="16">
        <v>44927</v>
      </c>
      <c r="K44" s="16">
        <v>45291</v>
      </c>
      <c r="L44" s="146"/>
      <c r="M44" s="149"/>
      <c r="N44" s="143"/>
      <c r="O44" s="64" t="s">
        <v>155</v>
      </c>
      <c r="P44" s="70"/>
      <c r="Q44" s="35"/>
      <c r="R44" s="35"/>
      <c r="S44" s="39"/>
      <c r="T44" s="70">
        <v>2001855575.77</v>
      </c>
      <c r="U44" s="136"/>
      <c r="V44" s="35"/>
      <c r="W44" s="35"/>
      <c r="X44" s="35"/>
      <c r="Y44" s="39"/>
      <c r="Z44" s="35">
        <v>1705128361.5699999</v>
      </c>
      <c r="AA44" s="136"/>
      <c r="AB44" s="92"/>
      <c r="AC44" s="93"/>
      <c r="AD44" s="95"/>
      <c r="AE44" s="94"/>
    </row>
    <row r="45" spans="1:73" s="55" customFormat="1" ht="71.25" x14ac:dyDescent="0.2">
      <c r="A45" s="8">
        <v>223</v>
      </c>
      <c r="B45" s="3" t="s">
        <v>51</v>
      </c>
      <c r="C45" s="3" t="s">
        <v>52</v>
      </c>
      <c r="D45" s="72" t="s">
        <v>68</v>
      </c>
      <c r="E45" s="4" t="s">
        <v>69</v>
      </c>
      <c r="F45" s="14" t="s">
        <v>70</v>
      </c>
      <c r="G45" s="83">
        <v>2022680010052</v>
      </c>
      <c r="H45" s="5" t="s">
        <v>108</v>
      </c>
      <c r="I45" s="42"/>
      <c r="J45" s="16">
        <v>44927</v>
      </c>
      <c r="K45" s="16">
        <v>45291</v>
      </c>
      <c r="L45" s="146"/>
      <c r="M45" s="149"/>
      <c r="N45" s="143"/>
      <c r="O45" s="64" t="s">
        <v>155</v>
      </c>
      <c r="P45" s="70"/>
      <c r="Q45" s="35"/>
      <c r="R45" s="35"/>
      <c r="S45" s="39"/>
      <c r="T45" s="70">
        <v>1175062918.6600001</v>
      </c>
      <c r="U45" s="136"/>
      <c r="V45" s="35"/>
      <c r="W45" s="35"/>
      <c r="X45" s="35"/>
      <c r="Y45" s="39"/>
      <c r="Z45" s="35">
        <v>836643837.90999997</v>
      </c>
      <c r="AA45" s="136"/>
      <c r="AB45" s="92"/>
      <c r="AC45" s="93"/>
      <c r="AD45" s="95"/>
      <c r="AE45" s="94"/>
    </row>
    <row r="46" spans="1:73" s="55" customFormat="1" ht="45" x14ac:dyDescent="0.2">
      <c r="A46" s="8">
        <v>223</v>
      </c>
      <c r="B46" s="3" t="s">
        <v>51</v>
      </c>
      <c r="C46" s="3" t="s">
        <v>52</v>
      </c>
      <c r="D46" s="72" t="s">
        <v>68</v>
      </c>
      <c r="E46" s="4" t="s">
        <v>69</v>
      </c>
      <c r="F46" s="14" t="s">
        <v>70</v>
      </c>
      <c r="G46" s="83">
        <v>2022680010083</v>
      </c>
      <c r="H46" s="5" t="s">
        <v>112</v>
      </c>
      <c r="I46" s="42"/>
      <c r="J46" s="16">
        <v>44927</v>
      </c>
      <c r="K46" s="16">
        <v>45291</v>
      </c>
      <c r="L46" s="146"/>
      <c r="M46" s="149"/>
      <c r="N46" s="143"/>
      <c r="O46" s="64" t="s">
        <v>156</v>
      </c>
      <c r="P46" s="70"/>
      <c r="Q46" s="35"/>
      <c r="R46" s="35"/>
      <c r="S46" s="39"/>
      <c r="T46" s="70">
        <v>500000000</v>
      </c>
      <c r="U46" s="136"/>
      <c r="V46" s="35"/>
      <c r="W46" s="35"/>
      <c r="X46" s="35"/>
      <c r="Y46" s="39"/>
      <c r="Z46" s="35"/>
      <c r="AA46" s="136"/>
      <c r="AB46" s="92"/>
      <c r="AC46" s="93"/>
      <c r="AD46" s="95"/>
      <c r="AE46" s="94"/>
    </row>
    <row r="47" spans="1:73" s="55" customFormat="1" ht="45" x14ac:dyDescent="0.2">
      <c r="A47" s="8">
        <v>223</v>
      </c>
      <c r="B47" s="3" t="s">
        <v>51</v>
      </c>
      <c r="C47" s="3" t="s">
        <v>52</v>
      </c>
      <c r="D47" s="72" t="s">
        <v>68</v>
      </c>
      <c r="E47" s="4" t="s">
        <v>69</v>
      </c>
      <c r="F47" s="14" t="s">
        <v>70</v>
      </c>
      <c r="G47" s="83">
        <v>2022680010084</v>
      </c>
      <c r="H47" s="5" t="s">
        <v>109</v>
      </c>
      <c r="I47" s="15"/>
      <c r="J47" s="16">
        <v>44927</v>
      </c>
      <c r="K47" s="16">
        <v>45291</v>
      </c>
      <c r="L47" s="146"/>
      <c r="M47" s="149"/>
      <c r="N47" s="143"/>
      <c r="O47" s="71" t="s">
        <v>156</v>
      </c>
      <c r="P47" s="70"/>
      <c r="Q47" s="35"/>
      <c r="R47" s="35"/>
      <c r="S47" s="39"/>
      <c r="T47" s="70">
        <v>10000000000</v>
      </c>
      <c r="U47" s="136"/>
      <c r="V47" s="35"/>
      <c r="W47" s="35"/>
      <c r="X47" s="35"/>
      <c r="Y47" s="39"/>
      <c r="Z47" s="35"/>
      <c r="AA47" s="136"/>
      <c r="AB47" s="92"/>
      <c r="AC47" s="93"/>
      <c r="AD47" s="95"/>
      <c r="AE47" s="94"/>
    </row>
    <row r="48" spans="1:73" s="55" customFormat="1" ht="45" x14ac:dyDescent="0.2">
      <c r="A48" s="8">
        <v>223</v>
      </c>
      <c r="B48" s="3" t="s">
        <v>51</v>
      </c>
      <c r="C48" s="3" t="s">
        <v>52</v>
      </c>
      <c r="D48" s="72" t="s">
        <v>68</v>
      </c>
      <c r="E48" s="4" t="s">
        <v>69</v>
      </c>
      <c r="F48" s="14" t="s">
        <v>70</v>
      </c>
      <c r="G48" s="83">
        <v>2022680010090</v>
      </c>
      <c r="H48" s="5" t="s">
        <v>110</v>
      </c>
      <c r="I48" s="40"/>
      <c r="J48" s="16">
        <v>44927</v>
      </c>
      <c r="K48" s="16">
        <v>45291</v>
      </c>
      <c r="L48" s="147"/>
      <c r="M48" s="150"/>
      <c r="N48" s="126"/>
      <c r="O48" s="64" t="s">
        <v>157</v>
      </c>
      <c r="P48" s="70"/>
      <c r="Q48" s="35"/>
      <c r="R48" s="35"/>
      <c r="S48" s="39"/>
      <c r="T48" s="70">
        <v>3000000000</v>
      </c>
      <c r="U48" s="136"/>
      <c r="V48" s="35"/>
      <c r="W48" s="35"/>
      <c r="X48" s="35"/>
      <c r="Y48" s="39"/>
      <c r="Z48" s="35"/>
      <c r="AA48" s="136"/>
      <c r="AB48" s="92"/>
      <c r="AC48" s="93"/>
      <c r="AD48" s="95"/>
      <c r="AE48" s="94"/>
    </row>
    <row r="49" spans="1:73" s="55" customFormat="1" ht="399" x14ac:dyDescent="0.2">
      <c r="A49" s="8">
        <v>224</v>
      </c>
      <c r="B49" s="3" t="s">
        <v>51</v>
      </c>
      <c r="C49" s="3" t="s">
        <v>52</v>
      </c>
      <c r="D49" s="72" t="s">
        <v>68</v>
      </c>
      <c r="E49" s="4" t="s">
        <v>71</v>
      </c>
      <c r="F49" s="14" t="s">
        <v>72</v>
      </c>
      <c r="G49" s="83">
        <v>2020680010029</v>
      </c>
      <c r="H49" s="5" t="s">
        <v>111</v>
      </c>
      <c r="I49" s="15"/>
      <c r="J49" s="16">
        <v>44927</v>
      </c>
      <c r="K49" s="16">
        <v>45291</v>
      </c>
      <c r="L49" s="140">
        <v>1</v>
      </c>
      <c r="M49" s="134">
        <v>0.73</v>
      </c>
      <c r="N49" s="125">
        <f>IFERROR(IF(M49/L49&gt;100%,100%,M49/L49),"-")</f>
        <v>0.73</v>
      </c>
      <c r="O49" s="64" t="s">
        <v>158</v>
      </c>
      <c r="P49" s="70"/>
      <c r="Q49" s="35"/>
      <c r="R49" s="35"/>
      <c r="S49" s="39"/>
      <c r="T49" s="70">
        <f>13441132101.69-98000000+134879976.63</f>
        <v>13478012078.32</v>
      </c>
      <c r="U49" s="136">
        <f>SUM(P49:T50)</f>
        <v>22093132101.690002</v>
      </c>
      <c r="V49" s="35"/>
      <c r="W49" s="35"/>
      <c r="X49" s="35"/>
      <c r="Y49" s="39"/>
      <c r="Z49" s="35">
        <v>4013678399.3966699</v>
      </c>
      <c r="AA49" s="136">
        <f>SUM(V49:Z50)</f>
        <v>5498518207.79667</v>
      </c>
      <c r="AB49" s="92" t="str">
        <f>IFERROR(#REF!/#REF!,"-")</f>
        <v>-</v>
      </c>
      <c r="AC49" s="93"/>
      <c r="AD49" s="95" t="s">
        <v>36</v>
      </c>
      <c r="AE49" s="94" t="s">
        <v>37</v>
      </c>
    </row>
    <row r="50" spans="1:73" s="55" customFormat="1" ht="71.25" x14ac:dyDescent="0.2">
      <c r="A50" s="8">
        <v>224</v>
      </c>
      <c r="B50" s="3" t="s">
        <v>51</v>
      </c>
      <c r="C50" s="3" t="s">
        <v>52</v>
      </c>
      <c r="D50" s="72" t="s">
        <v>68</v>
      </c>
      <c r="E50" s="4" t="s">
        <v>71</v>
      </c>
      <c r="F50" s="14" t="s">
        <v>72</v>
      </c>
      <c r="G50" s="83">
        <v>2020680010114</v>
      </c>
      <c r="H50" s="3" t="s">
        <v>82</v>
      </c>
      <c r="I50" s="15"/>
      <c r="J50" s="16">
        <v>44927</v>
      </c>
      <c r="K50" s="16">
        <v>45291</v>
      </c>
      <c r="L50" s="141"/>
      <c r="M50" s="142"/>
      <c r="N50" s="126"/>
      <c r="O50" s="64" t="s">
        <v>159</v>
      </c>
      <c r="P50" s="70"/>
      <c r="Q50" s="35"/>
      <c r="R50" s="35"/>
      <c r="S50" s="39"/>
      <c r="T50" s="70">
        <v>8615120023.3700008</v>
      </c>
      <c r="U50" s="136"/>
      <c r="V50" s="35"/>
      <c r="W50" s="35"/>
      <c r="X50" s="35"/>
      <c r="Y50" s="39"/>
      <c r="Z50" s="35">
        <v>1484839808.4000001</v>
      </c>
      <c r="AA50" s="136"/>
      <c r="AB50" s="92"/>
      <c r="AC50" s="93"/>
      <c r="AD50" s="95"/>
      <c r="AE50" s="94"/>
    </row>
    <row r="51" spans="1:73" s="56" customFormat="1" ht="57" x14ac:dyDescent="0.2">
      <c r="A51" s="8">
        <v>225</v>
      </c>
      <c r="B51" s="5" t="s">
        <v>51</v>
      </c>
      <c r="C51" s="7" t="s">
        <v>52</v>
      </c>
      <c r="D51" s="72" t="s">
        <v>68</v>
      </c>
      <c r="E51" s="4" t="s">
        <v>120</v>
      </c>
      <c r="F51" s="14" t="s">
        <v>121</v>
      </c>
      <c r="G51" s="83"/>
      <c r="H51" s="5" t="s">
        <v>117</v>
      </c>
      <c r="I51" s="40"/>
      <c r="J51" s="16">
        <v>44927</v>
      </c>
      <c r="K51" s="16">
        <v>45291</v>
      </c>
      <c r="L51" s="53">
        <v>0</v>
      </c>
      <c r="M51" s="17"/>
      <c r="N51" s="84" t="str">
        <f>IFERROR(IF(M51/L51&gt;100%,100%,M51/L51),"-")</f>
        <v>-</v>
      </c>
      <c r="O51" s="19"/>
      <c r="P51" s="35"/>
      <c r="Q51" s="35"/>
      <c r="R51" s="39"/>
      <c r="S51" s="70"/>
      <c r="T51" s="77"/>
      <c r="U51" s="23">
        <f>SUM(O51:S51)</f>
        <v>0</v>
      </c>
      <c r="V51" s="35"/>
      <c r="W51" s="35"/>
      <c r="X51" s="35"/>
      <c r="Y51" s="39"/>
      <c r="Z51" s="35"/>
      <c r="AA51" s="23">
        <f>SUM(V51:Z51)</f>
        <v>0</v>
      </c>
      <c r="AB51" s="85" t="str">
        <f>IFERROR(AA51/U51,"-")</f>
        <v>-</v>
      </c>
      <c r="AC51" s="27"/>
      <c r="AD51" s="28" t="s">
        <v>36</v>
      </c>
      <c r="AE51" s="29" t="s">
        <v>37</v>
      </c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</row>
    <row r="52" spans="1:73" s="55" customFormat="1" ht="75" x14ac:dyDescent="0.2">
      <c r="A52" s="8">
        <v>226</v>
      </c>
      <c r="B52" s="5" t="s">
        <v>51</v>
      </c>
      <c r="C52" s="7" t="s">
        <v>52</v>
      </c>
      <c r="D52" s="72" t="s">
        <v>68</v>
      </c>
      <c r="E52" s="4" t="s">
        <v>73</v>
      </c>
      <c r="F52" s="14" t="s">
        <v>74</v>
      </c>
      <c r="G52" s="83"/>
      <c r="H52" s="5" t="s">
        <v>91</v>
      </c>
      <c r="I52" s="40"/>
      <c r="J52" s="16">
        <v>44927</v>
      </c>
      <c r="K52" s="16">
        <v>45291</v>
      </c>
      <c r="L52" s="54">
        <v>14209</v>
      </c>
      <c r="M52" s="32"/>
      <c r="N52" s="84">
        <f>IFERROR(IF(M52/L52&gt;100%,100%,M52/L52),"-")</f>
        <v>0</v>
      </c>
      <c r="O52" s="18"/>
      <c r="P52" s="70"/>
      <c r="Q52" s="35"/>
      <c r="R52" s="35"/>
      <c r="S52" s="39"/>
      <c r="T52" s="70"/>
      <c r="U52" s="23">
        <f>SUM(P52:T52)</f>
        <v>0</v>
      </c>
      <c r="V52" s="35"/>
      <c r="W52" s="35"/>
      <c r="X52" s="35"/>
      <c r="Y52" s="39"/>
      <c r="Z52" s="35"/>
      <c r="AA52" s="23">
        <f>SUM(V52:Z52)</f>
        <v>0</v>
      </c>
      <c r="AB52" s="85" t="str">
        <f>IFERROR(AA52/U52,"-")</f>
        <v>-</v>
      </c>
      <c r="AC52" s="27"/>
      <c r="AD52" s="28" t="s">
        <v>36</v>
      </c>
      <c r="AE52" s="29" t="s">
        <v>37</v>
      </c>
    </row>
    <row r="53" spans="1:73" s="55" customFormat="1" ht="75" x14ac:dyDescent="0.2">
      <c r="A53" s="8">
        <v>227</v>
      </c>
      <c r="B53" s="3" t="s">
        <v>51</v>
      </c>
      <c r="C53" s="3" t="s">
        <v>52</v>
      </c>
      <c r="D53" s="72" t="s">
        <v>68</v>
      </c>
      <c r="E53" s="4" t="s">
        <v>75</v>
      </c>
      <c r="F53" s="14" t="s">
        <v>76</v>
      </c>
      <c r="G53" s="83">
        <v>2020680010029</v>
      </c>
      <c r="H53" s="5" t="s">
        <v>111</v>
      </c>
      <c r="I53" s="40"/>
      <c r="J53" s="16">
        <v>44927</v>
      </c>
      <c r="K53" s="16">
        <v>45291</v>
      </c>
      <c r="L53" s="54">
        <v>1</v>
      </c>
      <c r="M53" s="32">
        <v>1</v>
      </c>
      <c r="N53" s="84">
        <f>IFERROR(IF(M53/L53&gt;100%,100%,M53/L53),"-")</f>
        <v>1</v>
      </c>
      <c r="O53" s="64" t="s">
        <v>160</v>
      </c>
      <c r="P53" s="70"/>
      <c r="Q53" s="35"/>
      <c r="R53" s="35"/>
      <c r="S53" s="39"/>
      <c r="T53" s="70">
        <v>98000000</v>
      </c>
      <c r="U53" s="23">
        <f>SUM(P53:T53)</f>
        <v>98000000</v>
      </c>
      <c r="V53" s="35"/>
      <c r="W53" s="35"/>
      <c r="X53" s="35"/>
      <c r="Y53" s="39"/>
      <c r="Z53" s="35">
        <v>98000000</v>
      </c>
      <c r="AA53" s="23">
        <f>SUM(V53:Z53)</f>
        <v>98000000</v>
      </c>
      <c r="AB53" s="85">
        <f>IFERROR(AA53/U53,"-")</f>
        <v>1</v>
      </c>
      <c r="AC53" s="27"/>
      <c r="AD53" s="28" t="s">
        <v>36</v>
      </c>
      <c r="AE53" s="29" t="s">
        <v>37</v>
      </c>
    </row>
    <row r="54" spans="1:73" s="56" customFormat="1" ht="71.25" x14ac:dyDescent="0.2">
      <c r="A54" s="8">
        <v>228</v>
      </c>
      <c r="B54" s="3" t="s">
        <v>51</v>
      </c>
      <c r="C54" s="3" t="s">
        <v>52</v>
      </c>
      <c r="D54" s="72" t="s">
        <v>68</v>
      </c>
      <c r="E54" s="4" t="s">
        <v>122</v>
      </c>
      <c r="F54" s="14" t="s">
        <v>123</v>
      </c>
      <c r="G54" s="83"/>
      <c r="H54" s="5" t="s">
        <v>117</v>
      </c>
      <c r="I54" s="40"/>
      <c r="J54" s="16">
        <v>44927</v>
      </c>
      <c r="K54" s="16">
        <v>45291</v>
      </c>
      <c r="L54" s="53">
        <v>0</v>
      </c>
      <c r="M54" s="17"/>
      <c r="N54" s="84" t="str">
        <f>IFERROR(IF(M54/L54&gt;100%,100%,M54/L54),"-")</f>
        <v>-</v>
      </c>
      <c r="O54" s="19"/>
      <c r="P54" s="35"/>
      <c r="Q54" s="35"/>
      <c r="R54" s="39"/>
      <c r="S54" s="70"/>
      <c r="T54" s="77"/>
      <c r="U54" s="23">
        <f>SUM(O54:S54)</f>
        <v>0</v>
      </c>
      <c r="V54" s="35"/>
      <c r="W54" s="35"/>
      <c r="X54" s="35"/>
      <c r="Y54" s="39"/>
      <c r="Z54" s="35"/>
      <c r="AA54" s="23">
        <f>SUM(V54:Z54)</f>
        <v>0</v>
      </c>
      <c r="AB54" s="85" t="str">
        <f>IFERROR(AA54/U54,"-")</f>
        <v>-</v>
      </c>
      <c r="AC54" s="27"/>
      <c r="AD54" s="28" t="s">
        <v>36</v>
      </c>
      <c r="AE54" s="29" t="s">
        <v>37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</row>
    <row r="55" spans="1:73" s="55" customFormat="1" ht="71.25" x14ac:dyDescent="0.2">
      <c r="A55" s="8">
        <v>300</v>
      </c>
      <c r="B55" s="3" t="s">
        <v>77</v>
      </c>
      <c r="C55" s="3" t="s">
        <v>78</v>
      </c>
      <c r="D55" s="6" t="s">
        <v>79</v>
      </c>
      <c r="E55" s="4" t="s">
        <v>80</v>
      </c>
      <c r="F55" s="14" t="s">
        <v>81</v>
      </c>
      <c r="G55" s="83">
        <v>2022680010027</v>
      </c>
      <c r="H55" s="5" t="s">
        <v>113</v>
      </c>
      <c r="I55" s="43"/>
      <c r="J55" s="16">
        <v>44927</v>
      </c>
      <c r="K55" s="16">
        <v>45291</v>
      </c>
      <c r="L55" s="140">
        <v>1</v>
      </c>
      <c r="M55" s="134">
        <v>1</v>
      </c>
      <c r="N55" s="125">
        <f>IFERROR(IF(M55/L55&gt;100%,100%,M55/L55),"-")</f>
        <v>1</v>
      </c>
      <c r="O55" s="64" t="s">
        <v>141</v>
      </c>
      <c r="P55" s="70">
        <f>3500000000+1158570672.23-188504832</f>
        <v>4470065840.2299995</v>
      </c>
      <c r="Q55" s="35"/>
      <c r="R55" s="35"/>
      <c r="S55" s="35"/>
      <c r="T55" s="70"/>
      <c r="U55" s="136">
        <f>SUM(P55:T56)</f>
        <v>14729522238.65</v>
      </c>
      <c r="V55" s="35">
        <v>3292133333.3299999</v>
      </c>
      <c r="W55" s="35"/>
      <c r="X55" s="35"/>
      <c r="Y55" s="35"/>
      <c r="Z55" s="35"/>
      <c r="AA55" s="136">
        <f>SUM(V55:Z56)</f>
        <v>4546579454.3299999</v>
      </c>
      <c r="AB55" s="92">
        <f>IFERROR(AA55/U55,"-")</f>
        <v>0.30867121014963117</v>
      </c>
      <c r="AC55" s="93"/>
      <c r="AD55" s="95" t="s">
        <v>36</v>
      </c>
      <c r="AE55" s="94" t="s">
        <v>37</v>
      </c>
    </row>
    <row r="56" spans="1:73" s="55" customFormat="1" ht="71.25" x14ac:dyDescent="0.2">
      <c r="A56" s="8">
        <v>300</v>
      </c>
      <c r="B56" s="3" t="s">
        <v>77</v>
      </c>
      <c r="C56" s="3" t="s">
        <v>78</v>
      </c>
      <c r="D56" s="6" t="s">
        <v>79</v>
      </c>
      <c r="E56" s="4" t="s">
        <v>80</v>
      </c>
      <c r="F56" s="14" t="s">
        <v>81</v>
      </c>
      <c r="G56" s="83">
        <v>2021680010120</v>
      </c>
      <c r="H56" s="5" t="s">
        <v>83</v>
      </c>
      <c r="I56" s="15"/>
      <c r="J56" s="16">
        <v>44927</v>
      </c>
      <c r="K56" s="16">
        <v>45291</v>
      </c>
      <c r="L56" s="144"/>
      <c r="M56" s="135"/>
      <c r="N56" s="126"/>
      <c r="O56" s="64" t="s">
        <v>142</v>
      </c>
      <c r="P56" s="70">
        <v>3278053024.4200001</v>
      </c>
      <c r="Q56" s="35">
        <v>6699873458</v>
      </c>
      <c r="R56" s="35"/>
      <c r="S56" s="35"/>
      <c r="T56" s="70">
        <v>281529916</v>
      </c>
      <c r="U56" s="136"/>
      <c r="V56" s="35"/>
      <c r="W56" s="35">
        <v>1254446121</v>
      </c>
      <c r="X56" s="35"/>
      <c r="Y56" s="35"/>
      <c r="Z56" s="35"/>
      <c r="AA56" s="136"/>
      <c r="AB56" s="92"/>
      <c r="AC56" s="93"/>
      <c r="AD56" s="95"/>
      <c r="AE56" s="94"/>
    </row>
    <row r="57" spans="1:73" s="55" customFormat="1" ht="15" x14ac:dyDescent="0.2">
      <c r="A57" s="11" cm="1">
        <f t="array" ref="A57">SUM(--(FREQUENCY(A9:A56,A9:A56)&gt;0))</f>
        <v>20</v>
      </c>
      <c r="B57" s="44"/>
      <c r="C57" s="45"/>
      <c r="D57" s="45"/>
      <c r="E57" s="45"/>
      <c r="F57" s="45"/>
      <c r="G57" s="45"/>
      <c r="H57" s="45"/>
      <c r="I57" s="45"/>
      <c r="J57" s="45"/>
      <c r="K57" s="46"/>
      <c r="L57" s="47"/>
      <c r="M57" s="48" t="s">
        <v>114</v>
      </c>
      <c r="N57" s="47">
        <v>0.95543298714285041</v>
      </c>
      <c r="O57" s="49"/>
      <c r="P57" s="50">
        <f t="shared" ref="P57:AA57" si="4">SUBTOTAL(9,P9:P56)</f>
        <v>96137372777.559998</v>
      </c>
      <c r="Q57" s="50">
        <f t="shared" si="4"/>
        <v>15524034177</v>
      </c>
      <c r="R57" s="50">
        <f t="shared" si="4"/>
        <v>0</v>
      </c>
      <c r="S57" s="50">
        <f t="shared" si="4"/>
        <v>0</v>
      </c>
      <c r="T57" s="50">
        <f t="shared" si="4"/>
        <v>50333149429.000008</v>
      </c>
      <c r="U57" s="52">
        <f t="shared" si="4"/>
        <v>161994556383.56</v>
      </c>
      <c r="V57" s="50">
        <f t="shared" si="4"/>
        <v>47528549188.040001</v>
      </c>
      <c r="W57" s="50">
        <f t="shared" si="4"/>
        <v>5253385135</v>
      </c>
      <c r="X57" s="50">
        <f t="shared" si="4"/>
        <v>0</v>
      </c>
      <c r="Y57" s="50">
        <f t="shared" si="4"/>
        <v>0</v>
      </c>
      <c r="Z57" s="50">
        <f t="shared" si="4"/>
        <v>8138290407.2766705</v>
      </c>
      <c r="AA57" s="52">
        <f t="shared" si="4"/>
        <v>60920224730.316673</v>
      </c>
      <c r="AB57" s="51">
        <f>IFERROR(AA57/U57,"-")</f>
        <v>0.37606340663740451</v>
      </c>
      <c r="AC57" s="50">
        <f>SUBTOTAL(9,AC9:AC56)</f>
        <v>0</v>
      </c>
      <c r="AD57" s="49"/>
      <c r="AE57" s="49"/>
    </row>
    <row r="58" spans="1:73" s="55" customFormat="1" x14ac:dyDescent="0.2"/>
    <row r="59" spans="1:73" s="55" customFormat="1" x14ac:dyDescent="0.2">
      <c r="U59" s="66"/>
      <c r="AA59" s="68"/>
    </row>
    <row r="60" spans="1:73" s="55" customFormat="1" ht="13.5" customHeight="1" x14ac:dyDescent="0.2">
      <c r="U60" s="66"/>
      <c r="AA60" s="69"/>
    </row>
    <row r="61" spans="1:73" hidden="1" x14ac:dyDescent="0.2">
      <c r="U61" s="67"/>
    </row>
  </sheetData>
  <mergeCells count="72">
    <mergeCell ref="U17:U35"/>
    <mergeCell ref="L38:L40"/>
    <mergeCell ref="M38:M40"/>
    <mergeCell ref="U38:U40"/>
    <mergeCell ref="L17:L35"/>
    <mergeCell ref="M17:M35"/>
    <mergeCell ref="N17:N35"/>
    <mergeCell ref="N38:N40"/>
    <mergeCell ref="L55:L56"/>
    <mergeCell ref="M55:M56"/>
    <mergeCell ref="U55:U56"/>
    <mergeCell ref="AA55:AA56"/>
    <mergeCell ref="AC38:AC40"/>
    <mergeCell ref="N55:N56"/>
    <mergeCell ref="L43:L48"/>
    <mergeCell ref="M43:M48"/>
    <mergeCell ref="U43:U48"/>
    <mergeCell ref="AE38:AE40"/>
    <mergeCell ref="AD38:AD40"/>
    <mergeCell ref="L49:L50"/>
    <mergeCell ref="M49:M50"/>
    <mergeCell ref="U49:U50"/>
    <mergeCell ref="AA49:AA50"/>
    <mergeCell ref="AA38:AA40"/>
    <mergeCell ref="AA43:AA48"/>
    <mergeCell ref="N43:N48"/>
    <mergeCell ref="N49:N50"/>
    <mergeCell ref="AD7:AE7"/>
    <mergeCell ref="L15:L16"/>
    <mergeCell ref="M15:M16"/>
    <mergeCell ref="U15:U16"/>
    <mergeCell ref="AB15:AB16"/>
    <mergeCell ref="AC15:AC16"/>
    <mergeCell ref="AE15:AE16"/>
    <mergeCell ref="AB7:AB8"/>
    <mergeCell ref="AC7:AC8"/>
    <mergeCell ref="O7:U7"/>
    <mergeCell ref="AD15:AD16"/>
    <mergeCell ref="V7:AA7"/>
    <mergeCell ref="AA15:AA16"/>
    <mergeCell ref="A1:A4"/>
    <mergeCell ref="A5:C5"/>
    <mergeCell ref="D6:G6"/>
    <mergeCell ref="D5:G5"/>
    <mergeCell ref="AC17:AC35"/>
    <mergeCell ref="AA17:AA35"/>
    <mergeCell ref="B1:AB4"/>
    <mergeCell ref="AC1:AE1"/>
    <mergeCell ref="AC2:AE2"/>
    <mergeCell ref="AC3:AE3"/>
    <mergeCell ref="AC4:AE4"/>
    <mergeCell ref="G7:K7"/>
    <mergeCell ref="A7:F7"/>
    <mergeCell ref="L7:N7"/>
    <mergeCell ref="N15:N16"/>
    <mergeCell ref="A6:C6"/>
    <mergeCell ref="AD17:AD35"/>
    <mergeCell ref="AE17:AE35"/>
    <mergeCell ref="AB55:AB56"/>
    <mergeCell ref="AC55:AC56"/>
    <mergeCell ref="AE55:AE56"/>
    <mergeCell ref="AC43:AC48"/>
    <mergeCell ref="AE43:AE48"/>
    <mergeCell ref="AD43:AD48"/>
    <mergeCell ref="AD49:AD50"/>
    <mergeCell ref="AD55:AD56"/>
    <mergeCell ref="AB43:AB48"/>
    <mergeCell ref="AB49:AB50"/>
    <mergeCell ref="AC49:AC50"/>
    <mergeCell ref="AE49:AE50"/>
    <mergeCell ref="AB38:AB40"/>
    <mergeCell ref="AB17:AB35"/>
  </mergeCells>
  <phoneticPr fontId="5" type="noConversion"/>
  <conditionalFormatting sqref="N9:N38 N41:N43 N49 N51:N5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4A1324D314E246858CCB0DBD6A20B5" ma:contentTypeVersion="2" ma:contentTypeDescription="Crear nuevo documento." ma:contentTypeScope="" ma:versionID="8d8375ddf498767435bd9f3b0e1e4576">
  <xsd:schema xmlns:xsd="http://www.w3.org/2001/XMLSchema" xmlns:xs="http://www.w3.org/2001/XMLSchema" xmlns:p="http://schemas.microsoft.com/office/2006/metadata/properties" xmlns:ns2="dac37a0c-0a8f-4d7e-a10a-8470f4d28696" targetNamespace="http://schemas.microsoft.com/office/2006/metadata/properties" ma:root="true" ma:fieldsID="96914eedc705e213edebc724d2ce31c7" ns2:_="">
    <xsd:import namespace="dac37a0c-0a8f-4d7e-a10a-8470f4d28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37a0c-0a8f-4d7e-a10a-8470f4d28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56D269-016D-4C36-BF5B-5004B1CF7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37a0c-0a8f-4d7e-a10a-8470f4d28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8CD13F-065B-422F-A567-6DD2013FAB7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ac37a0c-0a8f-4d7e-a10a-8470f4d28696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896FC9C-EDA5-446E-B4EC-E6FBB6BFDA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revision/>
  <dcterms:created xsi:type="dcterms:W3CDTF">2008-07-08T21:30:46Z</dcterms:created>
  <dcterms:modified xsi:type="dcterms:W3CDTF">2023-04-26T19:40:47Z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0x010100E54A1324D314E246858CCB0DBD6A20B5</vt:lpwstr>
  </property>
</Properties>
</file>