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151C5EA5-9B81-4FA1-9410-297B1FCB5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4" l="1"/>
  <c r="U21" i="14"/>
  <c r="U19" i="14"/>
  <c r="U18" i="14"/>
  <c r="U16" i="14"/>
  <c r="U12" i="14"/>
  <c r="U11" i="14"/>
  <c r="U9" i="14"/>
  <c r="N23" i="14"/>
  <c r="N21" i="14"/>
  <c r="N19" i="14"/>
  <c r="N18" i="14"/>
  <c r="N17" i="14"/>
  <c r="N16" i="14"/>
  <c r="N15" i="14"/>
  <c r="N14" i="14"/>
  <c r="N12" i="14"/>
  <c r="N11" i="14"/>
  <c r="N9" i="14"/>
  <c r="A24" i="14" a="1"/>
  <c r="A24" i="14" s="1"/>
  <c r="P17" i="14"/>
  <c r="U17" i="14" s="1"/>
  <c r="P16" i="14"/>
  <c r="P15" i="14"/>
  <c r="U15" i="14" s="1"/>
  <c r="P14" i="14"/>
  <c r="U14" i="14" s="1"/>
  <c r="N24" i="14" l="1"/>
  <c r="U24" i="14"/>
  <c r="Y14" i="14"/>
  <c r="W14" i="14"/>
  <c r="Q24" i="14"/>
  <c r="R24" i="14"/>
  <c r="S24" i="14"/>
  <c r="T24" i="14"/>
  <c r="AC24" i="14"/>
  <c r="X24" i="14"/>
  <c r="Z24" i="14"/>
  <c r="V24" i="14"/>
  <c r="AA21" i="14"/>
  <c r="AA19" i="14"/>
  <c r="AA12" i="14"/>
  <c r="AB12" i="14" s="1"/>
  <c r="AA11" i="14"/>
  <c r="AB11" i="14" s="1"/>
  <c r="AA9" i="14"/>
  <c r="AB9" i="14" s="1"/>
  <c r="P24" i="14" l="1"/>
  <c r="AB21" i="14"/>
  <c r="AB19" i="14"/>
  <c r="AA17" i="14"/>
  <c r="AB17" i="14" s="1"/>
  <c r="AA16" i="14"/>
  <c r="AB16" i="14" s="1"/>
  <c r="AA15" i="14"/>
  <c r="AB15" i="14" s="1"/>
  <c r="Y24" i="14"/>
  <c r="W24" i="14"/>
  <c r="AA14" i="14" l="1"/>
  <c r="AB14" i="14" s="1"/>
  <c r="AA23" i="14"/>
  <c r="AA18" i="14"/>
  <c r="I16" i="14" l="1"/>
  <c r="AB23" i="14"/>
  <c r="AB18" i="14"/>
  <c r="I17" i="14"/>
  <c r="I18" i="14"/>
  <c r="AA24" i="14"/>
  <c r="AB24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<sst xmlns="http://schemas.openxmlformats.org/spreadsheetml/2006/main" count="184" uniqueCount="99">
  <si>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</si>
  <si>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</si>
  <si>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</si>
  <si>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</si>
  <si>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</si>
  <si>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</si>
  <si>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</si>
  <si>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</si>
  <si>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</si>
  <si>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</si>
  <si>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</si>
  <si>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</si>
  <si>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</si>
  <si>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</si>
  <si>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</si>
  <si>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</si>
  <si>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</si>
  <si>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</si>
  <si>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</si>
  <si>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</si>
  <si>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</si>
  <si>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</si>
  <si>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</si>
  <si>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</si>
  <si>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</si>
  <si>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</si>
  <si>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</si>
  <si>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</si>
  <si>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</si>
  <si>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</si>
  <si>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</si>
  <si>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</si>
  <si>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</si>
  <si>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</si>
  <si>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</si>
  <si>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</si>
  <si>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</si>
  <si>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</si>
  <si>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</si>
  <si>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</si>
  <si>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</si>
  <si>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</si>
  <si>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</si>
  <si>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</si>
  <si>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</si>
  <si>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</si>
  <si>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</si>
  <si>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</si>
  <si>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</si>
  <si>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</si>
  <si>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</si>
  <si>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</si>
  <si>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</si>
  <si>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</si>
  <si>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</si>
  <si>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</si>
  <si>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</si>
  <si>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</si>
  <si>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</si>
  <si>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</si>
  <si>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</si>
  <si>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</si>
  <si>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</si>
  <si>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</si>
  <si>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</si>
  <si>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</si>
  <si>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</si>
  <si>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</si>
  <si>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</si>
  <si>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</si>
  <si>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</si>
  <si>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</si>
  <si>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</si>
  <si>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</si>
  <si>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</si>
  <si>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</si>
  <si>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</si>
  <si>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</si>
  <si>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</si>
  <si>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</si>
  <si>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</si>
  <si>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</si>
  <si>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</si>
  <si>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</si>
  <si>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</si>
  <si>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</si>
  <si>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</si>
  <si>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</si>
  <si>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</si>
  <si>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</si>
  <si>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</si>
  <si>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</si>
  <si>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</si>
  <si>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</si>
  <si>
    <t>IMPLEMENTACIÒN DE ACCIONES PARA LA GARANTIA DE LOS DERECHOS DE LA POBLACIÒN JUVENIL EN EL MUNICIPIO DE BUCARAMANGA</t>
  </si>
  <si>
    <t xml:space="preserve">2.3.2.02.01.003.4102047                  </t>
  </si>
  <si>
    <t>2.3.2.02.01.003.4102047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</si>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</sst>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&quot;$&quot;\ #,##0.00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" fillId="0" borderId="0"/>
  </cellStyleXfs>
  <cellXfs count="111">
    <xf numFmtId="0" fontId="0" fillId="0" borderId="0" xfId="0"/>
    <xf numFmtId="9" fontId="7" fillId="2" borderId="7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44" fontId="3" fillId="0" borderId="0" xfId="108" applyFont="1" applyAlignment="1">
      <alignment vertical="center"/>
    </xf>
    <xf numFmtId="1" fontId="0" fillId="3" borderId="2" xfId="0" applyNumberForma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justify" vertical="center" wrapText="1"/>
    </xf>
    <xf numFmtId="166" fontId="0" fillId="0" borderId="2" xfId="108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3" borderId="2" xfId="108" applyNumberFormat="1" applyFont="1" applyFill="1" applyBorder="1" applyAlignment="1">
      <alignment horizontal="right" vertical="center" wrapText="1"/>
    </xf>
    <xf numFmtId="166" fontId="0" fillId="3" borderId="2" xfId="0" applyNumberFormat="1" applyFill="1" applyBorder="1" applyAlignment="1">
      <alignment horizontal="right" vertical="center"/>
    </xf>
    <xf numFmtId="166" fontId="6" fillId="3" borderId="2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 vertical="center"/>
    </xf>
    <xf numFmtId="166" fontId="10" fillId="0" borderId="2" xfId="108" applyNumberFormat="1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6" fontId="4" fillId="2" borderId="2" xfId="108" applyNumberFormat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9" fontId="7" fillId="2" borderId="8" xfId="0" applyNumberFormat="1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9" fontId="7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165" fontId="7" fillId="2" borderId="7" xfId="108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justify" vertical="center"/>
    </xf>
    <xf numFmtId="164" fontId="0" fillId="0" borderId="2" xfId="0" applyNumberFormat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166" fontId="3" fillId="0" borderId="2" xfId="0" applyNumberFormat="1" applyFont="1" applyBorder="1" applyAlignment="1">
      <alignment horizontal="right" vertical="center"/>
    </xf>
    <xf numFmtId="9" fontId="6" fillId="0" borderId="2" xfId="107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11" fillId="2" borderId="2" xfId="108" applyNumberFormat="1" applyFont="1" applyFill="1" applyBorder="1" applyAlignment="1">
      <alignment horizontal="right" vertical="center" wrapText="1"/>
    </xf>
    <xf numFmtId="166" fontId="6" fillId="3" borderId="2" xfId="110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66" fontId="6" fillId="3" borderId="2" xfId="113" applyNumberFormat="1" applyFont="1" applyFill="1" applyBorder="1" applyAlignment="1">
      <alignment horizontal="right" vertical="center" wrapText="1"/>
    </xf>
    <xf numFmtId="166" fontId="6" fillId="2" borderId="7" xfId="108" applyNumberFormat="1" applyFont="1" applyFill="1" applyBorder="1" applyAlignment="1">
      <alignment horizontal="right" vertical="center"/>
    </xf>
    <xf numFmtId="166" fontId="7" fillId="2" borderId="7" xfId="108" applyNumberFormat="1" applyFont="1" applyFill="1" applyBorder="1" applyAlignment="1">
      <alignment horizontal="right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14" applyNumberFormat="1" applyFont="1" applyBorder="1" applyAlignment="1">
      <alignment horizontal="left" vertical="center" wrapText="1"/>
    </xf>
    <xf numFmtId="2" fontId="7" fillId="0" borderId="5" xfId="114" applyNumberFormat="1" applyFont="1" applyBorder="1" applyAlignment="1">
      <alignment horizontal="left" vertical="center" wrapText="1"/>
    </xf>
    <xf numFmtId="2" fontId="7" fillId="0" borderId="3" xfId="114" applyNumberFormat="1" applyFont="1" applyBorder="1" applyAlignment="1">
      <alignment horizontal="left" vertical="center" wrapText="1"/>
    </xf>
    <xf numFmtId="2" fontId="7" fillId="0" borderId="2" xfId="114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166" fontId="4" fillId="2" borderId="2" xfId="108" applyNumberFormat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Normal 2 2" xfId="114" xr:uid="{687CF21E-B439-4704-8538-311B0ECFB495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539585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AA187E5C-9508-423D-8C96-EFD3F1E678DF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AA187E5C-9508-423D-8C96-EFD3F1E678DF}" id="{ED7F6A57-F081-4A1F-9BA1-582029F81BAA}">
    <text>Revisar si la liberaciòn de saldo del logistico Juan Alexis Rey corresponde a esta meta.</text>
  </threadedComment>
  <threadedComment ref="AA14" dT="2022-07-04T22:54:27.02" personId="{AA187E5C-9508-423D-8C96-EFD3F1E678DF}" id="{FA2E8530-9442-41CD-893B-2F4F85A8651E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showGridLines="0" tabSelected="1" zoomScale="60" zoomScaleNormal="60" zoomScalePageLayoutView="70" workbookViewId="0">
      <selection activeCell="D6" sqref="D6:G6"/>
    </sheetView>
  </sheetViews>
  <sheetFormatPr baseColWidth="10" defaultColWidth="0" defaultRowHeight="14.25" zeroHeight="1" x14ac:dyDescent="0.2"/>
  <cols>
    <col min="1" max="1" width="6.875" style="5" customWidth="1"/>
    <col min="2" max="3" width="25" style="5" customWidth="1"/>
    <col min="4" max="4" width="25.875" style="5" customWidth="1"/>
    <col min="5" max="6" width="49.75" style="5" customWidth="1"/>
    <col min="7" max="7" width="16.75" style="5" customWidth="1"/>
    <col min="8" max="8" width="50.25" style="5" customWidth="1"/>
    <col min="9" max="9" width="43.75" style="5" customWidth="1"/>
    <col min="10" max="11" width="16" style="5" customWidth="1"/>
    <col min="12" max="12" width="14.875" style="5" customWidth="1"/>
    <col min="13" max="13" width="13.375" style="5" customWidth="1"/>
    <col min="14" max="14" width="11.25" style="5" customWidth="1"/>
    <col min="15" max="15" width="28" style="5" customWidth="1"/>
    <col min="16" max="16" width="29.25" style="5" customWidth="1"/>
    <col min="17" max="17" width="19.875" style="5" customWidth="1"/>
    <col min="18" max="18" width="16.875" style="5" customWidth="1"/>
    <col min="19" max="19" width="20.25" style="5" customWidth="1"/>
    <col min="20" max="20" width="18.875" style="5" customWidth="1"/>
    <col min="21" max="21" width="23.375" style="5" customWidth="1"/>
    <col min="22" max="26" width="17.25" style="5" customWidth="1"/>
    <col min="27" max="27" width="23.375" style="5" customWidth="1"/>
    <col min="28" max="28" width="14.625" style="5" customWidth="1"/>
    <col min="29" max="29" width="19.625" style="5" customWidth="1"/>
    <col min="30" max="30" width="17.5" style="5" customWidth="1"/>
    <col min="31" max="31" width="19.875" style="5" customWidth="1"/>
    <col min="32" max="33" width="11.25" style="5" customWidth="1"/>
    <col min="34" max="16384" width="11.25" style="5" hidden="1"/>
  </cols>
  <sheetData>
    <row r="1" spans="1:31" ht="15" x14ac:dyDescent="0.2">
      <c r="A1" s="94"/>
      <c r="B1" s="97" t="s">
        <v>77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87" t="s">
        <v>79</v>
      </c>
      <c r="AD1" s="87"/>
      <c r="AE1" s="87"/>
    </row>
    <row r="2" spans="1:31" ht="15" x14ac:dyDescent="0.2">
      <c r="A2" s="94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88" t="s">
        <v>97</v>
      </c>
      <c r="AD2" s="89"/>
      <c r="AE2" s="90"/>
    </row>
    <row r="3" spans="1:31" ht="15" customHeight="1" x14ac:dyDescent="0.2">
      <c r="A3" s="94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88" t="s">
        <v>98</v>
      </c>
      <c r="AD3" s="89"/>
      <c r="AE3" s="90"/>
    </row>
    <row r="4" spans="1:31" ht="15" x14ac:dyDescent="0.2">
      <c r="A4" s="94"/>
      <c r="B4" s="97"/>
      <c r="C4" s="97"/>
      <c r="D4" s="97"/>
      <c r="E4" s="97"/>
      <c r="F4" s="97"/>
      <c r="G4" s="97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1" t="s">
        <v>32</v>
      </c>
      <c r="AD4" s="91"/>
      <c r="AE4" s="91"/>
    </row>
    <row r="5" spans="1:31" ht="15" x14ac:dyDescent="0.2">
      <c r="A5" s="95" t="s">
        <v>30</v>
      </c>
      <c r="B5" s="95"/>
      <c r="C5" s="95"/>
      <c r="D5" s="99">
        <v>44956</v>
      </c>
      <c r="E5" s="99"/>
      <c r="F5" s="99"/>
      <c r="G5" s="99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1:31" ht="15" x14ac:dyDescent="0.2">
      <c r="A6" s="96" t="s">
        <v>31</v>
      </c>
      <c r="B6" s="96"/>
      <c r="C6" s="96"/>
      <c r="D6" s="110">
        <v>44926</v>
      </c>
      <c r="E6" s="110"/>
      <c r="F6" s="110"/>
      <c r="G6" s="110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1:31" ht="15" x14ac:dyDescent="0.2">
      <c r="A7" s="9"/>
      <c r="B7" s="93" t="s">
        <v>10</v>
      </c>
      <c r="C7" s="93"/>
      <c r="D7" s="93"/>
      <c r="E7" s="93"/>
      <c r="F7" s="93"/>
      <c r="G7" s="93" t="s">
        <v>11</v>
      </c>
      <c r="H7" s="93"/>
      <c r="I7" s="93"/>
      <c r="J7" s="93"/>
      <c r="K7" s="93"/>
      <c r="L7" s="93" t="s">
        <v>25</v>
      </c>
      <c r="M7" s="93"/>
      <c r="N7" s="93"/>
      <c r="O7" s="93" t="s">
        <v>23</v>
      </c>
      <c r="P7" s="93"/>
      <c r="Q7" s="93"/>
      <c r="R7" s="93"/>
      <c r="S7" s="93"/>
      <c r="T7" s="93"/>
      <c r="U7" s="93"/>
      <c r="V7" s="93" t="s">
        <v>17</v>
      </c>
      <c r="W7" s="93"/>
      <c r="X7" s="93"/>
      <c r="Y7" s="93"/>
      <c r="Z7" s="93"/>
      <c r="AA7" s="93"/>
      <c r="AB7" s="92" t="s">
        <v>18</v>
      </c>
      <c r="AC7" s="92" t="s">
        <v>26</v>
      </c>
      <c r="AD7" s="92" t="s">
        <v>24</v>
      </c>
      <c r="AE7" s="92"/>
    </row>
    <row r="8" spans="1:31" ht="45" x14ac:dyDescent="0.2">
      <c r="A8" s="40" t="s">
        <v>29</v>
      </c>
      <c r="B8" s="39" t="s">
        <v>1</v>
      </c>
      <c r="C8" s="40" t="s">
        <v>6</v>
      </c>
      <c r="D8" s="40" t="s">
        <v>2</v>
      </c>
      <c r="E8" s="40" t="s">
        <v>7</v>
      </c>
      <c r="F8" s="39" t="s">
        <v>19</v>
      </c>
      <c r="G8" s="39" t="s">
        <v>78</v>
      </c>
      <c r="H8" s="39" t="s">
        <v>3</v>
      </c>
      <c r="I8" s="39" t="s">
        <v>15</v>
      </c>
      <c r="J8" s="39" t="s">
        <v>21</v>
      </c>
      <c r="K8" s="39" t="s">
        <v>22</v>
      </c>
      <c r="L8" s="39" t="s">
        <v>4</v>
      </c>
      <c r="M8" s="39" t="s">
        <v>5</v>
      </c>
      <c r="N8" s="39" t="s">
        <v>0</v>
      </c>
      <c r="O8" s="40" t="s">
        <v>9</v>
      </c>
      <c r="P8" s="39" t="s">
        <v>34</v>
      </c>
      <c r="Q8" s="39" t="s">
        <v>8</v>
      </c>
      <c r="R8" s="39" t="s">
        <v>27</v>
      </c>
      <c r="S8" s="39" t="s">
        <v>33</v>
      </c>
      <c r="T8" s="39" t="s">
        <v>12</v>
      </c>
      <c r="U8" s="39" t="s">
        <v>20</v>
      </c>
      <c r="V8" s="39" t="s">
        <v>34</v>
      </c>
      <c r="W8" s="39" t="s">
        <v>8</v>
      </c>
      <c r="X8" s="39" t="s">
        <v>27</v>
      </c>
      <c r="Y8" s="39" t="s">
        <v>33</v>
      </c>
      <c r="Z8" s="39" t="s">
        <v>12</v>
      </c>
      <c r="AA8" s="39" t="s">
        <v>28</v>
      </c>
      <c r="AB8" s="92"/>
      <c r="AC8" s="92"/>
      <c r="AD8" s="39" t="s">
        <v>13</v>
      </c>
      <c r="AE8" s="39" t="s">
        <v>14</v>
      </c>
    </row>
    <row r="9" spans="1:31" s="15" customFormat="1" ht="99.75" x14ac:dyDescent="0.2">
      <c r="A9" s="16">
        <v>85</v>
      </c>
      <c r="B9" s="17" t="s">
        <v>35</v>
      </c>
      <c r="C9" s="17" t="s">
        <v>36</v>
      </c>
      <c r="D9" s="17" t="s">
        <v>37</v>
      </c>
      <c r="E9" s="25" t="s">
        <v>38</v>
      </c>
      <c r="F9" s="17" t="s">
        <v>39</v>
      </c>
      <c r="G9" s="78">
        <v>2020680010070</v>
      </c>
      <c r="H9" s="17" t="s">
        <v>40</v>
      </c>
      <c r="I9" s="63" t="s">
        <v>41</v>
      </c>
      <c r="J9" s="42">
        <v>44602</v>
      </c>
      <c r="K9" s="43">
        <v>44926</v>
      </c>
      <c r="L9" s="104">
        <v>6</v>
      </c>
      <c r="M9" s="101">
        <v>6</v>
      </c>
      <c r="N9" s="105">
        <f>IFERROR(IF(M9/L9&gt;100%,100%,M9/L9),"-")</f>
        <v>1</v>
      </c>
      <c r="O9" s="14" t="s">
        <v>84</v>
      </c>
      <c r="P9" s="32">
        <v>1327629822</v>
      </c>
      <c r="Q9" s="32"/>
      <c r="R9" s="36"/>
      <c r="S9" s="32"/>
      <c r="T9" s="32"/>
      <c r="U9" s="103">
        <f>SUM(P9:T10)</f>
        <v>1371750172</v>
      </c>
      <c r="V9" s="32">
        <v>1217068677</v>
      </c>
      <c r="W9" s="41"/>
      <c r="X9" s="41"/>
      <c r="Y9" s="41"/>
      <c r="Z9" s="41"/>
      <c r="AA9" s="103">
        <f>SUM(V9:Z10)</f>
        <v>1252847932</v>
      </c>
      <c r="AB9" s="107">
        <f>IFERROR(AA9/U9,"-")</f>
        <v>0.91332077631407071</v>
      </c>
      <c r="AC9" s="108"/>
      <c r="AD9" s="109" t="s">
        <v>42</v>
      </c>
      <c r="AE9" s="106" t="s">
        <v>80</v>
      </c>
    </row>
    <row r="10" spans="1:31" s="15" customFormat="1" ht="57" x14ac:dyDescent="0.2">
      <c r="A10" s="16">
        <v>85</v>
      </c>
      <c r="B10" s="17" t="s">
        <v>35</v>
      </c>
      <c r="C10" s="17" t="s">
        <v>36</v>
      </c>
      <c r="D10" s="29" t="s">
        <v>37</v>
      </c>
      <c r="E10" s="25" t="s">
        <v>38</v>
      </c>
      <c r="F10" s="29" t="s">
        <v>39</v>
      </c>
      <c r="G10" s="79">
        <v>2022680010103</v>
      </c>
      <c r="H10" s="64" t="s">
        <v>94</v>
      </c>
      <c r="I10" s="63" t="s">
        <v>41</v>
      </c>
      <c r="J10" s="42">
        <v>44841</v>
      </c>
      <c r="K10" s="43">
        <v>44926</v>
      </c>
      <c r="L10" s="104"/>
      <c r="M10" s="101"/>
      <c r="N10" s="105"/>
      <c r="O10" s="14" t="s">
        <v>95</v>
      </c>
      <c r="P10" s="30">
        <v>4065440</v>
      </c>
      <c r="Q10" s="30">
        <v>40054910</v>
      </c>
      <c r="R10" s="33"/>
      <c r="S10" s="32"/>
      <c r="T10" s="32"/>
      <c r="U10" s="103"/>
      <c r="V10" s="32">
        <v>4065432</v>
      </c>
      <c r="W10" s="41">
        <v>31713823</v>
      </c>
      <c r="X10" s="41"/>
      <c r="Y10" s="41"/>
      <c r="Z10" s="41"/>
      <c r="AA10" s="103"/>
      <c r="AB10" s="107"/>
      <c r="AC10" s="108"/>
      <c r="AD10" s="109"/>
      <c r="AE10" s="106"/>
    </row>
    <row r="11" spans="1:31" s="15" customFormat="1" ht="57" x14ac:dyDescent="0.2">
      <c r="A11" s="16">
        <v>86</v>
      </c>
      <c r="B11" s="17" t="s">
        <v>35</v>
      </c>
      <c r="C11" s="17" t="s">
        <v>36</v>
      </c>
      <c r="D11" s="17" t="s">
        <v>37</v>
      </c>
      <c r="E11" s="25" t="s">
        <v>43</v>
      </c>
      <c r="F11" s="17" t="s">
        <v>44</v>
      </c>
      <c r="G11" s="78">
        <v>2020680010070</v>
      </c>
      <c r="H11" s="17" t="s">
        <v>40</v>
      </c>
      <c r="I11" s="63" t="s">
        <v>43</v>
      </c>
      <c r="J11" s="43">
        <v>44602</v>
      </c>
      <c r="K11" s="43">
        <v>44926</v>
      </c>
      <c r="L11" s="45">
        <v>1800</v>
      </c>
      <c r="M11" s="46">
        <v>2230</v>
      </c>
      <c r="N11" s="47">
        <f>IFERROR(IF(M11/L11&gt;100%,100%,M11/L11),"-")</f>
        <v>1</v>
      </c>
      <c r="O11" s="18" t="s">
        <v>83</v>
      </c>
      <c r="P11" s="30">
        <v>104700000</v>
      </c>
      <c r="Q11" s="30"/>
      <c r="R11" s="36"/>
      <c r="S11" s="32"/>
      <c r="T11" s="32"/>
      <c r="U11" s="44">
        <f>SUM(P11:T11)</f>
        <v>104700000</v>
      </c>
      <c r="V11" s="32">
        <v>66476666</v>
      </c>
      <c r="W11" s="41"/>
      <c r="X11" s="41"/>
      <c r="Y11" s="41"/>
      <c r="Z11" s="41"/>
      <c r="AA11" s="44">
        <f>SUM(V11:Z11)</f>
        <v>66476666</v>
      </c>
      <c r="AB11" s="48">
        <f>IFERROR(AA11/U11,"-")</f>
        <v>0.63492517669532</v>
      </c>
      <c r="AC11" s="49"/>
      <c r="AD11" s="50" t="s">
        <v>42</v>
      </c>
      <c r="AE11" s="65" t="s">
        <v>80</v>
      </c>
    </row>
    <row r="12" spans="1:31" s="15" customFormat="1" ht="69" customHeight="1" x14ac:dyDescent="0.2">
      <c r="A12" s="16">
        <v>87</v>
      </c>
      <c r="B12" s="17" t="s">
        <v>35</v>
      </c>
      <c r="C12" s="17" t="s">
        <v>36</v>
      </c>
      <c r="D12" s="17" t="s">
        <v>37</v>
      </c>
      <c r="E12" s="25" t="s">
        <v>45</v>
      </c>
      <c r="F12" s="17" t="s">
        <v>46</v>
      </c>
      <c r="G12" s="78">
        <v>2020680010070</v>
      </c>
      <c r="H12" s="17" t="s">
        <v>40</v>
      </c>
      <c r="I12" s="63" t="s">
        <v>47</v>
      </c>
      <c r="J12" s="42">
        <v>44578</v>
      </c>
      <c r="K12" s="43">
        <v>44926</v>
      </c>
      <c r="L12" s="104">
        <v>2</v>
      </c>
      <c r="M12" s="101">
        <v>2</v>
      </c>
      <c r="N12" s="105">
        <f>IFERROR(IF(M12/L12&gt;100%,100%,M12/L12),"-")</f>
        <v>1</v>
      </c>
      <c r="O12" s="14" t="s">
        <v>82</v>
      </c>
      <c r="P12" s="30">
        <v>45600000</v>
      </c>
      <c r="Q12" s="30"/>
      <c r="R12" s="36"/>
      <c r="S12" s="32"/>
      <c r="T12" s="32"/>
      <c r="U12" s="103">
        <f>SUM(P12:T13)</f>
        <v>284600000</v>
      </c>
      <c r="V12" s="32">
        <v>37800000</v>
      </c>
      <c r="W12" s="41"/>
      <c r="X12" s="41"/>
      <c r="Y12" s="41"/>
      <c r="Z12" s="41"/>
      <c r="AA12" s="103">
        <f>SUM(V12:Z13)</f>
        <v>178065071</v>
      </c>
      <c r="AB12" s="107">
        <f>IFERROR(AA12/U12,"-")</f>
        <v>0.62566785312719608</v>
      </c>
      <c r="AC12" s="108"/>
      <c r="AD12" s="109" t="s">
        <v>42</v>
      </c>
      <c r="AE12" s="106" t="s">
        <v>80</v>
      </c>
    </row>
    <row r="13" spans="1:31" s="15" customFormat="1" ht="61.5" customHeight="1" x14ac:dyDescent="0.2">
      <c r="A13" s="16">
        <v>87</v>
      </c>
      <c r="B13" s="17" t="s">
        <v>35</v>
      </c>
      <c r="C13" s="17" t="s">
        <v>36</v>
      </c>
      <c r="D13" s="29" t="s">
        <v>37</v>
      </c>
      <c r="E13" s="25" t="s">
        <v>45</v>
      </c>
      <c r="F13" s="29" t="s">
        <v>46</v>
      </c>
      <c r="G13" s="79">
        <v>2022680010103</v>
      </c>
      <c r="H13" s="64" t="s">
        <v>94</v>
      </c>
      <c r="I13" s="63" t="s">
        <v>47</v>
      </c>
      <c r="J13" s="42">
        <v>44841</v>
      </c>
      <c r="K13" s="43">
        <v>44926</v>
      </c>
      <c r="L13" s="104"/>
      <c r="M13" s="101"/>
      <c r="N13" s="105"/>
      <c r="O13" s="14" t="s">
        <v>96</v>
      </c>
      <c r="P13" s="33"/>
      <c r="Q13" s="30">
        <v>239000000</v>
      </c>
      <c r="R13" s="32"/>
      <c r="S13" s="32"/>
      <c r="T13" s="32"/>
      <c r="U13" s="103"/>
      <c r="V13" s="32"/>
      <c r="W13" s="41">
        <v>140265071</v>
      </c>
      <c r="X13" s="41"/>
      <c r="Y13" s="41"/>
      <c r="Z13" s="41"/>
      <c r="AA13" s="103"/>
      <c r="AB13" s="107"/>
      <c r="AC13" s="108"/>
      <c r="AD13" s="109"/>
      <c r="AE13" s="106"/>
    </row>
    <row r="14" spans="1:31" s="15" customFormat="1" ht="85.5" x14ac:dyDescent="0.2">
      <c r="A14" s="16">
        <v>124</v>
      </c>
      <c r="B14" s="17" t="s">
        <v>35</v>
      </c>
      <c r="C14" s="17" t="s">
        <v>48</v>
      </c>
      <c r="D14" s="17" t="s">
        <v>49</v>
      </c>
      <c r="E14" s="25" t="s">
        <v>50</v>
      </c>
      <c r="F14" s="17" t="s">
        <v>51</v>
      </c>
      <c r="G14" s="78">
        <v>2020680010082</v>
      </c>
      <c r="H14" s="17" t="s">
        <v>52</v>
      </c>
      <c r="I14" s="63" t="s">
        <v>53</v>
      </c>
      <c r="J14" s="43">
        <v>44578</v>
      </c>
      <c r="K14" s="43">
        <v>44926</v>
      </c>
      <c r="L14" s="45">
        <v>128</v>
      </c>
      <c r="M14" s="51">
        <v>137</v>
      </c>
      <c r="N14" s="52">
        <f t="shared" ref="N14:N19" si="0">IFERROR(IF(M14/L14&gt;100%,100%,M14/L14),"-")</f>
        <v>1</v>
      </c>
      <c r="O14" s="18" t="s">
        <v>93</v>
      </c>
      <c r="P14" s="34">
        <f>65704950+682104950</f>
        <v>747809900</v>
      </c>
      <c r="Q14" s="34">
        <v>380895318</v>
      </c>
      <c r="R14" s="36"/>
      <c r="S14" s="34">
        <v>80000000</v>
      </c>
      <c r="T14" s="34"/>
      <c r="U14" s="35">
        <f>SUM(P14:T14)</f>
        <v>1208705218</v>
      </c>
      <c r="V14" s="34">
        <v>730911020.83000004</v>
      </c>
      <c r="W14" s="34">
        <f>352560000-3866667</f>
        <v>348693333</v>
      </c>
      <c r="X14" s="80"/>
      <c r="Y14" s="34">
        <f>78040000-1960000</f>
        <v>76080000</v>
      </c>
      <c r="Z14" s="80"/>
      <c r="AA14" s="81">
        <f t="shared" ref="AA14:AA15" si="1">SUM(V14:Z14)</f>
        <v>1155684353.8299999</v>
      </c>
      <c r="AB14" s="19">
        <f>IFERROR(AA14/U14,"-")</f>
        <v>0.95613416457510481</v>
      </c>
      <c r="AC14" s="20"/>
      <c r="AD14" s="3" t="s">
        <v>42</v>
      </c>
      <c r="AE14" s="65" t="s">
        <v>80</v>
      </c>
    </row>
    <row r="15" spans="1:31" s="15" customFormat="1" ht="74.25" customHeight="1" x14ac:dyDescent="0.2">
      <c r="A15" s="16">
        <v>125</v>
      </c>
      <c r="B15" s="17" t="s">
        <v>35</v>
      </c>
      <c r="C15" s="17" t="s">
        <v>48</v>
      </c>
      <c r="D15" s="17" t="s">
        <v>49</v>
      </c>
      <c r="E15" s="25" t="s">
        <v>54</v>
      </c>
      <c r="F15" s="17" t="s">
        <v>55</v>
      </c>
      <c r="G15" s="78">
        <v>2020680010082</v>
      </c>
      <c r="H15" s="17" t="s">
        <v>52</v>
      </c>
      <c r="I15" s="63" t="s">
        <v>54</v>
      </c>
      <c r="J15" s="43">
        <v>44578</v>
      </c>
      <c r="K15" s="43">
        <v>44926</v>
      </c>
      <c r="L15" s="45">
        <v>104</v>
      </c>
      <c r="M15" s="51">
        <v>125</v>
      </c>
      <c r="N15" s="52">
        <f t="shared" si="0"/>
        <v>1</v>
      </c>
      <c r="O15" s="24" t="s">
        <v>85</v>
      </c>
      <c r="P15" s="34">
        <f>350000000+428539063</f>
        <v>778539063</v>
      </c>
      <c r="Q15" s="34">
        <v>258900449</v>
      </c>
      <c r="R15" s="36"/>
      <c r="S15" s="34">
        <v>60000000</v>
      </c>
      <c r="T15" s="34"/>
      <c r="U15" s="35">
        <f>SUM(P15:T15)</f>
        <v>1097439512</v>
      </c>
      <c r="V15" s="34">
        <v>477130297</v>
      </c>
      <c r="W15" s="34">
        <v>240483371</v>
      </c>
      <c r="X15" s="80"/>
      <c r="Y15" s="34">
        <v>62000000</v>
      </c>
      <c r="Z15" s="34"/>
      <c r="AA15" s="81">
        <f t="shared" si="1"/>
        <v>779613668</v>
      </c>
      <c r="AB15" s="19">
        <f>IFERROR(AA15/U15,"-")</f>
        <v>0.71039329227285919</v>
      </c>
      <c r="AC15" s="20"/>
      <c r="AD15" s="3" t="s">
        <v>42</v>
      </c>
      <c r="AE15" s="65" t="s">
        <v>80</v>
      </c>
    </row>
    <row r="16" spans="1:31" s="15" customFormat="1" ht="66.75" customHeight="1" x14ac:dyDescent="0.2">
      <c r="A16" s="16">
        <v>126</v>
      </c>
      <c r="B16" s="17" t="s">
        <v>35</v>
      </c>
      <c r="C16" s="17" t="s">
        <v>48</v>
      </c>
      <c r="D16" s="17" t="s">
        <v>49</v>
      </c>
      <c r="E16" s="25" t="s">
        <v>56</v>
      </c>
      <c r="F16" s="17" t="s">
        <v>57</v>
      </c>
      <c r="G16" s="79">
        <v>2020680010104</v>
      </c>
      <c r="H16" s="17" t="s">
        <v>58</v>
      </c>
      <c r="I16" s="63" t="str">
        <f>E16</f>
        <v>Desarrollar 144 eventos recreativos y deportivos para las comunidades bumanguesas, incluidas las vacaciones creativas para infancia.</v>
      </c>
      <c r="J16" s="43">
        <v>44593</v>
      </c>
      <c r="K16" s="43">
        <v>44926</v>
      </c>
      <c r="L16" s="45">
        <v>50</v>
      </c>
      <c r="M16" s="51">
        <v>78</v>
      </c>
      <c r="N16" s="53">
        <f t="shared" si="0"/>
        <v>1</v>
      </c>
      <c r="O16" s="18" t="s">
        <v>86</v>
      </c>
      <c r="P16" s="34">
        <f>244002156+281363174</f>
        <v>525365330</v>
      </c>
      <c r="Q16" s="34">
        <v>44582533</v>
      </c>
      <c r="R16" s="36"/>
      <c r="S16" s="34"/>
      <c r="T16" s="34"/>
      <c r="U16" s="35">
        <f>SUM(P16:T16)</f>
        <v>569947863</v>
      </c>
      <c r="V16" s="34">
        <v>433503437.42000002</v>
      </c>
      <c r="W16" s="34">
        <v>35500000</v>
      </c>
      <c r="X16" s="80"/>
      <c r="Y16" s="80"/>
      <c r="Z16" s="80"/>
      <c r="AA16" s="81">
        <f t="shared" ref="AA16:AA17" si="2">SUM(V16:Z16)</f>
        <v>469003437.42000002</v>
      </c>
      <c r="AB16" s="19">
        <f>IFERROR(AA16/U16,"-")</f>
        <v>0.82288831640026694</v>
      </c>
      <c r="AC16" s="20"/>
      <c r="AD16" s="3" t="s">
        <v>42</v>
      </c>
      <c r="AE16" s="65" t="s">
        <v>80</v>
      </c>
    </row>
    <row r="17" spans="1:31" s="15" customFormat="1" ht="80.25" customHeight="1" x14ac:dyDescent="0.2">
      <c r="A17" s="16">
        <v>127</v>
      </c>
      <c r="B17" s="17" t="s">
        <v>35</v>
      </c>
      <c r="C17" s="17" t="s">
        <v>48</v>
      </c>
      <c r="D17" s="17" t="s">
        <v>49</v>
      </c>
      <c r="E17" s="25" t="s">
        <v>59</v>
      </c>
      <c r="F17" s="17" t="s">
        <v>60</v>
      </c>
      <c r="G17" s="79">
        <v>2020680010104</v>
      </c>
      <c r="H17" s="17" t="s">
        <v>58</v>
      </c>
      <c r="I17" s="63" t="str">
        <f>E17</f>
        <v>Desarrollar 16 eventos deportivos y recreativos dirigido a población vulnerable: discapacidad, víctimas del conflicto interno armado y población carcelaria hombres y mujeres.</v>
      </c>
      <c r="J17" s="43">
        <v>44593</v>
      </c>
      <c r="K17" s="43">
        <v>44926</v>
      </c>
      <c r="L17" s="45">
        <v>5</v>
      </c>
      <c r="M17" s="51">
        <v>6</v>
      </c>
      <c r="N17" s="52">
        <f t="shared" si="0"/>
        <v>1</v>
      </c>
      <c r="O17" s="18" t="s">
        <v>86</v>
      </c>
      <c r="P17" s="34">
        <f>200000000+200000000</f>
        <v>400000000</v>
      </c>
      <c r="Q17" s="34"/>
      <c r="R17" s="36"/>
      <c r="S17" s="34"/>
      <c r="T17" s="34"/>
      <c r="U17" s="35">
        <f>SUM(P17:T17)</f>
        <v>400000000</v>
      </c>
      <c r="V17" s="34">
        <v>382697588.41000003</v>
      </c>
      <c r="W17" s="34"/>
      <c r="X17" s="80"/>
      <c r="Y17" s="80"/>
      <c r="Z17" s="80"/>
      <c r="AA17" s="81">
        <f t="shared" si="2"/>
        <v>382697588.41000003</v>
      </c>
      <c r="AB17" s="19">
        <f>IFERROR(AA17/U17,"-")</f>
        <v>0.95674397102500008</v>
      </c>
      <c r="AC17" s="20"/>
      <c r="AD17" s="3" t="s">
        <v>42</v>
      </c>
      <c r="AE17" s="65" t="s">
        <v>80</v>
      </c>
    </row>
    <row r="18" spans="1:31" s="15" customFormat="1" ht="108" customHeight="1" x14ac:dyDescent="0.2">
      <c r="A18" s="16">
        <v>128</v>
      </c>
      <c r="B18" s="17" t="s">
        <v>35</v>
      </c>
      <c r="C18" s="17" t="s">
        <v>48</v>
      </c>
      <c r="D18" s="17" t="s">
        <v>61</v>
      </c>
      <c r="E18" s="25" t="s">
        <v>62</v>
      </c>
      <c r="F18" s="17" t="s">
        <v>63</v>
      </c>
      <c r="G18" s="78">
        <v>2020680010066</v>
      </c>
      <c r="H18" s="17" t="s">
        <v>64</v>
      </c>
      <c r="I18" s="63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43">
        <v>44593</v>
      </c>
      <c r="K18" s="43">
        <v>44926</v>
      </c>
      <c r="L18" s="45">
        <v>28000</v>
      </c>
      <c r="M18" s="46">
        <v>29077</v>
      </c>
      <c r="N18" s="52">
        <f t="shared" si="0"/>
        <v>1</v>
      </c>
      <c r="O18" s="18" t="s">
        <v>87</v>
      </c>
      <c r="P18" s="32">
        <v>1261711154.96</v>
      </c>
      <c r="Q18" s="32">
        <v>1491312284.04</v>
      </c>
      <c r="R18" s="32"/>
      <c r="S18" s="32"/>
      <c r="T18" s="32">
        <v>417892984.38</v>
      </c>
      <c r="U18" s="44">
        <f>SUM(P18:T18)</f>
        <v>3170916423.3800001</v>
      </c>
      <c r="V18" s="82">
        <v>1085876500</v>
      </c>
      <c r="W18" s="82">
        <v>1416688126</v>
      </c>
      <c r="X18" s="83"/>
      <c r="Y18" s="83"/>
      <c r="Z18" s="84">
        <v>287375707</v>
      </c>
      <c r="AA18" s="44">
        <f t="shared" ref="AA18:AA23" si="3">SUM(V18:Z18)</f>
        <v>2789940333</v>
      </c>
      <c r="AB18" s="19">
        <f t="shared" ref="AB18:AB19" si="4">IFERROR(AA18/U18,"-")</f>
        <v>0.87985300162093105</v>
      </c>
      <c r="AC18" s="21"/>
      <c r="AD18" s="3" t="s">
        <v>42</v>
      </c>
      <c r="AE18" s="65" t="s">
        <v>80</v>
      </c>
    </row>
    <row r="19" spans="1:31" s="15" customFormat="1" ht="62.45" customHeight="1" x14ac:dyDescent="0.2">
      <c r="A19" s="16">
        <v>129</v>
      </c>
      <c r="B19" s="17" t="s">
        <v>35</v>
      </c>
      <c r="C19" s="17" t="s">
        <v>48</v>
      </c>
      <c r="D19" s="29" t="s">
        <v>61</v>
      </c>
      <c r="E19" s="25" t="s">
        <v>65</v>
      </c>
      <c r="F19" s="29" t="s">
        <v>66</v>
      </c>
      <c r="G19" s="78">
        <v>2020680010118</v>
      </c>
      <c r="H19" s="29" t="s">
        <v>67</v>
      </c>
      <c r="I19" s="66" t="s">
        <v>68</v>
      </c>
      <c r="J19" s="43">
        <v>44593</v>
      </c>
      <c r="K19" s="43">
        <v>44926</v>
      </c>
      <c r="L19" s="100">
        <v>200</v>
      </c>
      <c r="M19" s="101">
        <v>200</v>
      </c>
      <c r="N19" s="102">
        <f t="shared" si="0"/>
        <v>1</v>
      </c>
      <c r="O19" s="27" t="s">
        <v>81</v>
      </c>
      <c r="P19" s="30"/>
      <c r="Q19" s="30"/>
      <c r="R19" s="36"/>
      <c r="S19" s="30"/>
      <c r="T19" s="32"/>
      <c r="U19" s="103">
        <f>SUM(P19:T20)</f>
        <v>60000000</v>
      </c>
      <c r="V19" s="32"/>
      <c r="W19" s="34"/>
      <c r="X19" s="34"/>
      <c r="Y19" s="34"/>
      <c r="Z19" s="34"/>
      <c r="AA19" s="103">
        <f>SUM(V19:Z20)</f>
        <v>60000000</v>
      </c>
      <c r="AB19" s="107">
        <f t="shared" si="4"/>
        <v>1</v>
      </c>
      <c r="AC19" s="108"/>
      <c r="AD19" s="109" t="s">
        <v>42</v>
      </c>
      <c r="AE19" s="106" t="s">
        <v>80</v>
      </c>
    </row>
    <row r="20" spans="1:31" s="15" customFormat="1" ht="76.900000000000006" customHeight="1" x14ac:dyDescent="0.2">
      <c r="A20" s="16">
        <v>129</v>
      </c>
      <c r="B20" s="17" t="s">
        <v>35</v>
      </c>
      <c r="C20" s="17" t="s">
        <v>48</v>
      </c>
      <c r="D20" s="17" t="s">
        <v>61</v>
      </c>
      <c r="E20" s="25" t="s">
        <v>65</v>
      </c>
      <c r="F20" s="17" t="s">
        <v>66</v>
      </c>
      <c r="G20" s="78">
        <v>2022680010013</v>
      </c>
      <c r="H20" s="17" t="s">
        <v>89</v>
      </c>
      <c r="I20" s="63" t="s">
        <v>68</v>
      </c>
      <c r="J20" s="43">
        <v>44593</v>
      </c>
      <c r="K20" s="43">
        <v>44926</v>
      </c>
      <c r="L20" s="100"/>
      <c r="M20" s="101"/>
      <c r="N20" s="102"/>
      <c r="O20" s="22" t="s">
        <v>91</v>
      </c>
      <c r="P20" s="31">
        <v>50427121.509999998</v>
      </c>
      <c r="Q20" s="31">
        <v>9572878.4900000002</v>
      </c>
      <c r="R20" s="36"/>
      <c r="S20" s="37"/>
      <c r="T20" s="37"/>
      <c r="U20" s="103"/>
      <c r="V20" s="34">
        <v>50427121.509999998</v>
      </c>
      <c r="W20" s="34">
        <v>9572878.4900000002</v>
      </c>
      <c r="X20" s="34"/>
      <c r="Y20" s="34"/>
      <c r="Z20" s="34"/>
      <c r="AA20" s="103"/>
      <c r="AB20" s="107"/>
      <c r="AC20" s="108"/>
      <c r="AD20" s="109"/>
      <c r="AE20" s="106"/>
    </row>
    <row r="21" spans="1:31" s="15" customFormat="1" ht="57" x14ac:dyDescent="0.2">
      <c r="A21" s="16">
        <v>130</v>
      </c>
      <c r="B21" s="17" t="s">
        <v>35</v>
      </c>
      <c r="C21" s="17" t="s">
        <v>48</v>
      </c>
      <c r="D21" s="29" t="s">
        <v>61</v>
      </c>
      <c r="E21" s="25" t="s">
        <v>69</v>
      </c>
      <c r="F21" s="29" t="s">
        <v>70</v>
      </c>
      <c r="G21" s="78">
        <v>2020680010118</v>
      </c>
      <c r="H21" s="29" t="s">
        <v>67</v>
      </c>
      <c r="I21" s="29" t="s">
        <v>71</v>
      </c>
      <c r="J21" s="43">
        <v>44593</v>
      </c>
      <c r="K21" s="43">
        <v>44926</v>
      </c>
      <c r="L21" s="100">
        <v>25</v>
      </c>
      <c r="M21" s="101">
        <v>25</v>
      </c>
      <c r="N21" s="102">
        <f>IFERROR(IF(M21/L21&gt;100%,100%,M21/L21),"-")</f>
        <v>1</v>
      </c>
      <c r="O21" s="28" t="s">
        <v>88</v>
      </c>
      <c r="P21" s="34">
        <v>92950000</v>
      </c>
      <c r="Q21" s="30"/>
      <c r="R21" s="36"/>
      <c r="S21" s="30"/>
      <c r="T21" s="32">
        <v>1842100</v>
      </c>
      <c r="U21" s="103">
        <f>SUM(P21:T22)</f>
        <v>3747948133.4899998</v>
      </c>
      <c r="V21" s="34">
        <v>92950000</v>
      </c>
      <c r="W21" s="34"/>
      <c r="X21" s="34"/>
      <c r="Y21" s="34"/>
      <c r="Z21" s="34">
        <v>1842100</v>
      </c>
      <c r="AA21" s="103">
        <f>SUM(V21:Z22)</f>
        <v>3626150486</v>
      </c>
      <c r="AB21" s="107">
        <f>IFERROR(AA21/U21,"-")</f>
        <v>0.96750284605017078</v>
      </c>
      <c r="AC21" s="108"/>
      <c r="AD21" s="109" t="s">
        <v>42</v>
      </c>
      <c r="AE21" s="106" t="s">
        <v>80</v>
      </c>
    </row>
    <row r="22" spans="1:31" s="15" customFormat="1" ht="76.900000000000006" customHeight="1" x14ac:dyDescent="0.2">
      <c r="A22" s="16">
        <v>130</v>
      </c>
      <c r="B22" s="17" t="s">
        <v>35</v>
      </c>
      <c r="C22" s="17" t="s">
        <v>48</v>
      </c>
      <c r="D22" s="17" t="s">
        <v>61</v>
      </c>
      <c r="E22" s="25" t="s">
        <v>69</v>
      </c>
      <c r="F22" s="17" t="s">
        <v>70</v>
      </c>
      <c r="G22" s="78">
        <v>2022680010013</v>
      </c>
      <c r="H22" s="17" t="s">
        <v>89</v>
      </c>
      <c r="I22" s="17" t="s">
        <v>71</v>
      </c>
      <c r="J22" s="43">
        <v>44593</v>
      </c>
      <c r="K22" s="43">
        <v>44926</v>
      </c>
      <c r="L22" s="100"/>
      <c r="M22" s="101"/>
      <c r="N22" s="102"/>
      <c r="O22" s="23" t="s">
        <v>90</v>
      </c>
      <c r="P22" s="31">
        <v>3533458888.4899998</v>
      </c>
      <c r="Q22" s="31">
        <v>119697145</v>
      </c>
      <c r="R22" s="36"/>
      <c r="S22" s="37"/>
      <c r="T22" s="37"/>
      <c r="U22" s="103"/>
      <c r="V22" s="34">
        <v>3471117179</v>
      </c>
      <c r="W22" s="34">
        <v>60241207</v>
      </c>
      <c r="X22" s="34"/>
      <c r="Y22" s="34"/>
      <c r="Z22" s="34"/>
      <c r="AA22" s="103"/>
      <c r="AB22" s="107"/>
      <c r="AC22" s="108"/>
      <c r="AD22" s="109"/>
      <c r="AE22" s="106"/>
    </row>
    <row r="23" spans="1:31" ht="156.75" x14ac:dyDescent="0.2">
      <c r="A23" s="40">
        <v>131</v>
      </c>
      <c r="B23" s="67" t="s">
        <v>35</v>
      </c>
      <c r="C23" s="67" t="s">
        <v>48</v>
      </c>
      <c r="D23" s="67" t="s">
        <v>72</v>
      </c>
      <c r="E23" s="68" t="s">
        <v>73</v>
      </c>
      <c r="F23" s="69" t="s">
        <v>74</v>
      </c>
      <c r="G23" s="78">
        <v>2020680010057</v>
      </c>
      <c r="H23" s="69" t="s">
        <v>75</v>
      </c>
      <c r="I23" s="67" t="s">
        <v>76</v>
      </c>
      <c r="J23" s="70">
        <v>44593</v>
      </c>
      <c r="K23" s="70">
        <v>44926</v>
      </c>
      <c r="L23" s="71">
        <v>30</v>
      </c>
      <c r="M23" s="46">
        <v>30</v>
      </c>
      <c r="N23" s="72">
        <f>IFERROR(IF(M23/L23&gt;100%,100%,M23/L23),"-")</f>
        <v>1</v>
      </c>
      <c r="O23" s="73" t="s">
        <v>92</v>
      </c>
      <c r="P23" s="34">
        <v>3900370101.0799999</v>
      </c>
      <c r="Q23" s="34">
        <v>241338458.61999997</v>
      </c>
      <c r="R23" s="74"/>
      <c r="S23" s="34">
        <v>110956335.5</v>
      </c>
      <c r="T23" s="34">
        <v>32167209.34</v>
      </c>
      <c r="U23" s="35">
        <f>SUM(P23:T23)</f>
        <v>4284832104.54</v>
      </c>
      <c r="V23" s="34">
        <v>3562078334.73</v>
      </c>
      <c r="W23" s="34">
        <v>215798647.41</v>
      </c>
      <c r="X23" s="34"/>
      <c r="Y23" s="34">
        <v>32509522.420000002</v>
      </c>
      <c r="Z23" s="34">
        <v>32167209.34</v>
      </c>
      <c r="AA23" s="44">
        <f t="shared" si="3"/>
        <v>3842553713.9000001</v>
      </c>
      <c r="AB23" s="75">
        <f>IFERROR(AA23/U23,"-")</f>
        <v>0.89678046190622429</v>
      </c>
      <c r="AC23" s="76"/>
      <c r="AD23" s="3" t="s">
        <v>42</v>
      </c>
      <c r="AE23" s="77" t="s">
        <v>80</v>
      </c>
    </row>
    <row r="24" spans="1:31" ht="15" x14ac:dyDescent="0.2">
      <c r="A24" s="61" cm="1">
        <f t="array" ref="A24">SUM(--(FREQUENCY(A9:A23,A9:A23)&gt;0))</f>
        <v>11</v>
      </c>
      <c r="B24" s="62"/>
      <c r="C24" s="54"/>
      <c r="D24" s="54"/>
      <c r="E24" s="54"/>
      <c r="F24" s="54"/>
      <c r="G24" s="54"/>
      <c r="H24" s="54"/>
      <c r="I24" s="54"/>
      <c r="J24" s="55"/>
      <c r="K24" s="55"/>
      <c r="L24" s="56"/>
      <c r="M24" s="57" t="s">
        <v>16</v>
      </c>
      <c r="N24" s="58">
        <f>IFERROR(AVERAGE(N9:N23),"-")</f>
        <v>1</v>
      </c>
      <c r="O24" s="59"/>
      <c r="P24" s="85">
        <f t="shared" ref="P24:V24" si="5">SUM(P9:P23)</f>
        <v>12772626821.039999</v>
      </c>
      <c r="Q24" s="85">
        <f t="shared" si="5"/>
        <v>2825353976.1499996</v>
      </c>
      <c r="R24" s="85">
        <f t="shared" si="5"/>
        <v>0</v>
      </c>
      <c r="S24" s="85">
        <f t="shared" si="5"/>
        <v>250956335.5</v>
      </c>
      <c r="T24" s="85">
        <f t="shared" si="5"/>
        <v>451902293.71999997</v>
      </c>
      <c r="U24" s="86">
        <f>SUM(U9:U23)</f>
        <v>16300839426.41</v>
      </c>
      <c r="V24" s="85">
        <f t="shared" si="5"/>
        <v>11612102253.9</v>
      </c>
      <c r="W24" s="85">
        <f t="shared" ref="W24:Z24" si="6">SUM(W9:W23)</f>
        <v>2498956456.8999996</v>
      </c>
      <c r="X24" s="85">
        <f t="shared" si="6"/>
        <v>0</v>
      </c>
      <c r="Y24" s="85">
        <f t="shared" si="6"/>
        <v>170589522.42000002</v>
      </c>
      <c r="Z24" s="85">
        <f t="shared" si="6"/>
        <v>321385016.33999997</v>
      </c>
      <c r="AA24" s="86">
        <f>SUM(AA9:AA23)</f>
        <v>14603033249.559999</v>
      </c>
      <c r="AB24" s="1">
        <f>IFERROR(AA24/U24,"-")</f>
        <v>0.89584547565696038</v>
      </c>
      <c r="AC24" s="60">
        <f>SUM(AC9:AC23)</f>
        <v>0</v>
      </c>
      <c r="AD24" s="59"/>
      <c r="AE24" s="59"/>
    </row>
    <row r="25" spans="1:31" x14ac:dyDescent="0.2"/>
    <row r="26" spans="1:31" x14ac:dyDescent="0.2">
      <c r="P26" s="4"/>
      <c r="U26" s="38"/>
      <c r="V26" s="38"/>
      <c r="W26" s="38"/>
      <c r="X26" s="38"/>
      <c r="Y26" s="38"/>
      <c r="Z26" s="38"/>
      <c r="AA26" s="38"/>
    </row>
    <row r="27" spans="1:31" x14ac:dyDescent="0.2">
      <c r="S27"/>
      <c r="T27"/>
      <c r="U27"/>
      <c r="V27"/>
      <c r="W27"/>
      <c r="X27"/>
      <c r="Y27"/>
      <c r="Z27"/>
      <c r="AA27"/>
      <c r="AB27"/>
    </row>
    <row r="28" spans="1:31" x14ac:dyDescent="0.2">
      <c r="F28" s="10"/>
      <c r="G28" s="10"/>
      <c r="S28"/>
      <c r="T28"/>
      <c r="U28"/>
      <c r="V28"/>
      <c r="W28"/>
      <c r="X28"/>
      <c r="Y28"/>
      <c r="Z28"/>
      <c r="AA28"/>
      <c r="AB28"/>
    </row>
    <row r="29" spans="1:31" x14ac:dyDescent="0.2">
      <c r="F29" s="10"/>
      <c r="G29" s="10"/>
      <c r="S29"/>
      <c r="T29"/>
      <c r="U29"/>
      <c r="V29"/>
      <c r="W29"/>
      <c r="X29"/>
      <c r="Y29"/>
      <c r="Z29"/>
      <c r="AA29"/>
      <c r="AB29"/>
    </row>
    <row r="30" spans="1:31" hidden="1" x14ac:dyDescent="0.2">
      <c r="F30" s="10"/>
      <c r="G30" s="10"/>
      <c r="S30"/>
      <c r="T30"/>
      <c r="U30"/>
      <c r="V30"/>
      <c r="W30"/>
      <c r="X30"/>
      <c r="Y30"/>
      <c r="Z30"/>
      <c r="AA30"/>
      <c r="AB30"/>
    </row>
    <row r="31" spans="1:31" hidden="1" x14ac:dyDescent="0.2">
      <c r="F31" s="2"/>
      <c r="S31"/>
      <c r="T31"/>
      <c r="U31"/>
      <c r="V31"/>
      <c r="W31"/>
      <c r="X31"/>
      <c r="Y31"/>
      <c r="Z31"/>
      <c r="AA31"/>
      <c r="AB31"/>
    </row>
    <row r="32" spans="1:31" hidden="1" x14ac:dyDescent="0.2">
      <c r="S32"/>
      <c r="T32"/>
      <c r="U32"/>
      <c r="V32"/>
      <c r="W32"/>
      <c r="X32"/>
      <c r="Y32"/>
      <c r="Z32"/>
      <c r="AA32"/>
      <c r="AB32"/>
    </row>
    <row r="33" spans="18:24" hidden="1" x14ac:dyDescent="0.2">
      <c r="R33" s="13"/>
      <c r="X33" s="26"/>
    </row>
    <row r="35" spans="18:24" hidden="1" x14ac:dyDescent="0.2">
      <c r="U35" s="12"/>
    </row>
    <row r="37" spans="18:24" hidden="1" x14ac:dyDescent="0.2">
      <c r="U37" s="11"/>
    </row>
  </sheetData>
  <mergeCells count="54">
    <mergeCell ref="AA21:AA22"/>
    <mergeCell ref="AB21:AB22"/>
    <mergeCell ref="AC21:AC22"/>
    <mergeCell ref="AD21:AD22"/>
    <mergeCell ref="AE21:AE22"/>
    <mergeCell ref="AA19:AA20"/>
    <mergeCell ref="AB19:AB20"/>
    <mergeCell ref="AC19:AC20"/>
    <mergeCell ref="AD19:AD20"/>
    <mergeCell ref="AE19:AE20"/>
    <mergeCell ref="AA12:AA13"/>
    <mergeCell ref="AB12:AB13"/>
    <mergeCell ref="AC12:AC13"/>
    <mergeCell ref="AD12:AD13"/>
    <mergeCell ref="AE12:AE13"/>
    <mergeCell ref="AE9:AE10"/>
    <mergeCell ref="AA9:AA10"/>
    <mergeCell ref="AB9:AB10"/>
    <mergeCell ref="AC9:AC10"/>
    <mergeCell ref="AD9:AD10"/>
    <mergeCell ref="L21:L22"/>
    <mergeCell ref="M21:M22"/>
    <mergeCell ref="N21:N22"/>
    <mergeCell ref="U9:U10"/>
    <mergeCell ref="U12:U13"/>
    <mergeCell ref="U19:U20"/>
    <mergeCell ref="U21:U22"/>
    <mergeCell ref="L12:L13"/>
    <mergeCell ref="M12:M13"/>
    <mergeCell ref="N12:N13"/>
    <mergeCell ref="L19:L20"/>
    <mergeCell ref="M19:M20"/>
    <mergeCell ref="N19:N20"/>
    <mergeCell ref="L9:L10"/>
    <mergeCell ref="M9:M10"/>
    <mergeCell ref="N9:N10"/>
    <mergeCell ref="B7:F7"/>
    <mergeCell ref="L7:N7"/>
    <mergeCell ref="A1:A4"/>
    <mergeCell ref="A5:C5"/>
    <mergeCell ref="A6:C6"/>
    <mergeCell ref="B1:AB4"/>
    <mergeCell ref="D6:G6"/>
    <mergeCell ref="D5:G5"/>
    <mergeCell ref="V7:AA7"/>
    <mergeCell ref="G7:K7"/>
    <mergeCell ref="AB7:AB8"/>
    <mergeCell ref="O7:U7"/>
    <mergeCell ref="AC1:AE1"/>
    <mergeCell ref="AC2:AE2"/>
    <mergeCell ref="AC3:AE3"/>
    <mergeCell ref="AC4:AE4"/>
    <mergeCell ref="AC7:AC8"/>
    <mergeCell ref="AD7:AE7"/>
  </mergeCells>
  <conditionalFormatting sqref="N9 N11:N12 N14:N19 N21 N23">
    <cfRule type="cellIs" dxfId="2" priority="22" operator="between">
      <formula>0.67</formula>
      <formula>1</formula>
    </cfRule>
    <cfRule type="cellIs" dxfId="1" priority="23" operator="between">
      <formula>0.34</formula>
      <formula>0.66</formula>
    </cfRule>
    <cfRule type="cellIs" dxfId="0" priority="24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25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2022-10-14T17:11:37Z</cp:lastPrinted>
  <dcterms:created xsi:type="dcterms:W3CDTF">2008-07-08T21:30:46Z</dcterms:created>
  <dcterms:modified xsi:type="dcterms:W3CDTF">2023-03-24T14:13:30Z</dcterms:modified>
</cp:coreProperties>
</file>