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hidePivotFieldList="1" defaultThemeVersion="124226"/>
  <mc:AlternateContent xmlns:mc="http://schemas.openxmlformats.org/markup-compatibility/2006">
    <mc:Choice Requires="x15">
      <x15ac:absPath xmlns:x15ac="http://schemas.microsoft.com/office/spreadsheetml/2010/11/ac" url="d:\Downloads\"/>
    </mc:Choice>
  </mc:AlternateContent>
  <xr:revisionPtr revIDLastSave="0" documentId="13_ncr:1_{AB83C4B6-6FE8-45DD-8B33-C87DB1E38D41}" xr6:coauthVersionLast="45" xr6:coauthVersionMax="47" xr10:uidLastSave="{00000000-0000-0000-0000-000000000000}"/>
  <bookViews>
    <workbookView xWindow="-120" yWindow="-120" windowWidth="20730" windowHeight="11160" tabRatio="882" firstSheet="1" activeTab="2" xr2:uid="{00000000-000D-0000-FFFF-FFFF00000000}"/>
  </bookViews>
  <sheets>
    <sheet name="Intructivo " sheetId="21" r:id="rId1"/>
    <sheet name="CONTEXTO" sheetId="23" r:id="rId2"/>
    <sheet name="Mapa de Riesgos"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81029"/>
  <pivotCaches>
    <pivotCache cacheId="6" r:id="rId11"/>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24"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12" i="1" l="1"/>
  <c r="Q12" i="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F221" i="13" l="1"/>
  <c r="F211" i="13"/>
  <c r="F212" i="13"/>
  <c r="F213" i="13"/>
  <c r="F214" i="13"/>
  <c r="F215" i="13"/>
  <c r="F216" i="13"/>
  <c r="F217" i="13"/>
  <c r="F218" i="13"/>
  <c r="F219" i="13"/>
  <c r="F220" i="13"/>
  <c r="F210" i="13"/>
  <c r="K17" i="1"/>
  <c r="K16" i="1"/>
  <c r="K13" i="1"/>
  <c r="K14" i="1"/>
  <c r="B221" i="13" a="1"/>
  <c r="K15" i="1"/>
  <c r="B221"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H24" i="1"/>
  <c r="I24" i="1" s="1"/>
  <c r="X24" i="1" s="1"/>
  <c r="H18" i="1"/>
  <c r="Q17" i="1"/>
  <c r="Q16" i="1"/>
  <c r="T23" i="1"/>
  <c r="Q23" i="1"/>
  <c r="T22" i="1"/>
  <c r="Q22" i="1"/>
  <c r="T21" i="1"/>
  <c r="Q21" i="1"/>
  <c r="T20" i="1"/>
  <c r="Q20" i="1"/>
  <c r="T19" i="1"/>
  <c r="Q19" i="1"/>
  <c r="T18" i="1"/>
  <c r="Q18" i="1"/>
  <c r="Y24" i="1" l="1"/>
  <c r="Z24" i="1"/>
  <c r="X54" i="1"/>
  <c r="X27" i="1"/>
  <c r="X38" i="1"/>
  <c r="X46" i="1"/>
  <c r="X58" i="1"/>
  <c r="X32" i="1"/>
  <c r="X29" i="1"/>
  <c r="X40" i="1"/>
  <c r="X52" i="1"/>
  <c r="X35" i="1"/>
  <c r="X34" i="1"/>
  <c r="X33" i="1"/>
  <c r="AB55" i="1"/>
  <c r="X56" i="1"/>
  <c r="X55" i="1"/>
  <c r="X31" i="1"/>
  <c r="X30" i="1"/>
  <c r="X51" i="1"/>
  <c r="X50" i="1"/>
  <c r="X53" i="1"/>
  <c r="X57" i="1"/>
  <c r="X59"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30" i="1" l="1"/>
  <c r="AA30" i="1" s="1"/>
  <c r="AB42" i="1"/>
  <c r="AA42" i="1" s="1"/>
  <c r="AB54" i="1"/>
  <c r="AA54" i="1" s="1"/>
  <c r="AB48" i="1"/>
  <c r="AB36" i="1"/>
  <c r="AA36" i="1" s="1"/>
  <c r="AA48" i="1" l="1"/>
  <c r="V22" i="19" s="1"/>
  <c r="AB49" i="1"/>
  <c r="AB25" i="1"/>
  <c r="AA25"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30"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AA16" i="1" l="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AB20" i="1" l="1"/>
  <c r="AA20" i="1" s="1"/>
  <c r="AJ27" i="19" l="1"/>
  <c r="L27" i="19"/>
  <c r="AJ17" i="19"/>
  <c r="L17" i="19"/>
  <c r="X17" i="19"/>
  <c r="AD7" i="19"/>
  <c r="AD37" i="19"/>
  <c r="AD47" i="19"/>
  <c r="AJ37" i="19"/>
  <c r="L7" i="19"/>
  <c r="R37" i="19"/>
  <c r="AD27" i="19"/>
  <c r="AD17" i="19"/>
  <c r="X7" i="19"/>
  <c r="R27" i="19"/>
  <c r="AJ47" i="19"/>
  <c r="X37" i="19"/>
  <c r="R17" i="19"/>
  <c r="R7" i="19"/>
  <c r="R47" i="19"/>
  <c r="AJ7" i="19"/>
  <c r="L37" i="19"/>
  <c r="X47" i="19"/>
  <c r="X27" i="19"/>
  <c r="L47" i="19"/>
  <c r="AC20" i="1"/>
  <c r="B223" i="13"/>
  <c r="B222" i="13"/>
  <c r="K60" i="1" l="1"/>
  <c r="L60" i="1" s="1"/>
  <c r="K12" i="1"/>
  <c r="L12" i="1" s="1"/>
  <c r="K66" i="1"/>
  <c r="L66" i="1" s="1"/>
  <c r="K30" i="1"/>
  <c r="L30" i="1" s="1"/>
  <c r="K18" i="1"/>
  <c r="L18" i="1" s="1"/>
  <c r="K42" i="1"/>
  <c r="L42" i="1" s="1"/>
  <c r="K36" i="1"/>
  <c r="L36" i="1" s="1"/>
  <c r="K48" i="1"/>
  <c r="L48" i="1" s="1"/>
  <c r="K24" i="1"/>
  <c r="L24" i="1" s="1"/>
  <c r="K54" i="1"/>
  <c r="L54" i="1" s="1"/>
  <c r="N24" i="18" l="1"/>
  <c r="T16" i="18"/>
  <c r="Z40" i="18"/>
  <c r="AF8" i="18"/>
  <c r="AF16" i="18"/>
  <c r="Z32" i="18"/>
  <c r="T24" i="18"/>
  <c r="AF24" i="18"/>
  <c r="T40" i="18"/>
  <c r="N40" i="18"/>
  <c r="AL16" i="18"/>
  <c r="M42" i="1"/>
  <c r="Z8" i="18"/>
  <c r="N32" i="18"/>
  <c r="T32" i="18"/>
  <c r="AF40" i="18"/>
  <c r="AL8" i="18"/>
  <c r="AL40" i="18"/>
  <c r="Z16" i="18"/>
  <c r="N8" i="18"/>
  <c r="N16" i="18"/>
  <c r="AF32" i="18"/>
  <c r="AL32" i="18"/>
  <c r="Z24" i="18"/>
  <c r="T8" i="18"/>
  <c r="AL24" i="18"/>
  <c r="N42" i="1"/>
  <c r="J42" i="18"/>
  <c r="AB18" i="18"/>
  <c r="AH10" i="18"/>
  <c r="V18" i="18"/>
  <c r="AH26" i="18"/>
  <c r="V10" i="18"/>
  <c r="J10" i="18"/>
  <c r="J18" i="18"/>
  <c r="AH34" i="18"/>
  <c r="V34" i="18"/>
  <c r="AB34" i="18"/>
  <c r="J34" i="18"/>
  <c r="AB26" i="18"/>
  <c r="M48" i="1"/>
  <c r="P34" i="18"/>
  <c r="J26" i="18"/>
  <c r="P18" i="18"/>
  <c r="AB42" i="18"/>
  <c r="V42" i="18"/>
  <c r="V26" i="18"/>
  <c r="AB10" i="18"/>
  <c r="N48" i="1"/>
  <c r="P10" i="18"/>
  <c r="P42" i="18"/>
  <c r="AH42" i="18"/>
  <c r="P26" i="18"/>
  <c r="AH18" i="18"/>
  <c r="AB40" i="18"/>
  <c r="AB24" i="18"/>
  <c r="J24" i="18"/>
  <c r="P8" i="18"/>
  <c r="V16" i="18"/>
  <c r="V8" i="18"/>
  <c r="AH8" i="18"/>
  <c r="AB32" i="18"/>
  <c r="P16" i="18"/>
  <c r="P32" i="18"/>
  <c r="P24" i="18"/>
  <c r="N30" i="1"/>
  <c r="V40" i="18"/>
  <c r="J40" i="18"/>
  <c r="AH32" i="18"/>
  <c r="P40" i="18"/>
  <c r="J32" i="18"/>
  <c r="AH16" i="18"/>
  <c r="AB16" i="18"/>
  <c r="AH40" i="18"/>
  <c r="J8" i="18"/>
  <c r="AB8" i="18"/>
  <c r="J16" i="18"/>
  <c r="V24" i="18"/>
  <c r="M30" i="1"/>
  <c r="AH24" i="18"/>
  <c r="V32" i="18"/>
  <c r="T14" i="18"/>
  <c r="N14" i="18"/>
  <c r="AF14" i="18"/>
  <c r="Z14" i="18"/>
  <c r="N6" i="18"/>
  <c r="N30" i="18"/>
  <c r="T6" i="18"/>
  <c r="Z22" i="18"/>
  <c r="AF22" i="18"/>
  <c r="T38" i="18"/>
  <c r="AL14" i="18"/>
  <c r="AF6" i="18"/>
  <c r="Z30" i="18"/>
  <c r="N38" i="18"/>
  <c r="AL38" i="18"/>
  <c r="Z6" i="18"/>
  <c r="AL6" i="18"/>
  <c r="Z38" i="18"/>
  <c r="AF38" i="18"/>
  <c r="AL22" i="18"/>
  <c r="AF30" i="18"/>
  <c r="T30" i="18"/>
  <c r="M24" i="1"/>
  <c r="AB24" i="1" s="1"/>
  <c r="AA24" i="1" s="1"/>
  <c r="T22" i="18"/>
  <c r="N22" i="18"/>
  <c r="N24" i="1"/>
  <c r="AL30" i="18"/>
  <c r="R24" i="18"/>
  <c r="AD32" i="18"/>
  <c r="X32" i="18"/>
  <c r="R16" i="18"/>
  <c r="AD8" i="18"/>
  <c r="X8" i="18"/>
  <c r="M36" i="1"/>
  <c r="L40" i="18"/>
  <c r="AD24" i="18"/>
  <c r="R32" i="18"/>
  <c r="R8" i="18"/>
  <c r="X40" i="18"/>
  <c r="L32" i="18"/>
  <c r="L16" i="18"/>
  <c r="L8" i="18"/>
  <c r="L24" i="18"/>
  <c r="AJ40" i="18"/>
  <c r="AD40" i="18"/>
  <c r="AJ24" i="18"/>
  <c r="AJ8" i="18"/>
  <c r="R40" i="18"/>
  <c r="X16" i="18"/>
  <c r="X24" i="18"/>
  <c r="AJ16" i="18"/>
  <c r="AJ32" i="18"/>
  <c r="AD16" i="18"/>
  <c r="N36" i="1"/>
  <c r="P36" i="18"/>
  <c r="AH44" i="18"/>
  <c r="AB12" i="18"/>
  <c r="V36" i="18"/>
  <c r="J28" i="18"/>
  <c r="AB44" i="18"/>
  <c r="M66" i="1"/>
  <c r="J12" i="18"/>
  <c r="AB28" i="18"/>
  <c r="AH12" i="18"/>
  <c r="P12" i="18"/>
  <c r="P20" i="18"/>
  <c r="AH20" i="18"/>
  <c r="N66" i="1"/>
  <c r="V28" i="18"/>
  <c r="P28" i="18"/>
  <c r="V12" i="18"/>
  <c r="V20" i="18"/>
  <c r="AH36" i="18"/>
  <c r="V44" i="18"/>
  <c r="AB36" i="18"/>
  <c r="J44" i="18"/>
  <c r="P44" i="18"/>
  <c r="J20" i="18"/>
  <c r="AH28" i="18"/>
  <c r="AB20" i="18"/>
  <c r="J36" i="18"/>
  <c r="AJ26" i="18"/>
  <c r="AD26" i="18"/>
  <c r="AD10" i="18"/>
  <c r="AD18" i="18"/>
  <c r="R34" i="18"/>
  <c r="X26" i="18"/>
  <c r="R42" i="18"/>
  <c r="R18" i="18"/>
  <c r="AD42" i="18"/>
  <c r="AJ34" i="18"/>
  <c r="M54" i="1"/>
  <c r="L34" i="18"/>
  <c r="N54" i="1"/>
  <c r="AJ18" i="18"/>
  <c r="X34" i="18"/>
  <c r="X42" i="18"/>
  <c r="X10" i="18"/>
  <c r="L10" i="18"/>
  <c r="AJ42" i="18"/>
  <c r="L42" i="18"/>
  <c r="X18" i="18"/>
  <c r="AJ10" i="18"/>
  <c r="AD34" i="18"/>
  <c r="R26" i="18"/>
  <c r="L18" i="18"/>
  <c r="R10" i="18"/>
  <c r="L26" i="18"/>
  <c r="P14" i="18"/>
  <c r="V14" i="18"/>
  <c r="P30" i="18"/>
  <c r="P6" i="18"/>
  <c r="M12" i="1"/>
  <c r="AB12" i="1" s="1"/>
  <c r="AH30" i="18"/>
  <c r="AB22" i="18"/>
  <c r="J38" i="18"/>
  <c r="V6" i="18"/>
  <c r="AH38" i="18"/>
  <c r="AB38" i="18"/>
  <c r="V30" i="18"/>
  <c r="J22" i="18"/>
  <c r="AB14" i="18"/>
  <c r="V22" i="18"/>
  <c r="J6" i="18"/>
  <c r="AH22" i="18"/>
  <c r="P22" i="18"/>
  <c r="J30" i="18"/>
  <c r="V38" i="18"/>
  <c r="P38" i="18"/>
  <c r="AH6" i="18"/>
  <c r="AH14" i="18"/>
  <c r="J14" i="18"/>
  <c r="AB30" i="18"/>
  <c r="AB6" i="18"/>
  <c r="N12" i="1"/>
  <c r="X6" i="18"/>
  <c r="R22" i="18"/>
  <c r="L38" i="18"/>
  <c r="L14" i="18"/>
  <c r="AD22" i="18"/>
  <c r="R6" i="18"/>
  <c r="R38" i="18"/>
  <c r="AJ38" i="18"/>
  <c r="X30" i="18"/>
  <c r="R30" i="18"/>
  <c r="AD6" i="18"/>
  <c r="L30" i="18"/>
  <c r="X14" i="18"/>
  <c r="R14" i="18"/>
  <c r="AJ30" i="18"/>
  <c r="AJ6" i="18"/>
  <c r="AD14" i="18"/>
  <c r="X38" i="18"/>
  <c r="AJ14" i="18"/>
  <c r="N18" i="1"/>
  <c r="AD30" i="18"/>
  <c r="AJ22" i="18"/>
  <c r="L6" i="18"/>
  <c r="X22" i="18"/>
  <c r="AD38" i="18"/>
  <c r="L22" i="18"/>
  <c r="M18" i="1"/>
  <c r="AB18" i="1" s="1"/>
  <c r="M60" i="1"/>
  <c r="AB60" i="1" s="1"/>
  <c r="AA60" i="1" s="1"/>
  <c r="Z26" i="18"/>
  <c r="AF26" i="18"/>
  <c r="Z18" i="18"/>
  <c r="N34" i="18"/>
  <c r="N26" i="18"/>
  <c r="AL26" i="18"/>
  <c r="Z42" i="18"/>
  <c r="N18" i="18"/>
  <c r="AF42" i="18"/>
  <c r="T42" i="18"/>
  <c r="Z10" i="18"/>
  <c r="AL42" i="18"/>
  <c r="AL10" i="18"/>
  <c r="AF18" i="18"/>
  <c r="AF10" i="18"/>
  <c r="N42" i="18"/>
  <c r="N10" i="18"/>
  <c r="AF34" i="18"/>
  <c r="AL18" i="18"/>
  <c r="N60" i="1"/>
  <c r="T18" i="18"/>
  <c r="T26" i="18"/>
  <c r="T10" i="18"/>
  <c r="Z34" i="18"/>
  <c r="AL34" i="18"/>
  <c r="T34" i="18"/>
  <c r="AC24" i="1" l="1"/>
  <c r="AH28" i="19"/>
  <c r="P28" i="19"/>
  <c r="V48" i="19"/>
  <c r="P38" i="19"/>
  <c r="AH18" i="19"/>
  <c r="J18" i="19"/>
  <c r="P18" i="19"/>
  <c r="AB28" i="19"/>
  <c r="V38" i="19"/>
  <c r="J38" i="19"/>
  <c r="V18" i="19"/>
  <c r="AH8" i="19"/>
  <c r="AH38" i="19"/>
  <c r="J48" i="19"/>
  <c r="J28" i="19"/>
  <c r="AB38" i="19"/>
  <c r="V8" i="19"/>
  <c r="AB48" i="19"/>
  <c r="P48" i="19"/>
  <c r="AB8" i="19"/>
  <c r="V28" i="19"/>
  <c r="P8" i="19"/>
  <c r="J8" i="19"/>
  <c r="AB18" i="19"/>
  <c r="AH48" i="19"/>
  <c r="AC60" i="1"/>
  <c r="AB44" i="19"/>
  <c r="AB14" i="19"/>
  <c r="V44" i="19"/>
  <c r="AH34" i="19"/>
  <c r="P34" i="19"/>
  <c r="V34" i="19"/>
  <c r="AH24" i="19"/>
  <c r="V54" i="19"/>
  <c r="V24" i="19"/>
  <c r="P44" i="19"/>
  <c r="AB54" i="19"/>
  <c r="AH14" i="19"/>
  <c r="AB24" i="19"/>
  <c r="V14" i="19"/>
  <c r="J44" i="19"/>
  <c r="J54" i="19"/>
  <c r="J24" i="19"/>
  <c r="J34" i="19"/>
  <c r="AH44" i="19"/>
  <c r="AH54" i="19"/>
  <c r="P24" i="19"/>
  <c r="J14" i="19"/>
  <c r="P54" i="19"/>
  <c r="AB34" i="19"/>
  <c r="P14" i="19"/>
  <c r="AA18" i="1"/>
  <c r="AB19" i="1"/>
  <c r="AA19" i="1" s="1"/>
  <c r="AB13" i="1"/>
  <c r="AA13" i="1" s="1"/>
  <c r="AA12" i="1"/>
  <c r="AH17" i="19" l="1"/>
  <c r="P17" i="19"/>
  <c r="P37" i="19"/>
  <c r="J37" i="19"/>
  <c r="V7" i="19"/>
  <c r="AH37" i="19"/>
  <c r="V37" i="19"/>
  <c r="AH27" i="19"/>
  <c r="P7" i="19"/>
  <c r="AH47" i="19"/>
  <c r="V17" i="19"/>
  <c r="AB7" i="19"/>
  <c r="J17" i="19"/>
  <c r="V47" i="19"/>
  <c r="J47" i="19"/>
  <c r="AB37" i="19"/>
  <c r="J27" i="19"/>
  <c r="J7" i="19"/>
  <c r="V27" i="19"/>
  <c r="AB47" i="19"/>
  <c r="P27" i="19"/>
  <c r="AC18" i="1"/>
  <c r="AB17" i="19"/>
  <c r="AH7" i="19"/>
  <c r="P47" i="19"/>
  <c r="AB27" i="19"/>
  <c r="AH16" i="19"/>
  <c r="V6" i="19"/>
  <c r="P16" i="19"/>
  <c r="AH6" i="19"/>
  <c r="AH46" i="19"/>
  <c r="AB36" i="19"/>
  <c r="J6" i="19"/>
  <c r="AB16" i="19"/>
  <c r="J16" i="19"/>
  <c r="V26" i="19"/>
  <c r="P26" i="19"/>
  <c r="V36" i="19"/>
  <c r="P46" i="19"/>
  <c r="AB26" i="19"/>
  <c r="J26" i="19"/>
  <c r="J46" i="19"/>
  <c r="P6" i="19"/>
  <c r="V46" i="19"/>
  <c r="AB46" i="19"/>
  <c r="P36" i="19"/>
  <c r="AH26" i="19"/>
  <c r="AB6" i="19"/>
  <c r="AH36" i="19"/>
  <c r="V16" i="19"/>
  <c r="AC12" i="1"/>
  <c r="J36" i="19"/>
  <c r="W26" i="19"/>
  <c r="W46" i="19"/>
  <c r="W6" i="19"/>
  <c r="K36" i="19"/>
  <c r="AI16" i="19"/>
  <c r="W36" i="19"/>
  <c r="K16" i="19"/>
  <c r="K46" i="19"/>
  <c r="Q26" i="19"/>
  <c r="AC36" i="19"/>
  <c r="Q46" i="19"/>
  <c r="AC16" i="19"/>
  <c r="AI36" i="19"/>
  <c r="AC6" i="19"/>
  <c r="Q36" i="19"/>
  <c r="Q6" i="19"/>
  <c r="Q16" i="19"/>
  <c r="K26" i="19"/>
  <c r="W16" i="19"/>
  <c r="AC46" i="19"/>
  <c r="AC26" i="19"/>
  <c r="AI46" i="19"/>
  <c r="AI26" i="19"/>
  <c r="AI6" i="19"/>
  <c r="AC13" i="1"/>
  <c r="K6" i="19"/>
  <c r="AC27" i="19"/>
  <c r="W7" i="19"/>
  <c r="AC19" i="1"/>
  <c r="AI47" i="19"/>
  <c r="Q7" i="19"/>
  <c r="W27" i="19"/>
  <c r="W47" i="19"/>
  <c r="K17" i="19"/>
  <c r="Q27" i="19"/>
  <c r="Q47" i="19"/>
  <c r="AI37" i="19"/>
  <c r="AI17" i="19"/>
  <c r="Q17" i="19"/>
  <c r="AC17" i="19"/>
  <c r="Q37" i="19"/>
  <c r="K27" i="19"/>
  <c r="W17" i="19"/>
  <c r="AC47" i="19"/>
  <c r="K7" i="19"/>
  <c r="K47" i="19"/>
  <c r="AI27" i="19"/>
  <c r="AI7" i="19"/>
  <c r="AC37" i="19"/>
  <c r="W37" i="19"/>
  <c r="K37" i="19"/>
  <c r="AC7"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<sst xmlns="http://schemas.openxmlformats.org/spreadsheetml/2006/main" count="424" uniqueCount="288">
  <si>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</si>
  <si>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</si>
  <si>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</si>
  <si>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</si>
  <si>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</si>
  <si>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Columna</t>
  </si>
  <si>
    <t>Descripción - Lineamientos para el diligenciamiento</t>
  </si>
  <si>
    <t>Proceso</t>
  </si>
  <si>
    <t>Diligencie el nombre del proceso al cual se le identificarán y valorarán los riesgos.</t>
  </si>
  <si>
    <t>Alcance</t>
  </si>
  <si>
    <t>Diligencie el alcance del proceso.</t>
  </si>
  <si>
    <t>Objetivos estratégicos</t>
  </si>
  <si>
    <t>Utilice la lista de despligue que se encuentra parametrizada, le aparecerán los cuatro objetivos estratégicos de la entidad, seleccione el de su proceso.</t>
  </si>
  <si>
    <t>Objetivo del proceso</t>
  </si>
  <si>
    <t>Diligencie el objetivo del proceso.</t>
  </si>
  <si>
    <t>Planeación institucional</t>
  </si>
  <si>
    <t xml:space="preserve">Describa los productos del proceso. </t>
  </si>
  <si>
    <t>Puntos de riesgo en la cadena de valor</t>
  </si>
  <si>
    <t>Identifique las actividades del proceso donde exista evidencia de que pueda ocurrir eventos de riesgo operativo.</t>
  </si>
  <si>
    <t xml:space="preserve"> -  Hoja 3 Mapa de Riesgos Final: Encontrará la totalidad de la estructura para la identificación y valoración de los riesgos por proceso, programa o proyecto, acorde con el nivel de desagregación que la entidad considere necesaria.</t>
  </si>
  <si>
    <t>Objetivo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</si>
  <si>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</si>
  <si>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</si>
  <si>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</si>
  <si>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</si>
  <si>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</si>
  <si>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</si>
  <si>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</si>
  <si>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</si>
  <si>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</si>
  <si>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</si>
  <si>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</si>
  <si>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</si>
  <si>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</si>
  <si>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</si>
  <si>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</si>
  <si>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</si>
  <si>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</si>
  <si>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</si>
  <si>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</si>
  <si>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</si>
  <si>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</si>
  <si>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</si>
  <si>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</si>
  <si>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</si>
  <si>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</si>
  <si>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</si>
  <si>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</si>
  <si>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</si>
  <si>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</si>
  <si>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</si>
  <si>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</si>
  <si>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</si>
  <si>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</si>
  <si>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</si>
  <si>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</si>
  <si>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</si>
  <si>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</si>
  <si>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</si>
  <si>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</si>
  <si>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</si>
  <si>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</si>
  <si>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</si>
  <si>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</si>
  <si>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</si>
  <si>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</si>
  <si>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</si>
  <si>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</si>
  <si>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</si>
  <si>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CONTEXTO ESTRATÉGICO</t>
  </si>
  <si>
    <t>Código: F-DPM-1210-238,37-014</t>
  </si>
  <si>
    <t>Hábitat y territorio:
Planear, desarrollar y liderar una ciudad segura y a escala humana, con conectividad digital, espacio público inclusivo, sistema de movilidad sostenible, ambientes de vivienda dignos, y prevención y mitigación de riesgos.</t>
  </si>
  <si>
    <t>Versión: 1.0</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</si>
  <si>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</si>
  <si>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Fecha: Abril 27-2021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</si>
  <si>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</si>
  <si>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Página: Página 1 de 1</t>
  </si>
  <si>
    <t>PROCESO:</t>
  </si>
  <si>
    <t>ALCANCE:</t>
  </si>
  <si>
    <t>OBJETIVOS ESTRATÉGICOS</t>
  </si>
  <si>
    <t>OBJETIVO DEL PROCESO</t>
  </si>
  <si>
    <t>PLANEACIÓN INSTITUCIONAL</t>
  </si>
  <si>
    <t>PUNTOS DE RIESGO EN LA CADENA DE VALOR</t>
  </si>
  <si>
    <t>MATRIZ DOFA</t>
  </si>
  <si>
    <t>DEBILIDADES</t>
  </si>
  <si>
    <t>AMENAZAS</t>
  </si>
  <si>
    <t>FORTALEZAS</t>
  </si>
  <si>
    <t>OPORTUNIDADES</t>
  </si>
  <si>
    <t>Matriz Mapa Riesgos de Gestión</t>
  </si>
  <si>
    <t>Código: F-DPM-1210-238,37-013</t>
  </si>
  <si>
    <t>Versión: 3.0</t>
  </si>
  <si>
    <t>Fecha Aprobación: Octubre-19-2021</t>
  </si>
  <si>
    <t xml:space="preserve">Página: 1 de 1 </t>
  </si>
  <si>
    <t>Proceso:</t>
  </si>
  <si>
    <t>Objetivo:</t>
  </si>
  <si>
    <t>Alcance:</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</si>
  <si>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</si>
  <si>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</si>
  <si>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</si>
  <si>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</si>
  <si>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</si>
  <si>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</si>
  <si>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</si>
  <si>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</si>
  <si>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</si>
  <si>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</si>
  <si>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</si>
  <si>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</si>
  <si>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</si>
  <si>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</si>
  <si>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</si>
  <si>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</si>
  <si>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</si>
  <si>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</si>
  <si>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</si>
  <si>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</si>
  <si>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</si>
  <si>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</si>
  <si>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</si>
  <si>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</si>
  <si>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</si>
  <si>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</si>
  <si>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</si>
  <si>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</si>
  <si>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</si>
  <si>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</si>
  <si>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</si>
  <si>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</si>
  <si>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</si>
  <si>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</si>
  <si>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</si>
  <si>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</si>
  <si>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</si>
  <si>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</si>
  <si>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</si>
  <si>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</si>
  <si>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</si>
  <si>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</si>
  <si>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</si>
  <si>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</si>
  <si>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</si>
  <si>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</si>
  <si>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</si>
  <si>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</si>
  <si>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</si>
  <si>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</si>
  <si>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</si>
  <si>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</si>
  <si>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</si>
  <si>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</si>
  <si>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</si>
  <si>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</si>
  <si>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</si>
  <si>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</si>
  <si>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</si>
  <si>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</si>
  <si>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</si>
  <si>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</si>
  <si>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</si>
  <si>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</si>
  <si>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</si>
  <si>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</si>
  <si>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</si>
  <si>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</si>
  <si>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</si>
  <si>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</si>
  <si>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</si>
  <si>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</si>
  <si>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</si>
  <si>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</si>
  <si>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</si>
  <si>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</si>
  <si>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</si>
  <si>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</si>
  <si>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</si>
  <si>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</si>
  <si>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</si>
  <si>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</si>
  <si>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</si>
  <si>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</si>
  <si>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</si>
  <si>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</si>
  <si>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</si>
  <si>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</si>
  <si>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</si>
  <si>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</si>
  <si>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</si>
  <si>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</si>
  <si>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</si>
  <si>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</si>
  <si>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</si>
  <si>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</si>
  <si>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</si>
  <si>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</si>
  <si>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</si>
  <si>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</si>
  <si>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Tabla Atributos de para el diseño del control</t>
  </si>
  <si>
    <t>Características</t>
  </si>
  <si>
    <t>Descripción</t>
  </si>
  <si>
    <t>Peso</t>
  </si>
  <si>
    <t>Atributos de Eficiencia</t>
  </si>
  <si>
    <t>Preventivo</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</si>
  <si>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</si>
  <si>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</si>
  <si>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</si>
  <si>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</si>
  <si>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</si>
  <si>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</si>
  <si>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</si>
  <si>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Manual</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</si>
  <si>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</si>
  <si>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</si>
  <si>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Documentado</t>
  </si>
  <si>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</si>
  <si>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</si>
  <si>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</si>
  <si>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</si>
  <si>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Continua</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</si>
  <si>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</si>
  <si>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</si>
  <si>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</si>
  <si>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Con Registro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</si>
  <si>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</si>
  <si>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</si>
  <si>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</si>
  <si>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</si>
  <si>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</si>
  <si>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</si>
  <si>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</si>
  <si>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</si>
  <si>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</si>
  <si>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Económico y Reputacional</t>
  </si>
  <si>
    <t>Reducir (mitigar)</t>
  </si>
  <si>
    <t>Plan de accion (solo para la opción reducir)</t>
  </si>
  <si>
    <t>Finalizado</t>
  </si>
  <si>
    <t>En curso</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</si>
  <si>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</si>
  <si>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</si>
  <si>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</si>
  <si>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</si>
  <si>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</si>
  <si>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</si>
  <si>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</si>
  <si>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</si>
  <si>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</si>
  <si>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</si>
  <si>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</si>
  <si>
    <t>GESTION DOCUMENTAL</t>
  </si>
  <si>
    <t>Establecer  los  lineamientos  para  llevar  a  cabo  un  adecuado  control,  administración,  manejo,  custodia  y  preservación  de  los  documentos que produzca o reciba la Alcaldía del Municipio de Bucaramanga, mediante la Gestión efectiva y eficiente de los documentos y archivos de la entidad, con el fin de garantizar la disponibilidad, transparencia, y acceso a la información pública</t>
  </si>
  <si>
    <t>Lograr el adecuado control, administración, manejo, custodia y preservación de los documentos que produzca o reciba la Alcaldía del Municipio de Bucaramanga,  garantizando la disponibilidad, transparencia, y acceso a la información pública, mediante la Gestión de los documentos y archivos de la entidad.</t>
  </si>
  <si>
    <t xml:space="preserve">Investigaciones disciplinarias y/o sanciones por entes de control </t>
  </si>
  <si>
    <t xml:space="preserve">Incumplimiento de la normatividad archivística por parte de las diferentes dependencias en su archivo de Gestión que dificulta realizar  las transferencias documentales primarias. </t>
  </si>
  <si>
    <t>Posibilidad de afectación reputacional por investigaciones disciplinarias y/o sanciones por entes de control debido al incumplimiento de la normatividad archivística por parte de las diferentes dependencias en su archivo de gestión que dificulta realizar  las transferencias documentales primarias</t>
  </si>
  <si>
    <t>El funcionario encargado del proceso de gestión documental verifica el cumplimiento del cronograma de capacitaciones contenido en el PINAR, mediante actas.</t>
  </si>
  <si>
    <t>El funcionario encargado del proceso de gestión documental  verifica el cumplimiento del cronograma de transferencias documentales de la entidad contenido en el PINAR, mediante actas.</t>
  </si>
  <si>
    <t>Realizar cinco (05) capacitaciones entre las diferentes dependencias sobre normatividad archivística vigente.</t>
  </si>
  <si>
    <t>Realizar cuatro (4) visitas técnicas a las diferentes dependencias para verificar el cumplimiento de los procedimientos establecidos para las transferencias documentales primarias.</t>
  </si>
  <si>
    <t>Funcionario encargado de gestión documental.</t>
  </si>
  <si>
    <t>Posibilidad de afectación reputacional por posibles investigaciones y sanciones disciplinarias por entes de control, debido al incumplimiento de la Ley 594 del 2000 en los documentos emanados por la Secretaría Administrativa.</t>
  </si>
  <si>
    <t>El profesional asignado del archivo aplica el PROCEDIMIENTO PARA LA TRANSFERENCIA DE  DOCUMENTOS P-GDO-8600-170-002 el cual establece los  lineamientos  para  llevar  a  cabo  las  Transferencias  Documentales Primarias  desde  los  Archivos  de  Gestión  al  Archivo  Central,  teniendo  en  cuenta  el  cumplimiento  de  los tiempos de retención en la primera fase del ciclo vital de la documentación, según lo estipulen las Tablas de Retención Documental y las directrices del Archivo General de la Nación</t>
  </si>
  <si>
    <t>El profesional asignado al archivo realiza la revisión, clasificación, organización, indización e inventario de los archivos de gestión documental periódicamente, así como la correcta producción de los documentos de la Secretaría Administrativa según las TRD (Tablas de Retención Documental)</t>
  </si>
  <si>
    <t>Realizar las Transferencias documentales de la Secretaría Administrativa en los tiempos establecidos en el cronograma del Archivo Central.</t>
  </si>
  <si>
    <t>Consolidar el inventario de la gestión documental que ha producido la Secretaría Administrativa en las vigencias 2020 a 2022, de acuerdo con los resultados del diagnóstico de Fondos Documentales Acumulados de la Alcaldía de Bucaramanga.</t>
  </si>
  <si>
    <t>Incumplimiento de la normatividad archivística en los documentos emanados de la Secretaría de Educación</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</si>
  <si>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</si>
  <si>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 xml:space="preserve">
1. Programa de Gestión Documental
2. Plan Institucional de Archivo (PINAR)
3. Manual de Gestión Documental
4. Tablas de Retención Documental -TRD
5. Instrumentos  archivísticos  y  de Sistemas de Información establecidos.
</t>
  </si>
  <si>
    <t>En el desarrollo del procedimiento de transferencias documentales de las dependencias de la administración al archivo central.</t>
  </si>
  <si>
    <t>Recurso humano insuficiente para atender las funciones asignadas.( para la atencion en los archivos de gestión)</t>
  </si>
  <si>
    <t>Las exigencias realizadas por los entes de control para el manejo y custodia de los archivos.</t>
  </si>
  <si>
    <t>Condiciones físicas (Equipos de cómputo)</t>
  </si>
  <si>
    <t>Se cumplan con los lineamientos establecidos en el Acuerdo 049 de 2000, sobre las condiciones mínimas en los espacios de almacenamiento.</t>
  </si>
  <si>
    <t>Alta rotación de personal en el área de gestión documental, en especial los contratistas.</t>
  </si>
  <si>
    <t xml:space="preserve">Emergencias sanitarias </t>
  </si>
  <si>
    <t>Falta de adecuación y mantenimiento a los espacios asignados para el almacenamiento de archivos en las bodegas establecidas.</t>
  </si>
  <si>
    <t>Falta de infraestructura tecnológica para la atención al usuario en las condiciones por emergencias sanitarias.</t>
  </si>
  <si>
    <t>Incumplimiento en la normatividad vigente en archivo documental</t>
  </si>
  <si>
    <t>Alteración del orden público.</t>
  </si>
  <si>
    <t>Desconocimiento de la normatividad establecida para el desarrollo de los planes</t>
  </si>
  <si>
    <t>Cambio en la normatividad archivistica</t>
  </si>
  <si>
    <t>Carencia en la utilizacion de herramientas para el fortalecimiento de la gestión documental</t>
  </si>
  <si>
    <t xml:space="preserve">Cumplimiento del plan de capacitaciones en Ley archivistica y procedimientos documentale de la entidad.	</t>
  </si>
  <si>
    <t>Mantener y salvaguardar en óptimas condiciones el archivo facilitando su búsqueda y acceso en caso de ser requeridas.</t>
  </si>
  <si>
    <t>Recurso humano comprometido con los valores institucionales y de calidad en el archivo central.</t>
  </si>
  <si>
    <t>Calificación positiva antes los entes de control por el manejo y custodia dado a los documentos que reposan al interior de la entidad.</t>
  </si>
  <si>
    <t>Se cuenta con el reglamento interno de archivo y procedimientos que limita el acceso y garantiza la custodia segura de los archivos documentales de la entidad.</t>
  </si>
  <si>
    <t>Implementacion de nuevas tecnologias existentes en el mercado</t>
  </si>
  <si>
    <t>Conocimiento del personal de archivo central sobre los procesos documentales.</t>
  </si>
  <si>
    <t>Las decisiones tomadas para el mejoramiento del archivo se realizan mediante el comité de MIPG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</si>
</sst>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11"/>
      <name val="Calibri"/>
      <family val="2"/>
      <scheme val="minor"/>
    </font>
    <font>
      <b/>
      <sz val="12"/>
      <color rgb="FF000000"/>
      <name val="Arial"/>
      <family val="2"/>
    </font>
    <font>
      <b/>
      <sz val="14"/>
      <color rgb="FF000000"/>
      <name val="Arial"/>
      <family val="2"/>
    </font>
    <font>
      <sz val="11"/>
      <color theme="1"/>
      <name val="Arial"/>
      <family val="2"/>
    </font>
    <font>
      <sz val="9"/>
      <color theme="1"/>
      <name val="Arial"/>
      <family val="2"/>
    </font>
    <font>
      <sz val="11"/>
      <color rgb="FF000000"/>
      <name val="Arial Narrow"/>
      <family val="2"/>
    </font>
    <font>
      <b/>
      <sz val="28"/>
      <color theme="1"/>
      <name val="Arial Narrow"/>
      <family val="2"/>
    </font>
    <font>
      <b/>
      <sz val="10"/>
      <color theme="1"/>
      <name val="Arial Narrow"/>
      <family val="2"/>
    </font>
    <font>
      <b/>
      <sz val="10"/>
      <color rgb="FFFF0000"/>
      <name val="Arial Narrow"/>
      <family val="2"/>
    </font>
  </fonts>
  <fills count="22">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6" tint="0.59999389629810485"/>
        <bgColor rgb="FF000000"/>
      </patternFill>
    </fill>
    <fill>
      <patternFill patternType="solid">
        <fgColor theme="0"/>
        <bgColor rgb="FF000000"/>
      </patternFill>
    </fill>
    <fill>
      <patternFill patternType="solid">
        <fgColor rgb="FFFFFFFF"/>
        <bgColor rgb="FF000000"/>
      </patternFill>
    </fill>
    <fill>
      <patternFill patternType="solid">
        <fgColor theme="6" tint="0.59999389629810485"/>
        <bgColor indexed="64"/>
      </patternFill>
    </fill>
    <fill>
      <patternFill patternType="solid">
        <fgColor rgb="FFFFFFFF"/>
        <bgColor indexed="64"/>
      </patternFill>
    </fill>
  </fills>
  <borders count="114">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style="hair">
        <color indexed="64"/>
      </left>
      <right style="thin">
        <color indexed="64"/>
      </right>
      <top style="thin">
        <color indexed="64"/>
      </top>
      <bottom style="hair">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double">
        <color indexed="64"/>
      </right>
      <top/>
      <bottom/>
      <diagonal/>
    </border>
    <border>
      <left/>
      <right/>
      <top style="double">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auto="1"/>
      </right>
      <top style="medium">
        <color auto="1"/>
      </top>
      <bottom style="thin">
        <color auto="1"/>
      </bottom>
      <diagonal/>
    </border>
    <border>
      <left style="medium">
        <color indexed="64"/>
      </left>
      <right/>
      <top style="thin">
        <color indexed="64"/>
      </top>
      <bottom style="thin">
        <color indexed="64"/>
      </bottom>
      <diagonal/>
    </border>
    <border>
      <left/>
      <right style="medium">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indexed="64"/>
      </left>
      <right/>
      <top style="thin">
        <color indexed="64"/>
      </top>
      <bottom style="medium">
        <color indexed="64"/>
      </bottom>
      <diagonal/>
    </border>
    <border>
      <left/>
      <right style="dashed">
        <color theme="9" tint="-0.24994659260841701"/>
      </right>
      <top/>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576">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4" borderId="45" xfId="0" applyFont="1" applyFill="1" applyBorder="1" applyAlignment="1">
      <alignment horizontal="center" vertical="center" wrapText="1" readingOrder="1"/>
    </xf>
    <xf numFmtId="0" fontId="38" fillId="14"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50" fillId="3" borderId="51" xfId="2" applyFont="1" applyFill="1" applyBorder="1"/>
    <xf numFmtId="0" fontId="50" fillId="3" borderId="52" xfId="2" applyFont="1" applyFill="1" applyBorder="1"/>
    <xf numFmtId="0" fontId="50" fillId="3" borderId="53" xfId="2" applyFont="1" applyFill="1" applyBorder="1"/>
    <xf numFmtId="0" fontId="0" fillId="3" borderId="15" xfId="0" applyFill="1" applyBorder="1"/>
    <xf numFmtId="0" fontId="52" fillId="3" borderId="0" xfId="2" quotePrefix="1" applyFont="1" applyFill="1" applyAlignment="1">
      <alignment horizontal="left" vertical="top" wrapText="1"/>
    </xf>
    <xf numFmtId="0" fontId="53" fillId="3" borderId="0" xfId="2" quotePrefix="1" applyFont="1" applyFill="1" applyAlignment="1">
      <alignment horizontal="left" vertical="top" wrapText="1"/>
    </xf>
    <xf numFmtId="0" fontId="53" fillId="3" borderId="75"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0" fillId="0" borderId="75" xfId="2" quotePrefix="1" applyFont="1" applyBorder="1" applyAlignment="1">
      <alignment horizontal="left" vertical="top" wrapText="1"/>
    </xf>
    <xf numFmtId="0" fontId="54" fillId="3" borderId="0" xfId="2" quotePrefix="1" applyFont="1" applyFill="1" applyAlignment="1">
      <alignment horizontal="left" vertical="top" wrapText="1"/>
    </xf>
    <xf numFmtId="0" fontId="54" fillId="3" borderId="86" xfId="2" quotePrefix="1" applyFont="1" applyFill="1" applyBorder="1" applyAlignment="1">
      <alignment horizontal="left" vertical="top" wrapText="1"/>
    </xf>
    <xf numFmtId="0" fontId="54" fillId="3" borderId="75" xfId="2" quotePrefix="1" applyFont="1" applyFill="1" applyBorder="1" applyAlignment="1">
      <alignment horizontal="left" vertical="top" wrapText="1"/>
    </xf>
    <xf numFmtId="0" fontId="50" fillId="3" borderId="86" xfId="2" applyFont="1" applyFill="1" applyBorder="1"/>
    <xf numFmtId="0" fontId="50" fillId="3" borderId="0" xfId="2" applyFont="1" applyFill="1"/>
    <xf numFmtId="0" fontId="50" fillId="3" borderId="75" xfId="2" applyFont="1" applyFill="1" applyBorder="1"/>
    <xf numFmtId="0" fontId="50" fillId="3" borderId="15" xfId="2" applyFont="1" applyFill="1" applyBorder="1"/>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applyAlignment="1">
      <alignment horizontal="left" vertical="top" wrapText="1"/>
    </xf>
    <xf numFmtId="0" fontId="50" fillId="3" borderId="14" xfId="2" applyFont="1" applyFill="1" applyBorder="1" applyAlignment="1">
      <alignment horizontal="left" vertical="top" wrapText="1"/>
    </xf>
    <xf numFmtId="0" fontId="50" fillId="3" borderId="15" xfId="2" applyFont="1" applyFill="1" applyBorder="1" applyAlignment="1">
      <alignment horizontal="left" vertical="top" wrapText="1"/>
    </xf>
    <xf numFmtId="0" fontId="50" fillId="3" borderId="16" xfId="2" applyFont="1" applyFill="1" applyBorder="1"/>
    <xf numFmtId="0" fontId="50" fillId="3" borderId="18" xfId="2" applyFont="1" applyFill="1" applyBorder="1"/>
    <xf numFmtId="0" fontId="50" fillId="3" borderId="17" xfId="2" applyFont="1" applyFill="1" applyBorder="1"/>
    <xf numFmtId="0" fontId="16" fillId="16" borderId="0" xfId="0" applyFont="1" applyFill="1" applyAlignment="1">
      <alignment horizontal="left" vertical="top" wrapText="1"/>
    </xf>
    <xf numFmtId="0" fontId="48" fillId="3" borderId="95" xfId="0" applyFont="1" applyFill="1" applyBorder="1" applyAlignment="1">
      <alignment vertical="center" wrapText="1"/>
    </xf>
    <xf numFmtId="0" fontId="48" fillId="3" borderId="97" xfId="0" applyFont="1" applyFill="1" applyBorder="1" applyAlignment="1">
      <alignment vertical="center" wrapText="1"/>
    </xf>
    <xf numFmtId="0" fontId="16" fillId="16" borderId="0" xfId="0" applyFont="1" applyFill="1" applyAlignment="1">
      <alignment wrapText="1"/>
    </xf>
    <xf numFmtId="0" fontId="5" fillId="0" borderId="0" xfId="0" applyFont="1" applyAlignment="1">
      <alignment vertical="top" wrapText="1"/>
    </xf>
    <xf numFmtId="0" fontId="63" fillId="0" borderId="0" xfId="0" applyFont="1" applyAlignment="1">
      <alignment horizontal="center" vertical="center" wrapText="1"/>
    </xf>
    <xf numFmtId="0" fontId="64" fillId="0" borderId="0" xfId="0" applyFont="1" applyAlignment="1">
      <alignment vertical="center" wrapText="1"/>
    </xf>
    <xf numFmtId="0" fontId="45" fillId="17" borderId="98" xfId="0" applyFont="1" applyFill="1" applyBorder="1" applyAlignment="1">
      <alignment horizontal="left" vertical="center" wrapText="1" indent="1"/>
    </xf>
    <xf numFmtId="0" fontId="45" fillId="17" borderId="100" xfId="0" applyFont="1" applyFill="1" applyBorder="1" applyAlignment="1">
      <alignment horizontal="left" vertical="center" wrapText="1" indent="1"/>
    </xf>
    <xf numFmtId="0" fontId="58" fillId="17" borderId="47" xfId="0" applyFont="1" applyFill="1" applyBorder="1" applyAlignment="1">
      <alignment horizontal="center" vertical="center" wrapText="1"/>
    </xf>
    <xf numFmtId="0" fontId="59" fillId="0" borderId="45"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47" xfId="0" applyFont="1" applyBorder="1" applyAlignment="1">
      <alignment horizontal="center" vertical="center" wrapText="1"/>
    </xf>
    <xf numFmtId="0" fontId="62" fillId="0" borderId="0" xfId="0" applyFont="1" applyAlignment="1">
      <alignment horizontal="center" vertical="center"/>
    </xf>
    <xf numFmtId="0" fontId="65" fillId="0" borderId="0" xfId="0" applyFont="1" applyAlignment="1">
      <alignment horizontal="center" vertical="center"/>
    </xf>
    <xf numFmtId="164" fontId="1" fillId="0" borderId="2" xfId="1" applyNumberFormat="1" applyFont="1" applyBorder="1" applyAlignment="1">
      <alignment horizontal="center" vertical="center"/>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8" fillId="17" borderId="104" xfId="0" applyFont="1" applyFill="1" applyBorder="1" applyAlignment="1">
      <alignment horizontal="center" vertical="center" wrapText="1"/>
    </xf>
    <xf numFmtId="9" fontId="1" fillId="0" borderId="4" xfId="0" applyNumberFormat="1" applyFont="1" applyBorder="1" applyAlignment="1" applyProtection="1">
      <alignment horizontal="center" vertical="center" wrapText="1"/>
      <protection hidden="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hidden="1"/>
    </xf>
    <xf numFmtId="164" fontId="1" fillId="0" borderId="2" xfId="1" applyNumberFormat="1" applyFont="1" applyBorder="1" applyAlignment="1">
      <alignment horizontal="center" vertical="center" wrapText="1"/>
    </xf>
    <xf numFmtId="0" fontId="1" fillId="3" borderId="0" xfId="0" applyFont="1" applyFill="1" applyAlignment="1">
      <alignment vertical="center" wrapText="1"/>
    </xf>
    <xf numFmtId="0" fontId="1" fillId="0" borderId="0" xfId="0" applyFont="1" applyAlignment="1">
      <alignment vertical="center" wrapText="1"/>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textRotation="90" wrapText="1"/>
      <protection locked="0"/>
    </xf>
    <xf numFmtId="9" fontId="1" fillId="0" borderId="2" xfId="0" applyNumberFormat="1" applyFont="1" applyBorder="1" applyAlignment="1" applyProtection="1">
      <alignment horizontal="center" vertical="center" wrapText="1"/>
      <protection hidden="1"/>
    </xf>
    <xf numFmtId="0" fontId="1" fillId="0" borderId="4" xfId="0" applyFont="1" applyBorder="1" applyAlignment="1" applyProtection="1">
      <alignment horizontal="center" vertical="center" textRotation="90" wrapText="1"/>
      <protection locked="0"/>
    </xf>
    <xf numFmtId="0" fontId="1" fillId="0" borderId="2" xfId="0" applyFont="1" applyBorder="1" applyAlignment="1" applyProtection="1">
      <alignment horizontal="center" vertical="center"/>
      <protection locked="0"/>
    </xf>
    <xf numFmtId="0" fontId="1" fillId="3" borderId="0" xfId="0" applyFont="1" applyFill="1" applyAlignment="1">
      <alignment vertical="center"/>
    </xf>
    <xf numFmtId="0" fontId="1" fillId="0" borderId="0" xfId="0" applyFont="1" applyAlignment="1">
      <alignment vertical="center"/>
    </xf>
    <xf numFmtId="0" fontId="1" fillId="0" borderId="2" xfId="0" applyFont="1" applyFill="1" applyBorder="1" applyAlignment="1" applyProtection="1">
      <alignment horizontal="center" vertical="center" wrapText="1"/>
      <protection locked="0"/>
    </xf>
    <xf numFmtId="0" fontId="55" fillId="15" borderId="76" xfId="3" applyFont="1" applyFill="1" applyBorder="1" applyAlignment="1">
      <alignment horizontal="center" vertical="center" wrapText="1"/>
    </xf>
    <xf numFmtId="0" fontId="55" fillId="15" borderId="77" xfId="3" applyFont="1" applyFill="1" applyBorder="1" applyAlignment="1">
      <alignment horizontal="center" vertical="center" wrapText="1"/>
    </xf>
    <xf numFmtId="0" fontId="55" fillId="15" borderId="54" xfId="2" applyFont="1" applyFill="1" applyBorder="1" applyAlignment="1">
      <alignment horizontal="center" vertical="center"/>
    </xf>
    <xf numFmtId="0" fontId="55" fillId="15" borderId="55" xfId="2" applyFont="1" applyFill="1" applyBorder="1" applyAlignment="1">
      <alignment horizontal="center" vertical="center"/>
    </xf>
    <xf numFmtId="0" fontId="51" fillId="15" borderId="48" xfId="2" applyFont="1" applyFill="1" applyBorder="1" applyAlignment="1">
      <alignment horizontal="center" vertical="center" wrapText="1"/>
    </xf>
    <xf numFmtId="0" fontId="51" fillId="15" borderId="49" xfId="2" applyFont="1" applyFill="1" applyBorder="1" applyAlignment="1">
      <alignment horizontal="center" vertical="center" wrapText="1"/>
    </xf>
    <xf numFmtId="0" fontId="51" fillId="15"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6" xfId="2" quotePrefix="1" applyFont="1" applyBorder="1" applyAlignment="1">
      <alignment horizontal="left" vertical="center" wrapText="1"/>
    </xf>
    <xf numFmtId="0" fontId="50" fillId="0" borderId="67"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2" fillId="3" borderId="52"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73" xfId="2" quotePrefix="1" applyFont="1" applyFill="1" applyBorder="1" applyAlignment="1">
      <alignment horizontal="left" vertical="top" wrapText="1"/>
    </xf>
    <xf numFmtId="0" fontId="2" fillId="3" borderId="67" xfId="2" quotePrefix="1" applyFont="1" applyFill="1" applyBorder="1" applyAlignment="1">
      <alignment horizontal="justify" vertical="center" wrapText="1"/>
    </xf>
    <xf numFmtId="0" fontId="2" fillId="3" borderId="74" xfId="2" quotePrefix="1" applyFont="1" applyFill="1" applyBorder="1" applyAlignment="1">
      <alignment horizontal="justify" vertical="center" wrapText="1"/>
    </xf>
    <xf numFmtId="0" fontId="50" fillId="3" borderId="0" xfId="2" quotePrefix="1" applyFont="1" applyFill="1" applyAlignment="1">
      <alignment horizontal="left" vertical="top" wrapText="1"/>
    </xf>
    <xf numFmtId="0" fontId="50" fillId="3" borderId="75" xfId="2" quotePrefix="1" applyFont="1" applyFill="1" applyBorder="1" applyAlignment="1">
      <alignment horizontal="left" vertical="top" wrapText="1"/>
    </xf>
    <xf numFmtId="0" fontId="55" fillId="3" borderId="56" xfId="3" applyFont="1" applyFill="1" applyBorder="1" applyAlignment="1">
      <alignment horizontal="left" vertical="top" wrapText="1" readingOrder="1"/>
    </xf>
    <xf numFmtId="0" fontId="55" fillId="3" borderId="78" xfId="3" applyFont="1" applyFill="1" applyBorder="1" applyAlignment="1">
      <alignment horizontal="left" vertical="top" wrapText="1" readingOrder="1"/>
    </xf>
    <xf numFmtId="0" fontId="56" fillId="3" borderId="79" xfId="2" applyFont="1" applyFill="1" applyBorder="1" applyAlignment="1">
      <alignment horizontal="justify" vertical="center" wrapText="1"/>
    </xf>
    <xf numFmtId="0" fontId="56" fillId="3" borderId="80" xfId="2" applyFont="1" applyFill="1" applyBorder="1" applyAlignment="1">
      <alignment horizontal="justify" vertical="center" wrapText="1"/>
    </xf>
    <xf numFmtId="0" fontId="55" fillId="3" borderId="92" xfId="3" applyFont="1" applyFill="1" applyBorder="1" applyAlignment="1">
      <alignment horizontal="left" vertical="top" wrapText="1" readingOrder="1"/>
    </xf>
    <xf numFmtId="0" fontId="55" fillId="3" borderId="57" xfId="3" applyFont="1" applyFill="1" applyBorder="1" applyAlignment="1">
      <alignment horizontal="left" vertical="top" wrapText="1" readingOrder="1"/>
    </xf>
    <xf numFmtId="0" fontId="56" fillId="3" borderId="93" xfId="2" applyFont="1" applyFill="1" applyBorder="1" applyAlignment="1">
      <alignment horizontal="justify" vertical="center" wrapText="1"/>
    </xf>
    <xf numFmtId="0" fontId="56" fillId="3" borderId="81" xfId="2" applyFont="1" applyFill="1" applyBorder="1" applyAlignment="1">
      <alignment horizontal="justify" vertical="center" wrapText="1"/>
    </xf>
    <xf numFmtId="0" fontId="55" fillId="3" borderId="82" xfId="3" applyFont="1" applyFill="1" applyBorder="1" applyAlignment="1">
      <alignment horizontal="left" vertical="top" wrapText="1" readingOrder="1"/>
    </xf>
    <xf numFmtId="0" fontId="55" fillId="3" borderId="83" xfId="3" applyFont="1" applyFill="1" applyBorder="1" applyAlignment="1">
      <alignment horizontal="left" vertical="top" wrapText="1" readingOrder="1"/>
    </xf>
    <xf numFmtId="0" fontId="56" fillId="3" borderId="84" xfId="2" applyFont="1" applyFill="1" applyBorder="1" applyAlignment="1">
      <alignment horizontal="justify" vertical="center" wrapText="1"/>
    </xf>
    <xf numFmtId="0" fontId="56" fillId="3" borderId="85" xfId="2" applyFont="1" applyFill="1" applyBorder="1" applyAlignment="1">
      <alignment horizontal="justify" vertical="center" wrapText="1"/>
    </xf>
    <xf numFmtId="0" fontId="54" fillId="3" borderId="14" xfId="2" quotePrefix="1" applyFont="1" applyFill="1" applyBorder="1" applyAlignment="1">
      <alignment horizontal="center" vertical="top" wrapText="1"/>
    </xf>
    <xf numFmtId="0" fontId="54" fillId="3" borderId="0" xfId="2" quotePrefix="1" applyFont="1" applyFill="1" applyAlignment="1">
      <alignment horizontal="center" vertical="top" wrapText="1"/>
    </xf>
    <xf numFmtId="0" fontId="54" fillId="3" borderId="75" xfId="2" quotePrefix="1" applyFont="1" applyFill="1" applyBorder="1" applyAlignment="1">
      <alignment horizontal="center" vertical="top" wrapText="1"/>
    </xf>
    <xf numFmtId="0" fontId="55" fillId="15" borderId="87" xfId="3" applyFont="1" applyFill="1" applyBorder="1" applyAlignment="1">
      <alignment horizontal="center" vertical="center" wrapText="1"/>
    </xf>
    <xf numFmtId="0" fontId="55" fillId="3" borderId="88" xfId="3" applyFont="1" applyFill="1" applyBorder="1" applyAlignment="1">
      <alignment horizontal="left" vertical="top" wrapText="1" readingOrder="1"/>
    </xf>
    <xf numFmtId="0" fontId="55" fillId="3" borderId="89" xfId="3" applyFont="1" applyFill="1" applyBorder="1" applyAlignment="1">
      <alignment horizontal="left" vertical="top" wrapText="1" readingOrder="1"/>
    </xf>
    <xf numFmtId="0" fontId="56" fillId="3" borderId="90" xfId="2" applyFont="1" applyFill="1" applyBorder="1" applyAlignment="1">
      <alignment horizontal="justify" vertical="center" wrapText="1"/>
    </xf>
    <xf numFmtId="0" fontId="56" fillId="3" borderId="91" xfId="2" applyFont="1" applyFill="1" applyBorder="1" applyAlignment="1">
      <alignment horizontal="justify" vertical="center" wrapText="1"/>
    </xf>
    <xf numFmtId="0" fontId="56" fillId="3" borderId="58" xfId="2" applyFont="1" applyFill="1" applyBorder="1" applyAlignment="1">
      <alignment horizontal="justify" vertical="center" wrapText="1"/>
    </xf>
    <xf numFmtId="0" fontId="56" fillId="3" borderId="59" xfId="2" applyFont="1" applyFill="1" applyBorder="1" applyAlignment="1">
      <alignment horizontal="justify" vertical="center" wrapText="1"/>
    </xf>
    <xf numFmtId="0" fontId="55" fillId="3" borderId="70" xfId="0" applyFont="1" applyFill="1" applyBorder="1" applyAlignment="1">
      <alignment horizontal="left" vertical="center" wrapText="1"/>
    </xf>
    <xf numFmtId="0" fontId="55" fillId="3" borderId="61" xfId="0" applyFont="1" applyFill="1" applyBorder="1" applyAlignment="1">
      <alignment horizontal="left" vertical="center" wrapText="1"/>
    </xf>
    <xf numFmtId="0" fontId="56" fillId="3" borderId="62" xfId="2" applyFont="1" applyFill="1" applyBorder="1" applyAlignment="1">
      <alignment horizontal="justify" vertical="center" wrapText="1"/>
    </xf>
    <xf numFmtId="0" fontId="56" fillId="3" borderId="63" xfId="2" applyFont="1" applyFill="1" applyBorder="1" applyAlignment="1">
      <alignment horizontal="justify" vertical="center" wrapText="1"/>
    </xf>
    <xf numFmtId="0" fontId="55" fillId="3" borderId="60" xfId="0" applyFont="1" applyFill="1" applyBorder="1" applyAlignment="1">
      <alignment horizontal="left" vertical="center" wrapText="1"/>
    </xf>
    <xf numFmtId="0" fontId="55" fillId="3" borderId="69" xfId="0" applyFont="1" applyFill="1" applyBorder="1" applyAlignment="1">
      <alignment horizontal="left" vertical="center"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6" fillId="3" borderId="64" xfId="0" applyFont="1" applyFill="1" applyBorder="1" applyAlignment="1">
      <alignment horizontal="justify" vertical="center" wrapText="1"/>
    </xf>
    <xf numFmtId="0" fontId="56" fillId="3" borderId="65" xfId="0" applyFont="1" applyFill="1" applyBorder="1" applyAlignment="1">
      <alignment horizontal="justify" vertical="center" wrapText="1"/>
    </xf>
    <xf numFmtId="0" fontId="1" fillId="3" borderId="98" xfId="0" applyFont="1" applyFill="1" applyBorder="1" applyAlignment="1">
      <alignment horizontal="left" vertical="center" wrapText="1"/>
    </xf>
    <xf numFmtId="0" fontId="1" fillId="3" borderId="105" xfId="0" applyFont="1" applyFill="1" applyBorder="1" applyAlignment="1">
      <alignment horizontal="left" vertical="center" wrapText="1"/>
    </xf>
    <xf numFmtId="0" fontId="1" fillId="3" borderId="106" xfId="0" applyFont="1" applyFill="1" applyBorder="1" applyAlignment="1">
      <alignment horizontal="left" vertical="center" wrapText="1"/>
    </xf>
    <xf numFmtId="0" fontId="1" fillId="0" borderId="107" xfId="0" applyFont="1" applyBorder="1" applyAlignment="1">
      <alignment horizontal="left" vertical="center" wrapText="1"/>
    </xf>
    <xf numFmtId="0" fontId="1" fillId="0" borderId="106" xfId="0" applyFont="1" applyBorder="1" applyAlignment="1">
      <alignment horizontal="left" vertical="center" wrapText="1"/>
    </xf>
    <xf numFmtId="0" fontId="5" fillId="0" borderId="94" xfId="0" applyFont="1" applyBorder="1" applyAlignment="1">
      <alignment vertical="top" wrapText="1"/>
    </xf>
    <xf numFmtId="0" fontId="5" fillId="0" borderId="96" xfId="0" applyFont="1" applyBorder="1" applyAlignment="1">
      <alignment vertical="top" wrapText="1"/>
    </xf>
    <xf numFmtId="0" fontId="5" fillId="0" borderId="97" xfId="0" applyFont="1" applyBorder="1" applyAlignment="1">
      <alignment vertical="top" wrapText="1"/>
    </xf>
    <xf numFmtId="0" fontId="62" fillId="0" borderId="12"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45" fillId="21" borderId="99" xfId="0" applyFont="1" applyFill="1" applyBorder="1" applyAlignment="1">
      <alignment horizontal="left" vertical="center" wrapText="1" indent="1"/>
    </xf>
    <xf numFmtId="0" fontId="45" fillId="21" borderId="49" xfId="0" applyFont="1" applyFill="1" applyBorder="1" applyAlignment="1">
      <alignment horizontal="left" vertical="center" wrapText="1" indent="1"/>
    </xf>
    <xf numFmtId="0" fontId="45" fillId="21" borderId="50" xfId="0" applyFont="1" applyFill="1" applyBorder="1" applyAlignment="1">
      <alignment horizontal="left" vertical="center" wrapText="1" indent="1"/>
    </xf>
    <xf numFmtId="0" fontId="59" fillId="18" borderId="101" xfId="0" applyFont="1" applyFill="1" applyBorder="1" applyAlignment="1">
      <alignment horizontal="left" vertical="center" wrapText="1" indent="1"/>
    </xf>
    <xf numFmtId="0" fontId="59" fillId="18" borderId="102" xfId="0" applyFont="1" applyFill="1" applyBorder="1" applyAlignment="1">
      <alignment horizontal="left" vertical="center" wrapText="1" indent="1"/>
    </xf>
    <xf numFmtId="0" fontId="59" fillId="18" borderId="103" xfId="0" applyFont="1" applyFill="1" applyBorder="1" applyAlignment="1">
      <alignment horizontal="left" vertical="center" wrapText="1" indent="1"/>
    </xf>
    <xf numFmtId="0" fontId="38" fillId="19" borderId="0" xfId="0" applyFont="1" applyFill="1" applyAlignment="1">
      <alignment horizontal="center" vertical="center" wrapText="1"/>
    </xf>
    <xf numFmtId="0" fontId="45" fillId="17" borderId="12" xfId="0" applyFont="1" applyFill="1" applyBorder="1" applyAlignment="1">
      <alignment horizontal="center" vertical="center" wrapText="1"/>
    </xf>
    <xf numFmtId="0" fontId="45" fillId="17" borderId="19" xfId="0" applyFont="1" applyFill="1" applyBorder="1" applyAlignment="1">
      <alignment horizontal="center" vertical="center" wrapText="1"/>
    </xf>
    <xf numFmtId="0" fontId="45" fillId="17" borderId="13" xfId="0" applyFont="1" applyFill="1" applyBorder="1" applyAlignment="1">
      <alignment horizontal="center" vertical="center" wrapText="1"/>
    </xf>
    <xf numFmtId="0" fontId="58" fillId="17" borderId="35" xfId="0" applyFont="1" applyFill="1" applyBorder="1" applyAlignment="1">
      <alignment horizontal="center" vertical="center" wrapText="1"/>
    </xf>
    <xf numFmtId="0" fontId="58" fillId="17" borderId="104" xfId="0" applyFont="1" applyFill="1" applyBorder="1" applyAlignment="1">
      <alignment horizontal="center" vertical="center" wrapText="1"/>
    </xf>
    <xf numFmtId="0" fontId="59" fillId="0" borderId="35" xfId="0" applyFont="1" applyBorder="1" applyAlignment="1">
      <alignment horizontal="left" vertical="center" wrapText="1"/>
    </xf>
    <xf numFmtId="0" fontId="59" fillId="0" borderId="36" xfId="0" applyFont="1" applyBorder="1" applyAlignment="1">
      <alignment horizontal="left" vertical="center" wrapText="1"/>
    </xf>
    <xf numFmtId="0" fontId="63" fillId="0" borderId="0" xfId="0" applyFont="1" applyAlignment="1">
      <alignment horizontal="center" vertical="center"/>
    </xf>
    <xf numFmtId="0" fontId="45" fillId="20" borderId="12" xfId="0" applyFont="1" applyFill="1" applyBorder="1" applyAlignment="1">
      <alignment horizontal="center" vertical="center" wrapText="1"/>
    </xf>
    <xf numFmtId="0" fontId="45" fillId="20" borderId="19" xfId="0" applyFont="1" applyFill="1" applyBorder="1" applyAlignment="1">
      <alignment horizontal="center" vertical="center" wrapText="1"/>
    </xf>
    <xf numFmtId="0" fontId="45" fillId="20" borderId="13" xfId="0" applyFont="1" applyFill="1" applyBorder="1" applyAlignment="1">
      <alignment horizontal="center" vertical="center" wrapText="1"/>
    </xf>
    <xf numFmtId="0" fontId="1" fillId="3" borderId="108" xfId="0" applyFont="1" applyFill="1" applyBorder="1" applyAlignment="1">
      <alignment horizontal="left" vertical="center"/>
    </xf>
    <xf numFmtId="0" fontId="1" fillId="3" borderId="79" xfId="0" applyFont="1" applyFill="1" applyBorder="1" applyAlignment="1">
      <alignment horizontal="left" vertical="center"/>
    </xf>
    <xf numFmtId="0" fontId="1" fillId="3" borderId="109" xfId="0" applyFont="1" applyFill="1" applyBorder="1" applyAlignment="1">
      <alignment horizontal="left" vertical="center"/>
    </xf>
    <xf numFmtId="0" fontId="66" fillId="3" borderId="110" xfId="0" applyFont="1" applyFill="1" applyBorder="1" applyAlignment="1">
      <alignment horizontal="left" vertical="center" wrapText="1"/>
    </xf>
    <xf numFmtId="0" fontId="66" fillId="3" borderId="38"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33" xfId="0" applyFont="1" applyFill="1" applyBorder="1" applyAlignment="1">
      <alignment horizontal="left" vertical="center" wrapText="1"/>
    </xf>
    <xf numFmtId="0" fontId="1" fillId="3" borderId="38" xfId="0" applyFont="1" applyFill="1" applyBorder="1" applyAlignment="1">
      <alignment horizontal="left" vertical="center" wrapText="1"/>
    </xf>
    <xf numFmtId="0" fontId="66" fillId="0" borderId="110" xfId="0" applyFont="1" applyBorder="1" applyAlignment="1">
      <alignment horizontal="left" vertical="center" wrapText="1"/>
    </xf>
    <xf numFmtId="0" fontId="66" fillId="0" borderId="38" xfId="0" applyFont="1" applyBorder="1" applyAlignment="1">
      <alignment horizontal="left" vertical="center" wrapText="1"/>
    </xf>
    <xf numFmtId="0" fontId="1" fillId="0" borderId="110" xfId="0" applyFont="1" applyBorder="1" applyAlignment="1">
      <alignment horizontal="left" vertical="center" wrapText="1"/>
    </xf>
    <xf numFmtId="0" fontId="1" fillId="0" borderId="38" xfId="0" applyFont="1" applyBorder="1" applyAlignment="1">
      <alignment horizontal="left" vertical="center" wrapText="1"/>
    </xf>
    <xf numFmtId="0" fontId="66" fillId="3" borderId="37" xfId="0" applyFont="1" applyFill="1" applyBorder="1" applyAlignment="1">
      <alignment horizontal="left" wrapText="1"/>
    </xf>
    <xf numFmtId="0" fontId="66" fillId="3" borderId="33" xfId="0" applyFont="1" applyFill="1" applyBorder="1" applyAlignment="1">
      <alignment horizontal="left" wrapText="1"/>
    </xf>
    <xf numFmtId="0" fontId="66" fillId="3" borderId="38" xfId="0" applyFont="1" applyFill="1" applyBorder="1" applyAlignment="1">
      <alignment horizontal="left" wrapText="1"/>
    </xf>
    <xf numFmtId="0" fontId="1" fillId="3" borderId="37" xfId="0" applyFont="1" applyFill="1" applyBorder="1" applyAlignment="1">
      <alignment horizontal="left" vertical="center"/>
    </xf>
    <xf numFmtId="0" fontId="1" fillId="3" borderId="33" xfId="0" applyFont="1" applyFill="1" applyBorder="1" applyAlignment="1">
      <alignment horizontal="left" vertical="center"/>
    </xf>
    <xf numFmtId="0" fontId="1" fillId="3" borderId="38" xfId="0" applyFont="1" applyFill="1" applyBorder="1" applyAlignment="1">
      <alignment horizontal="left" vertical="center"/>
    </xf>
    <xf numFmtId="0" fontId="1" fillId="0" borderId="37" xfId="0" applyFont="1" applyBorder="1" applyAlignment="1">
      <alignment horizontal="left" vertical="center" wrapText="1"/>
    </xf>
    <xf numFmtId="0" fontId="1" fillId="0" borderId="33" xfId="0" applyFont="1" applyBorder="1" applyAlignment="1">
      <alignment horizontal="left" vertical="center" wrapText="1"/>
    </xf>
    <xf numFmtId="0" fontId="1" fillId="0" borderId="110" xfId="0" applyFont="1" applyBorder="1" applyAlignment="1">
      <alignment horizontal="left" vertical="center"/>
    </xf>
    <xf numFmtId="0" fontId="1" fillId="0" borderId="38" xfId="0" applyFont="1" applyBorder="1" applyAlignment="1">
      <alignment horizontal="left" vertical="center"/>
    </xf>
    <xf numFmtId="0" fontId="66" fillId="0" borderId="110" xfId="0" applyFont="1" applyBorder="1" applyAlignment="1">
      <alignment horizontal="left" vertical="center"/>
    </xf>
    <xf numFmtId="0" fontId="66" fillId="0" borderId="38" xfId="0" applyFont="1" applyBorder="1" applyAlignment="1">
      <alignment horizontal="left" vertical="center"/>
    </xf>
    <xf numFmtId="0" fontId="66" fillId="0" borderId="108" xfId="0" applyFont="1" applyBorder="1" applyAlignment="1">
      <alignment horizontal="left" vertical="center"/>
    </xf>
    <xf numFmtId="0" fontId="66" fillId="0" borderId="109" xfId="0" applyFont="1" applyBorder="1" applyAlignment="1">
      <alignment horizontal="left" vertical="center"/>
    </xf>
    <xf numFmtId="0" fontId="1" fillId="3" borderId="39" xfId="0" applyFont="1" applyFill="1" applyBorder="1" applyAlignment="1">
      <alignment horizontal="left" vertical="center"/>
    </xf>
    <xf numFmtId="0" fontId="1" fillId="3" borderId="40" xfId="0" applyFont="1" applyFill="1" applyBorder="1" applyAlignment="1">
      <alignment horizontal="left" vertical="center"/>
    </xf>
    <xf numFmtId="0" fontId="1" fillId="3" borderId="41" xfId="0" applyFont="1" applyFill="1" applyBorder="1" applyAlignment="1">
      <alignment horizontal="left" vertical="center"/>
    </xf>
    <xf numFmtId="0" fontId="66" fillId="0" borderId="111" xfId="0" applyFont="1" applyBorder="1" applyAlignment="1">
      <alignment horizontal="left" wrapText="1"/>
    </xf>
    <xf numFmtId="0" fontId="66" fillId="0" borderId="41" xfId="0" applyFont="1" applyBorder="1" applyAlignment="1">
      <alignment horizontal="left" wrapText="1"/>
    </xf>
    <xf numFmtId="0" fontId="45" fillId="20" borderId="14" xfId="0" applyFont="1" applyFill="1" applyBorder="1" applyAlignment="1">
      <alignment horizontal="center" vertical="center" wrapText="1"/>
    </xf>
    <xf numFmtId="0" fontId="45" fillId="20" borderId="0" xfId="0" applyFont="1" applyFill="1" applyAlignment="1">
      <alignment horizontal="center" vertical="center" wrapText="1"/>
    </xf>
    <xf numFmtId="0" fontId="45" fillId="20" borderId="35" xfId="0" applyFont="1" applyFill="1" applyBorder="1" applyAlignment="1">
      <alignment horizontal="center" vertical="center" wrapText="1"/>
    </xf>
    <xf numFmtId="0" fontId="45" fillId="20" borderId="47" xfId="0" applyFont="1" applyFill="1" applyBorder="1" applyAlignment="1">
      <alignment horizontal="center" vertical="center" wrapText="1"/>
    </xf>
    <xf numFmtId="0" fontId="1" fillId="0" borderId="98" xfId="0" applyFont="1" applyBorder="1" applyAlignment="1">
      <alignment horizontal="left" vertical="center" wrapText="1"/>
    </xf>
    <xf numFmtId="0" fontId="1" fillId="0" borderId="105" xfId="0" applyFont="1" applyBorder="1" applyAlignment="1">
      <alignment horizontal="left" vertical="center" wrapText="1"/>
    </xf>
    <xf numFmtId="0" fontId="66" fillId="0" borderId="98" xfId="0" applyFont="1" applyBorder="1" applyAlignment="1">
      <alignment horizontal="left" wrapText="1"/>
    </xf>
    <xf numFmtId="0" fontId="66" fillId="0" borderId="106" xfId="0" applyFont="1" applyBorder="1" applyAlignment="1">
      <alignment horizontal="left" wrapText="1"/>
    </xf>
    <xf numFmtId="0" fontId="66" fillId="0" borderId="37" xfId="0" applyFont="1" applyBorder="1" applyAlignment="1">
      <alignment horizontal="left" vertical="center" wrapText="1"/>
    </xf>
    <xf numFmtId="0" fontId="66" fillId="0" borderId="33" xfId="0" applyFont="1" applyBorder="1" applyAlignment="1">
      <alignment horizontal="left" vertical="center" wrapText="1"/>
    </xf>
    <xf numFmtId="0" fontId="66" fillId="0" borderId="37" xfId="0" applyFont="1" applyBorder="1" applyAlignment="1">
      <alignment horizontal="left" wrapText="1"/>
    </xf>
    <xf numFmtId="0" fontId="66" fillId="0" borderId="38" xfId="0" applyFont="1" applyBorder="1" applyAlignment="1">
      <alignment horizontal="left" wrapText="1"/>
    </xf>
    <xf numFmtId="0" fontId="1" fillId="0" borderId="37" xfId="0" applyFont="1" applyBorder="1" applyAlignment="1">
      <alignment horizontal="left" wrapText="1"/>
    </xf>
    <xf numFmtId="0" fontId="1" fillId="0" borderId="38" xfId="0" applyFont="1" applyBorder="1" applyAlignment="1">
      <alignment horizontal="left" wrapText="1"/>
    </xf>
    <xf numFmtId="0" fontId="66" fillId="0" borderId="39" xfId="0" applyFont="1" applyBorder="1" applyAlignment="1">
      <alignment horizontal="left" vertical="center" wrapText="1"/>
    </xf>
    <xf numFmtId="0" fontId="66" fillId="0" borderId="40" xfId="0" applyFont="1" applyBorder="1" applyAlignment="1">
      <alignment horizontal="left" vertical="center" wrapText="1"/>
    </xf>
    <xf numFmtId="0" fontId="66" fillId="0" borderId="41" xfId="0" applyFont="1" applyBorder="1" applyAlignment="1">
      <alignment horizontal="left" vertical="center" wrapText="1"/>
    </xf>
    <xf numFmtId="0" fontId="1" fillId="0" borderId="112" xfId="0" applyFont="1" applyBorder="1" applyAlignment="1">
      <alignment horizontal="left"/>
    </xf>
    <xf numFmtId="0" fontId="1" fillId="0" borderId="103" xfId="0" applyFont="1" applyBorder="1" applyAlignment="1">
      <alignment horizontal="left"/>
    </xf>
    <xf numFmtId="0" fontId="1" fillId="0" borderId="108" xfId="0" applyFont="1" applyBorder="1" applyAlignment="1">
      <alignment horizontal="left"/>
    </xf>
    <xf numFmtId="0" fontId="1" fillId="0" borderId="79" xfId="0" applyFont="1" applyBorder="1" applyAlignment="1">
      <alignment horizontal="left"/>
    </xf>
    <xf numFmtId="0" fontId="1" fillId="0" borderId="109" xfId="0" applyFont="1" applyBorder="1" applyAlignment="1">
      <alignment horizontal="left"/>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5" fillId="3" borderId="28" xfId="0"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0" xfId="0" applyFont="1" applyFill="1" applyAlignment="1">
      <alignment horizontal="center" vertical="center"/>
    </xf>
    <xf numFmtId="0" fontId="25" fillId="3" borderId="113"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0" fontId="27" fillId="3" borderId="6" xfId="0" applyFont="1" applyFill="1" applyBorder="1" applyAlignment="1" applyProtection="1">
      <alignment horizontal="left" vertical="center"/>
      <protection locked="0"/>
    </xf>
    <xf numFmtId="0" fontId="27" fillId="3" borderId="10" xfId="0" applyFont="1" applyFill="1" applyBorder="1" applyAlignment="1" applyProtection="1">
      <alignment horizontal="left" vertical="center"/>
      <protection locked="0"/>
    </xf>
    <xf numFmtId="0" fontId="27"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68" fillId="2" borderId="6" xfId="0" applyFont="1" applyFill="1" applyBorder="1" applyAlignment="1">
      <alignment horizontal="left" vertical="center"/>
    </xf>
    <xf numFmtId="0" fontId="68" fillId="2" borderId="7" xfId="0" applyFont="1" applyFill="1" applyBorder="1" applyAlignment="1">
      <alignment horizontal="left" vertical="center"/>
    </xf>
    <xf numFmtId="0" fontId="54" fillId="2" borderId="6" xfId="0" applyFont="1" applyFill="1" applyBorder="1" applyAlignment="1">
      <alignment horizontal="left" vertical="center"/>
    </xf>
    <xf numFmtId="0" fontId="69" fillId="2" borderId="7" xfId="0" applyFont="1" applyFill="1" applyBorder="1" applyAlignment="1">
      <alignment horizontal="left" vertical="center"/>
    </xf>
    <xf numFmtId="0" fontId="54" fillId="2" borderId="7" xfId="0" applyFont="1" applyFill="1" applyBorder="1" applyAlignment="1">
      <alignment horizontal="left" vertical="center"/>
    </xf>
    <xf numFmtId="0" fontId="67" fillId="2" borderId="28" xfId="0" applyFont="1" applyFill="1" applyBorder="1" applyAlignment="1">
      <alignment horizontal="center" vertical="center" wrapText="1"/>
    </xf>
    <xf numFmtId="0" fontId="67" fillId="2" borderId="29" xfId="0" applyFont="1" applyFill="1" applyBorder="1" applyAlignment="1">
      <alignment horizontal="center" vertical="center" wrapText="1"/>
    </xf>
    <xf numFmtId="0" fontId="67" fillId="2" borderId="30"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67" fillId="2" borderId="0" xfId="0" applyFont="1" applyFill="1" applyAlignment="1">
      <alignment horizontal="center" vertical="center" wrapText="1"/>
    </xf>
    <xf numFmtId="0" fontId="67" fillId="2" borderId="113" xfId="0" applyFont="1" applyFill="1" applyBorder="1" applyAlignment="1">
      <alignment horizontal="center" vertical="center" wrapText="1"/>
    </xf>
    <xf numFmtId="0" fontId="67" fillId="2" borderId="3" xfId="0" applyFont="1" applyFill="1" applyBorder="1" applyAlignment="1">
      <alignment horizontal="center" vertical="center" wrapText="1"/>
    </xf>
    <xf numFmtId="0" fontId="67" fillId="2" borderId="31" xfId="0" applyFont="1" applyFill="1" applyBorder="1" applyAlignment="1">
      <alignment horizontal="center" vertical="center" wrapText="1"/>
    </xf>
    <xf numFmtId="0" fontId="67" fillId="2" borderId="32" xfId="0" applyFont="1" applyFill="1" applyBorder="1" applyAlignment="1">
      <alignment horizontal="center" vertical="center" wrapText="1"/>
    </xf>
    <xf numFmtId="0" fontId="1" fillId="3" borderId="0" xfId="0" applyFont="1" applyFill="1" applyAlignment="1">
      <alignment horizontal="left" vertical="center"/>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4" borderId="35" xfId="0" applyFont="1" applyFill="1" applyBorder="1" applyAlignment="1">
      <alignment horizontal="center" vertical="center" wrapText="1" readingOrder="1"/>
    </xf>
    <xf numFmtId="0" fontId="41" fillId="14" borderId="36" xfId="0" applyFont="1" applyFill="1" applyBorder="1" applyAlignment="1">
      <alignment horizontal="center" vertical="center" wrapText="1" readingOrder="1"/>
    </xf>
    <xf numFmtId="0" fontId="41" fillId="14"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4" borderId="44" xfId="0" applyFont="1" applyFill="1" applyBorder="1" applyAlignment="1">
      <alignment horizontal="center" vertical="center" wrapText="1" readingOrder="1"/>
    </xf>
    <xf numFmtId="0" fontId="38" fillId="14"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14" fontId="2" fillId="0" borderId="2" xfId="0" applyNumberFormat="1" applyFont="1" applyFill="1" applyBorder="1" applyAlignment="1" applyProtection="1">
      <alignment horizontal="center" vertical="center"/>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rgb="FF92D050"/>
        </patternFill>
      </fill>
    </dxf>
    <dxf>
      <fill>
        <patternFill>
          <bgColor rgb="FFFFFF00"/>
        </patternFill>
      </fill>
    </dxf>
    <dxf>
      <fill>
        <patternFill>
          <bgColor theme="9" tint="-0.24994659260841701"/>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9" tint="-0.24994659260841701"/>
        </patternFill>
      </fill>
    </dxf>
    <dxf>
      <fill>
        <patternFill>
          <bgColor rgb="FFFFFF0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rgb="FF9C0006"/>
      </font>
      <fill>
        <patternFill>
          <bgColor rgb="FFFFC7CE"/>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ont>
        <color auto="1"/>
      </font>
      <fill>
        <patternFill>
          <bgColor rgb="FF92D05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0CBBBC58-8836-49CC-936B-F70320A6D6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385" y="314221"/>
          <a:ext cx="824699" cy="650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814918</xdr:colOff>
      <xdr:row>0</xdr:row>
      <xdr:rowOff>63501</xdr:rowOff>
    </xdr:from>
    <xdr:to>
      <xdr:col>2</xdr:col>
      <xdr:colOff>650877</xdr:colOff>
      <xdr:row>3</xdr:row>
      <xdr:rowOff>146051</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079501" y="63501"/>
          <a:ext cx="777876"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 dataDxfId="2">
  <autoFilter ref="B209:C219"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A1:H56"/>
  <sheetViews>
    <sheetView topLeftCell="A34" zoomScale="120" zoomScaleNormal="120" workbookViewId="0">
      <selection activeCell="E46" sqref="E46:F46"/>
    </sheetView>
  </sheetViews>
  <sheetFormatPr baseColWidth="10" defaultColWidth="11.42578125" defaultRowHeight="15" x14ac:dyDescent="0.25"/>
  <cols>
    <col min="1" max="1" width="2.7109375" style="81" customWidth="1" collapsed="1"/>
    <col min="2" max="3" width="24.7109375" style="81" customWidth="1" collapsed="1"/>
    <col min="4" max="4" width="16" style="81" customWidth="1" collapsed="1"/>
    <col min="5" max="5" width="24.7109375" style="81" customWidth="1" collapsed="1"/>
    <col min="6" max="6" width="27.7109375" style="81" customWidth="1" collapsed="1"/>
    <col min="7" max="8" width="24.7109375" style="81" customWidth="1" collapsed="1"/>
    <col min="9" max="16384" width="11.42578125" style="81" collapsed="1"/>
  </cols>
  <sheetData>
    <row r="1" spans="1:8" ht="15.75" thickBot="1" x14ac:dyDescent="0.3"/>
    <row r="2" spans="1:8" ht="18" x14ac:dyDescent="0.25">
      <c r="B2" s="193" t="s">
        <v>0</v>
      </c>
      <c r="C2" s="194"/>
      <c r="D2" s="194"/>
      <c r="E2" s="194"/>
      <c r="F2" s="194"/>
      <c r="G2" s="194"/>
      <c r="H2" s="195"/>
    </row>
    <row r="3" spans="1:8" x14ac:dyDescent="0.25">
      <c r="B3" s="116"/>
      <c r="C3" s="117"/>
      <c r="D3" s="117"/>
      <c r="E3" s="117"/>
      <c r="F3" s="117"/>
      <c r="G3" s="117"/>
      <c r="H3" s="118"/>
    </row>
    <row r="4" spans="1:8" ht="63" customHeight="1" x14ac:dyDescent="0.25">
      <c r="B4" s="196" t="s">
        <v>1</v>
      </c>
      <c r="C4" s="197"/>
      <c r="D4" s="197"/>
      <c r="E4" s="197"/>
      <c r="F4" s="197"/>
      <c r="G4" s="197"/>
      <c r="H4" s="198"/>
    </row>
    <row r="5" spans="1:8" ht="63" customHeight="1" x14ac:dyDescent="0.25">
      <c r="B5" s="199"/>
      <c r="C5" s="200"/>
      <c r="D5" s="200"/>
      <c r="E5" s="200"/>
      <c r="F5" s="200"/>
      <c r="G5" s="200"/>
      <c r="H5" s="201"/>
    </row>
    <row r="6" spans="1:8" ht="16.5" x14ac:dyDescent="0.25">
      <c r="A6" s="119"/>
      <c r="B6" s="202" t="s">
        <v>2</v>
      </c>
      <c r="C6" s="203"/>
      <c r="D6" s="203"/>
      <c r="E6" s="203"/>
      <c r="F6" s="203"/>
      <c r="G6" s="203"/>
      <c r="H6" s="204"/>
    </row>
    <row r="7" spans="1:8" ht="95.25" customHeight="1" x14ac:dyDescent="0.25">
      <c r="A7" s="119"/>
      <c r="B7" s="205" t="s">
        <v>3</v>
      </c>
      <c r="C7" s="205"/>
      <c r="D7" s="205"/>
      <c r="E7" s="205"/>
      <c r="F7" s="205"/>
      <c r="G7" s="205"/>
      <c r="H7" s="206"/>
    </row>
    <row r="8" spans="1:8" ht="16.5" x14ac:dyDescent="0.25">
      <c r="A8" s="119"/>
      <c r="B8" s="120"/>
      <c r="C8" s="121"/>
      <c r="D8" s="121"/>
      <c r="E8" s="121"/>
      <c r="F8" s="121"/>
      <c r="G8" s="121"/>
      <c r="H8" s="122"/>
    </row>
    <row r="9" spans="1:8" ht="16.5" customHeight="1" x14ac:dyDescent="0.25">
      <c r="A9" s="119"/>
      <c r="B9" s="207" t="s">
        <v>4</v>
      </c>
      <c r="C9" s="207"/>
      <c r="D9" s="207"/>
      <c r="E9" s="207"/>
      <c r="F9" s="207"/>
      <c r="G9" s="207"/>
      <c r="H9" s="208"/>
    </row>
    <row r="10" spans="1:8" ht="16.5" customHeight="1" x14ac:dyDescent="0.25">
      <c r="A10" s="119"/>
      <c r="B10" s="207"/>
      <c r="C10" s="207"/>
      <c r="D10" s="207"/>
      <c r="E10" s="207"/>
      <c r="F10" s="207"/>
      <c r="G10" s="207"/>
      <c r="H10" s="208"/>
    </row>
    <row r="11" spans="1:8" ht="11.65" customHeight="1" x14ac:dyDescent="0.25">
      <c r="A11" s="119"/>
      <c r="B11" s="207"/>
      <c r="C11" s="207"/>
      <c r="D11" s="207"/>
      <c r="E11" s="207"/>
      <c r="F11" s="207"/>
      <c r="G11" s="207"/>
      <c r="H11" s="208"/>
    </row>
    <row r="12" spans="1:8" ht="11.65" customHeight="1" thickBot="1" x14ac:dyDescent="0.3">
      <c r="A12" s="119"/>
      <c r="B12" s="123"/>
      <c r="C12" s="123"/>
      <c r="D12" s="123"/>
      <c r="E12" s="123"/>
      <c r="F12" s="123"/>
      <c r="G12" s="123"/>
      <c r="H12" s="124"/>
    </row>
    <row r="13" spans="1:8" ht="15.4" customHeight="1" thickTop="1" x14ac:dyDescent="0.25">
      <c r="A13" s="119"/>
      <c r="B13" s="123"/>
      <c r="C13" s="189" t="s">
        <v>5</v>
      </c>
      <c r="D13" s="190"/>
      <c r="E13" s="191" t="s">
        <v>6</v>
      </c>
      <c r="F13" s="192"/>
      <c r="G13" s="123"/>
      <c r="H13" s="124"/>
    </row>
    <row r="14" spans="1:8" ht="11.65" customHeight="1" x14ac:dyDescent="0.25">
      <c r="A14" s="119"/>
      <c r="B14" s="123"/>
      <c r="C14" s="209" t="s">
        <v>7</v>
      </c>
      <c r="D14" s="210"/>
      <c r="E14" s="211" t="s">
        <v>8</v>
      </c>
      <c r="F14" s="212"/>
      <c r="G14" s="123"/>
      <c r="H14" s="124"/>
    </row>
    <row r="15" spans="1:8" ht="11.65" customHeight="1" x14ac:dyDescent="0.25">
      <c r="A15" s="119"/>
      <c r="B15" s="123"/>
      <c r="C15" s="209" t="s">
        <v>9</v>
      </c>
      <c r="D15" s="210"/>
      <c r="E15" s="211" t="s">
        <v>10</v>
      </c>
      <c r="F15" s="212"/>
      <c r="G15" s="123"/>
      <c r="H15" s="124"/>
    </row>
    <row r="16" spans="1:8" ht="11.65" customHeight="1" x14ac:dyDescent="0.25">
      <c r="A16" s="119"/>
      <c r="B16" s="123"/>
      <c r="C16" s="209" t="s">
        <v>11</v>
      </c>
      <c r="D16" s="210"/>
      <c r="E16" s="211" t="s">
        <v>12</v>
      </c>
      <c r="F16" s="212"/>
      <c r="G16" s="123"/>
      <c r="H16" s="124"/>
    </row>
    <row r="17" spans="1:8" ht="13.5" customHeight="1" x14ac:dyDescent="0.25">
      <c r="A17" s="119"/>
      <c r="B17" s="123"/>
      <c r="C17" s="209" t="s">
        <v>13</v>
      </c>
      <c r="D17" s="210"/>
      <c r="E17" s="211" t="s">
        <v>14</v>
      </c>
      <c r="F17" s="212"/>
      <c r="G17" s="123"/>
      <c r="H17" s="125"/>
    </row>
    <row r="18" spans="1:8" ht="12.4" customHeight="1" x14ac:dyDescent="0.25">
      <c r="A18" s="119"/>
      <c r="B18" s="123"/>
      <c r="C18" s="209" t="s">
        <v>15</v>
      </c>
      <c r="D18" s="210"/>
      <c r="E18" s="216" t="s">
        <v>16</v>
      </c>
      <c r="F18" s="212"/>
      <c r="G18" s="123"/>
      <c r="H18" s="124"/>
    </row>
    <row r="19" spans="1:8" ht="24" customHeight="1" thickBot="1" x14ac:dyDescent="0.3">
      <c r="A19" s="119"/>
      <c r="B19" s="123"/>
      <c r="C19" s="217" t="s">
        <v>17</v>
      </c>
      <c r="D19" s="218"/>
      <c r="E19" s="219" t="s">
        <v>18</v>
      </c>
      <c r="F19" s="220"/>
      <c r="G19" s="123"/>
      <c r="H19" s="124"/>
    </row>
    <row r="20" spans="1:8" ht="11.65" customHeight="1" thickTop="1" x14ac:dyDescent="0.25">
      <c r="A20" s="119"/>
      <c r="B20" s="123"/>
      <c r="C20" s="126"/>
      <c r="D20" s="126"/>
      <c r="E20" s="126"/>
      <c r="F20" s="126"/>
      <c r="G20" s="123"/>
      <c r="H20" s="124"/>
    </row>
    <row r="21" spans="1:8" ht="27.4" customHeight="1" thickBot="1" x14ac:dyDescent="0.3">
      <c r="A21" s="119"/>
      <c r="B21" s="221" t="s">
        <v>19</v>
      </c>
      <c r="C21" s="222"/>
      <c r="D21" s="222"/>
      <c r="E21" s="222"/>
      <c r="F21" s="222"/>
      <c r="G21" s="222"/>
      <c r="H21" s="223"/>
    </row>
    <row r="22" spans="1:8" ht="15.75" thickTop="1" x14ac:dyDescent="0.25">
      <c r="A22" s="119"/>
      <c r="B22" s="127"/>
      <c r="C22" s="224" t="s">
        <v>5</v>
      </c>
      <c r="D22" s="190"/>
      <c r="E22" s="191" t="s">
        <v>6</v>
      </c>
      <c r="F22" s="192"/>
      <c r="G22" s="126"/>
      <c r="H22" s="128"/>
    </row>
    <row r="23" spans="1:8" ht="13.5" customHeight="1" x14ac:dyDescent="0.25">
      <c r="A23" s="119"/>
      <c r="B23" s="129"/>
      <c r="C23" s="225" t="s">
        <v>7</v>
      </c>
      <c r="D23" s="226"/>
      <c r="E23" s="227" t="s">
        <v>8</v>
      </c>
      <c r="F23" s="228"/>
      <c r="G23" s="130"/>
      <c r="H23" s="131"/>
    </row>
    <row r="24" spans="1:8" ht="13.5" customHeight="1" x14ac:dyDescent="0.25">
      <c r="A24" s="119"/>
      <c r="B24" s="129"/>
      <c r="C24" s="213" t="s">
        <v>20</v>
      </c>
      <c r="D24" s="214"/>
      <c r="E24" s="215" t="s">
        <v>14</v>
      </c>
      <c r="F24" s="212"/>
      <c r="G24" s="130"/>
      <c r="H24" s="131"/>
    </row>
    <row r="25" spans="1:8" ht="13.5" customHeight="1" x14ac:dyDescent="0.25">
      <c r="A25" s="119"/>
      <c r="B25" s="129"/>
      <c r="C25" s="213" t="s">
        <v>9</v>
      </c>
      <c r="D25" s="214"/>
      <c r="E25" s="215" t="s">
        <v>10</v>
      </c>
      <c r="F25" s="212"/>
      <c r="G25" s="130"/>
      <c r="H25" s="131"/>
    </row>
    <row r="26" spans="1:8" ht="22.9" customHeight="1" x14ac:dyDescent="0.25">
      <c r="A26" s="119"/>
      <c r="B26" s="129"/>
      <c r="C26" s="213" t="s">
        <v>21</v>
      </c>
      <c r="D26" s="214"/>
      <c r="E26" s="229" t="s">
        <v>22</v>
      </c>
      <c r="F26" s="230"/>
      <c r="G26" s="130"/>
      <c r="H26" s="131"/>
    </row>
    <row r="27" spans="1:8" ht="69.75" customHeight="1" x14ac:dyDescent="0.25">
      <c r="A27" s="119"/>
      <c r="B27" s="129"/>
      <c r="C27" s="231" t="s">
        <v>23</v>
      </c>
      <c r="D27" s="232"/>
      <c r="E27" s="233" t="s">
        <v>24</v>
      </c>
      <c r="F27" s="234"/>
      <c r="G27" s="130"/>
      <c r="H27" s="132"/>
    </row>
    <row r="28" spans="1:8" ht="34.5" customHeight="1" x14ac:dyDescent="0.25">
      <c r="B28" s="133"/>
      <c r="C28" s="235" t="s">
        <v>25</v>
      </c>
      <c r="D28" s="232"/>
      <c r="E28" s="233" t="s">
        <v>26</v>
      </c>
      <c r="F28" s="234"/>
      <c r="G28" s="130"/>
      <c r="H28" s="132"/>
    </row>
    <row r="29" spans="1:8" ht="27.75" customHeight="1" x14ac:dyDescent="0.25">
      <c r="B29" s="133"/>
      <c r="C29" s="235" t="s">
        <v>27</v>
      </c>
      <c r="D29" s="232"/>
      <c r="E29" s="233" t="s">
        <v>28</v>
      </c>
      <c r="F29" s="234"/>
      <c r="G29" s="130"/>
      <c r="H29" s="132"/>
    </row>
    <row r="30" spans="1:8" ht="28.5" customHeight="1" x14ac:dyDescent="0.25">
      <c r="B30" s="133"/>
      <c r="C30" s="235" t="s">
        <v>29</v>
      </c>
      <c r="D30" s="232"/>
      <c r="E30" s="233" t="s">
        <v>30</v>
      </c>
      <c r="F30" s="234"/>
      <c r="G30" s="130"/>
      <c r="H30" s="132"/>
    </row>
    <row r="31" spans="1:8" ht="72.75" customHeight="1" x14ac:dyDescent="0.25">
      <c r="B31" s="133"/>
      <c r="C31" s="235" t="s">
        <v>31</v>
      </c>
      <c r="D31" s="232"/>
      <c r="E31" s="233" t="s">
        <v>32</v>
      </c>
      <c r="F31" s="234"/>
      <c r="G31" s="130"/>
      <c r="H31" s="132"/>
    </row>
    <row r="32" spans="1:8" ht="64.5" customHeight="1" x14ac:dyDescent="0.25">
      <c r="B32" s="133"/>
      <c r="C32" s="235" t="s">
        <v>33</v>
      </c>
      <c r="D32" s="232"/>
      <c r="E32" s="233" t="s">
        <v>34</v>
      </c>
      <c r="F32" s="234"/>
      <c r="G32" s="130"/>
      <c r="H32" s="132"/>
    </row>
    <row r="33" spans="2:8" ht="71.25" customHeight="1" x14ac:dyDescent="0.25">
      <c r="B33" s="133"/>
      <c r="C33" s="236" t="s">
        <v>35</v>
      </c>
      <c r="D33" s="231"/>
      <c r="E33" s="233" t="s">
        <v>36</v>
      </c>
      <c r="F33" s="234"/>
      <c r="G33" s="130"/>
      <c r="H33" s="132"/>
    </row>
    <row r="34" spans="2:8" ht="55.5" customHeight="1" x14ac:dyDescent="0.25">
      <c r="B34" s="133"/>
      <c r="C34" s="236" t="s">
        <v>37</v>
      </c>
      <c r="D34" s="231"/>
      <c r="E34" s="233" t="s">
        <v>38</v>
      </c>
      <c r="F34" s="234"/>
      <c r="G34" s="130"/>
      <c r="H34" s="132"/>
    </row>
    <row r="35" spans="2:8" ht="42" customHeight="1" x14ac:dyDescent="0.25">
      <c r="B35" s="133"/>
      <c r="C35" s="236" t="s">
        <v>39</v>
      </c>
      <c r="D35" s="231"/>
      <c r="E35" s="233" t="s">
        <v>40</v>
      </c>
      <c r="F35" s="234"/>
      <c r="G35" s="130"/>
      <c r="H35" s="132"/>
    </row>
    <row r="36" spans="2:8" ht="59.25" customHeight="1" x14ac:dyDescent="0.25">
      <c r="B36" s="133"/>
      <c r="C36" s="236" t="s">
        <v>41</v>
      </c>
      <c r="D36" s="231"/>
      <c r="E36" s="233" t="s">
        <v>42</v>
      </c>
      <c r="F36" s="234"/>
      <c r="G36" s="130"/>
      <c r="H36" s="132"/>
    </row>
    <row r="37" spans="2:8" ht="23.25" customHeight="1" x14ac:dyDescent="0.25">
      <c r="B37" s="133"/>
      <c r="C37" s="236" t="s">
        <v>43</v>
      </c>
      <c r="D37" s="231"/>
      <c r="E37" s="233" t="s">
        <v>44</v>
      </c>
      <c r="F37" s="234"/>
      <c r="G37" s="130"/>
      <c r="H37" s="132"/>
    </row>
    <row r="38" spans="2:8" ht="30.75" customHeight="1" x14ac:dyDescent="0.25">
      <c r="B38" s="133"/>
      <c r="C38" s="236" t="s">
        <v>45</v>
      </c>
      <c r="D38" s="231"/>
      <c r="E38" s="233" t="s">
        <v>46</v>
      </c>
      <c r="F38" s="234"/>
      <c r="G38" s="130"/>
      <c r="H38" s="132"/>
    </row>
    <row r="39" spans="2:8" ht="35.25" customHeight="1" x14ac:dyDescent="0.25">
      <c r="B39" s="133"/>
      <c r="C39" s="236" t="s">
        <v>45</v>
      </c>
      <c r="D39" s="231"/>
      <c r="E39" s="233" t="s">
        <v>46</v>
      </c>
      <c r="F39" s="234"/>
      <c r="G39" s="130"/>
      <c r="H39" s="132"/>
    </row>
    <row r="40" spans="2:8" ht="33" customHeight="1" x14ac:dyDescent="0.25">
      <c r="B40" s="133"/>
      <c r="C40" s="236" t="s">
        <v>47</v>
      </c>
      <c r="D40" s="231"/>
      <c r="E40" s="233" t="s">
        <v>48</v>
      </c>
      <c r="F40" s="234"/>
      <c r="G40" s="130"/>
      <c r="H40" s="132"/>
    </row>
    <row r="41" spans="2:8" ht="30" customHeight="1" x14ac:dyDescent="0.25">
      <c r="B41" s="133"/>
      <c r="C41" s="236" t="s">
        <v>49</v>
      </c>
      <c r="D41" s="231"/>
      <c r="E41" s="233" t="s">
        <v>50</v>
      </c>
      <c r="F41" s="234"/>
      <c r="G41" s="130"/>
      <c r="H41" s="132"/>
    </row>
    <row r="42" spans="2:8" ht="35.25" customHeight="1" x14ac:dyDescent="0.25">
      <c r="B42" s="133"/>
      <c r="C42" s="236" t="s">
        <v>51</v>
      </c>
      <c r="D42" s="231"/>
      <c r="E42" s="233" t="s">
        <v>52</v>
      </c>
      <c r="F42" s="234"/>
      <c r="G42" s="130"/>
      <c r="H42" s="132"/>
    </row>
    <row r="43" spans="2:8" ht="31.5" customHeight="1" x14ac:dyDescent="0.25">
      <c r="B43" s="133"/>
      <c r="C43" s="236" t="s">
        <v>53</v>
      </c>
      <c r="D43" s="231"/>
      <c r="E43" s="233" t="s">
        <v>54</v>
      </c>
      <c r="F43" s="234"/>
      <c r="G43" s="130"/>
      <c r="H43" s="132"/>
    </row>
    <row r="44" spans="2:8" ht="54" customHeight="1" x14ac:dyDescent="0.25">
      <c r="B44" s="133"/>
      <c r="C44" s="236" t="s">
        <v>55</v>
      </c>
      <c r="D44" s="231"/>
      <c r="E44" s="233" t="s">
        <v>56</v>
      </c>
      <c r="F44" s="234"/>
      <c r="G44" s="130"/>
      <c r="H44" s="132"/>
    </row>
    <row r="45" spans="2:8" ht="59.25" customHeight="1" x14ac:dyDescent="0.25">
      <c r="B45" s="133"/>
      <c r="C45" s="236" t="s">
        <v>57</v>
      </c>
      <c r="D45" s="231"/>
      <c r="E45" s="233" t="s">
        <v>58</v>
      </c>
      <c r="F45" s="234"/>
      <c r="G45" s="130"/>
      <c r="H45" s="132"/>
    </row>
    <row r="46" spans="2:8" ht="84" customHeight="1" x14ac:dyDescent="0.25">
      <c r="B46" s="133"/>
      <c r="C46" s="236" t="s">
        <v>59</v>
      </c>
      <c r="D46" s="231"/>
      <c r="E46" s="233" t="s">
        <v>60</v>
      </c>
      <c r="F46" s="234"/>
      <c r="G46" s="130"/>
      <c r="H46" s="132"/>
    </row>
    <row r="47" spans="2:8" ht="82.5" customHeight="1" x14ac:dyDescent="0.25">
      <c r="B47" s="133"/>
      <c r="C47" s="236" t="s">
        <v>61</v>
      </c>
      <c r="D47" s="231"/>
      <c r="E47" s="233" t="s">
        <v>62</v>
      </c>
      <c r="F47" s="234"/>
      <c r="G47" s="130"/>
      <c r="H47" s="132"/>
    </row>
    <row r="48" spans="2:8" ht="46.5" customHeight="1" thickBot="1" x14ac:dyDescent="0.3">
      <c r="B48" s="133"/>
      <c r="C48" s="237"/>
      <c r="D48" s="238"/>
      <c r="E48" s="239"/>
      <c r="F48" s="240"/>
      <c r="G48" s="130"/>
      <c r="H48" s="132"/>
    </row>
    <row r="49" spans="2:8" ht="6.75" customHeight="1" thickTop="1" x14ac:dyDescent="0.25">
      <c r="B49" s="133"/>
      <c r="C49" s="134"/>
      <c r="D49" s="134"/>
      <c r="E49" s="135"/>
      <c r="F49" s="135"/>
      <c r="G49" s="130"/>
      <c r="H49" s="132"/>
    </row>
    <row r="50" spans="2:8" x14ac:dyDescent="0.25">
      <c r="B50" s="133"/>
      <c r="C50" s="136"/>
      <c r="D50" s="136"/>
      <c r="E50" s="136"/>
      <c r="F50" s="136"/>
      <c r="G50" s="130"/>
      <c r="H50" s="132"/>
    </row>
    <row r="51" spans="2:8" ht="21" customHeight="1" x14ac:dyDescent="0.25">
      <c r="B51" s="137" t="s">
        <v>63</v>
      </c>
      <c r="C51" s="136"/>
      <c r="D51" s="136"/>
      <c r="E51" s="136"/>
      <c r="F51" s="136"/>
      <c r="G51" s="136"/>
      <c r="H51" s="138"/>
    </row>
    <row r="52" spans="2:8" ht="20.25" customHeight="1" x14ac:dyDescent="0.25">
      <c r="B52" s="137" t="s">
        <v>64</v>
      </c>
      <c r="C52" s="136"/>
      <c r="D52" s="136"/>
      <c r="E52" s="136"/>
      <c r="F52" s="136"/>
      <c r="G52" s="136"/>
      <c r="H52" s="138"/>
    </row>
    <row r="53" spans="2:8" ht="20.25" customHeight="1" x14ac:dyDescent="0.25">
      <c r="B53" s="137" t="s">
        <v>65</v>
      </c>
      <c r="C53" s="136"/>
      <c r="D53" s="136"/>
      <c r="E53" s="136"/>
      <c r="F53" s="136"/>
      <c r="G53" s="136"/>
      <c r="H53" s="138"/>
    </row>
    <row r="54" spans="2:8" ht="20.25" customHeight="1" x14ac:dyDescent="0.25">
      <c r="B54" s="137" t="s">
        <v>66</v>
      </c>
      <c r="C54" s="136"/>
      <c r="D54" s="136"/>
      <c r="E54" s="136"/>
      <c r="F54" s="136"/>
      <c r="G54" s="136"/>
      <c r="H54" s="138"/>
    </row>
    <row r="55" spans="2:8" ht="14.65" customHeight="1" x14ac:dyDescent="0.25">
      <c r="B55" s="137" t="s">
        <v>67</v>
      </c>
      <c r="C55" s="136"/>
      <c r="D55" s="136"/>
      <c r="E55" s="136"/>
      <c r="F55" s="136"/>
      <c r="G55" s="136"/>
      <c r="H55" s="138"/>
    </row>
    <row r="56" spans="2:8" ht="15.75" thickBot="1" x14ac:dyDescent="0.3">
      <c r="B56" s="139"/>
      <c r="C56" s="140"/>
      <c r="D56" s="140"/>
      <c r="E56" s="140"/>
      <c r="F56" s="140"/>
      <c r="G56" s="140"/>
      <c r="H56" s="141"/>
    </row>
  </sheetData>
  <mergeCells count="74">
    <mergeCell ref="C46:D46"/>
    <mergeCell ref="E46:F46"/>
    <mergeCell ref="C47:D47"/>
    <mergeCell ref="E47:F47"/>
    <mergeCell ref="C48:D48"/>
    <mergeCell ref="E48:F48"/>
    <mergeCell ref="C43:D43"/>
    <mergeCell ref="E43:F43"/>
    <mergeCell ref="C44:D44"/>
    <mergeCell ref="E44:F44"/>
    <mergeCell ref="C45:D45"/>
    <mergeCell ref="E45:F45"/>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4:D24"/>
    <mergeCell ref="E24:F24"/>
    <mergeCell ref="C17:D17"/>
    <mergeCell ref="E17:F17"/>
    <mergeCell ref="C18:D18"/>
    <mergeCell ref="E18:F18"/>
    <mergeCell ref="C19:D19"/>
    <mergeCell ref="E19:F19"/>
    <mergeCell ref="B21:H21"/>
    <mergeCell ref="C22:D22"/>
    <mergeCell ref="E22:F22"/>
    <mergeCell ref="C23:D23"/>
    <mergeCell ref="E23:F23"/>
    <mergeCell ref="C14:D14"/>
    <mergeCell ref="E14:F14"/>
    <mergeCell ref="C15:D15"/>
    <mergeCell ref="E15:F15"/>
    <mergeCell ref="C16:D16"/>
    <mergeCell ref="E16:F16"/>
    <mergeCell ref="C13:D13"/>
    <mergeCell ref="E13:F13"/>
    <mergeCell ref="B2:H2"/>
    <mergeCell ref="B4:H5"/>
    <mergeCell ref="B6:H6"/>
    <mergeCell ref="B7:H7"/>
    <mergeCell ref="B9:H1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201</v>
      </c>
    </row>
    <row r="4" spans="1:1" x14ac:dyDescent="0.2">
      <c r="A4" s="9" t="s">
        <v>203</v>
      </c>
    </row>
    <row r="5" spans="1:1" x14ac:dyDescent="0.2">
      <c r="A5" s="9" t="s">
        <v>205</v>
      </c>
    </row>
    <row r="6" spans="1:1" x14ac:dyDescent="0.2">
      <c r="A6" s="9" t="s">
        <v>207</v>
      </c>
    </row>
    <row r="7" spans="1:1" x14ac:dyDescent="0.2">
      <c r="A7" s="9" t="s">
        <v>209</v>
      </c>
    </row>
    <row r="8" spans="1:1" x14ac:dyDescent="0.2">
      <c r="A8" s="9" t="s">
        <v>212</v>
      </c>
    </row>
    <row r="9" spans="1:1" x14ac:dyDescent="0.2">
      <c r="A9" s="9" t="s">
        <v>215</v>
      </c>
    </row>
    <row r="10" spans="1:1" x14ac:dyDescent="0.2">
      <c r="A10" s="9" t="s">
        <v>217</v>
      </c>
    </row>
    <row r="11" spans="1:1" x14ac:dyDescent="0.2">
      <c r="A11" s="9" t="s">
        <v>219</v>
      </c>
    </row>
    <row r="12" spans="1:1" x14ac:dyDescent="0.2">
      <c r="A12" s="9" t="s">
        <v>243</v>
      </c>
    </row>
    <row r="13" spans="1:1" x14ac:dyDescent="0.2">
      <c r="A13" s="9" t="s">
        <v>244</v>
      </c>
    </row>
    <row r="14" spans="1:1" x14ac:dyDescent="0.2">
      <c r="A14" s="9" t="s">
        <v>245</v>
      </c>
    </row>
    <row r="16" spans="1:1" x14ac:dyDescent="0.2">
      <c r="A16" s="9" t="s">
        <v>246</v>
      </c>
    </row>
    <row r="17" spans="1:1" x14ac:dyDescent="0.2">
      <c r="A17" s="9" t="s">
        <v>226</v>
      </c>
    </row>
    <row r="18" spans="1:1" x14ac:dyDescent="0.2">
      <c r="A18" s="9" t="s">
        <v>228</v>
      </c>
    </row>
    <row r="20" spans="1:1" x14ac:dyDescent="0.2">
      <c r="A20" s="9" t="s">
        <v>234</v>
      </c>
    </row>
    <row r="21" spans="1:1" x14ac:dyDescent="0.2">
      <c r="A21" s="9"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684A1-A942-475E-A4B2-5A97034FE8D6}">
  <sheetPr>
    <tabColor theme="6" tint="0.39997558519241921"/>
  </sheetPr>
  <dimension ref="B1:AZ43"/>
  <sheetViews>
    <sheetView showGridLines="0" topLeftCell="A22" zoomScaleNormal="100" workbookViewId="0">
      <selection activeCell="B12" sqref="B12:C12"/>
    </sheetView>
  </sheetViews>
  <sheetFormatPr baseColWidth="10" defaultColWidth="11.42578125" defaultRowHeight="15" x14ac:dyDescent="0.25"/>
  <cols>
    <col min="1" max="1" width="7.5703125" customWidth="1"/>
    <col min="2" max="2" width="19.2851562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42" t="s">
        <v>68</v>
      </c>
    </row>
    <row r="2" spans="2:52" ht="18" customHeight="1" thickBot="1" x14ac:dyDescent="0.3">
      <c r="B2" s="246"/>
      <c r="C2" s="249" t="s">
        <v>69</v>
      </c>
      <c r="D2" s="250"/>
      <c r="E2" s="250"/>
      <c r="F2" s="143" t="s">
        <v>70</v>
      </c>
      <c r="AZ2" s="142" t="s">
        <v>71</v>
      </c>
    </row>
    <row r="3" spans="2:52" ht="18" customHeight="1" thickBot="1" x14ac:dyDescent="0.3">
      <c r="B3" s="247"/>
      <c r="C3" s="251"/>
      <c r="D3" s="252"/>
      <c r="E3" s="252"/>
      <c r="F3" s="144" t="s">
        <v>72</v>
      </c>
      <c r="AZ3" s="142" t="s">
        <v>73</v>
      </c>
    </row>
    <row r="4" spans="2:52" ht="18" customHeight="1" thickBot="1" x14ac:dyDescent="0.3">
      <c r="B4" s="247"/>
      <c r="C4" s="251"/>
      <c r="D4" s="252"/>
      <c r="E4" s="252"/>
      <c r="F4" s="144" t="s">
        <v>74</v>
      </c>
      <c r="AZ4" s="142" t="s">
        <v>75</v>
      </c>
    </row>
    <row r="5" spans="2:52" ht="18" customHeight="1" thickBot="1" x14ac:dyDescent="0.3">
      <c r="B5" s="248"/>
      <c r="C5" s="253"/>
      <c r="D5" s="254"/>
      <c r="E5" s="254"/>
      <c r="F5" s="144" t="s">
        <v>76</v>
      </c>
      <c r="AZ5" s="145"/>
    </row>
    <row r="6" spans="2:52" ht="18" customHeight="1" thickBot="1" x14ac:dyDescent="0.3">
      <c r="B6" s="146"/>
      <c r="C6" s="147"/>
      <c r="D6" s="147"/>
      <c r="E6" s="147"/>
      <c r="F6" s="148"/>
      <c r="AZ6" s="145"/>
    </row>
    <row r="7" spans="2:52" ht="33.4" customHeight="1" x14ac:dyDescent="0.25">
      <c r="B7" s="149" t="s">
        <v>77</v>
      </c>
      <c r="C7" s="255" t="s">
        <v>247</v>
      </c>
      <c r="D7" s="256"/>
      <c r="E7" s="256"/>
      <c r="F7" s="257"/>
      <c r="AZ7" s="145"/>
    </row>
    <row r="8" spans="2:52" ht="45" customHeight="1" thickBot="1" x14ac:dyDescent="0.3">
      <c r="B8" s="150" t="s">
        <v>78</v>
      </c>
      <c r="C8" s="258" t="s">
        <v>249</v>
      </c>
      <c r="D8" s="259"/>
      <c r="E8" s="259"/>
      <c r="F8" s="260"/>
      <c r="AZ8" s="145"/>
    </row>
    <row r="9" spans="2:52" ht="16.5" thickBot="1" x14ac:dyDescent="0.3">
      <c r="B9" s="261"/>
      <c r="C9" s="261"/>
      <c r="D9" s="261"/>
      <c r="E9" s="261"/>
      <c r="F9" s="261"/>
    </row>
    <row r="10" spans="2:52" ht="15.6" customHeight="1" thickBot="1" x14ac:dyDescent="0.3">
      <c r="B10" s="262" t="s">
        <v>69</v>
      </c>
      <c r="C10" s="263"/>
      <c r="D10" s="263"/>
      <c r="E10" s="263"/>
      <c r="F10" s="264"/>
    </row>
    <row r="11" spans="2:52" ht="32.25" thickBot="1" x14ac:dyDescent="0.3">
      <c r="B11" s="265" t="s">
        <v>79</v>
      </c>
      <c r="C11" s="266"/>
      <c r="D11" s="173" t="s">
        <v>80</v>
      </c>
      <c r="E11" s="173" t="s">
        <v>81</v>
      </c>
      <c r="F11" s="151" t="s">
        <v>82</v>
      </c>
    </row>
    <row r="12" spans="2:52" ht="174" customHeight="1" thickBot="1" x14ac:dyDescent="0.3">
      <c r="B12" s="267" t="s">
        <v>264</v>
      </c>
      <c r="C12" s="268"/>
      <c r="D12" s="152" t="s">
        <v>248</v>
      </c>
      <c r="E12" s="153" t="s">
        <v>265</v>
      </c>
      <c r="F12" s="154" t="s">
        <v>266</v>
      </c>
    </row>
    <row r="14" spans="2:52" ht="18" x14ac:dyDescent="0.25">
      <c r="B14" s="269" t="s">
        <v>83</v>
      </c>
      <c r="C14" s="269"/>
      <c r="D14" s="269"/>
      <c r="E14" s="269"/>
      <c r="F14" s="269"/>
    </row>
    <row r="15" spans="2:52" ht="15.75" x14ac:dyDescent="0.25">
      <c r="B15" s="155"/>
    </row>
    <row r="16" spans="2:52" ht="15.75" thickBot="1" x14ac:dyDescent="0.3">
      <c r="B16" s="156"/>
    </row>
    <row r="17" spans="2:6" ht="16.5" thickBot="1" x14ac:dyDescent="0.3">
      <c r="B17" s="270" t="s">
        <v>84</v>
      </c>
      <c r="C17" s="271"/>
      <c r="D17" s="272"/>
      <c r="E17" s="270" t="s">
        <v>85</v>
      </c>
      <c r="F17" s="272"/>
    </row>
    <row r="18" spans="2:6" ht="32.25" customHeight="1" x14ac:dyDescent="0.25">
      <c r="B18" s="241" t="s">
        <v>267</v>
      </c>
      <c r="C18" s="242"/>
      <c r="D18" s="243"/>
      <c r="E18" s="244" t="s">
        <v>268</v>
      </c>
      <c r="F18" s="245"/>
    </row>
    <row r="19" spans="2:6" ht="34.5" customHeight="1" x14ac:dyDescent="0.25">
      <c r="B19" s="273" t="s">
        <v>269</v>
      </c>
      <c r="C19" s="274"/>
      <c r="D19" s="275"/>
      <c r="E19" s="276" t="s">
        <v>270</v>
      </c>
      <c r="F19" s="277"/>
    </row>
    <row r="20" spans="2:6" ht="15" customHeight="1" x14ac:dyDescent="0.25">
      <c r="B20" s="278" t="s">
        <v>271</v>
      </c>
      <c r="C20" s="279"/>
      <c r="D20" s="280"/>
      <c r="E20" s="281" t="s">
        <v>272</v>
      </c>
      <c r="F20" s="282"/>
    </row>
    <row r="21" spans="2:6" ht="30" customHeight="1" x14ac:dyDescent="0.25">
      <c r="B21" s="278" t="s">
        <v>273</v>
      </c>
      <c r="C21" s="279"/>
      <c r="D21" s="280"/>
      <c r="E21" s="283" t="s">
        <v>274</v>
      </c>
      <c r="F21" s="284"/>
    </row>
    <row r="22" spans="2:6" ht="15" customHeight="1" x14ac:dyDescent="0.3">
      <c r="B22" s="285" t="s">
        <v>275</v>
      </c>
      <c r="C22" s="286"/>
      <c r="D22" s="287"/>
      <c r="E22" s="283" t="s">
        <v>276</v>
      </c>
      <c r="F22" s="284"/>
    </row>
    <row r="23" spans="2:6" ht="15" customHeight="1" x14ac:dyDescent="0.3">
      <c r="B23" s="285" t="s">
        <v>277</v>
      </c>
      <c r="C23" s="286"/>
      <c r="D23" s="287"/>
      <c r="E23" s="283" t="s">
        <v>278</v>
      </c>
      <c r="F23" s="284"/>
    </row>
    <row r="24" spans="2:6" ht="15" customHeight="1" x14ac:dyDescent="0.25">
      <c r="B24" s="288" t="s">
        <v>279</v>
      </c>
      <c r="C24" s="289"/>
      <c r="D24" s="290"/>
      <c r="E24" s="281"/>
      <c r="F24" s="282"/>
    </row>
    <row r="25" spans="2:6" ht="15.75" customHeight="1" x14ac:dyDescent="0.25">
      <c r="B25" s="291"/>
      <c r="C25" s="292"/>
      <c r="D25" s="284"/>
      <c r="E25" s="283"/>
      <c r="F25" s="284"/>
    </row>
    <row r="26" spans="2:6" ht="16.5" x14ac:dyDescent="0.25">
      <c r="B26" s="288"/>
      <c r="C26" s="289"/>
      <c r="D26" s="290"/>
      <c r="E26" s="293"/>
      <c r="F26" s="294"/>
    </row>
    <row r="27" spans="2:6" ht="15" customHeight="1" x14ac:dyDescent="0.25">
      <c r="B27" s="278"/>
      <c r="C27" s="279"/>
      <c r="D27" s="280"/>
      <c r="E27" s="295"/>
      <c r="F27" s="296"/>
    </row>
    <row r="28" spans="2:6" ht="15" customHeight="1" x14ac:dyDescent="0.25">
      <c r="B28" s="288"/>
      <c r="C28" s="289"/>
      <c r="D28" s="290"/>
      <c r="E28" s="295"/>
      <c r="F28" s="296"/>
    </row>
    <row r="29" spans="2:6" ht="15" customHeight="1" x14ac:dyDescent="0.25">
      <c r="B29" s="288"/>
      <c r="C29" s="289"/>
      <c r="D29" s="290"/>
      <c r="E29" s="295"/>
      <c r="F29" s="296"/>
    </row>
    <row r="30" spans="2:6" ht="15" customHeight="1" x14ac:dyDescent="0.25">
      <c r="B30" s="288"/>
      <c r="C30" s="289"/>
      <c r="D30" s="290"/>
      <c r="E30" s="297"/>
      <c r="F30" s="298"/>
    </row>
    <row r="31" spans="2:6" ht="15" customHeight="1" thickBot="1" x14ac:dyDescent="0.35">
      <c r="B31" s="299"/>
      <c r="C31" s="300"/>
      <c r="D31" s="301"/>
      <c r="E31" s="302"/>
      <c r="F31" s="303"/>
    </row>
    <row r="32" spans="2:6" ht="15" customHeight="1" thickBot="1" x14ac:dyDescent="0.3">
      <c r="B32" s="304" t="s">
        <v>86</v>
      </c>
      <c r="C32" s="305"/>
      <c r="D32" s="305"/>
      <c r="E32" s="306" t="s">
        <v>87</v>
      </c>
      <c r="F32" s="307"/>
    </row>
    <row r="33" spans="2:6" ht="36" customHeight="1" x14ac:dyDescent="0.3">
      <c r="B33" s="308" t="s">
        <v>280</v>
      </c>
      <c r="C33" s="309"/>
      <c r="D33" s="245"/>
      <c r="E33" s="310" t="s">
        <v>281</v>
      </c>
      <c r="F33" s="311"/>
    </row>
    <row r="34" spans="2:6" ht="36.75" customHeight="1" x14ac:dyDescent="0.25">
      <c r="B34" s="291" t="s">
        <v>282</v>
      </c>
      <c r="C34" s="292"/>
      <c r="D34" s="284"/>
      <c r="E34" s="291" t="s">
        <v>283</v>
      </c>
      <c r="F34" s="284"/>
    </row>
    <row r="35" spans="2:6" ht="33.75" customHeight="1" x14ac:dyDescent="0.25">
      <c r="B35" s="291" t="s">
        <v>284</v>
      </c>
      <c r="C35" s="292"/>
      <c r="D35" s="284"/>
      <c r="E35" s="312" t="s">
        <v>285</v>
      </c>
      <c r="F35" s="282"/>
    </row>
    <row r="36" spans="2:6" ht="16.5" x14ac:dyDescent="0.3">
      <c r="B36" s="312" t="s">
        <v>286</v>
      </c>
      <c r="C36" s="313"/>
      <c r="D36" s="282"/>
      <c r="E36" s="314"/>
      <c r="F36" s="315"/>
    </row>
    <row r="37" spans="2:6" ht="15.75" customHeight="1" x14ac:dyDescent="0.3">
      <c r="B37" s="312" t="s">
        <v>287</v>
      </c>
      <c r="C37" s="313"/>
      <c r="D37" s="282"/>
      <c r="E37" s="316"/>
      <c r="F37" s="317"/>
    </row>
    <row r="38" spans="2:6" ht="16.5" x14ac:dyDescent="0.25">
      <c r="B38" s="312"/>
      <c r="C38" s="313"/>
      <c r="D38" s="282"/>
      <c r="E38" s="312"/>
      <c r="F38" s="282"/>
    </row>
    <row r="39" spans="2:6" ht="16.5" x14ac:dyDescent="0.25">
      <c r="B39" s="312"/>
      <c r="C39" s="313"/>
      <c r="D39" s="282"/>
      <c r="E39" s="291"/>
      <c r="F39" s="284"/>
    </row>
    <row r="40" spans="2:6" ht="16.5" x14ac:dyDescent="0.25">
      <c r="B40" s="312"/>
      <c r="C40" s="313"/>
      <c r="D40" s="282"/>
      <c r="E40" s="291"/>
      <c r="F40" s="284"/>
    </row>
    <row r="41" spans="2:6" ht="16.5" x14ac:dyDescent="0.25">
      <c r="B41" s="291"/>
      <c r="C41" s="292"/>
      <c r="D41" s="284"/>
      <c r="E41" s="291"/>
      <c r="F41" s="284"/>
    </row>
    <row r="42" spans="2:6" ht="16.5" x14ac:dyDescent="0.3">
      <c r="B42" s="323"/>
      <c r="C42" s="324"/>
      <c r="D42" s="325"/>
      <c r="E42" s="323"/>
      <c r="F42" s="325"/>
    </row>
    <row r="43" spans="2:6" ht="17.25" thickBot="1" x14ac:dyDescent="0.35">
      <c r="B43" s="318"/>
      <c r="C43" s="319"/>
      <c r="D43" s="320"/>
      <c r="E43" s="321"/>
      <c r="F43" s="322"/>
    </row>
  </sheetData>
  <mergeCells count="63">
    <mergeCell ref="B43:D43"/>
    <mergeCell ref="E43:F43"/>
    <mergeCell ref="B40:D40"/>
    <mergeCell ref="E40:F40"/>
    <mergeCell ref="B41:D41"/>
    <mergeCell ref="E41:F41"/>
    <mergeCell ref="B42:D42"/>
    <mergeCell ref="E42:F42"/>
    <mergeCell ref="B37:D37"/>
    <mergeCell ref="E37:F37"/>
    <mergeCell ref="B38:D38"/>
    <mergeCell ref="E38:F38"/>
    <mergeCell ref="B39:D39"/>
    <mergeCell ref="E39:F39"/>
    <mergeCell ref="B34:D34"/>
    <mergeCell ref="E34:F34"/>
    <mergeCell ref="B35:D35"/>
    <mergeCell ref="E35:F35"/>
    <mergeCell ref="B36:D36"/>
    <mergeCell ref="E36:F36"/>
    <mergeCell ref="B31:D31"/>
    <mergeCell ref="E31:F31"/>
    <mergeCell ref="B32:D32"/>
    <mergeCell ref="E32:F32"/>
    <mergeCell ref="B33:D33"/>
    <mergeCell ref="E33:F33"/>
    <mergeCell ref="B28:D28"/>
    <mergeCell ref="E28:F28"/>
    <mergeCell ref="B29:D29"/>
    <mergeCell ref="E29:F29"/>
    <mergeCell ref="B30:D30"/>
    <mergeCell ref="E30:F30"/>
    <mergeCell ref="B25:D25"/>
    <mergeCell ref="E25:F25"/>
    <mergeCell ref="B26:D26"/>
    <mergeCell ref="E26:F26"/>
    <mergeCell ref="B27:D27"/>
    <mergeCell ref="E27:F27"/>
    <mergeCell ref="B22:D22"/>
    <mergeCell ref="E22:F22"/>
    <mergeCell ref="B23:D23"/>
    <mergeCell ref="E23:F23"/>
    <mergeCell ref="B24:D24"/>
    <mergeCell ref="E24:F24"/>
    <mergeCell ref="B19:D19"/>
    <mergeCell ref="E19:F19"/>
    <mergeCell ref="B20:D20"/>
    <mergeCell ref="E20:F20"/>
    <mergeCell ref="B21:D21"/>
    <mergeCell ref="E21:F21"/>
    <mergeCell ref="B18:D18"/>
    <mergeCell ref="E18:F18"/>
    <mergeCell ref="B2:B5"/>
    <mergeCell ref="C2:E5"/>
    <mergeCell ref="C7:F7"/>
    <mergeCell ref="C8:F8"/>
    <mergeCell ref="B9:F9"/>
    <mergeCell ref="B10:F10"/>
    <mergeCell ref="B11:C11"/>
    <mergeCell ref="B12:C12"/>
    <mergeCell ref="B14:F14"/>
    <mergeCell ref="B17:D17"/>
    <mergeCell ref="E17:F17"/>
  </mergeCells>
  <dataValidations count="1">
    <dataValidation type="list" allowBlank="1" showInputMessage="1" showErrorMessage="1" sqref="B12:C12" xr:uid="{90375683-0E0B-4D15-897A-6F65891744DD}">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zoomScale="80" zoomScaleNormal="80" workbookViewId="0">
      <selection sqref="A1:D4"/>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4"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72"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customWidth="1"/>
    <col min="25" max="25" width="8.7109375" style="1" customWidth="1"/>
    <col min="26" max="26" width="10.42578125" style="1" hidden="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4" width="14.5703125" style="1" customWidth="1"/>
    <col min="35" max="35" width="14.85546875" style="1" customWidth="1"/>
    <col min="36" max="36" width="18.5703125" style="1" customWidth="1"/>
    <col min="37" max="37" width="17.42578125" style="1" customWidth="1"/>
    <col min="38" max="16384" width="11.42578125" style="1"/>
  </cols>
  <sheetData>
    <row r="1" spans="1:69" ht="15" customHeight="1" x14ac:dyDescent="0.3">
      <c r="A1" s="396"/>
      <c r="B1" s="397"/>
      <c r="C1" s="397"/>
      <c r="D1" s="398"/>
      <c r="E1" s="416" t="s">
        <v>88</v>
      </c>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418"/>
      <c r="AJ1" s="411" t="s">
        <v>89</v>
      </c>
      <c r="AK1" s="412"/>
    </row>
    <row r="2" spans="1:69" ht="15" customHeight="1" x14ac:dyDescent="0.3">
      <c r="A2" s="399"/>
      <c r="B2" s="400"/>
      <c r="C2" s="400"/>
      <c r="D2" s="401"/>
      <c r="E2" s="419"/>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1"/>
      <c r="AJ2" s="413" t="s">
        <v>90</v>
      </c>
      <c r="AK2" s="414"/>
    </row>
    <row r="3" spans="1:69" ht="15" customHeight="1" x14ac:dyDescent="0.3">
      <c r="A3" s="399"/>
      <c r="B3" s="400"/>
      <c r="C3" s="400"/>
      <c r="D3" s="401"/>
      <c r="E3" s="419"/>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1"/>
      <c r="AJ3" s="413" t="s">
        <v>91</v>
      </c>
      <c r="AK3" s="415"/>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15" customHeight="1" x14ac:dyDescent="0.3">
      <c r="A4" s="402"/>
      <c r="B4" s="403"/>
      <c r="C4" s="403"/>
      <c r="D4" s="404"/>
      <c r="E4" s="422"/>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4"/>
      <c r="AJ4" s="411" t="s">
        <v>92</v>
      </c>
      <c r="AK4" s="412"/>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16.5" customHeight="1" x14ac:dyDescent="0.3">
      <c r="A5" s="26"/>
      <c r="B5" s="27"/>
      <c r="C5" s="26"/>
      <c r="D5" s="26"/>
      <c r="E5" s="7"/>
      <c r="F5" s="25"/>
      <c r="G5" s="7"/>
      <c r="H5" s="7"/>
      <c r="I5" s="7"/>
      <c r="J5" s="7"/>
      <c r="K5" s="7"/>
      <c r="L5" s="7"/>
      <c r="M5" s="7"/>
      <c r="N5" s="7"/>
      <c r="O5" s="7"/>
      <c r="P5" s="171"/>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26.25" customHeight="1" x14ac:dyDescent="0.3">
      <c r="A6" s="359" t="s">
        <v>93</v>
      </c>
      <c r="B6" s="360"/>
      <c r="C6" s="405" t="s">
        <v>247</v>
      </c>
      <c r="D6" s="406"/>
      <c r="E6" s="406"/>
      <c r="F6" s="406"/>
      <c r="G6" s="406"/>
      <c r="H6" s="406"/>
      <c r="I6" s="406"/>
      <c r="J6" s="406"/>
      <c r="K6" s="406"/>
      <c r="L6" s="406"/>
      <c r="M6" s="406"/>
      <c r="N6" s="407"/>
      <c r="O6" s="425"/>
      <c r="P6" s="425"/>
      <c r="Q6" s="425"/>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ht="63" customHeight="1" x14ac:dyDescent="0.3">
      <c r="A7" s="359" t="s">
        <v>94</v>
      </c>
      <c r="B7" s="360"/>
      <c r="C7" s="366" t="s">
        <v>248</v>
      </c>
      <c r="D7" s="367"/>
      <c r="E7" s="367"/>
      <c r="F7" s="367"/>
      <c r="G7" s="367"/>
      <c r="H7" s="367"/>
      <c r="I7" s="367"/>
      <c r="J7" s="367"/>
      <c r="K7" s="367"/>
      <c r="L7" s="367"/>
      <c r="M7" s="367"/>
      <c r="N7" s="368"/>
      <c r="O7" s="7"/>
      <c r="P7" s="171"/>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45" customHeight="1" x14ac:dyDescent="0.3">
      <c r="A8" s="359" t="s">
        <v>95</v>
      </c>
      <c r="B8" s="360"/>
      <c r="C8" s="366" t="s">
        <v>249</v>
      </c>
      <c r="D8" s="367"/>
      <c r="E8" s="367"/>
      <c r="F8" s="367"/>
      <c r="G8" s="367"/>
      <c r="H8" s="367"/>
      <c r="I8" s="367"/>
      <c r="J8" s="367"/>
      <c r="K8" s="367"/>
      <c r="L8" s="367"/>
      <c r="M8" s="367"/>
      <c r="N8" s="368"/>
      <c r="O8" s="7"/>
      <c r="P8" s="171"/>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x14ac:dyDescent="0.3">
      <c r="A9" s="408" t="s">
        <v>96</v>
      </c>
      <c r="B9" s="409"/>
      <c r="C9" s="409"/>
      <c r="D9" s="409"/>
      <c r="E9" s="409"/>
      <c r="F9" s="409"/>
      <c r="G9" s="410"/>
      <c r="H9" s="408" t="s">
        <v>97</v>
      </c>
      <c r="I9" s="409"/>
      <c r="J9" s="409"/>
      <c r="K9" s="409"/>
      <c r="L9" s="409"/>
      <c r="M9" s="409"/>
      <c r="N9" s="410"/>
      <c r="O9" s="408" t="s">
        <v>98</v>
      </c>
      <c r="P9" s="409"/>
      <c r="Q9" s="409"/>
      <c r="R9" s="409"/>
      <c r="S9" s="409"/>
      <c r="T9" s="409"/>
      <c r="U9" s="409"/>
      <c r="V9" s="409"/>
      <c r="W9" s="410"/>
      <c r="X9" s="408" t="s">
        <v>99</v>
      </c>
      <c r="Y9" s="409"/>
      <c r="Z9" s="409"/>
      <c r="AA9" s="409"/>
      <c r="AB9" s="409"/>
      <c r="AC9" s="409"/>
      <c r="AD9" s="410"/>
      <c r="AE9" s="408" t="s">
        <v>100</v>
      </c>
      <c r="AF9" s="409"/>
      <c r="AG9" s="409"/>
      <c r="AH9" s="409"/>
      <c r="AI9" s="409"/>
      <c r="AJ9" s="409"/>
      <c r="AK9" s="410"/>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row>
    <row r="10" spans="1:69" ht="16.5" customHeight="1" x14ac:dyDescent="0.3">
      <c r="A10" s="361" t="s">
        <v>101</v>
      </c>
      <c r="B10" s="357" t="s">
        <v>23</v>
      </c>
      <c r="C10" s="351" t="s">
        <v>25</v>
      </c>
      <c r="D10" s="351" t="s">
        <v>27</v>
      </c>
      <c r="E10" s="363" t="s">
        <v>29</v>
      </c>
      <c r="F10" s="358" t="s">
        <v>31</v>
      </c>
      <c r="G10" s="351" t="s">
        <v>102</v>
      </c>
      <c r="H10" s="353" t="s">
        <v>103</v>
      </c>
      <c r="I10" s="354" t="s">
        <v>104</v>
      </c>
      <c r="J10" s="358" t="s">
        <v>105</v>
      </c>
      <c r="K10" s="358" t="s">
        <v>106</v>
      </c>
      <c r="L10" s="356" t="s">
        <v>107</v>
      </c>
      <c r="M10" s="354" t="s">
        <v>104</v>
      </c>
      <c r="N10" s="351" t="s">
        <v>37</v>
      </c>
      <c r="O10" s="364" t="s">
        <v>108</v>
      </c>
      <c r="P10" s="352" t="s">
        <v>39</v>
      </c>
      <c r="Q10" s="358" t="s">
        <v>41</v>
      </c>
      <c r="R10" s="352" t="s">
        <v>109</v>
      </c>
      <c r="S10" s="352"/>
      <c r="T10" s="352"/>
      <c r="U10" s="352"/>
      <c r="V10" s="352"/>
      <c r="W10" s="352"/>
      <c r="X10" s="350" t="s">
        <v>110</v>
      </c>
      <c r="Y10" s="350" t="s">
        <v>111</v>
      </c>
      <c r="Z10" s="350" t="s">
        <v>104</v>
      </c>
      <c r="AA10" s="350" t="s">
        <v>112</v>
      </c>
      <c r="AB10" s="350" t="s">
        <v>104</v>
      </c>
      <c r="AC10" s="350" t="s">
        <v>113</v>
      </c>
      <c r="AD10" s="364" t="s">
        <v>57</v>
      </c>
      <c r="AE10" s="352" t="s">
        <v>100</v>
      </c>
      <c r="AF10" s="352" t="s">
        <v>114</v>
      </c>
      <c r="AG10" s="352" t="s">
        <v>115</v>
      </c>
      <c r="AH10" s="358" t="s">
        <v>116</v>
      </c>
      <c r="AI10" s="352" t="s">
        <v>117</v>
      </c>
      <c r="AJ10" s="352" t="s">
        <v>118</v>
      </c>
      <c r="AK10" s="352" t="s">
        <v>61</v>
      </c>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row>
    <row r="11" spans="1:69" s="3" customFormat="1" ht="94.5" customHeight="1" x14ac:dyDescent="0.25">
      <c r="A11" s="362"/>
      <c r="B11" s="357"/>
      <c r="C11" s="352"/>
      <c r="D11" s="352"/>
      <c r="E11" s="357"/>
      <c r="F11" s="351"/>
      <c r="G11" s="352"/>
      <c r="H11" s="351"/>
      <c r="I11" s="355"/>
      <c r="J11" s="351"/>
      <c r="K11" s="351"/>
      <c r="L11" s="355"/>
      <c r="M11" s="355"/>
      <c r="N11" s="352"/>
      <c r="O11" s="365"/>
      <c r="P11" s="352"/>
      <c r="Q11" s="351"/>
      <c r="R11" s="6" t="s">
        <v>119</v>
      </c>
      <c r="S11" s="6" t="s">
        <v>120</v>
      </c>
      <c r="T11" s="6" t="s">
        <v>121</v>
      </c>
      <c r="U11" s="6" t="s">
        <v>122</v>
      </c>
      <c r="V11" s="6" t="s">
        <v>123</v>
      </c>
      <c r="W11" s="6" t="s">
        <v>124</v>
      </c>
      <c r="X11" s="350"/>
      <c r="Y11" s="350"/>
      <c r="Z11" s="350"/>
      <c r="AA11" s="350"/>
      <c r="AB11" s="350"/>
      <c r="AC11" s="350"/>
      <c r="AD11" s="365"/>
      <c r="AE11" s="352"/>
      <c r="AF11" s="352"/>
      <c r="AG11" s="352"/>
      <c r="AH11" s="351"/>
      <c r="AI11" s="352"/>
      <c r="AJ11" s="352"/>
      <c r="AK11" s="352"/>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s="179" customFormat="1" ht="82.5" x14ac:dyDescent="0.25">
      <c r="A12" s="335">
        <v>1</v>
      </c>
      <c r="B12" s="326" t="s">
        <v>229</v>
      </c>
      <c r="C12" s="326" t="s">
        <v>250</v>
      </c>
      <c r="D12" s="326" t="s">
        <v>251</v>
      </c>
      <c r="E12" s="338" t="s">
        <v>252</v>
      </c>
      <c r="F12" s="326" t="s">
        <v>237</v>
      </c>
      <c r="G12" s="329">
        <v>9</v>
      </c>
      <c r="H12" s="332" t="str">
        <f>IF(G12&lt;=0,"",IF(G12&lt;=2,"Muy Baja",IF(G12&lt;=24,"Baja",IF(G12&lt;=500,"Media",IF(G12&lt;=5000,"Alta","Muy Alta")))))</f>
        <v>Baja</v>
      </c>
      <c r="I12" s="344">
        <f>IF(H12="","",IF(H12="Muy Baja",0.2,IF(H12="Baja",0.4,IF(H12="Media",0.6,IF(H12="Alta",0.8,IF(H12="Muy Alta",1,))))))</f>
        <v>0.4</v>
      </c>
      <c r="J12" s="347" t="s">
        <v>185</v>
      </c>
      <c r="K12" s="344" t="str">
        <f ca="1">IF(NOT(ISERROR(MATCH(J12,'Tabla Impacto'!$B$221:$B$223,0))),'Tabla Impacto'!$F$223&amp;"Por favor no seleccionar los criterios de impacto(Afectación Económica o presupuestal y Pérdida Reputacional)",J12)</f>
        <v xml:space="preserve">     El riesgo afecta la imagen de la entidad con algunos usuarios de relevancia frente al logro de los objetivos</v>
      </c>
      <c r="L12" s="332" t="str">
        <f ca="1">IF(OR(K12='Tabla Impacto'!$C$11,K12='Tabla Impacto'!$D$11),"Leve",IF(OR(K12='Tabla Impacto'!$C$12,K12='Tabla Impacto'!$D$12),"Menor",IF(OR(K12='Tabla Impacto'!$C$13,K12='Tabla Impacto'!$D$13),"Moderado",IF(OR(K12='Tabla Impacto'!$C$14,K12='Tabla Impacto'!$D$14),"Mayor",IF(OR(K12='Tabla Impacto'!$C$15,K12='Tabla Impacto'!$D$15),"Catastrófico","")))))</f>
        <v>Moderado</v>
      </c>
      <c r="M12" s="344">
        <f ca="1">IF(L12="","",IF(L12="Leve",0.2,IF(L12="Menor",0.4,IF(L12="Moderado",0.6,IF(L12="Mayor",0.8,IF(L12="Catastrófico",1,))))))</f>
        <v>0.6</v>
      </c>
      <c r="N12" s="341" t="str">
        <f ca="1">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Moderado</v>
      </c>
      <c r="O12" s="175">
        <v>1</v>
      </c>
      <c r="P12" s="181" t="s">
        <v>253</v>
      </c>
      <c r="Q12" s="176" t="str">
        <f>IF(OR(R12="Preventivo",R12="Detectivo"),"Probabilidad",IF(R12="Correctivo","Impacto",""))</f>
        <v>Probabilidad</v>
      </c>
      <c r="R12" s="182" t="s">
        <v>201</v>
      </c>
      <c r="S12" s="182" t="s">
        <v>209</v>
      </c>
      <c r="T12" s="183" t="str">
        <f>IF(AND(R12="Preventivo",S12="Automático"),"50%",IF(AND(R12="Preventivo",S12="Manual"),"40%",IF(AND(R12="Detectivo",S12="Automático"),"40%",IF(AND(R12="Detectivo",S12="Manual"),"30%",IF(AND(R12="Correctivo",S12="Automático"),"35%",IF(AND(R12="Correctivo",S12="Manual"),"25%",""))))))</f>
        <v>40%</v>
      </c>
      <c r="U12" s="182" t="s">
        <v>212</v>
      </c>
      <c r="V12" s="182" t="s">
        <v>217</v>
      </c>
      <c r="W12" s="182" t="s">
        <v>221</v>
      </c>
      <c r="X12" s="177">
        <f>IFERROR(IF(Q12="Probabilidad",(I12-(+I12*T12)),IF(Q12="Impacto",I12,"")),"")</f>
        <v>0.24</v>
      </c>
      <c r="Y12" s="163" t="str">
        <f>IFERROR(IF(X12="","",IF(X12&lt;=0.2,"Muy Baja",IF(X12&lt;=0.4,"Baja",IF(X12&lt;=0.6,"Media",IF(X12&lt;=0.8,"Alta","Muy Alta"))))),"")</f>
        <v>Baja</v>
      </c>
      <c r="Z12" s="174">
        <f>+X12</f>
        <v>0.24</v>
      </c>
      <c r="AA12" s="163" t="str">
        <f ca="1">IFERROR(IF(AB12="","",IF(AB12&lt;=0.2,"Leve",IF(AB12&lt;=0.4,"Menor",IF(AB12&lt;=0.6,"Moderado",IF(AB12&lt;=0.8,"Mayor","Catastrófico"))))),"")</f>
        <v>Moderado</v>
      </c>
      <c r="AB12" s="174">
        <f ca="1">IFERROR(IF(Q12="Impacto",(M12-(+M12*T12)),IF(Q12="Probabilidad",M12,"")),"")</f>
        <v>0.6</v>
      </c>
      <c r="AC12" s="163" t="str">
        <f ca="1">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84" t="s">
        <v>232</v>
      </c>
      <c r="AE12" s="159" t="s">
        <v>255</v>
      </c>
      <c r="AF12" s="159" t="s">
        <v>257</v>
      </c>
      <c r="AG12" s="160">
        <v>45001</v>
      </c>
      <c r="AH12" s="180">
        <v>45275</v>
      </c>
      <c r="AI12" s="180"/>
      <c r="AJ12" s="159"/>
      <c r="AK12" s="159"/>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row>
    <row r="13" spans="1:69" s="179" customFormat="1" ht="132" x14ac:dyDescent="0.25">
      <c r="A13" s="336"/>
      <c r="B13" s="327"/>
      <c r="C13" s="327"/>
      <c r="D13" s="327"/>
      <c r="E13" s="339"/>
      <c r="F13" s="327"/>
      <c r="G13" s="330"/>
      <c r="H13" s="333"/>
      <c r="I13" s="345"/>
      <c r="J13" s="348"/>
      <c r="K13" s="345">
        <f ca="1">IF(NOT(ISERROR(MATCH(J13,_xlfn.ANCHORARRAY(E24),0))),I26&amp;"Por favor no seleccionar los criterios de impacto",J13)</f>
        <v>0</v>
      </c>
      <c r="L13" s="333"/>
      <c r="M13" s="345"/>
      <c r="N13" s="342"/>
      <c r="O13" s="175">
        <v>2</v>
      </c>
      <c r="P13" s="181" t="s">
        <v>254</v>
      </c>
      <c r="Q13" s="176" t="str">
        <f>IF(OR(R13="Preventivo",R13="Detectivo"),"Probabilidad",IF(R13="Correctivo","Impacto",""))</f>
        <v>Probabilidad</v>
      </c>
      <c r="R13" s="182" t="s">
        <v>201</v>
      </c>
      <c r="S13" s="182" t="s">
        <v>209</v>
      </c>
      <c r="T13" s="183" t="str">
        <f t="shared" ref="T13:T17" si="0">IF(AND(R13="Preventivo",S13="Automático"),"50%",IF(AND(R13="Preventivo",S13="Manual"),"40%",IF(AND(R13="Detectivo",S13="Automático"),"40%",IF(AND(R13="Detectivo",S13="Manual"),"30%",IF(AND(R13="Correctivo",S13="Automático"),"35%",IF(AND(R13="Correctivo",S13="Manual"),"25%",""))))))</f>
        <v>40%</v>
      </c>
      <c r="U13" s="182" t="s">
        <v>212</v>
      </c>
      <c r="V13" s="182" t="s">
        <v>217</v>
      </c>
      <c r="W13" s="182" t="s">
        <v>221</v>
      </c>
      <c r="X13" s="177">
        <f>IFERROR(IF(AND(Q12="Probabilidad",Q13="Probabilidad"),(Z12-(+Z12*T13)),IF(Q13="Probabilidad",(I12-(+I12*T13)),IF(Q13="Impacto",Z12,""))),"")</f>
        <v>0.14399999999999999</v>
      </c>
      <c r="Y13" s="163" t="str">
        <f t="shared" ref="Y13:Y71" si="1">IFERROR(IF(X13="","",IF(X13&lt;=0.2,"Muy Baja",IF(X13&lt;=0.4,"Baja",IF(X13&lt;=0.6,"Media",IF(X13&lt;=0.8,"Alta","Muy Alta"))))),"")</f>
        <v>Muy Baja</v>
      </c>
      <c r="Z13" s="174">
        <f t="shared" ref="Z13:Z17" si="2">+X13</f>
        <v>0.14399999999999999</v>
      </c>
      <c r="AA13" s="163" t="str">
        <f t="shared" ref="AA13:AA71" ca="1" si="3">IFERROR(IF(AB13="","",IF(AB13&lt;=0.2,"Leve",IF(AB13&lt;=0.4,"Menor",IF(AB13&lt;=0.6,"Moderado",IF(AB13&lt;=0.8,"Mayor","Catastrófico"))))),"")</f>
        <v>Moderado</v>
      </c>
      <c r="AB13" s="174">
        <f ca="1">IFERROR(IF(AND(Q12="Impacto",Q13="Impacto"),(AB12-(+AB12*T13)),IF(Q13="Impacto",(M12-(+M12*T13)),IF(Q13="Probabilidad",AB12,""))),"")</f>
        <v>0.6</v>
      </c>
      <c r="AC13" s="163" t="str">
        <f t="shared" ref="AC13:AC17" ca="1"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Moderado</v>
      </c>
      <c r="AD13" s="184" t="s">
        <v>232</v>
      </c>
      <c r="AE13" s="159" t="s">
        <v>256</v>
      </c>
      <c r="AF13" s="159" t="s">
        <v>257</v>
      </c>
      <c r="AG13" s="160">
        <v>45001</v>
      </c>
      <c r="AH13" s="180">
        <v>45275</v>
      </c>
      <c r="AI13" s="180"/>
      <c r="AJ13" s="159"/>
      <c r="AK13" s="159"/>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row>
    <row r="14" spans="1:69" s="187" customFormat="1" ht="18" customHeight="1" x14ac:dyDescent="0.25">
      <c r="A14" s="336"/>
      <c r="B14" s="327"/>
      <c r="C14" s="327"/>
      <c r="D14" s="327"/>
      <c r="E14" s="339"/>
      <c r="F14" s="327"/>
      <c r="G14" s="330"/>
      <c r="H14" s="333"/>
      <c r="I14" s="345"/>
      <c r="J14" s="348"/>
      <c r="K14" s="345">
        <f ca="1">IF(NOT(ISERROR(MATCH(J14,_xlfn.ANCHORARRAY(E25),0))),I27&amp;"Por favor no seleccionar los criterios de impacto",J14)</f>
        <v>0</v>
      </c>
      <c r="L14" s="333"/>
      <c r="M14" s="345"/>
      <c r="N14" s="342"/>
      <c r="O14" s="5">
        <v>3</v>
      </c>
      <c r="P14" s="170"/>
      <c r="Q14" s="158"/>
      <c r="R14" s="161"/>
      <c r="S14" s="161"/>
      <c r="T14" s="162"/>
      <c r="U14" s="161"/>
      <c r="V14" s="161"/>
      <c r="W14" s="161"/>
      <c r="X14" s="157"/>
      <c r="Y14" s="163"/>
      <c r="Z14" s="164"/>
      <c r="AA14" s="163"/>
      <c r="AB14" s="164"/>
      <c r="AC14" s="165"/>
      <c r="AD14" s="166"/>
      <c r="AE14" s="159"/>
      <c r="AF14" s="185"/>
      <c r="AG14" s="160"/>
      <c r="AH14" s="160"/>
      <c r="AI14" s="160"/>
      <c r="AJ14" s="159"/>
      <c r="AK14" s="185"/>
      <c r="AL14" s="186"/>
      <c r="AM14" s="186"/>
      <c r="AN14" s="186"/>
      <c r="AO14" s="186"/>
      <c r="AP14" s="186"/>
      <c r="AQ14" s="186"/>
      <c r="AR14" s="186"/>
      <c r="AS14" s="186"/>
      <c r="AT14" s="186"/>
      <c r="AU14" s="186"/>
      <c r="AV14" s="186"/>
      <c r="AW14" s="186"/>
      <c r="AX14" s="186"/>
      <c r="AY14" s="186"/>
      <c r="AZ14" s="186"/>
      <c r="BA14" s="186"/>
      <c r="BB14" s="186"/>
      <c r="BC14" s="186"/>
      <c r="BD14" s="186"/>
      <c r="BE14" s="186"/>
      <c r="BF14" s="186"/>
      <c r="BG14" s="186"/>
      <c r="BH14" s="186"/>
      <c r="BI14" s="186"/>
      <c r="BJ14" s="186"/>
      <c r="BK14" s="186"/>
      <c r="BL14" s="186"/>
      <c r="BM14" s="186"/>
      <c r="BN14" s="186"/>
      <c r="BO14" s="186"/>
      <c r="BP14" s="186"/>
      <c r="BQ14" s="186"/>
    </row>
    <row r="15" spans="1:69" s="187" customFormat="1" ht="18" customHeight="1" x14ac:dyDescent="0.25">
      <c r="A15" s="336"/>
      <c r="B15" s="327"/>
      <c r="C15" s="327"/>
      <c r="D15" s="327"/>
      <c r="E15" s="339"/>
      <c r="F15" s="327"/>
      <c r="G15" s="330"/>
      <c r="H15" s="333"/>
      <c r="I15" s="345"/>
      <c r="J15" s="348"/>
      <c r="K15" s="345">
        <f ca="1">IF(NOT(ISERROR(MATCH(J15,_xlfn.ANCHORARRAY(E26),0))),I28&amp;"Por favor no seleccionar los criterios de impacto",J15)</f>
        <v>0</v>
      </c>
      <c r="L15" s="333"/>
      <c r="M15" s="345"/>
      <c r="N15" s="342"/>
      <c r="O15" s="5">
        <v>4</v>
      </c>
      <c r="P15" s="181"/>
      <c r="Q15" s="158"/>
      <c r="R15" s="161"/>
      <c r="S15" s="161"/>
      <c r="T15" s="162"/>
      <c r="U15" s="161"/>
      <c r="V15" s="161"/>
      <c r="W15" s="161"/>
      <c r="X15" s="157"/>
      <c r="Y15" s="163"/>
      <c r="Z15" s="164"/>
      <c r="AA15" s="163"/>
      <c r="AB15" s="164"/>
      <c r="AC15" s="165"/>
      <c r="AD15" s="166"/>
      <c r="AE15" s="159"/>
      <c r="AF15" s="185"/>
      <c r="AG15" s="160"/>
      <c r="AH15" s="160"/>
      <c r="AI15" s="160"/>
      <c r="AJ15" s="159"/>
      <c r="AK15" s="185"/>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c r="BM15" s="186"/>
      <c r="BN15" s="186"/>
      <c r="BO15" s="186"/>
      <c r="BP15" s="186"/>
      <c r="BQ15" s="186"/>
    </row>
    <row r="16" spans="1:69" s="187" customFormat="1" ht="18" customHeight="1" x14ac:dyDescent="0.25">
      <c r="A16" s="336"/>
      <c r="B16" s="327"/>
      <c r="C16" s="327"/>
      <c r="D16" s="327"/>
      <c r="E16" s="339"/>
      <c r="F16" s="327"/>
      <c r="G16" s="330"/>
      <c r="H16" s="333"/>
      <c r="I16" s="345"/>
      <c r="J16" s="348"/>
      <c r="K16" s="345">
        <f ca="1">IF(NOT(ISERROR(MATCH(J16,_xlfn.ANCHORARRAY(E27),0))),I29&amp;"Por favor no seleccionar los criterios de impacto",J16)</f>
        <v>0</v>
      </c>
      <c r="L16" s="333"/>
      <c r="M16" s="345"/>
      <c r="N16" s="342"/>
      <c r="O16" s="5">
        <v>5</v>
      </c>
      <c r="P16" s="181"/>
      <c r="Q16" s="158" t="str">
        <f t="shared" ref="Q16:Q17" si="5">IF(OR(R16="Preventivo",R16="Detectivo"),"Probabilidad",IF(R16="Correctivo","Impacto",""))</f>
        <v/>
      </c>
      <c r="R16" s="161"/>
      <c r="S16" s="161"/>
      <c r="T16" s="162" t="str">
        <f t="shared" si="0"/>
        <v/>
      </c>
      <c r="U16" s="161"/>
      <c r="V16" s="161"/>
      <c r="W16" s="161"/>
      <c r="X16" s="157" t="str">
        <f t="shared" ref="X16:X17" si="6">IFERROR(IF(AND(Q15="Probabilidad",Q16="Probabilidad"),(Z15-(+Z15*T16)),IF(AND(Q15="Impacto",Q16="Probabilidad"),(Z14-(+Z14*T16)),IF(Q16="Impacto",Z15,""))),"")</f>
        <v/>
      </c>
      <c r="Y16" s="163" t="str">
        <f t="shared" si="1"/>
        <v/>
      </c>
      <c r="Z16" s="164" t="str">
        <f t="shared" si="2"/>
        <v/>
      </c>
      <c r="AA16" s="163" t="str">
        <f t="shared" si="3"/>
        <v/>
      </c>
      <c r="AB16" s="164" t="str">
        <f t="shared" ref="AB16:AB17" si="7">IFERROR(IF(AND(Q15="Impacto",Q16="Impacto"),(AB15-(+AB15*T16)),IF(AND(Q15="Probabilidad",Q16="Impacto"),(AB14-(+AB14*T16)),IF(Q16="Probabilidad",AB15,""))),"")</f>
        <v/>
      </c>
      <c r="AC16" s="165" t="str">
        <f t="shared" si="4"/>
        <v/>
      </c>
      <c r="AD16" s="166"/>
      <c r="AE16" s="159"/>
      <c r="AF16" s="185"/>
      <c r="AG16" s="160"/>
      <c r="AH16" s="160"/>
      <c r="AI16" s="160"/>
      <c r="AJ16" s="159"/>
      <c r="AK16" s="185"/>
      <c r="AL16" s="186"/>
      <c r="AM16" s="186"/>
      <c r="AN16" s="186"/>
      <c r="AO16" s="186"/>
      <c r="AP16" s="186"/>
      <c r="AQ16" s="186"/>
      <c r="AR16" s="186"/>
      <c r="AS16" s="186"/>
      <c r="AT16" s="186"/>
      <c r="AU16" s="186"/>
      <c r="AV16" s="186"/>
      <c r="AW16" s="186"/>
      <c r="AX16" s="186"/>
      <c r="AY16" s="186"/>
      <c r="AZ16" s="186"/>
      <c r="BA16" s="186"/>
      <c r="BB16" s="186"/>
      <c r="BC16" s="186"/>
      <c r="BD16" s="186"/>
      <c r="BE16" s="186"/>
      <c r="BF16" s="186"/>
      <c r="BG16" s="186"/>
      <c r="BH16" s="186"/>
      <c r="BI16" s="186"/>
      <c r="BJ16" s="186"/>
      <c r="BK16" s="186"/>
      <c r="BL16" s="186"/>
      <c r="BM16" s="186"/>
      <c r="BN16" s="186"/>
      <c r="BO16" s="186"/>
      <c r="BP16" s="186"/>
      <c r="BQ16" s="186"/>
    </row>
    <row r="17" spans="1:69" s="187" customFormat="1" ht="18" customHeight="1" x14ac:dyDescent="0.25">
      <c r="A17" s="337"/>
      <c r="B17" s="328"/>
      <c r="C17" s="328"/>
      <c r="D17" s="328"/>
      <c r="E17" s="340"/>
      <c r="F17" s="328"/>
      <c r="G17" s="331"/>
      <c r="H17" s="334"/>
      <c r="I17" s="346"/>
      <c r="J17" s="349"/>
      <c r="K17" s="346">
        <f ca="1">IF(NOT(ISERROR(MATCH(J17,_xlfn.ANCHORARRAY(E28),0))),I30&amp;"Por favor no seleccionar los criterios de impacto",J17)</f>
        <v>0</v>
      </c>
      <c r="L17" s="334"/>
      <c r="M17" s="346"/>
      <c r="N17" s="343"/>
      <c r="O17" s="5">
        <v>6</v>
      </c>
      <c r="P17" s="181"/>
      <c r="Q17" s="158" t="str">
        <f t="shared" si="5"/>
        <v/>
      </c>
      <c r="R17" s="161"/>
      <c r="S17" s="161"/>
      <c r="T17" s="162" t="str">
        <f t="shared" si="0"/>
        <v/>
      </c>
      <c r="U17" s="161"/>
      <c r="V17" s="161"/>
      <c r="W17" s="161"/>
      <c r="X17" s="157" t="str">
        <f t="shared" si="6"/>
        <v/>
      </c>
      <c r="Y17" s="163" t="str">
        <f t="shared" si="1"/>
        <v/>
      </c>
      <c r="Z17" s="164" t="str">
        <f t="shared" si="2"/>
        <v/>
      </c>
      <c r="AA17" s="163" t="str">
        <f t="shared" si="3"/>
        <v/>
      </c>
      <c r="AB17" s="164" t="str">
        <f t="shared" si="7"/>
        <v/>
      </c>
      <c r="AC17" s="165" t="str">
        <f t="shared" si="4"/>
        <v/>
      </c>
      <c r="AD17" s="166"/>
      <c r="AE17" s="159"/>
      <c r="AF17" s="185"/>
      <c r="AG17" s="160"/>
      <c r="AH17" s="160"/>
      <c r="AI17" s="160"/>
      <c r="AJ17" s="159"/>
      <c r="AK17" s="185"/>
      <c r="AL17" s="186"/>
      <c r="AM17" s="186"/>
      <c r="AN17" s="186"/>
      <c r="AO17" s="186"/>
      <c r="AP17" s="186"/>
      <c r="AQ17" s="186"/>
      <c r="AR17" s="186"/>
      <c r="AS17" s="186"/>
      <c r="AT17" s="186"/>
      <c r="AU17" s="186"/>
      <c r="AV17" s="186"/>
      <c r="AW17" s="186"/>
      <c r="AX17" s="186"/>
      <c r="AY17" s="186"/>
      <c r="AZ17" s="186"/>
      <c r="BA17" s="186"/>
      <c r="BB17" s="186"/>
      <c r="BC17" s="186"/>
      <c r="BD17" s="186"/>
      <c r="BE17" s="186"/>
      <c r="BF17" s="186"/>
      <c r="BG17" s="186"/>
      <c r="BH17" s="186"/>
      <c r="BI17" s="186"/>
      <c r="BJ17" s="186"/>
      <c r="BK17" s="186"/>
      <c r="BL17" s="186"/>
      <c r="BM17" s="186"/>
      <c r="BN17" s="186"/>
      <c r="BO17" s="186"/>
      <c r="BP17" s="186"/>
      <c r="BQ17" s="186"/>
    </row>
    <row r="18" spans="1:69" s="187" customFormat="1" ht="181.5" x14ac:dyDescent="0.25">
      <c r="A18" s="335">
        <v>2</v>
      </c>
      <c r="B18" s="326" t="s">
        <v>229</v>
      </c>
      <c r="C18" s="326" t="s">
        <v>250</v>
      </c>
      <c r="D18" s="326" t="s">
        <v>263</v>
      </c>
      <c r="E18" s="338" t="s">
        <v>258</v>
      </c>
      <c r="F18" s="326" t="s">
        <v>237</v>
      </c>
      <c r="G18" s="329">
        <v>120</v>
      </c>
      <c r="H18" s="332" t="str">
        <f>IF(G18&lt;=0,"",IF(G18&lt;=2,"Muy Baja",IF(G18&lt;=24,"Baja",IF(G18&lt;=500,"Media",IF(G18&lt;=5000,"Alta","Muy Alta")))))</f>
        <v>Media</v>
      </c>
      <c r="I18" s="344">
        <f>IF(H18="","",IF(H18="Muy Baja",0.2,IF(H18="Baja",0.4,IF(H18="Media",0.6,IF(H18="Alta",0.8,IF(H18="Muy Alta",1,))))))</f>
        <v>0.6</v>
      </c>
      <c r="J18" s="347" t="s">
        <v>185</v>
      </c>
      <c r="K18" s="344" t="str">
        <f ca="1">IF(NOT(ISERROR(MATCH(J18,'Tabla Impacto'!$B$221:$B$223,0))),'Tabla Impacto'!$F$223&amp;"Por favor no seleccionar los criterios de impacto(Afectación Económica o presupuestal y Pérdida Reputacional)",J18)</f>
        <v xml:space="preserve">     El riesgo afecta la imagen de la entidad con algunos usuarios de relevancia frente al logro de los objetivos</v>
      </c>
      <c r="L18" s="332" t="str">
        <f ca="1">IF(OR(K18='Tabla Impacto'!$C$11,K18='Tabla Impacto'!$D$11),"Leve",IF(OR(K18='Tabla Impacto'!$C$12,K18='Tabla Impacto'!$D$12),"Menor",IF(OR(K18='Tabla Impacto'!$C$13,K18='Tabla Impacto'!$D$13),"Moderado",IF(OR(K18='Tabla Impacto'!$C$14,K18='Tabla Impacto'!$D$14),"Mayor",IF(OR(K18='Tabla Impacto'!$C$15,K18='Tabla Impacto'!$D$15),"Catastrófico","")))))</f>
        <v>Moderado</v>
      </c>
      <c r="M18" s="344">
        <f ca="1">IF(L18="","",IF(L18="Leve",0.2,IF(L18="Menor",0.4,IF(L18="Moderado",0.6,IF(L18="Mayor",0.8,IF(L18="Catastrófico",1,))))))</f>
        <v>0.6</v>
      </c>
      <c r="N18" s="341" t="str">
        <f ca="1">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Moderado</v>
      </c>
      <c r="O18" s="5">
        <v>1</v>
      </c>
      <c r="P18" s="181" t="s">
        <v>259</v>
      </c>
      <c r="Q18" s="158" t="str">
        <f>IF(OR(R18="Preventivo",R18="Detectivo"),"Probabilidad",IF(R18="Correctivo","Impacto",""))</f>
        <v>Probabilidad</v>
      </c>
      <c r="R18" s="161" t="s">
        <v>201</v>
      </c>
      <c r="S18" s="161" t="s">
        <v>209</v>
      </c>
      <c r="T18" s="162" t="str">
        <f>IF(AND(R18="Preventivo",S18="Automático"),"50%",IF(AND(R18="Preventivo",S18="Manual"),"40%",IF(AND(R18="Detectivo",S18="Automático"),"40%",IF(AND(R18="Detectivo",S18="Manual"),"30%",IF(AND(R18="Correctivo",S18="Automático"),"35%",IF(AND(R18="Correctivo",S18="Manual"),"25%",""))))))</f>
        <v>40%</v>
      </c>
      <c r="U18" s="161" t="s">
        <v>212</v>
      </c>
      <c r="V18" s="161" t="s">
        <v>217</v>
      </c>
      <c r="W18" s="161" t="s">
        <v>221</v>
      </c>
      <c r="X18" s="157">
        <f>IFERROR(IF(Q18="Probabilidad",(I18-(+I18*T18)),IF(Q18="Impacto",I18,"")),"")</f>
        <v>0.36</v>
      </c>
      <c r="Y18" s="163" t="str">
        <f>IFERROR(IF(X18="","",IF(X18&lt;=0.2,"Muy Baja",IF(X18&lt;=0.4,"Baja",IF(X18&lt;=0.6,"Media",IF(X18&lt;=0.8,"Alta","Muy Alta"))))),"")</f>
        <v>Baja</v>
      </c>
      <c r="Z18" s="164">
        <f>+X18</f>
        <v>0.36</v>
      </c>
      <c r="AA18" s="163" t="str">
        <f ca="1">IFERROR(IF(AB18="","",IF(AB18&lt;=0.2,"Leve",IF(AB18&lt;=0.4,"Menor",IF(AB18&lt;=0.6,"Moderado",IF(AB18&lt;=0.8,"Mayor","Catastrófico"))))),"")</f>
        <v>Moderado</v>
      </c>
      <c r="AB18" s="164">
        <f ca="1">IFERROR(IF(Q18="Impacto",(M18-(+M18*T18)),IF(Q18="Probabilidad",M18,"")),"")</f>
        <v>0.6</v>
      </c>
      <c r="AC18" s="165" t="str">
        <f ca="1">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Moderado</v>
      </c>
      <c r="AD18" s="166" t="s">
        <v>232</v>
      </c>
      <c r="AE18" s="159" t="s">
        <v>261</v>
      </c>
      <c r="AF18" s="159" t="s">
        <v>257</v>
      </c>
      <c r="AG18" s="160">
        <v>45001</v>
      </c>
      <c r="AH18" s="575">
        <v>45199</v>
      </c>
      <c r="AI18" s="160"/>
      <c r="AJ18" s="159"/>
      <c r="AK18" s="185"/>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row>
    <row r="19" spans="1:69" s="187" customFormat="1" ht="165" x14ac:dyDescent="0.25">
      <c r="A19" s="336"/>
      <c r="B19" s="327"/>
      <c r="C19" s="327"/>
      <c r="D19" s="327"/>
      <c r="E19" s="339"/>
      <c r="F19" s="327"/>
      <c r="G19" s="330"/>
      <c r="H19" s="333"/>
      <c r="I19" s="345"/>
      <c r="J19" s="348"/>
      <c r="K19" s="345">
        <f ca="1">IF(NOT(ISERROR(MATCH(J19,_xlfn.ANCHORARRAY(E30),0))),I32&amp;"Por favor no seleccionar los criterios de impacto",J19)</f>
        <v>0</v>
      </c>
      <c r="L19" s="333"/>
      <c r="M19" s="345"/>
      <c r="N19" s="342"/>
      <c r="O19" s="5">
        <v>2</v>
      </c>
      <c r="P19" s="181" t="s">
        <v>260</v>
      </c>
      <c r="Q19" s="158" t="str">
        <f>IF(OR(R19="Preventivo",R19="Detectivo"),"Probabilidad",IF(R19="Correctivo","Impacto",""))</f>
        <v>Probabilidad</v>
      </c>
      <c r="R19" s="161" t="s">
        <v>201</v>
      </c>
      <c r="S19" s="161" t="s">
        <v>209</v>
      </c>
      <c r="T19" s="162" t="str">
        <f t="shared" ref="T19:T24" si="8">IF(AND(R19="Preventivo",S19="Automático"),"50%",IF(AND(R19="Preventivo",S19="Manual"),"40%",IF(AND(R19="Detectivo",S19="Automático"),"40%",IF(AND(R19="Detectivo",S19="Manual"),"30%",IF(AND(R19="Correctivo",S19="Automático"),"35%",IF(AND(R19="Correctivo",S19="Manual"),"25%",""))))))</f>
        <v>40%</v>
      </c>
      <c r="U19" s="161" t="s">
        <v>212</v>
      </c>
      <c r="V19" s="161" t="s">
        <v>217</v>
      </c>
      <c r="W19" s="161" t="s">
        <v>221</v>
      </c>
      <c r="X19" s="157">
        <f>IFERROR(IF(AND(Q18="Probabilidad",Q19="Probabilidad"),(Z18-(+Z18*T19)),IF(Q19="Probabilidad",(I18-(+I18*T19)),IF(Q19="Impacto",Z18,""))),"")</f>
        <v>0.216</v>
      </c>
      <c r="Y19" s="163" t="str">
        <f t="shared" si="1"/>
        <v>Baja</v>
      </c>
      <c r="Z19" s="164">
        <f t="shared" ref="Z19:Z23" si="9">+X19</f>
        <v>0.216</v>
      </c>
      <c r="AA19" s="163" t="str">
        <f t="shared" ca="1" si="3"/>
        <v>Moderado</v>
      </c>
      <c r="AB19" s="164">
        <f ca="1">IFERROR(IF(AND(Q18="Impacto",Q19="Impacto"),(AB18-(+AB18*T19)),IF(Q19="Impacto",(M18-(+M18*T19)),IF(Q19="Probabilidad",AB18,""))),"")</f>
        <v>0.6</v>
      </c>
      <c r="AC19" s="165" t="str">
        <f t="shared" ref="AC19:AC20" ca="1"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Moderado</v>
      </c>
      <c r="AD19" s="166" t="s">
        <v>232</v>
      </c>
      <c r="AE19" s="159" t="s">
        <v>262</v>
      </c>
      <c r="AF19" s="159" t="s">
        <v>257</v>
      </c>
      <c r="AG19" s="160">
        <v>45001</v>
      </c>
      <c r="AH19" s="160">
        <v>45275</v>
      </c>
      <c r="AI19" s="160"/>
      <c r="AJ19" s="159"/>
      <c r="AK19" s="185"/>
      <c r="AL19" s="186"/>
      <c r="AM19" s="186"/>
      <c r="AN19" s="186"/>
      <c r="AO19" s="186"/>
      <c r="AP19" s="186"/>
      <c r="AQ19" s="186"/>
      <c r="AR19" s="186"/>
      <c r="AS19" s="186"/>
      <c r="AT19" s="186"/>
      <c r="AU19" s="186"/>
      <c r="AV19" s="186"/>
      <c r="AW19" s="186"/>
      <c r="AX19" s="186"/>
      <c r="AY19" s="186"/>
      <c r="AZ19" s="186"/>
      <c r="BA19" s="186"/>
      <c r="BB19" s="186"/>
      <c r="BC19" s="186"/>
      <c r="BD19" s="186"/>
      <c r="BE19" s="186"/>
      <c r="BF19" s="186"/>
      <c r="BG19" s="186"/>
      <c r="BH19" s="186"/>
      <c r="BI19" s="186"/>
      <c r="BJ19" s="186"/>
      <c r="BK19" s="186"/>
      <c r="BL19" s="186"/>
      <c r="BM19" s="186"/>
      <c r="BN19" s="186"/>
      <c r="BO19" s="186"/>
      <c r="BP19" s="186"/>
      <c r="BQ19" s="186"/>
    </row>
    <row r="20" spans="1:69" s="187" customFormat="1" ht="18" customHeight="1" x14ac:dyDescent="0.25">
      <c r="A20" s="336"/>
      <c r="B20" s="327"/>
      <c r="C20" s="327"/>
      <c r="D20" s="327"/>
      <c r="E20" s="339"/>
      <c r="F20" s="327"/>
      <c r="G20" s="330"/>
      <c r="H20" s="333"/>
      <c r="I20" s="345"/>
      <c r="J20" s="348"/>
      <c r="K20" s="345">
        <f ca="1">IF(NOT(ISERROR(MATCH(J20,_xlfn.ANCHORARRAY(E31),0))),I33&amp;"Por favor no seleccionar los criterios de impacto",J20)</f>
        <v>0</v>
      </c>
      <c r="L20" s="333"/>
      <c r="M20" s="345"/>
      <c r="N20" s="342"/>
      <c r="O20" s="5">
        <v>3</v>
      </c>
      <c r="P20" s="170"/>
      <c r="Q20" s="158" t="str">
        <f>IF(OR(R20="Preventivo",R20="Detectivo"),"Probabilidad",IF(R20="Correctivo","Impacto",""))</f>
        <v/>
      </c>
      <c r="R20" s="161"/>
      <c r="S20" s="161"/>
      <c r="T20" s="162" t="str">
        <f t="shared" si="8"/>
        <v/>
      </c>
      <c r="U20" s="161"/>
      <c r="V20" s="161"/>
      <c r="W20" s="161"/>
      <c r="X20" s="157" t="str">
        <f>IFERROR(IF(AND(Q19="Probabilidad",Q20="Probabilidad"),(Z19-(+Z19*T20)),IF(AND(Q19="Impacto",Q20="Probabilidad"),(Z18-(+Z18*T20)),IF(Q20="Impacto",Z19,""))),"")</f>
        <v/>
      </c>
      <c r="Y20" s="163" t="str">
        <f t="shared" si="1"/>
        <v/>
      </c>
      <c r="Z20" s="164" t="str">
        <f t="shared" si="9"/>
        <v/>
      </c>
      <c r="AA20" s="163" t="str">
        <f t="shared" si="3"/>
        <v/>
      </c>
      <c r="AB20" s="164" t="str">
        <f>IFERROR(IF(AND(Q19="Impacto",Q20="Impacto"),(AB19-(+AB19*T20)),IF(AND(Q19="Probabilidad",Q20="Impacto"),(AB18-(+AB18*T20)),IF(Q20="Probabilidad",AB19,""))),"")</f>
        <v/>
      </c>
      <c r="AC20" s="165" t="str">
        <f t="shared" si="10"/>
        <v/>
      </c>
      <c r="AD20" s="166"/>
      <c r="AE20" s="159"/>
      <c r="AF20" s="185"/>
      <c r="AG20" s="160"/>
      <c r="AH20" s="160"/>
      <c r="AI20" s="160"/>
      <c r="AJ20" s="159"/>
      <c r="AK20" s="185"/>
      <c r="AL20" s="186"/>
      <c r="AM20" s="186"/>
      <c r="AN20" s="186"/>
      <c r="AO20" s="186"/>
      <c r="AP20" s="186"/>
      <c r="AQ20" s="186"/>
      <c r="AR20" s="186"/>
      <c r="AS20" s="186"/>
      <c r="AT20" s="186"/>
      <c r="AU20" s="186"/>
      <c r="AV20" s="186"/>
      <c r="AW20" s="186"/>
      <c r="AX20" s="186"/>
      <c r="AY20" s="186"/>
      <c r="AZ20" s="186"/>
      <c r="BA20" s="186"/>
      <c r="BB20" s="186"/>
      <c r="BC20" s="186"/>
      <c r="BD20" s="186"/>
      <c r="BE20" s="186"/>
      <c r="BF20" s="186"/>
      <c r="BG20" s="186"/>
      <c r="BH20" s="186"/>
      <c r="BI20" s="186"/>
      <c r="BJ20" s="186"/>
      <c r="BK20" s="186"/>
      <c r="BL20" s="186"/>
      <c r="BM20" s="186"/>
      <c r="BN20" s="186"/>
      <c r="BO20" s="186"/>
      <c r="BP20" s="186"/>
      <c r="BQ20" s="186"/>
    </row>
    <row r="21" spans="1:69" s="187" customFormat="1" ht="18" customHeight="1" x14ac:dyDescent="0.25">
      <c r="A21" s="336"/>
      <c r="B21" s="327"/>
      <c r="C21" s="327"/>
      <c r="D21" s="327"/>
      <c r="E21" s="339"/>
      <c r="F21" s="327"/>
      <c r="G21" s="330"/>
      <c r="H21" s="333"/>
      <c r="I21" s="345"/>
      <c r="J21" s="348"/>
      <c r="K21" s="345">
        <f ca="1">IF(NOT(ISERROR(MATCH(J21,_xlfn.ANCHORARRAY(E32),0))),I34&amp;"Por favor no seleccionar los criterios de impacto",J21)</f>
        <v>0</v>
      </c>
      <c r="L21" s="333"/>
      <c r="M21" s="345"/>
      <c r="N21" s="342"/>
      <c r="O21" s="5">
        <v>4</v>
      </c>
      <c r="P21" s="181"/>
      <c r="Q21" s="158" t="str">
        <f t="shared" ref="Q21:Q23" si="11">IF(OR(R21="Preventivo",R21="Detectivo"),"Probabilidad",IF(R21="Correctivo","Impacto",""))</f>
        <v/>
      </c>
      <c r="R21" s="161"/>
      <c r="S21" s="161"/>
      <c r="T21" s="162" t="str">
        <f t="shared" si="8"/>
        <v/>
      </c>
      <c r="U21" s="161"/>
      <c r="V21" s="161"/>
      <c r="W21" s="161"/>
      <c r="X21" s="157" t="str">
        <f t="shared" ref="X21:X23" si="12">IFERROR(IF(AND(Q20="Probabilidad",Q21="Probabilidad"),(Z20-(+Z20*T21)),IF(AND(Q20="Impacto",Q21="Probabilidad"),(Z19-(+Z19*T21)),IF(Q21="Impacto",Z20,""))),"")</f>
        <v/>
      </c>
      <c r="Y21" s="163" t="str">
        <f t="shared" si="1"/>
        <v/>
      </c>
      <c r="Z21" s="164" t="str">
        <f t="shared" si="9"/>
        <v/>
      </c>
      <c r="AA21" s="163" t="str">
        <f t="shared" si="3"/>
        <v/>
      </c>
      <c r="AB21" s="164" t="str">
        <f t="shared" ref="AB21:AB23" si="13">IFERROR(IF(AND(Q20="Impacto",Q21="Impacto"),(AB20-(+AB20*T21)),IF(AND(Q20="Probabilidad",Q21="Impacto"),(AB19-(+AB19*T21)),IF(Q21="Probabilidad",AB20,""))),"")</f>
        <v/>
      </c>
      <c r="AC21" s="165"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166"/>
      <c r="AE21" s="159"/>
      <c r="AF21" s="185"/>
      <c r="AG21" s="160"/>
      <c r="AH21" s="160"/>
      <c r="AI21" s="160"/>
      <c r="AJ21" s="159"/>
      <c r="AK21" s="185"/>
      <c r="AL21" s="186"/>
      <c r="AM21" s="186"/>
      <c r="AN21" s="186"/>
      <c r="AO21" s="186"/>
      <c r="AP21" s="186"/>
      <c r="AQ21" s="186"/>
      <c r="AR21" s="186"/>
      <c r="AS21" s="186"/>
      <c r="AT21" s="186"/>
      <c r="AU21" s="186"/>
      <c r="AV21" s="186"/>
      <c r="AW21" s="186"/>
      <c r="AX21" s="186"/>
      <c r="AY21" s="186"/>
      <c r="AZ21" s="186"/>
      <c r="BA21" s="186"/>
      <c r="BB21" s="186"/>
      <c r="BC21" s="186"/>
      <c r="BD21" s="186"/>
      <c r="BE21" s="186"/>
      <c r="BF21" s="186"/>
      <c r="BG21" s="186"/>
      <c r="BH21" s="186"/>
      <c r="BI21" s="186"/>
      <c r="BJ21" s="186"/>
      <c r="BK21" s="186"/>
      <c r="BL21" s="186"/>
      <c r="BM21" s="186"/>
      <c r="BN21" s="186"/>
      <c r="BO21" s="186"/>
      <c r="BP21" s="186"/>
      <c r="BQ21" s="186"/>
    </row>
    <row r="22" spans="1:69" s="187" customFormat="1" ht="18" customHeight="1" x14ac:dyDescent="0.25">
      <c r="A22" s="336"/>
      <c r="B22" s="327"/>
      <c r="C22" s="327"/>
      <c r="D22" s="327"/>
      <c r="E22" s="339"/>
      <c r="F22" s="327"/>
      <c r="G22" s="330"/>
      <c r="H22" s="333"/>
      <c r="I22" s="345"/>
      <c r="J22" s="348"/>
      <c r="K22" s="345">
        <f ca="1">IF(NOT(ISERROR(MATCH(J22,_xlfn.ANCHORARRAY(E33),0))),I35&amp;"Por favor no seleccionar los criterios de impacto",J22)</f>
        <v>0</v>
      </c>
      <c r="L22" s="333"/>
      <c r="M22" s="345"/>
      <c r="N22" s="342"/>
      <c r="O22" s="5">
        <v>5</v>
      </c>
      <c r="P22" s="181"/>
      <c r="Q22" s="158" t="str">
        <f t="shared" si="11"/>
        <v/>
      </c>
      <c r="R22" s="161"/>
      <c r="S22" s="161"/>
      <c r="T22" s="162" t="str">
        <f t="shared" si="8"/>
        <v/>
      </c>
      <c r="U22" s="161"/>
      <c r="V22" s="161"/>
      <c r="W22" s="161"/>
      <c r="X22" s="157" t="str">
        <f t="shared" si="12"/>
        <v/>
      </c>
      <c r="Y22" s="163" t="str">
        <f t="shared" si="1"/>
        <v/>
      </c>
      <c r="Z22" s="164" t="str">
        <f t="shared" si="9"/>
        <v/>
      </c>
      <c r="AA22" s="163" t="str">
        <f t="shared" si="3"/>
        <v/>
      </c>
      <c r="AB22" s="164" t="str">
        <f t="shared" si="13"/>
        <v/>
      </c>
      <c r="AC22" s="165"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66"/>
      <c r="AE22" s="159"/>
      <c r="AF22" s="185"/>
      <c r="AG22" s="160"/>
      <c r="AH22" s="160"/>
      <c r="AI22" s="160"/>
      <c r="AJ22" s="159"/>
      <c r="AK22" s="185"/>
      <c r="AL22" s="186"/>
      <c r="AM22" s="186"/>
      <c r="AN22" s="186"/>
      <c r="AO22" s="186"/>
      <c r="AP22" s="186"/>
      <c r="AQ22" s="186"/>
      <c r="AR22" s="186"/>
      <c r="AS22" s="186"/>
      <c r="AT22" s="186"/>
      <c r="AU22" s="186"/>
      <c r="AV22" s="186"/>
      <c r="AW22" s="186"/>
      <c r="AX22" s="186"/>
      <c r="AY22" s="186"/>
      <c r="AZ22" s="186"/>
      <c r="BA22" s="186"/>
      <c r="BB22" s="186"/>
      <c r="BC22" s="186"/>
      <c r="BD22" s="186"/>
      <c r="BE22" s="186"/>
      <c r="BF22" s="186"/>
      <c r="BG22" s="186"/>
      <c r="BH22" s="186"/>
      <c r="BI22" s="186"/>
      <c r="BJ22" s="186"/>
      <c r="BK22" s="186"/>
      <c r="BL22" s="186"/>
      <c r="BM22" s="186"/>
      <c r="BN22" s="186"/>
      <c r="BO22" s="186"/>
      <c r="BP22" s="186"/>
      <c r="BQ22" s="186"/>
    </row>
    <row r="23" spans="1:69" s="187" customFormat="1" ht="18" customHeight="1" x14ac:dyDescent="0.25">
      <c r="A23" s="337"/>
      <c r="B23" s="328"/>
      <c r="C23" s="328"/>
      <c r="D23" s="328"/>
      <c r="E23" s="340"/>
      <c r="F23" s="328"/>
      <c r="G23" s="331"/>
      <c r="H23" s="334"/>
      <c r="I23" s="346"/>
      <c r="J23" s="349"/>
      <c r="K23" s="346">
        <f ca="1">IF(NOT(ISERROR(MATCH(J23,_xlfn.ANCHORARRAY(E34),0))),I36&amp;"Por favor no seleccionar los criterios de impacto",J23)</f>
        <v>0</v>
      </c>
      <c r="L23" s="334"/>
      <c r="M23" s="346"/>
      <c r="N23" s="343"/>
      <c r="O23" s="5">
        <v>6</v>
      </c>
      <c r="P23" s="181"/>
      <c r="Q23" s="158" t="str">
        <f t="shared" si="11"/>
        <v/>
      </c>
      <c r="R23" s="161"/>
      <c r="S23" s="161"/>
      <c r="T23" s="162" t="str">
        <f t="shared" si="8"/>
        <v/>
      </c>
      <c r="U23" s="161"/>
      <c r="V23" s="161"/>
      <c r="W23" s="161"/>
      <c r="X23" s="157" t="str">
        <f t="shared" si="12"/>
        <v/>
      </c>
      <c r="Y23" s="163" t="str">
        <f t="shared" si="1"/>
        <v/>
      </c>
      <c r="Z23" s="164" t="str">
        <f t="shared" si="9"/>
        <v/>
      </c>
      <c r="AA23" s="163" t="str">
        <f t="shared" si="3"/>
        <v/>
      </c>
      <c r="AB23" s="164" t="str">
        <f t="shared" si="13"/>
        <v/>
      </c>
      <c r="AC23" s="165" t="str">
        <f t="shared" si="14"/>
        <v/>
      </c>
      <c r="AD23" s="166"/>
      <c r="AE23" s="159"/>
      <c r="AF23" s="185"/>
      <c r="AG23" s="160"/>
      <c r="AH23" s="160"/>
      <c r="AI23" s="160"/>
      <c r="AJ23" s="159"/>
      <c r="AK23" s="185"/>
      <c r="AL23" s="186"/>
      <c r="AM23" s="186"/>
      <c r="AN23" s="186"/>
      <c r="AO23" s="186"/>
      <c r="AP23" s="186"/>
      <c r="AQ23" s="186"/>
      <c r="AR23" s="186"/>
      <c r="AS23" s="186"/>
      <c r="AT23" s="186"/>
      <c r="AU23" s="186"/>
      <c r="AV23" s="186"/>
      <c r="AW23" s="186"/>
      <c r="AX23" s="186"/>
      <c r="AY23" s="186"/>
      <c r="AZ23" s="186"/>
      <c r="BA23" s="186"/>
      <c r="BB23" s="186"/>
      <c r="BC23" s="186"/>
      <c r="BD23" s="186"/>
      <c r="BE23" s="186"/>
      <c r="BF23" s="186"/>
      <c r="BG23" s="186"/>
      <c r="BH23" s="186"/>
      <c r="BI23" s="186"/>
      <c r="BJ23" s="186"/>
      <c r="BK23" s="186"/>
      <c r="BL23" s="186"/>
      <c r="BM23" s="186"/>
      <c r="BN23" s="186"/>
      <c r="BO23" s="186"/>
      <c r="BP23" s="186"/>
      <c r="BQ23" s="186"/>
    </row>
    <row r="24" spans="1:69" s="187" customFormat="1" x14ac:dyDescent="0.25">
      <c r="A24" s="335">
        <v>3</v>
      </c>
      <c r="B24" s="326"/>
      <c r="C24" s="326"/>
      <c r="D24" s="326"/>
      <c r="E24" s="338"/>
      <c r="F24" s="326"/>
      <c r="G24" s="369"/>
      <c r="H24" s="332" t="str">
        <f>IF(G24&lt;=0,"",IF(G24&lt;=2,"Muy Baja",IF(G24&lt;=24,"Baja",IF(G24&lt;=500,"Media",IF(G24&lt;=5000,"Alta","Muy Alta")))))</f>
        <v/>
      </c>
      <c r="I24" s="344" t="str">
        <f>IF(H24="","",IF(H24="Muy Baja",0.2,IF(H24="Baja",0.4,IF(H24="Media",0.6,IF(H24="Alta",0.8,IF(H24="Muy Alta",1,))))))</f>
        <v/>
      </c>
      <c r="J24" s="347"/>
      <c r="K24" s="344">
        <f ca="1">IF(NOT(ISERROR(MATCH(J24,'Tabla Impacto'!$B$221:$B$223,0))),'Tabla Impacto'!$F$223&amp;"Por favor no seleccionar los criterios de impacto(Afectación Económica o presupuestal y Pérdida Reputacional)",J24)</f>
        <v>0</v>
      </c>
      <c r="L24" s="332" t="str">
        <f ca="1">IF(OR(K24='Tabla Impacto'!$C$11,K24='Tabla Impacto'!$D$11),"Leve",IF(OR(K24='Tabla Impacto'!$C$12,K24='Tabla Impacto'!$D$12),"Menor",IF(OR(K24='Tabla Impacto'!$C$13,K24='Tabla Impacto'!$D$13),"Moderado",IF(OR(K24='Tabla Impacto'!$C$14,K24='Tabla Impacto'!$D$14),"Mayor",IF(OR(K24='Tabla Impacto'!$C$15,K24='Tabla Impacto'!$D$15),"Catastrófico","")))))</f>
        <v/>
      </c>
      <c r="M24" s="344" t="str">
        <f ca="1">IF(L24="","",IF(L24="Leve",0.2,IF(L24="Menor",0.4,IF(L24="Moderado",0.6,IF(L24="Mayor",0.8,IF(L24="Catastrófico",1,))))))</f>
        <v/>
      </c>
      <c r="N24" s="341" t="str">
        <f ca="1">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
      </c>
      <c r="O24" s="5">
        <v>1</v>
      </c>
      <c r="P24" s="181"/>
      <c r="Q24" s="158"/>
      <c r="R24" s="161"/>
      <c r="S24" s="161"/>
      <c r="T24" s="162" t="str">
        <f t="shared" si="8"/>
        <v/>
      </c>
      <c r="U24" s="161"/>
      <c r="V24" s="161"/>
      <c r="W24" s="161"/>
      <c r="X24" s="157" t="str">
        <f>IFERROR(IF(Q24="Probabilidad",(I24-(+I24*T24)),IF(Q24="Impacto",I24,"")),"")</f>
        <v/>
      </c>
      <c r="Y24" s="163" t="str">
        <f>IFERROR(IF(X24="","",IF(X24&lt;=0.2,"Muy Baja",IF(X24&lt;=0.4,"Baja",IF(X24&lt;=0.6,"Media",IF(X24&lt;=0.8,"Alta","Muy Alta"))))),"")</f>
        <v/>
      </c>
      <c r="Z24" s="164" t="str">
        <f>+X24</f>
        <v/>
      </c>
      <c r="AA24" s="163" t="str">
        <f>IFERROR(IF(AB24="","",IF(AB24&lt;=0.2,"Leve",IF(AB24&lt;=0.4,"Menor",IF(AB24&lt;=0.6,"Moderado",IF(AB24&lt;=0.8,"Mayor","Catastrófico"))))),"")</f>
        <v/>
      </c>
      <c r="AB24" s="164" t="str">
        <f>IFERROR(IF(Q24="Impacto",(M24-(+M24*T24)),IF(Q24="Probabilidad",M24,"")),"")</f>
        <v/>
      </c>
      <c r="AC24" s="165"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
      </c>
      <c r="AD24" s="166"/>
      <c r="AE24" s="188"/>
      <c r="AF24" s="159"/>
      <c r="AG24" s="160"/>
      <c r="AH24" s="160"/>
      <c r="AI24" s="160"/>
      <c r="AJ24" s="159"/>
      <c r="AK24" s="185"/>
      <c r="AL24" s="186"/>
      <c r="AM24" s="186"/>
      <c r="AN24" s="186"/>
      <c r="AO24" s="186"/>
      <c r="AP24" s="186"/>
      <c r="AQ24" s="186"/>
      <c r="AR24" s="186"/>
      <c r="AS24" s="186"/>
      <c r="AT24" s="186"/>
      <c r="AU24" s="186"/>
      <c r="AV24" s="186"/>
      <c r="AW24" s="186"/>
      <c r="AX24" s="186"/>
      <c r="AY24" s="186"/>
      <c r="AZ24" s="186"/>
      <c r="BA24" s="186"/>
      <c r="BB24" s="186"/>
      <c r="BC24" s="186"/>
      <c r="BD24" s="186"/>
      <c r="BE24" s="186"/>
      <c r="BF24" s="186"/>
      <c r="BG24" s="186"/>
      <c r="BH24" s="186"/>
      <c r="BI24" s="186"/>
      <c r="BJ24" s="186"/>
      <c r="BK24" s="186"/>
      <c r="BL24" s="186"/>
      <c r="BM24" s="186"/>
      <c r="BN24" s="186"/>
      <c r="BO24" s="186"/>
      <c r="BP24" s="186"/>
      <c r="BQ24" s="186"/>
    </row>
    <row r="25" spans="1:69" s="187" customFormat="1" ht="18" customHeight="1" x14ac:dyDescent="0.25">
      <c r="A25" s="336"/>
      <c r="B25" s="327"/>
      <c r="C25" s="327"/>
      <c r="D25" s="327"/>
      <c r="E25" s="339"/>
      <c r="F25" s="327"/>
      <c r="G25" s="370"/>
      <c r="H25" s="333"/>
      <c r="I25" s="345"/>
      <c r="J25" s="348"/>
      <c r="K25" s="345">
        <f ca="1">IF(NOT(ISERROR(MATCH(J25,_xlfn.ANCHORARRAY(E36),0))),I38&amp;"Por favor no seleccionar los criterios de impacto",J25)</f>
        <v>0</v>
      </c>
      <c r="L25" s="333"/>
      <c r="M25" s="345"/>
      <c r="N25" s="342"/>
      <c r="O25" s="5">
        <v>2</v>
      </c>
      <c r="P25" s="181"/>
      <c r="Q25" s="158" t="str">
        <f>IF(OR(R25="Preventivo",R25="Detectivo"),"Probabilidad",IF(R25="Correctivo","Impacto",""))</f>
        <v/>
      </c>
      <c r="R25" s="161"/>
      <c r="S25" s="161"/>
      <c r="T25" s="162" t="str">
        <f t="shared" ref="T25:T29" si="15">IF(AND(R25="Preventivo",S25="Automático"),"50%",IF(AND(R25="Preventivo",S25="Manual"),"40%",IF(AND(R25="Detectivo",S25="Automático"),"40%",IF(AND(R25="Detectivo",S25="Manual"),"30%",IF(AND(R25="Correctivo",S25="Automático"),"35%",IF(AND(R25="Correctivo",S25="Manual"),"25%",""))))))</f>
        <v/>
      </c>
      <c r="U25" s="161"/>
      <c r="V25" s="161"/>
      <c r="W25" s="161"/>
      <c r="X25" s="157" t="str">
        <f>IFERROR(IF(AND(Q24="Probabilidad",Q25="Probabilidad"),(Z24-(+Z24*T25)),IF(Q25="Probabilidad",(I24-(+I24*T25)),IF(Q25="Impacto",Z24,""))),"")</f>
        <v/>
      </c>
      <c r="Y25" s="163" t="str">
        <f t="shared" si="1"/>
        <v/>
      </c>
      <c r="Z25" s="164" t="str">
        <f t="shared" ref="Z25:Z29" si="16">+X25</f>
        <v/>
      </c>
      <c r="AA25" s="163" t="str">
        <f t="shared" si="3"/>
        <v/>
      </c>
      <c r="AB25" s="164" t="str">
        <f>IFERROR(IF(AND(Q24="Impacto",Q25="Impacto"),(AB24-(+AB24*T25)),IF(Q25="Impacto",(M24-(+M24*T25)),IF(Q25="Probabilidad",AB24,""))),"")</f>
        <v/>
      </c>
      <c r="AC25" s="165"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66"/>
      <c r="AE25" s="159"/>
      <c r="AF25" s="159"/>
      <c r="AG25" s="160"/>
      <c r="AH25" s="160"/>
      <c r="AI25" s="160"/>
      <c r="AJ25" s="159"/>
      <c r="AK25" s="185"/>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row>
    <row r="26" spans="1:69" s="187" customFormat="1" ht="18" customHeight="1" x14ac:dyDescent="0.25">
      <c r="A26" s="336"/>
      <c r="B26" s="327"/>
      <c r="C26" s="327"/>
      <c r="D26" s="327"/>
      <c r="E26" s="339"/>
      <c r="F26" s="327"/>
      <c r="G26" s="370"/>
      <c r="H26" s="333"/>
      <c r="I26" s="345"/>
      <c r="J26" s="348"/>
      <c r="K26" s="345">
        <f ca="1">IF(NOT(ISERROR(MATCH(J26,_xlfn.ANCHORARRAY(E37),0))),I39&amp;"Por favor no seleccionar los criterios de impacto",J26)</f>
        <v>0</v>
      </c>
      <c r="L26" s="333"/>
      <c r="M26" s="345"/>
      <c r="N26" s="342"/>
      <c r="O26" s="5">
        <v>3</v>
      </c>
      <c r="P26" s="170"/>
      <c r="Q26" s="158" t="str">
        <f>IF(OR(R26="Preventivo",R26="Detectivo"),"Probabilidad",IF(R26="Correctivo","Impacto",""))</f>
        <v/>
      </c>
      <c r="R26" s="161"/>
      <c r="S26" s="161"/>
      <c r="T26" s="162" t="str">
        <f t="shared" si="15"/>
        <v/>
      </c>
      <c r="U26" s="161"/>
      <c r="V26" s="161"/>
      <c r="W26" s="161"/>
      <c r="X26" s="157" t="str">
        <f>IFERROR(IF(AND(Q25="Probabilidad",Q26="Probabilidad"),(Z25-(+Z25*T26)),IF(AND(Q25="Impacto",Q26="Probabilidad"),(Z24-(+Z24*T26)),IF(Q26="Impacto",Z25,""))),"")</f>
        <v/>
      </c>
      <c r="Y26" s="163" t="str">
        <f t="shared" si="1"/>
        <v/>
      </c>
      <c r="Z26" s="164" t="str">
        <f t="shared" si="16"/>
        <v/>
      </c>
      <c r="AA26" s="163" t="str">
        <f t="shared" si="3"/>
        <v/>
      </c>
      <c r="AB26" s="164" t="str">
        <f>IFERROR(IF(AND(Q25="Impacto",Q26="Impacto"),(AB25-(+AB25*T26)),IF(AND(Q25="Probabilidad",Q26="Impacto"),(AB24-(+AB24*T26)),IF(Q26="Probabilidad",AB25,""))),"")</f>
        <v/>
      </c>
      <c r="AC26" s="165" t="str">
        <f t="shared" si="17"/>
        <v/>
      </c>
      <c r="AD26" s="166"/>
      <c r="AE26" s="159"/>
      <c r="AF26" s="185"/>
      <c r="AG26" s="160"/>
      <c r="AH26" s="160"/>
      <c r="AI26" s="160"/>
      <c r="AJ26" s="159"/>
      <c r="AK26" s="185"/>
      <c r="AL26" s="186"/>
      <c r="AM26" s="186"/>
      <c r="AN26" s="186"/>
      <c r="AO26" s="186"/>
      <c r="AP26" s="186"/>
      <c r="AQ26" s="186"/>
      <c r="AR26" s="186"/>
      <c r="AS26" s="186"/>
      <c r="AT26" s="186"/>
      <c r="AU26" s="186"/>
      <c r="AV26" s="186"/>
      <c r="AW26" s="186"/>
      <c r="AX26" s="186"/>
      <c r="AY26" s="186"/>
      <c r="AZ26" s="186"/>
      <c r="BA26" s="186"/>
      <c r="BB26" s="186"/>
      <c r="BC26" s="186"/>
      <c r="BD26" s="186"/>
      <c r="BE26" s="186"/>
      <c r="BF26" s="186"/>
      <c r="BG26" s="186"/>
      <c r="BH26" s="186"/>
      <c r="BI26" s="186"/>
      <c r="BJ26" s="186"/>
      <c r="BK26" s="186"/>
      <c r="BL26" s="186"/>
      <c r="BM26" s="186"/>
      <c r="BN26" s="186"/>
      <c r="BO26" s="186"/>
      <c r="BP26" s="186"/>
      <c r="BQ26" s="186"/>
    </row>
    <row r="27" spans="1:69" s="187" customFormat="1" ht="18" customHeight="1" x14ac:dyDescent="0.25">
      <c r="A27" s="336"/>
      <c r="B27" s="327"/>
      <c r="C27" s="327"/>
      <c r="D27" s="327"/>
      <c r="E27" s="339"/>
      <c r="F27" s="327"/>
      <c r="G27" s="370"/>
      <c r="H27" s="333"/>
      <c r="I27" s="345"/>
      <c r="J27" s="348"/>
      <c r="K27" s="345">
        <f ca="1">IF(NOT(ISERROR(MATCH(J27,_xlfn.ANCHORARRAY(E38),0))),I40&amp;"Por favor no seleccionar los criterios de impacto",J27)</f>
        <v>0</v>
      </c>
      <c r="L27" s="333"/>
      <c r="M27" s="345"/>
      <c r="N27" s="342"/>
      <c r="O27" s="5">
        <v>4</v>
      </c>
      <c r="P27" s="181"/>
      <c r="Q27" s="158" t="str">
        <f t="shared" ref="Q27:Q29" si="18">IF(OR(R27="Preventivo",R27="Detectivo"),"Probabilidad",IF(R27="Correctivo","Impacto",""))</f>
        <v/>
      </c>
      <c r="R27" s="161"/>
      <c r="S27" s="161"/>
      <c r="T27" s="162" t="str">
        <f t="shared" si="15"/>
        <v/>
      </c>
      <c r="U27" s="161"/>
      <c r="V27" s="161"/>
      <c r="W27" s="161"/>
      <c r="X27" s="157" t="str">
        <f t="shared" ref="X27:X29" si="19">IFERROR(IF(AND(Q26="Probabilidad",Q27="Probabilidad"),(Z26-(+Z26*T27)),IF(AND(Q26="Impacto",Q27="Probabilidad"),(Z25-(+Z25*T27)),IF(Q27="Impacto",Z26,""))),"")</f>
        <v/>
      </c>
      <c r="Y27" s="163" t="str">
        <f t="shared" si="1"/>
        <v/>
      </c>
      <c r="Z27" s="164" t="str">
        <f t="shared" si="16"/>
        <v/>
      </c>
      <c r="AA27" s="163" t="str">
        <f t="shared" si="3"/>
        <v/>
      </c>
      <c r="AB27" s="164" t="str">
        <f t="shared" ref="AB27:AB29" si="20">IFERROR(IF(AND(Q26="Impacto",Q27="Impacto"),(AB26-(+AB26*T27)),IF(AND(Q26="Probabilidad",Q27="Impacto"),(AB25-(+AB25*T27)),IF(Q27="Probabilidad",AB26,""))),"")</f>
        <v/>
      </c>
      <c r="AC27" s="165"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166"/>
      <c r="AE27" s="159"/>
      <c r="AF27" s="185"/>
      <c r="AG27" s="160"/>
      <c r="AH27" s="160"/>
      <c r="AI27" s="160"/>
      <c r="AJ27" s="159"/>
      <c r="AK27" s="185"/>
      <c r="AL27" s="186"/>
      <c r="AM27" s="186"/>
      <c r="AN27" s="186"/>
      <c r="AO27" s="186"/>
      <c r="AP27" s="186"/>
      <c r="AQ27" s="186"/>
      <c r="AR27" s="186"/>
      <c r="AS27" s="186"/>
      <c r="AT27" s="186"/>
      <c r="AU27" s="186"/>
      <c r="AV27" s="186"/>
      <c r="AW27" s="186"/>
      <c r="AX27" s="186"/>
      <c r="AY27" s="186"/>
      <c r="AZ27" s="186"/>
      <c r="BA27" s="186"/>
      <c r="BB27" s="186"/>
      <c r="BC27" s="186"/>
      <c r="BD27" s="186"/>
      <c r="BE27" s="186"/>
      <c r="BF27" s="186"/>
      <c r="BG27" s="186"/>
      <c r="BH27" s="186"/>
      <c r="BI27" s="186"/>
      <c r="BJ27" s="186"/>
      <c r="BK27" s="186"/>
      <c r="BL27" s="186"/>
      <c r="BM27" s="186"/>
      <c r="BN27" s="186"/>
      <c r="BO27" s="186"/>
      <c r="BP27" s="186"/>
      <c r="BQ27" s="186"/>
    </row>
    <row r="28" spans="1:69" s="187" customFormat="1" ht="18" customHeight="1" x14ac:dyDescent="0.25">
      <c r="A28" s="336"/>
      <c r="B28" s="327"/>
      <c r="C28" s="327"/>
      <c r="D28" s="327"/>
      <c r="E28" s="339"/>
      <c r="F28" s="327"/>
      <c r="G28" s="370"/>
      <c r="H28" s="333"/>
      <c r="I28" s="345"/>
      <c r="J28" s="348"/>
      <c r="K28" s="345">
        <f ca="1">IF(NOT(ISERROR(MATCH(J28,_xlfn.ANCHORARRAY(E39),0))),I41&amp;"Por favor no seleccionar los criterios de impacto",J28)</f>
        <v>0</v>
      </c>
      <c r="L28" s="333"/>
      <c r="M28" s="345"/>
      <c r="N28" s="342"/>
      <c r="O28" s="5">
        <v>5</v>
      </c>
      <c r="P28" s="181"/>
      <c r="Q28" s="158" t="str">
        <f t="shared" si="18"/>
        <v/>
      </c>
      <c r="R28" s="161"/>
      <c r="S28" s="161"/>
      <c r="T28" s="162" t="str">
        <f t="shared" si="15"/>
        <v/>
      </c>
      <c r="U28" s="161"/>
      <c r="V28" s="161"/>
      <c r="W28" s="161"/>
      <c r="X28" s="157" t="str">
        <f t="shared" si="19"/>
        <v/>
      </c>
      <c r="Y28" s="163" t="str">
        <f t="shared" si="1"/>
        <v/>
      </c>
      <c r="Z28" s="164" t="str">
        <f t="shared" si="16"/>
        <v/>
      </c>
      <c r="AA28" s="163" t="str">
        <f t="shared" si="3"/>
        <v/>
      </c>
      <c r="AB28" s="164" t="str">
        <f t="shared" si="20"/>
        <v/>
      </c>
      <c r="AC28" s="165"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66"/>
      <c r="AE28" s="159"/>
      <c r="AF28" s="185"/>
      <c r="AG28" s="160"/>
      <c r="AH28" s="160"/>
      <c r="AI28" s="160"/>
      <c r="AJ28" s="159"/>
      <c r="AK28" s="185"/>
      <c r="AL28" s="186"/>
      <c r="AM28" s="186"/>
      <c r="AN28" s="186"/>
      <c r="AO28" s="186"/>
      <c r="AP28" s="186"/>
      <c r="AQ28" s="186"/>
      <c r="AR28" s="186"/>
      <c r="AS28" s="186"/>
      <c r="AT28" s="186"/>
      <c r="AU28" s="186"/>
      <c r="AV28" s="186"/>
      <c r="AW28" s="186"/>
      <c r="AX28" s="186"/>
      <c r="AY28" s="186"/>
      <c r="AZ28" s="186"/>
      <c r="BA28" s="186"/>
      <c r="BB28" s="186"/>
      <c r="BC28" s="186"/>
      <c r="BD28" s="186"/>
      <c r="BE28" s="186"/>
      <c r="BF28" s="186"/>
      <c r="BG28" s="186"/>
      <c r="BH28" s="186"/>
      <c r="BI28" s="186"/>
      <c r="BJ28" s="186"/>
      <c r="BK28" s="186"/>
      <c r="BL28" s="186"/>
      <c r="BM28" s="186"/>
      <c r="BN28" s="186"/>
      <c r="BO28" s="186"/>
      <c r="BP28" s="186"/>
      <c r="BQ28" s="186"/>
    </row>
    <row r="29" spans="1:69" s="187" customFormat="1" ht="18" customHeight="1" x14ac:dyDescent="0.25">
      <c r="A29" s="337"/>
      <c r="B29" s="328"/>
      <c r="C29" s="328"/>
      <c r="D29" s="328"/>
      <c r="E29" s="340"/>
      <c r="F29" s="328"/>
      <c r="G29" s="371"/>
      <c r="H29" s="334"/>
      <c r="I29" s="346"/>
      <c r="J29" s="349"/>
      <c r="K29" s="346">
        <f ca="1">IF(NOT(ISERROR(MATCH(J29,_xlfn.ANCHORARRAY(E40),0))),I42&amp;"Por favor no seleccionar los criterios de impacto",J29)</f>
        <v>0</v>
      </c>
      <c r="L29" s="334"/>
      <c r="M29" s="346"/>
      <c r="N29" s="343"/>
      <c r="O29" s="5">
        <v>6</v>
      </c>
      <c r="P29" s="181"/>
      <c r="Q29" s="158" t="str">
        <f t="shared" si="18"/>
        <v/>
      </c>
      <c r="R29" s="161"/>
      <c r="S29" s="161"/>
      <c r="T29" s="162" t="str">
        <f t="shared" si="15"/>
        <v/>
      </c>
      <c r="U29" s="161"/>
      <c r="V29" s="161"/>
      <c r="W29" s="161"/>
      <c r="X29" s="157" t="str">
        <f t="shared" si="19"/>
        <v/>
      </c>
      <c r="Y29" s="163" t="str">
        <f t="shared" si="1"/>
        <v/>
      </c>
      <c r="Z29" s="164" t="str">
        <f t="shared" si="16"/>
        <v/>
      </c>
      <c r="AA29" s="163" t="str">
        <f t="shared" si="3"/>
        <v/>
      </c>
      <c r="AB29" s="164" t="str">
        <f t="shared" si="20"/>
        <v/>
      </c>
      <c r="AC29" s="165" t="str">
        <f t="shared" si="21"/>
        <v/>
      </c>
      <c r="AD29" s="166"/>
      <c r="AE29" s="159"/>
      <c r="AF29" s="185"/>
      <c r="AG29" s="160"/>
      <c r="AH29" s="160"/>
      <c r="AI29" s="160"/>
      <c r="AJ29" s="159"/>
      <c r="AK29" s="185"/>
      <c r="AL29" s="186"/>
      <c r="AM29" s="186"/>
      <c r="AN29" s="186"/>
      <c r="AO29" s="186"/>
      <c r="AP29" s="186"/>
      <c r="AQ29" s="186"/>
      <c r="AR29" s="186"/>
      <c r="AS29" s="186"/>
      <c r="AT29" s="186"/>
      <c r="AU29" s="186"/>
      <c r="AV29" s="186"/>
      <c r="AW29" s="186"/>
      <c r="AX29" s="186"/>
      <c r="AY29" s="186"/>
      <c r="AZ29" s="186"/>
      <c r="BA29" s="186"/>
      <c r="BB29" s="186"/>
      <c r="BC29" s="186"/>
      <c r="BD29" s="186"/>
      <c r="BE29" s="186"/>
      <c r="BF29" s="186"/>
      <c r="BG29" s="186"/>
      <c r="BH29" s="186"/>
      <c r="BI29" s="186"/>
      <c r="BJ29" s="186"/>
      <c r="BK29" s="186"/>
      <c r="BL29" s="186"/>
      <c r="BM29" s="186"/>
      <c r="BN29" s="186"/>
      <c r="BO29" s="186"/>
      <c r="BP29" s="186"/>
      <c r="BQ29" s="186"/>
    </row>
    <row r="30" spans="1:69" ht="18" customHeight="1" x14ac:dyDescent="0.3">
      <c r="A30" s="335">
        <v>4</v>
      </c>
      <c r="B30" s="372"/>
      <c r="C30" s="372"/>
      <c r="D30" s="372"/>
      <c r="E30" s="375"/>
      <c r="F30" s="372"/>
      <c r="G30" s="378"/>
      <c r="H30" s="381" t="str">
        <f>IF(G30&lt;=0,"",IF(G30&lt;=2,"Muy Baja",IF(G30&lt;=24,"Baja",IF(G30&lt;=500,"Media",IF(G30&lt;=5000,"Alta","Muy Alta")))))</f>
        <v/>
      </c>
      <c r="I30" s="384" t="str">
        <f>IF(H30="","",IF(H30="Muy Baja",0.2,IF(H30="Baja",0.4,IF(H30="Media",0.6,IF(H30="Alta",0.8,IF(H30="Muy Alta",1,))))))</f>
        <v/>
      </c>
      <c r="J30" s="390"/>
      <c r="K30" s="384">
        <f ca="1">IF(NOT(ISERROR(MATCH(J30,'Tabla Impacto'!$B$221:$B$223,0))),'Tabla Impacto'!$F$223&amp;"Por favor no seleccionar los criterios de impacto(Afectación Económica o presupuestal y Pérdida Reputacional)",J30)</f>
        <v>0</v>
      </c>
      <c r="L30" s="381" t="str">
        <f ca="1">IF(OR(K30='Tabla Impacto'!$C$11,K30='Tabla Impacto'!$D$11),"Leve",IF(OR(K30='Tabla Impacto'!$C$12,K30='Tabla Impacto'!$D$12),"Menor",IF(OR(K30='Tabla Impacto'!$C$13,K30='Tabla Impacto'!$D$13),"Moderado",IF(OR(K30='Tabla Impacto'!$C$14,K30='Tabla Impacto'!$D$14),"Mayor",IF(OR(K30='Tabla Impacto'!$C$15,K30='Tabla Impacto'!$D$15),"Catastrófico","")))))</f>
        <v/>
      </c>
      <c r="M30" s="384" t="str">
        <f ca="1">IF(L30="","",IF(L30="Leve",0.2,IF(L30="Menor",0.4,IF(L30="Moderado",0.6,IF(L30="Mayor",0.8,IF(L30="Catastrófico",1,))))))</f>
        <v/>
      </c>
      <c r="N30" s="387" t="str">
        <f ca="1">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
      </c>
      <c r="O30" s="104">
        <v>1</v>
      </c>
      <c r="P30" s="169"/>
      <c r="Q30" s="158" t="str">
        <f>IF(OR(R30="Preventivo",R30="Detectivo"),"Probabilidad",IF(R30="Correctivo","Impacto",""))</f>
        <v/>
      </c>
      <c r="R30" s="161"/>
      <c r="S30" s="161"/>
      <c r="T30" s="162"/>
      <c r="U30" s="161"/>
      <c r="V30" s="161"/>
      <c r="W30" s="161"/>
      <c r="X30" s="157" t="str">
        <f>IFERROR(IF(Q30="Probabilidad",(I30-(+I30*T30)),IF(Q30="Impacto",I30,"")),"")</f>
        <v/>
      </c>
      <c r="Y30" s="163" t="str">
        <f>IFERROR(IF(X30="","",IF(X30&lt;=0.2,"Muy Baja",IF(X30&lt;=0.4,"Baja",IF(X30&lt;=0.6,"Media",IF(X30&lt;=0.8,"Alta","Muy Alta"))))),"")</f>
        <v/>
      </c>
      <c r="Z30" s="164" t="str">
        <f>+X30</f>
        <v/>
      </c>
      <c r="AA30" s="163" t="str">
        <f>IFERROR(IF(AB30="","",IF(AB30&lt;=0.2,"Leve",IF(AB30&lt;=0.4,"Menor",IF(AB30&lt;=0.6,"Moderado",IF(AB30&lt;=0.8,"Mayor","Catastrófico"))))),"")</f>
        <v/>
      </c>
      <c r="AB30" s="164" t="str">
        <f>IFERROR(IF(Q30="Impacto",(M30-(+M30*T30)),IF(Q30="Probabilidad",M30,"")),"")</f>
        <v/>
      </c>
      <c r="AC30" s="165"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
      </c>
      <c r="AD30" s="166"/>
      <c r="AE30" s="159"/>
      <c r="AF30" s="159"/>
      <c r="AG30" s="160"/>
      <c r="AH30" s="115"/>
      <c r="AI30" s="115"/>
      <c r="AJ30" s="113"/>
      <c r="AK30" s="114"/>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8" customHeight="1" x14ac:dyDescent="0.3">
      <c r="A31" s="336"/>
      <c r="B31" s="373"/>
      <c r="C31" s="373"/>
      <c r="D31" s="373"/>
      <c r="E31" s="376"/>
      <c r="F31" s="373"/>
      <c r="G31" s="379"/>
      <c r="H31" s="382"/>
      <c r="I31" s="385"/>
      <c r="J31" s="391"/>
      <c r="K31" s="385">
        <f ca="1">IF(NOT(ISERROR(MATCH(J31,_xlfn.ANCHORARRAY(E42),0))),I44&amp;"Por favor no seleccionar los criterios de impacto",J31)</f>
        <v>0</v>
      </c>
      <c r="L31" s="382"/>
      <c r="M31" s="385"/>
      <c r="N31" s="388"/>
      <c r="O31" s="104">
        <v>2</v>
      </c>
      <c r="P31" s="169"/>
      <c r="Q31" s="105" t="str">
        <f>IF(OR(R31="Preventivo",R31="Detectivo"),"Probabilidad",IF(R31="Correctivo","Impacto",""))</f>
        <v/>
      </c>
      <c r="R31" s="106"/>
      <c r="S31" s="106"/>
      <c r="T31" s="107" t="str">
        <f t="shared" ref="T31:T35" si="22">IF(AND(R31="Preventivo",S31="Automático"),"50%",IF(AND(R31="Preventivo",S31="Manual"),"40%",IF(AND(R31="Detectivo",S31="Automático"),"40%",IF(AND(R31="Detectivo",S31="Manual"),"30%",IF(AND(R31="Correctivo",S31="Automático"),"35%",IF(AND(R31="Correctivo",S31="Manual"),"25%",""))))))</f>
        <v/>
      </c>
      <c r="U31" s="106"/>
      <c r="V31" s="106"/>
      <c r="W31" s="106"/>
      <c r="X31" s="108" t="str">
        <f>IFERROR(IF(AND(Q30="Probabilidad",Q31="Probabilidad"),(Z30-(+Z30*T31)),IF(Q31="Probabilidad",(I30-(+I30*T31)),IF(Q31="Impacto",Z30,""))),"")</f>
        <v/>
      </c>
      <c r="Y31" s="109" t="str">
        <f t="shared" si="1"/>
        <v/>
      </c>
      <c r="Z31" s="110" t="str">
        <f t="shared" ref="Z31:Z35" si="23">+X31</f>
        <v/>
      </c>
      <c r="AA31" s="109" t="str">
        <f t="shared" si="3"/>
        <v/>
      </c>
      <c r="AB31" s="110" t="str">
        <f>IFERROR(IF(AND(Q30="Impacto",Q31="Impacto"),(AB30-(+AB30*T31)),IF(Q31="Impacto",(M30-(+M30*T31)),IF(Q31="Probabilidad",AB30,""))),"")</f>
        <v/>
      </c>
      <c r="AC31" s="111"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12"/>
      <c r="AE31" s="113"/>
      <c r="AF31" s="114"/>
      <c r="AG31" s="115"/>
      <c r="AH31" s="115"/>
      <c r="AI31" s="115"/>
      <c r="AJ31" s="113"/>
      <c r="AK31" s="114"/>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8" customHeight="1" x14ac:dyDescent="0.3">
      <c r="A32" s="336"/>
      <c r="B32" s="373"/>
      <c r="C32" s="373"/>
      <c r="D32" s="373"/>
      <c r="E32" s="376"/>
      <c r="F32" s="373"/>
      <c r="G32" s="379"/>
      <c r="H32" s="382"/>
      <c r="I32" s="385"/>
      <c r="J32" s="391"/>
      <c r="K32" s="385">
        <f ca="1">IF(NOT(ISERROR(MATCH(J32,_xlfn.ANCHORARRAY(E43),0))),I45&amp;"Por favor no seleccionar los criterios de impacto",J32)</f>
        <v>0</v>
      </c>
      <c r="L32" s="382"/>
      <c r="M32" s="385"/>
      <c r="N32" s="388"/>
      <c r="O32" s="104">
        <v>3</v>
      </c>
      <c r="P32" s="170"/>
      <c r="Q32" s="105" t="str">
        <f>IF(OR(R32="Preventivo",R32="Detectivo"),"Probabilidad",IF(R32="Correctivo","Impacto",""))</f>
        <v/>
      </c>
      <c r="R32" s="106"/>
      <c r="S32" s="106"/>
      <c r="T32" s="107" t="str">
        <f t="shared" si="22"/>
        <v/>
      </c>
      <c r="U32" s="106"/>
      <c r="V32" s="106"/>
      <c r="W32" s="106"/>
      <c r="X32" s="108" t="str">
        <f>IFERROR(IF(AND(Q31="Probabilidad",Q32="Probabilidad"),(Z31-(+Z31*T32)),IF(AND(Q31="Impacto",Q32="Probabilidad"),(Z30-(+Z30*T32)),IF(Q32="Impacto",Z31,""))),"")</f>
        <v/>
      </c>
      <c r="Y32" s="109" t="str">
        <f t="shared" si="1"/>
        <v/>
      </c>
      <c r="Z32" s="110" t="str">
        <f t="shared" si="23"/>
        <v/>
      </c>
      <c r="AA32" s="109" t="str">
        <f t="shared" si="3"/>
        <v/>
      </c>
      <c r="AB32" s="110" t="str">
        <f>IFERROR(IF(AND(Q31="Impacto",Q32="Impacto"),(AB31-(+AB31*T32)),IF(AND(Q31="Probabilidad",Q32="Impacto"),(AB30-(+AB30*T32)),IF(Q32="Probabilidad",AB31,""))),"")</f>
        <v/>
      </c>
      <c r="AC32" s="111" t="str">
        <f t="shared" si="24"/>
        <v/>
      </c>
      <c r="AD32" s="112"/>
      <c r="AE32" s="113"/>
      <c r="AF32" s="114"/>
      <c r="AG32" s="115"/>
      <c r="AH32" s="115"/>
      <c r="AI32" s="115"/>
      <c r="AJ32" s="113"/>
      <c r="AK32" s="114"/>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8" customHeight="1" x14ac:dyDescent="0.3">
      <c r="A33" s="336"/>
      <c r="B33" s="373"/>
      <c r="C33" s="373"/>
      <c r="D33" s="373"/>
      <c r="E33" s="376"/>
      <c r="F33" s="373"/>
      <c r="G33" s="379"/>
      <c r="H33" s="382"/>
      <c r="I33" s="385"/>
      <c r="J33" s="391"/>
      <c r="K33" s="385">
        <f ca="1">IF(NOT(ISERROR(MATCH(J33,_xlfn.ANCHORARRAY(E44),0))),I46&amp;"Por favor no seleccionar los criterios de impacto",J33)</f>
        <v>0</v>
      </c>
      <c r="L33" s="382"/>
      <c r="M33" s="385"/>
      <c r="N33" s="388"/>
      <c r="O33" s="104">
        <v>4</v>
      </c>
      <c r="P33" s="169"/>
      <c r="Q33" s="105" t="str">
        <f t="shared" ref="Q33:Q35" si="25">IF(OR(R33="Preventivo",R33="Detectivo"),"Probabilidad",IF(R33="Correctivo","Impacto",""))</f>
        <v/>
      </c>
      <c r="R33" s="106"/>
      <c r="S33" s="106"/>
      <c r="T33" s="107" t="str">
        <f t="shared" si="22"/>
        <v/>
      </c>
      <c r="U33" s="106"/>
      <c r="V33" s="106"/>
      <c r="W33" s="106"/>
      <c r="X33" s="108" t="str">
        <f t="shared" ref="X33:X35" si="26">IFERROR(IF(AND(Q32="Probabilidad",Q33="Probabilidad"),(Z32-(+Z32*T33)),IF(AND(Q32="Impacto",Q33="Probabilidad"),(Z31-(+Z31*T33)),IF(Q33="Impacto",Z32,""))),"")</f>
        <v/>
      </c>
      <c r="Y33" s="109" t="str">
        <f t="shared" si="1"/>
        <v/>
      </c>
      <c r="Z33" s="110" t="str">
        <f t="shared" si="23"/>
        <v/>
      </c>
      <c r="AA33" s="109" t="str">
        <f t="shared" si="3"/>
        <v/>
      </c>
      <c r="AB33" s="110" t="str">
        <f t="shared" ref="AB33:AB35" si="27">IFERROR(IF(AND(Q32="Impacto",Q33="Impacto"),(AB32-(+AB32*T33)),IF(AND(Q32="Probabilidad",Q33="Impacto"),(AB31-(+AB31*T33)),IF(Q33="Probabilidad",AB32,""))),"")</f>
        <v/>
      </c>
      <c r="AC33" s="111"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112"/>
      <c r="AE33" s="113"/>
      <c r="AF33" s="114"/>
      <c r="AG33" s="115"/>
      <c r="AH33" s="115"/>
      <c r="AI33" s="115"/>
      <c r="AJ33" s="113"/>
      <c r="AK33" s="114"/>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8" customHeight="1" x14ac:dyDescent="0.3">
      <c r="A34" s="336"/>
      <c r="B34" s="373"/>
      <c r="C34" s="373"/>
      <c r="D34" s="373"/>
      <c r="E34" s="376"/>
      <c r="F34" s="373"/>
      <c r="G34" s="379"/>
      <c r="H34" s="382"/>
      <c r="I34" s="385"/>
      <c r="J34" s="391"/>
      <c r="K34" s="385">
        <f ca="1">IF(NOT(ISERROR(MATCH(J34,_xlfn.ANCHORARRAY(E45),0))),I47&amp;"Por favor no seleccionar los criterios de impacto",J34)</f>
        <v>0</v>
      </c>
      <c r="L34" s="382"/>
      <c r="M34" s="385"/>
      <c r="N34" s="388"/>
      <c r="O34" s="104">
        <v>5</v>
      </c>
      <c r="P34" s="169"/>
      <c r="Q34" s="105" t="str">
        <f t="shared" si="25"/>
        <v/>
      </c>
      <c r="R34" s="106"/>
      <c r="S34" s="106"/>
      <c r="T34" s="107" t="str">
        <f t="shared" si="22"/>
        <v/>
      </c>
      <c r="U34" s="106"/>
      <c r="V34" s="106"/>
      <c r="W34" s="106"/>
      <c r="X34" s="108" t="str">
        <f t="shared" si="26"/>
        <v/>
      </c>
      <c r="Y34" s="109" t="str">
        <f>IFERROR(IF(X34="","",IF(X34&lt;=0.2,"Muy Baja",IF(X34&lt;=0.4,"Baja",IF(X34&lt;=0.6,"Media",IF(X34&lt;=0.8,"Alta","Muy Alta"))))),"")</f>
        <v/>
      </c>
      <c r="Z34" s="110" t="str">
        <f t="shared" si="23"/>
        <v/>
      </c>
      <c r="AA34" s="109" t="str">
        <f t="shared" si="3"/>
        <v/>
      </c>
      <c r="AB34" s="110" t="str">
        <f t="shared" si="27"/>
        <v/>
      </c>
      <c r="AC34" s="111"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12"/>
      <c r="AE34" s="113"/>
      <c r="AF34" s="114"/>
      <c r="AG34" s="115"/>
      <c r="AH34" s="115"/>
      <c r="AI34" s="115"/>
      <c r="AJ34" s="113"/>
      <c r="AK34" s="114"/>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8" customHeight="1" x14ac:dyDescent="0.3">
      <c r="A35" s="337"/>
      <c r="B35" s="374"/>
      <c r="C35" s="374"/>
      <c r="D35" s="374"/>
      <c r="E35" s="377"/>
      <c r="F35" s="374"/>
      <c r="G35" s="380"/>
      <c r="H35" s="383"/>
      <c r="I35" s="386"/>
      <c r="J35" s="392"/>
      <c r="K35" s="386">
        <f ca="1">IF(NOT(ISERROR(MATCH(J35,_xlfn.ANCHORARRAY(E46),0))),I48&amp;"Por favor no seleccionar los criterios de impacto",J35)</f>
        <v>0</v>
      </c>
      <c r="L35" s="383"/>
      <c r="M35" s="386"/>
      <c r="N35" s="389"/>
      <c r="O35" s="104">
        <v>6</v>
      </c>
      <c r="P35" s="169"/>
      <c r="Q35" s="105" t="str">
        <f t="shared" si="25"/>
        <v/>
      </c>
      <c r="R35" s="106"/>
      <c r="S35" s="106"/>
      <c r="T35" s="107" t="str">
        <f t="shared" si="22"/>
        <v/>
      </c>
      <c r="U35" s="106"/>
      <c r="V35" s="106"/>
      <c r="W35" s="106"/>
      <c r="X35" s="108" t="str">
        <f t="shared" si="26"/>
        <v/>
      </c>
      <c r="Y35" s="109" t="str">
        <f t="shared" si="1"/>
        <v/>
      </c>
      <c r="Z35" s="110" t="str">
        <f t="shared" si="23"/>
        <v/>
      </c>
      <c r="AA35" s="109" t="str">
        <f t="shared" si="3"/>
        <v/>
      </c>
      <c r="AB35" s="110" t="str">
        <f t="shared" si="27"/>
        <v/>
      </c>
      <c r="AC35" s="111" t="str">
        <f t="shared" si="28"/>
        <v/>
      </c>
      <c r="AD35" s="112"/>
      <c r="AE35" s="113"/>
      <c r="AF35" s="114"/>
      <c r="AG35" s="115"/>
      <c r="AH35" s="115"/>
      <c r="AI35" s="115"/>
      <c r="AJ35" s="113"/>
      <c r="AK35" s="114"/>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8" customHeight="1" x14ac:dyDescent="0.3">
      <c r="A36" s="335">
        <v>5</v>
      </c>
      <c r="B36" s="372"/>
      <c r="C36" s="372"/>
      <c r="D36" s="372"/>
      <c r="E36" s="375"/>
      <c r="F36" s="372"/>
      <c r="G36" s="378"/>
      <c r="H36" s="381"/>
      <c r="I36" s="384" t="str">
        <f>IF(H36="","",IF(H36="Muy Baja",0.2,IF(H36="Baja",0.4,IF(H36="Media",0.6,IF(H36="Alta",0.8,IF(H36="Muy Alta",1,))))))</f>
        <v/>
      </c>
      <c r="J36" s="390"/>
      <c r="K36" s="384">
        <f ca="1">IF(NOT(ISERROR(MATCH(J36,'Tabla Impacto'!$B$221:$B$223,0))),'Tabla Impacto'!$F$223&amp;"Por favor no seleccionar los criterios de impacto(Afectación Económica o presupuestal y Pérdida Reputacional)",J36)</f>
        <v>0</v>
      </c>
      <c r="L36" s="381" t="str">
        <f ca="1">IF(OR(K36='Tabla Impacto'!$C$11,K36='Tabla Impacto'!$D$11),"Leve",IF(OR(K36='Tabla Impacto'!$C$12,K36='Tabla Impacto'!$D$12),"Menor",IF(OR(K36='Tabla Impacto'!$C$13,K36='Tabla Impacto'!$D$13),"Moderado",IF(OR(K36='Tabla Impacto'!$C$14,K36='Tabla Impacto'!$D$14),"Mayor",IF(OR(K36='Tabla Impacto'!$C$15,K36='Tabla Impacto'!$D$15),"Catastrófico","")))))</f>
        <v/>
      </c>
      <c r="M36" s="384" t="str">
        <f ca="1">IF(L36="","",IF(L36="Leve",0.2,IF(L36="Menor",0.4,IF(L36="Moderado",0.6,IF(L36="Mayor",0.8,IF(L36="Catastrófico",1,))))))</f>
        <v/>
      </c>
      <c r="N36" s="387" t="str">
        <f ca="1">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104">
        <v>1</v>
      </c>
      <c r="P36" s="169"/>
      <c r="Q36" s="158"/>
      <c r="R36" s="161"/>
      <c r="S36" s="161"/>
      <c r="T36" s="162"/>
      <c r="U36" s="161"/>
      <c r="V36" s="161"/>
      <c r="W36" s="161"/>
      <c r="X36" s="157" t="str">
        <f>IFERROR(IF(Q36="Probabilidad",(I36-(+I36*T36)),IF(Q36="Impacto",I36,"")),"")</f>
        <v/>
      </c>
      <c r="Y36" s="163" t="str">
        <f>IFERROR(IF(X36="","",IF(X36&lt;=0.2,"Muy Baja",IF(X36&lt;=0.4,"Baja",IF(X36&lt;=0.6,"Media",IF(X36&lt;=0.8,"Alta","Muy Alta"))))),"")</f>
        <v/>
      </c>
      <c r="Z36" s="164" t="str">
        <f>+X36</f>
        <v/>
      </c>
      <c r="AA36" s="163" t="str">
        <f>IFERROR(IF(AB36="","",IF(AB36&lt;=0.2,"Leve",IF(AB36&lt;=0.4,"Menor",IF(AB36&lt;=0.6,"Moderado",IF(AB36&lt;=0.8,"Mayor","Catastrófico"))))),"")</f>
        <v/>
      </c>
      <c r="AB36" s="164" t="str">
        <f>IFERROR(IF(Q36="Impacto",(M36-(+M36*T36)),IF(Q36="Probabilidad",M36,"")),"")</f>
        <v/>
      </c>
      <c r="AC36" s="165"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66"/>
      <c r="AE36" s="167"/>
      <c r="AF36" s="168"/>
      <c r="AG36" s="115"/>
      <c r="AH36" s="115"/>
      <c r="AI36" s="115"/>
      <c r="AJ36" s="113"/>
      <c r="AK36" s="114"/>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8" customHeight="1" x14ac:dyDescent="0.3">
      <c r="A37" s="336"/>
      <c r="B37" s="373"/>
      <c r="C37" s="373"/>
      <c r="D37" s="373"/>
      <c r="E37" s="376"/>
      <c r="F37" s="373"/>
      <c r="G37" s="379"/>
      <c r="H37" s="382"/>
      <c r="I37" s="385"/>
      <c r="J37" s="391"/>
      <c r="K37" s="385">
        <f ca="1">IF(NOT(ISERROR(MATCH(J37,_xlfn.ANCHORARRAY(E48),0))),I50&amp;"Por favor no seleccionar los criterios de impacto",J37)</f>
        <v>0</v>
      </c>
      <c r="L37" s="382"/>
      <c r="M37" s="385"/>
      <c r="N37" s="388"/>
      <c r="O37" s="104">
        <v>2</v>
      </c>
      <c r="P37" s="169"/>
      <c r="Q37" s="105" t="str">
        <f>IF(OR(R37="Preventivo",R37="Detectivo"),"Probabilidad",IF(R37="Correctivo","Impacto",""))</f>
        <v/>
      </c>
      <c r="R37" s="106"/>
      <c r="S37" s="106"/>
      <c r="T37" s="107" t="str">
        <f t="shared" ref="T37:T41" si="29">IF(AND(R37="Preventivo",S37="Automático"),"50%",IF(AND(R37="Preventivo",S37="Manual"),"40%",IF(AND(R37="Detectivo",S37="Automático"),"40%",IF(AND(R37="Detectivo",S37="Manual"),"30%",IF(AND(R37="Correctivo",S37="Automático"),"35%",IF(AND(R37="Correctivo",S37="Manual"),"25%",""))))))</f>
        <v/>
      </c>
      <c r="U37" s="106"/>
      <c r="V37" s="106"/>
      <c r="W37" s="106"/>
      <c r="X37" s="108" t="str">
        <f>IFERROR(IF(AND(Q36="Probabilidad",Q37="Probabilidad"),(Z36-(+Z36*T37)),IF(Q37="Probabilidad",(I36-(+I36*T37)),IF(Q37="Impacto",Z36,""))),"")</f>
        <v/>
      </c>
      <c r="Y37" s="109" t="str">
        <f t="shared" si="1"/>
        <v/>
      </c>
      <c r="Z37" s="110" t="str">
        <f t="shared" ref="Z37:Z41" si="30">+X37</f>
        <v/>
      </c>
      <c r="AA37" s="109" t="str">
        <f t="shared" si="3"/>
        <v/>
      </c>
      <c r="AB37" s="110" t="str">
        <f>IFERROR(IF(AND(Q36="Impacto",Q37="Impacto"),(AB36-(+AB36*T37)),IF(Q37="Impacto",(M36-(+M36*T37)),IF(Q37="Probabilidad",AB36,""))),"")</f>
        <v/>
      </c>
      <c r="AC37" s="111"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12"/>
      <c r="AE37" s="113"/>
      <c r="AF37" s="114"/>
      <c r="AG37" s="115"/>
      <c r="AH37" s="115"/>
      <c r="AI37" s="115"/>
      <c r="AJ37" s="113"/>
      <c r="AK37" s="114"/>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8" customHeight="1" x14ac:dyDescent="0.3">
      <c r="A38" s="336"/>
      <c r="B38" s="373"/>
      <c r="C38" s="373"/>
      <c r="D38" s="373"/>
      <c r="E38" s="376"/>
      <c r="F38" s="373"/>
      <c r="G38" s="379"/>
      <c r="H38" s="382"/>
      <c r="I38" s="385"/>
      <c r="J38" s="391"/>
      <c r="K38" s="385">
        <f ca="1">IF(NOT(ISERROR(MATCH(J38,_xlfn.ANCHORARRAY(E49),0))),I51&amp;"Por favor no seleccionar los criterios de impacto",J38)</f>
        <v>0</v>
      </c>
      <c r="L38" s="382"/>
      <c r="M38" s="385"/>
      <c r="N38" s="388"/>
      <c r="O38" s="104">
        <v>3</v>
      </c>
      <c r="P38" s="170"/>
      <c r="Q38" s="105" t="str">
        <f>IF(OR(R38="Preventivo",R38="Detectivo"),"Probabilidad",IF(R38="Correctivo","Impacto",""))</f>
        <v/>
      </c>
      <c r="R38" s="106"/>
      <c r="S38" s="106"/>
      <c r="T38" s="107" t="str">
        <f t="shared" si="29"/>
        <v/>
      </c>
      <c r="U38" s="106"/>
      <c r="V38" s="106"/>
      <c r="W38" s="106"/>
      <c r="X38" s="108" t="str">
        <f>IFERROR(IF(AND(Q37="Probabilidad",Q38="Probabilidad"),(Z37-(+Z37*T38)),IF(AND(Q37="Impacto",Q38="Probabilidad"),(Z36-(+Z36*T38)),IF(Q38="Impacto",Z37,""))),"")</f>
        <v/>
      </c>
      <c r="Y38" s="109" t="str">
        <f t="shared" si="1"/>
        <v/>
      </c>
      <c r="Z38" s="110" t="str">
        <f t="shared" si="30"/>
        <v/>
      </c>
      <c r="AA38" s="109" t="str">
        <f t="shared" si="3"/>
        <v/>
      </c>
      <c r="AB38" s="110" t="str">
        <f>IFERROR(IF(AND(Q37="Impacto",Q38="Impacto"),(AB37-(+AB37*T38)),IF(AND(Q37="Probabilidad",Q38="Impacto"),(AB36-(+AB36*T38)),IF(Q38="Probabilidad",AB37,""))),"")</f>
        <v/>
      </c>
      <c r="AC38" s="111" t="str">
        <f t="shared" si="31"/>
        <v/>
      </c>
      <c r="AD38" s="112"/>
      <c r="AE38" s="113"/>
      <c r="AF38" s="114"/>
      <c r="AG38" s="115"/>
      <c r="AH38" s="115"/>
      <c r="AI38" s="115"/>
      <c r="AJ38" s="113"/>
      <c r="AK38" s="114"/>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8" customHeight="1" x14ac:dyDescent="0.3">
      <c r="A39" s="336"/>
      <c r="B39" s="373"/>
      <c r="C39" s="373"/>
      <c r="D39" s="373"/>
      <c r="E39" s="376"/>
      <c r="F39" s="373"/>
      <c r="G39" s="379"/>
      <c r="H39" s="382"/>
      <c r="I39" s="385"/>
      <c r="J39" s="391"/>
      <c r="K39" s="385">
        <f ca="1">IF(NOT(ISERROR(MATCH(J39,_xlfn.ANCHORARRAY(E50),0))),I52&amp;"Por favor no seleccionar los criterios de impacto",J39)</f>
        <v>0</v>
      </c>
      <c r="L39" s="382"/>
      <c r="M39" s="385"/>
      <c r="N39" s="388"/>
      <c r="O39" s="104">
        <v>4</v>
      </c>
      <c r="P39" s="169"/>
      <c r="Q39" s="105" t="str">
        <f t="shared" ref="Q39:Q41" si="32">IF(OR(R39="Preventivo",R39="Detectivo"),"Probabilidad",IF(R39="Correctivo","Impacto",""))</f>
        <v/>
      </c>
      <c r="R39" s="106"/>
      <c r="S39" s="106"/>
      <c r="T39" s="107" t="str">
        <f t="shared" si="29"/>
        <v/>
      </c>
      <c r="U39" s="106"/>
      <c r="V39" s="106"/>
      <c r="W39" s="106"/>
      <c r="X39" s="108" t="str">
        <f t="shared" ref="X39:X41" si="33">IFERROR(IF(AND(Q38="Probabilidad",Q39="Probabilidad"),(Z38-(+Z38*T39)),IF(AND(Q38="Impacto",Q39="Probabilidad"),(Z37-(+Z37*T39)),IF(Q39="Impacto",Z38,""))),"")</f>
        <v/>
      </c>
      <c r="Y39" s="109" t="str">
        <f t="shared" si="1"/>
        <v/>
      </c>
      <c r="Z39" s="110" t="str">
        <f t="shared" si="30"/>
        <v/>
      </c>
      <c r="AA39" s="109" t="str">
        <f t="shared" si="3"/>
        <v/>
      </c>
      <c r="AB39" s="110" t="str">
        <f t="shared" ref="AB39:AB41" si="34">IFERROR(IF(AND(Q38="Impacto",Q39="Impacto"),(AB38-(+AB38*T39)),IF(AND(Q38="Probabilidad",Q39="Impacto"),(AB37-(+AB37*T39)),IF(Q39="Probabilidad",AB38,""))),"")</f>
        <v/>
      </c>
      <c r="AC39" s="111"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112"/>
      <c r="AE39" s="113"/>
      <c r="AF39" s="114"/>
      <c r="AG39" s="115"/>
      <c r="AH39" s="115"/>
      <c r="AI39" s="115"/>
      <c r="AJ39" s="113"/>
      <c r="AK39" s="114"/>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8" customHeight="1" x14ac:dyDescent="0.3">
      <c r="A40" s="336"/>
      <c r="B40" s="373"/>
      <c r="C40" s="373"/>
      <c r="D40" s="373"/>
      <c r="E40" s="376"/>
      <c r="F40" s="373"/>
      <c r="G40" s="379"/>
      <c r="H40" s="382"/>
      <c r="I40" s="385"/>
      <c r="J40" s="391"/>
      <c r="K40" s="385">
        <f ca="1">IF(NOT(ISERROR(MATCH(J40,_xlfn.ANCHORARRAY(E51),0))),I53&amp;"Por favor no seleccionar los criterios de impacto",J40)</f>
        <v>0</v>
      </c>
      <c r="L40" s="382"/>
      <c r="M40" s="385"/>
      <c r="N40" s="388"/>
      <c r="O40" s="104">
        <v>5</v>
      </c>
      <c r="P40" s="169"/>
      <c r="Q40" s="105" t="str">
        <f t="shared" si="32"/>
        <v/>
      </c>
      <c r="R40" s="106"/>
      <c r="S40" s="106"/>
      <c r="T40" s="107" t="str">
        <f t="shared" si="29"/>
        <v/>
      </c>
      <c r="U40" s="106"/>
      <c r="V40" s="106"/>
      <c r="W40" s="106"/>
      <c r="X40" s="108" t="str">
        <f t="shared" si="33"/>
        <v/>
      </c>
      <c r="Y40" s="109" t="str">
        <f t="shared" si="1"/>
        <v/>
      </c>
      <c r="Z40" s="110" t="str">
        <f t="shared" si="30"/>
        <v/>
      </c>
      <c r="AA40" s="109" t="str">
        <f t="shared" si="3"/>
        <v/>
      </c>
      <c r="AB40" s="110" t="str">
        <f t="shared" si="34"/>
        <v/>
      </c>
      <c r="AC40" s="111"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12"/>
      <c r="AE40" s="113"/>
      <c r="AF40" s="114"/>
      <c r="AG40" s="115"/>
      <c r="AH40" s="115"/>
      <c r="AI40" s="115"/>
      <c r="AJ40" s="113"/>
      <c r="AK40" s="114"/>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8" customHeight="1" x14ac:dyDescent="0.3">
      <c r="A41" s="337"/>
      <c r="B41" s="374"/>
      <c r="C41" s="374"/>
      <c r="D41" s="374"/>
      <c r="E41" s="377"/>
      <c r="F41" s="374"/>
      <c r="G41" s="380"/>
      <c r="H41" s="383"/>
      <c r="I41" s="386"/>
      <c r="J41" s="392"/>
      <c r="K41" s="386">
        <f ca="1">IF(NOT(ISERROR(MATCH(J41,_xlfn.ANCHORARRAY(E52),0))),I54&amp;"Por favor no seleccionar los criterios de impacto",J41)</f>
        <v>0</v>
      </c>
      <c r="L41" s="383"/>
      <c r="M41" s="386"/>
      <c r="N41" s="389"/>
      <c r="O41" s="104">
        <v>6</v>
      </c>
      <c r="P41" s="169"/>
      <c r="Q41" s="105" t="str">
        <f t="shared" si="32"/>
        <v/>
      </c>
      <c r="R41" s="106"/>
      <c r="S41" s="106"/>
      <c r="T41" s="107" t="str">
        <f t="shared" si="29"/>
        <v/>
      </c>
      <c r="U41" s="106"/>
      <c r="V41" s="106"/>
      <c r="W41" s="106"/>
      <c r="X41" s="108" t="str">
        <f t="shared" si="33"/>
        <v/>
      </c>
      <c r="Y41" s="109" t="str">
        <f t="shared" si="1"/>
        <v/>
      </c>
      <c r="Z41" s="110" t="str">
        <f t="shared" si="30"/>
        <v/>
      </c>
      <c r="AA41" s="109" t="str">
        <f t="shared" si="3"/>
        <v/>
      </c>
      <c r="AB41" s="110" t="str">
        <f t="shared" si="34"/>
        <v/>
      </c>
      <c r="AC41" s="111" t="str">
        <f t="shared" si="35"/>
        <v/>
      </c>
      <c r="AD41" s="112"/>
      <c r="AE41" s="113"/>
      <c r="AF41" s="114"/>
      <c r="AG41" s="115"/>
      <c r="AH41" s="115"/>
      <c r="AI41" s="115"/>
      <c r="AJ41" s="113"/>
      <c r="AK41" s="114"/>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8" customHeight="1" x14ac:dyDescent="0.3">
      <c r="A42" s="335">
        <v>6</v>
      </c>
      <c r="B42" s="372"/>
      <c r="C42" s="372"/>
      <c r="D42" s="372"/>
      <c r="E42" s="375"/>
      <c r="F42" s="372"/>
      <c r="G42" s="378"/>
      <c r="H42" s="381" t="str">
        <f>IF(G42&lt;=0,"",IF(G42&lt;=2,"Muy Baja",IF(G42&lt;=24,"Baja",IF(G42&lt;=500,"Media",IF(G42&lt;=5000,"Alta","Muy Alta")))))</f>
        <v/>
      </c>
      <c r="I42" s="384" t="str">
        <f>IF(H42="","",IF(H42="Muy Baja",0.2,IF(H42="Baja",0.4,IF(H42="Media",0.6,IF(H42="Alta",0.8,IF(H42="Muy Alta",1,))))))</f>
        <v/>
      </c>
      <c r="J42" s="390"/>
      <c r="K42" s="384">
        <f ca="1">IF(NOT(ISERROR(MATCH(J42,'Tabla Impacto'!$B$221:$B$223,0))),'Tabla Impacto'!$F$223&amp;"Por favor no seleccionar los criterios de impacto(Afectación Económica o presupuestal y Pérdida Reputacional)",J42)</f>
        <v>0</v>
      </c>
      <c r="L42" s="381" t="str">
        <f ca="1">IF(OR(K42='Tabla Impacto'!$C$11,K42='Tabla Impacto'!$D$11),"Leve",IF(OR(K42='Tabla Impacto'!$C$12,K42='Tabla Impacto'!$D$12),"Menor",IF(OR(K42='Tabla Impacto'!$C$13,K42='Tabla Impacto'!$D$13),"Moderado",IF(OR(K42='Tabla Impacto'!$C$14,K42='Tabla Impacto'!$D$14),"Mayor",IF(OR(K42='Tabla Impacto'!$C$15,K42='Tabla Impacto'!$D$15),"Catastrófico","")))))</f>
        <v/>
      </c>
      <c r="M42" s="384" t="str">
        <f ca="1">IF(L42="","",IF(L42="Leve",0.2,IF(L42="Menor",0.4,IF(L42="Moderado",0.6,IF(L42="Mayor",0.8,IF(L42="Catastrófico",1,))))))</f>
        <v/>
      </c>
      <c r="N42" s="387" t="str">
        <f ca="1">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104">
        <v>1</v>
      </c>
      <c r="P42" s="169"/>
      <c r="Q42" s="105"/>
      <c r="R42" s="106"/>
      <c r="S42" s="106"/>
      <c r="T42" s="107"/>
      <c r="U42" s="106"/>
      <c r="V42" s="106"/>
      <c r="W42" s="106"/>
      <c r="X42" s="108" t="str">
        <f>IFERROR(IF(Q42="Probabilidad",(I42-(+I42*T42)),IF(Q42="Impacto",I42,"")),"")</f>
        <v/>
      </c>
      <c r="Y42" s="109" t="str">
        <f>IFERROR(IF(X42="","",IF(X42&lt;=0.2,"Muy Baja",IF(X42&lt;=0.4,"Baja",IF(X42&lt;=0.6,"Media",IF(X42&lt;=0.8,"Alta","Muy Alta"))))),"")</f>
        <v/>
      </c>
      <c r="Z42" s="110" t="str">
        <f>+X42</f>
        <v/>
      </c>
      <c r="AA42" s="109" t="str">
        <f>IFERROR(IF(AB42="","",IF(AB42&lt;=0.2,"Leve",IF(AB42&lt;=0.4,"Menor",IF(AB42&lt;=0.6,"Moderado",IF(AB42&lt;=0.8,"Mayor","Catastrófico"))))),"")</f>
        <v/>
      </c>
      <c r="AB42" s="110" t="str">
        <f>IFERROR(IF(Q42="Impacto",(M42-(+M42*T42)),IF(Q42="Probabilidad",M42,"")),"")</f>
        <v/>
      </c>
      <c r="AC42" s="111"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112"/>
      <c r="AE42" s="167"/>
      <c r="AF42" s="113"/>
      <c r="AG42" s="115"/>
      <c r="AH42" s="115"/>
      <c r="AI42" s="115"/>
      <c r="AJ42" s="113"/>
      <c r="AK42" s="114"/>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8" customHeight="1" x14ac:dyDescent="0.3">
      <c r="A43" s="336"/>
      <c r="B43" s="373"/>
      <c r="C43" s="373"/>
      <c r="D43" s="373"/>
      <c r="E43" s="376"/>
      <c r="F43" s="373"/>
      <c r="G43" s="379"/>
      <c r="H43" s="382"/>
      <c r="I43" s="385"/>
      <c r="J43" s="391"/>
      <c r="K43" s="385">
        <f ca="1">IF(NOT(ISERROR(MATCH(J43,_xlfn.ANCHORARRAY(E54),0))),I56&amp;"Por favor no seleccionar los criterios de impacto",J43)</f>
        <v>0</v>
      </c>
      <c r="L43" s="382"/>
      <c r="M43" s="385"/>
      <c r="N43" s="388"/>
      <c r="O43" s="104">
        <v>2</v>
      </c>
      <c r="P43" s="169"/>
      <c r="Q43" s="105" t="str">
        <f>IF(OR(R43="Preventivo",R43="Detectivo"),"Probabilidad",IF(R43="Correctivo","Impacto",""))</f>
        <v/>
      </c>
      <c r="R43" s="106"/>
      <c r="S43" s="106"/>
      <c r="T43" s="107" t="str">
        <f t="shared" ref="T43:T47" si="36">IF(AND(R43="Preventivo",S43="Automático"),"50%",IF(AND(R43="Preventivo",S43="Manual"),"40%",IF(AND(R43="Detectivo",S43="Automático"),"40%",IF(AND(R43="Detectivo",S43="Manual"),"30%",IF(AND(R43="Correctivo",S43="Automático"),"35%",IF(AND(R43="Correctivo",S43="Manual"),"25%",""))))))</f>
        <v/>
      </c>
      <c r="U43" s="106"/>
      <c r="V43" s="106"/>
      <c r="W43" s="106"/>
      <c r="X43" s="108" t="str">
        <f>IFERROR(IF(AND(Q42="Probabilidad",Q43="Probabilidad"),(Z42-(+Z42*T43)),IF(Q43="Probabilidad",(I42-(+I42*T43)),IF(Q43="Impacto",Z42,""))),"")</f>
        <v/>
      </c>
      <c r="Y43" s="109" t="str">
        <f t="shared" si="1"/>
        <v/>
      </c>
      <c r="Z43" s="110" t="str">
        <f t="shared" ref="Z43:Z47" si="37">+X43</f>
        <v/>
      </c>
      <c r="AA43" s="109" t="str">
        <f t="shared" si="3"/>
        <v/>
      </c>
      <c r="AB43" s="110" t="str">
        <f>IFERROR(IF(AND(Q42="Impacto",Q43="Impacto"),(AB42-(+AB42*T43)),IF(Q43="Impacto",(M42-(+M42*T43)),IF(Q43="Probabilidad",AB42,""))),"")</f>
        <v/>
      </c>
      <c r="AC43" s="111"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12"/>
      <c r="AE43" s="113"/>
      <c r="AF43" s="114"/>
      <c r="AG43" s="115"/>
      <c r="AH43" s="115"/>
      <c r="AI43" s="115"/>
      <c r="AJ43" s="113"/>
      <c r="AK43" s="114"/>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8" customHeight="1" x14ac:dyDescent="0.3">
      <c r="A44" s="336"/>
      <c r="B44" s="373"/>
      <c r="C44" s="373"/>
      <c r="D44" s="373"/>
      <c r="E44" s="376"/>
      <c r="F44" s="373"/>
      <c r="G44" s="379"/>
      <c r="H44" s="382"/>
      <c r="I44" s="385"/>
      <c r="J44" s="391"/>
      <c r="K44" s="385">
        <f ca="1">IF(NOT(ISERROR(MATCH(J44,_xlfn.ANCHORARRAY(E55),0))),I57&amp;"Por favor no seleccionar los criterios de impacto",J44)</f>
        <v>0</v>
      </c>
      <c r="L44" s="382"/>
      <c r="M44" s="385"/>
      <c r="N44" s="388"/>
      <c r="O44" s="104">
        <v>3</v>
      </c>
      <c r="P44" s="170"/>
      <c r="Q44" s="105" t="str">
        <f>IF(OR(R44="Preventivo",R44="Detectivo"),"Probabilidad",IF(R44="Correctivo","Impacto",""))</f>
        <v/>
      </c>
      <c r="R44" s="106"/>
      <c r="S44" s="106"/>
      <c r="T44" s="107" t="str">
        <f t="shared" si="36"/>
        <v/>
      </c>
      <c r="U44" s="106"/>
      <c r="V44" s="106"/>
      <c r="W44" s="106"/>
      <c r="X44" s="108" t="str">
        <f>IFERROR(IF(AND(Q43="Probabilidad",Q44="Probabilidad"),(Z43-(+Z43*T44)),IF(AND(Q43="Impacto",Q44="Probabilidad"),(Z42-(+Z42*T44)),IF(Q44="Impacto",Z43,""))),"")</f>
        <v/>
      </c>
      <c r="Y44" s="109" t="str">
        <f t="shared" si="1"/>
        <v/>
      </c>
      <c r="Z44" s="110" t="str">
        <f t="shared" si="37"/>
        <v/>
      </c>
      <c r="AA44" s="109" t="str">
        <f t="shared" si="3"/>
        <v/>
      </c>
      <c r="AB44" s="110" t="str">
        <f>IFERROR(IF(AND(Q43="Impacto",Q44="Impacto"),(AB43-(+AB43*T44)),IF(AND(Q43="Probabilidad",Q44="Impacto"),(AB42-(+AB42*T44)),IF(Q44="Probabilidad",AB43,""))),"")</f>
        <v/>
      </c>
      <c r="AC44" s="111" t="str">
        <f t="shared" si="38"/>
        <v/>
      </c>
      <c r="AD44" s="112"/>
      <c r="AE44" s="113"/>
      <c r="AF44" s="114"/>
      <c r="AG44" s="115"/>
      <c r="AH44" s="115"/>
      <c r="AI44" s="115"/>
      <c r="AJ44" s="113"/>
      <c r="AK44" s="114"/>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8" customHeight="1" x14ac:dyDescent="0.3">
      <c r="A45" s="336"/>
      <c r="B45" s="373"/>
      <c r="C45" s="373"/>
      <c r="D45" s="373"/>
      <c r="E45" s="376"/>
      <c r="F45" s="373"/>
      <c r="G45" s="379"/>
      <c r="H45" s="382"/>
      <c r="I45" s="385"/>
      <c r="J45" s="391"/>
      <c r="K45" s="385">
        <f ca="1">IF(NOT(ISERROR(MATCH(J45,_xlfn.ANCHORARRAY(E56),0))),I58&amp;"Por favor no seleccionar los criterios de impacto",J45)</f>
        <v>0</v>
      </c>
      <c r="L45" s="382"/>
      <c r="M45" s="385"/>
      <c r="N45" s="388"/>
      <c r="O45" s="104">
        <v>4</v>
      </c>
      <c r="P45" s="169"/>
      <c r="Q45" s="105" t="str">
        <f t="shared" ref="Q45:Q47" si="39">IF(OR(R45="Preventivo",R45="Detectivo"),"Probabilidad",IF(R45="Correctivo","Impacto",""))</f>
        <v/>
      </c>
      <c r="R45" s="106"/>
      <c r="S45" s="106"/>
      <c r="T45" s="107" t="str">
        <f t="shared" si="36"/>
        <v/>
      </c>
      <c r="U45" s="106"/>
      <c r="V45" s="106"/>
      <c r="W45" s="106"/>
      <c r="X45" s="108" t="str">
        <f t="shared" ref="X45:X47" si="40">IFERROR(IF(AND(Q44="Probabilidad",Q45="Probabilidad"),(Z44-(+Z44*T45)),IF(AND(Q44="Impacto",Q45="Probabilidad"),(Z43-(+Z43*T45)),IF(Q45="Impacto",Z44,""))),"")</f>
        <v/>
      </c>
      <c r="Y45" s="109" t="str">
        <f t="shared" si="1"/>
        <v/>
      </c>
      <c r="Z45" s="110" t="str">
        <f t="shared" si="37"/>
        <v/>
      </c>
      <c r="AA45" s="109" t="str">
        <f t="shared" si="3"/>
        <v/>
      </c>
      <c r="AB45" s="110" t="str">
        <f t="shared" ref="AB45:AB47" si="41">IFERROR(IF(AND(Q44="Impacto",Q45="Impacto"),(AB44-(+AB44*T45)),IF(AND(Q44="Probabilidad",Q45="Impacto"),(AB43-(+AB43*T45)),IF(Q45="Probabilidad",AB44,""))),"")</f>
        <v/>
      </c>
      <c r="AC45" s="11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12"/>
      <c r="AE45" s="113"/>
      <c r="AF45" s="114"/>
      <c r="AG45" s="115"/>
      <c r="AH45" s="115"/>
      <c r="AI45" s="115"/>
      <c r="AJ45" s="113"/>
      <c r="AK45" s="114"/>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8" customHeight="1" x14ac:dyDescent="0.3">
      <c r="A46" s="336"/>
      <c r="B46" s="373"/>
      <c r="C46" s="373"/>
      <c r="D46" s="373"/>
      <c r="E46" s="376"/>
      <c r="F46" s="373"/>
      <c r="G46" s="379"/>
      <c r="H46" s="382"/>
      <c r="I46" s="385"/>
      <c r="J46" s="391"/>
      <c r="K46" s="385">
        <f ca="1">IF(NOT(ISERROR(MATCH(J46,_xlfn.ANCHORARRAY(E57),0))),I59&amp;"Por favor no seleccionar los criterios de impacto",J46)</f>
        <v>0</v>
      </c>
      <c r="L46" s="382"/>
      <c r="M46" s="385"/>
      <c r="N46" s="388"/>
      <c r="O46" s="104">
        <v>5</v>
      </c>
      <c r="P46" s="169"/>
      <c r="Q46" s="105" t="str">
        <f t="shared" si="39"/>
        <v/>
      </c>
      <c r="R46" s="106"/>
      <c r="S46" s="106"/>
      <c r="T46" s="107" t="str">
        <f t="shared" si="36"/>
        <v/>
      </c>
      <c r="U46" s="106"/>
      <c r="V46" s="106"/>
      <c r="W46" s="106"/>
      <c r="X46" s="108" t="str">
        <f t="shared" si="40"/>
        <v/>
      </c>
      <c r="Y46" s="109" t="str">
        <f t="shared" si="1"/>
        <v/>
      </c>
      <c r="Z46" s="110" t="str">
        <f t="shared" si="37"/>
        <v/>
      </c>
      <c r="AA46" s="109" t="str">
        <f t="shared" si="3"/>
        <v/>
      </c>
      <c r="AB46" s="110" t="str">
        <f t="shared" si="41"/>
        <v/>
      </c>
      <c r="AC46" s="111"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12"/>
      <c r="AE46" s="113"/>
      <c r="AF46" s="114"/>
      <c r="AG46" s="115"/>
      <c r="AH46" s="115"/>
      <c r="AI46" s="115"/>
      <c r="AJ46" s="113"/>
      <c r="AK46" s="114"/>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8" customHeight="1" x14ac:dyDescent="0.3">
      <c r="A47" s="337"/>
      <c r="B47" s="374"/>
      <c r="C47" s="374"/>
      <c r="D47" s="374"/>
      <c r="E47" s="377"/>
      <c r="F47" s="374"/>
      <c r="G47" s="380"/>
      <c r="H47" s="383"/>
      <c r="I47" s="386"/>
      <c r="J47" s="392"/>
      <c r="K47" s="386">
        <f ca="1">IF(NOT(ISERROR(MATCH(J47,_xlfn.ANCHORARRAY(E58),0))),I60&amp;"Por favor no seleccionar los criterios de impacto",J47)</f>
        <v>0</v>
      </c>
      <c r="L47" s="383"/>
      <c r="M47" s="386"/>
      <c r="N47" s="389"/>
      <c r="O47" s="104">
        <v>6</v>
      </c>
      <c r="P47" s="169"/>
      <c r="Q47" s="105" t="str">
        <f t="shared" si="39"/>
        <v/>
      </c>
      <c r="R47" s="106"/>
      <c r="S47" s="106"/>
      <c r="T47" s="107" t="str">
        <f t="shared" si="36"/>
        <v/>
      </c>
      <c r="U47" s="106"/>
      <c r="V47" s="106"/>
      <c r="W47" s="106"/>
      <c r="X47" s="108" t="str">
        <f t="shared" si="40"/>
        <v/>
      </c>
      <c r="Y47" s="109" t="str">
        <f t="shared" si="1"/>
        <v/>
      </c>
      <c r="Z47" s="110" t="str">
        <f t="shared" si="37"/>
        <v/>
      </c>
      <c r="AA47" s="109" t="str">
        <f>IFERROR(IF(AB47="","",IF(AB47&lt;=0.2,"Leve",IF(AB47&lt;=0.4,"Menor",IF(AB47&lt;=0.6,"Moderado",IF(AB47&lt;=0.8,"Mayor","Catastrófico"))))),"")</f>
        <v/>
      </c>
      <c r="AB47" s="110" t="str">
        <f t="shared" si="41"/>
        <v/>
      </c>
      <c r="AC47" s="111"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12"/>
      <c r="AE47" s="113"/>
      <c r="AF47" s="114"/>
      <c r="AG47" s="115"/>
      <c r="AH47" s="115"/>
      <c r="AI47" s="115"/>
      <c r="AJ47" s="113"/>
      <c r="AK47" s="114"/>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8" customHeight="1" x14ac:dyDescent="0.3">
      <c r="A48" s="335">
        <v>7</v>
      </c>
      <c r="B48" s="372"/>
      <c r="C48" s="372"/>
      <c r="D48" s="372"/>
      <c r="E48" s="375"/>
      <c r="F48" s="372"/>
      <c r="G48" s="378"/>
      <c r="H48" s="381" t="str">
        <f>IF(G48&lt;=0,"",IF(G48&lt;=2,"Muy Baja",IF(G48&lt;=24,"Baja",IF(G48&lt;=500,"Media",IF(G48&lt;=5000,"Alta","Muy Alta")))))</f>
        <v/>
      </c>
      <c r="I48" s="384" t="str">
        <f>IF(H48="","",IF(H48="Muy Baja",0.2,IF(H48="Baja",0.4,IF(H48="Media",0.6,IF(H48="Alta",0.8,IF(H48="Muy Alta",1,))))))</f>
        <v/>
      </c>
      <c r="J48" s="390"/>
      <c r="K48" s="384">
        <f ca="1">IF(NOT(ISERROR(MATCH(J48,'Tabla Impacto'!$B$221:$B$223,0))),'Tabla Impacto'!$F$223&amp;"Por favor no seleccionar los criterios de impacto(Afectación Económica o presupuestal y Pérdida Reputacional)",J48)</f>
        <v>0</v>
      </c>
      <c r="L48" s="381" t="str">
        <f ca="1">IF(OR(K48='Tabla Impacto'!$C$11,K48='Tabla Impacto'!$D$11),"Leve",IF(OR(K48='Tabla Impacto'!$C$12,K48='Tabla Impacto'!$D$12),"Menor",IF(OR(K48='Tabla Impacto'!$C$13,K48='Tabla Impacto'!$D$13),"Moderado",IF(OR(K48='Tabla Impacto'!$C$14,K48='Tabla Impacto'!$D$14),"Mayor",IF(OR(K48='Tabla Impacto'!$C$15,K48='Tabla Impacto'!$D$15),"Catastrófico","")))))</f>
        <v/>
      </c>
      <c r="M48" s="384" t="str">
        <f ca="1">IF(L48="","",IF(L48="Leve",0.2,IF(L48="Menor",0.4,IF(L48="Moderado",0.6,IF(L48="Mayor",0.8,IF(L48="Catastrófico",1,))))))</f>
        <v/>
      </c>
      <c r="N48" s="387" t="str">
        <f ca="1">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104">
        <v>1</v>
      </c>
      <c r="P48" s="169"/>
      <c r="Q48" s="158" t="str">
        <f>IF(OR(R48="Preventivo",R48="Detectivo"),"Probabilidad",IF(R48="Correctivo","Impacto",""))</f>
        <v/>
      </c>
      <c r="R48" s="161"/>
      <c r="S48" s="161"/>
      <c r="T48" s="162" t="str">
        <f>IF(AND(R48="Preventivo",S48="Automático"),"50%",IF(AND(R48="Preventivo",S48="Manual"),"40%",IF(AND(R48="Detectivo",S48="Automático"),"40%",IF(AND(R48="Detectivo",S48="Manual"),"30%",IF(AND(R48="Correctivo",S48="Automático"),"35%",IF(AND(R48="Correctivo",S48="Manual"),"25%",""))))))</f>
        <v/>
      </c>
      <c r="U48" s="161"/>
      <c r="V48" s="161"/>
      <c r="W48" s="161"/>
      <c r="X48" s="157" t="str">
        <f>IFERROR(IF(Q48="Probabilidad",(I48-(+I48*T48)),IF(Q48="Impacto",I48,"")),"")</f>
        <v/>
      </c>
      <c r="Y48" s="163" t="str">
        <f>IFERROR(IF(X48="","",IF(X48&lt;=0.2,"Muy Baja",IF(X48&lt;=0.4,"Baja",IF(X48&lt;=0.6,"Media",IF(X48&lt;=0.8,"Alta","Muy Alta"))))),"")</f>
        <v/>
      </c>
      <c r="Z48" s="164" t="str">
        <f>+X48</f>
        <v/>
      </c>
      <c r="AA48" s="163" t="str">
        <f>IFERROR(IF(AB48="","",IF(AB48&lt;=0.2,"Leve",IF(AB48&lt;=0.4,"Menor",IF(AB48&lt;=0.6,"Moderado",IF(AB48&lt;=0.8,"Mayor","Catastrófico"))))),"")</f>
        <v/>
      </c>
      <c r="AB48" s="164" t="str">
        <f>IFERROR(IF(Q48="Impacto",(M48-(+M48*T48)),IF(Q48="Probabilidad",M48,"")),"")</f>
        <v/>
      </c>
      <c r="AC48" s="165"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66"/>
      <c r="AE48" s="113"/>
      <c r="AF48" s="113"/>
      <c r="AG48" s="115"/>
      <c r="AH48" s="115"/>
      <c r="AI48" s="115"/>
      <c r="AJ48" s="113"/>
      <c r="AK48" s="114"/>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8" customHeight="1" x14ac:dyDescent="0.3">
      <c r="A49" s="336"/>
      <c r="B49" s="373"/>
      <c r="C49" s="373"/>
      <c r="D49" s="373"/>
      <c r="E49" s="376"/>
      <c r="F49" s="373"/>
      <c r="G49" s="379"/>
      <c r="H49" s="382"/>
      <c r="I49" s="385"/>
      <c r="J49" s="391"/>
      <c r="K49" s="385">
        <f ca="1">IF(NOT(ISERROR(MATCH(J49,_xlfn.ANCHORARRAY(E60),0))),I62&amp;"Por favor no seleccionar los criterios de impacto",J49)</f>
        <v>0</v>
      </c>
      <c r="L49" s="382"/>
      <c r="M49" s="385"/>
      <c r="N49" s="388"/>
      <c r="O49" s="104">
        <v>2</v>
      </c>
      <c r="P49" s="169"/>
      <c r="Q49" s="158" t="str">
        <f>IF(OR(R49="Preventivo",R49="Detectivo"),"Probabilidad",IF(R49="Correctivo","Impacto",""))</f>
        <v/>
      </c>
      <c r="R49" s="161"/>
      <c r="S49" s="161"/>
      <c r="T49" s="162" t="str">
        <f t="shared" ref="T49:T53" si="43">IF(AND(R49="Preventivo",S49="Automático"),"50%",IF(AND(R49="Preventivo",S49="Manual"),"40%",IF(AND(R49="Detectivo",S49="Automático"),"40%",IF(AND(R49="Detectivo",S49="Manual"),"30%",IF(AND(R49="Correctivo",S49="Automático"),"35%",IF(AND(R49="Correctivo",S49="Manual"),"25%",""))))))</f>
        <v/>
      </c>
      <c r="U49" s="161"/>
      <c r="V49" s="161"/>
      <c r="W49" s="161"/>
      <c r="X49" s="157" t="str">
        <f>IFERROR(IF(AND(Q48="Probabilidad",Q49="Probabilidad"),(Z48-(+Z48*T49)),IF(Q49="Probabilidad",(I48-(+I48*T49)),IF(Q49="Impacto",Z48,""))),"")</f>
        <v/>
      </c>
      <c r="Y49" s="163" t="str">
        <f t="shared" si="1"/>
        <v/>
      </c>
      <c r="Z49" s="164" t="str">
        <f t="shared" ref="Z49:Z53" si="44">+X49</f>
        <v/>
      </c>
      <c r="AA49" s="163" t="str">
        <f t="shared" si="3"/>
        <v/>
      </c>
      <c r="AB49" s="164" t="str">
        <f>IFERROR(IF(AND(Q48="Impacto",Q49="Impacto"),(AB48-(+AB48*T49)),IF(Q49="Impacto",(M48-(+M48*T49)),IF(Q49="Probabilidad",AB48,""))),"")</f>
        <v/>
      </c>
      <c r="AC49" s="165"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66"/>
      <c r="AE49" s="113"/>
      <c r="AF49" s="114"/>
      <c r="AG49" s="115"/>
      <c r="AH49" s="115"/>
      <c r="AI49" s="115"/>
      <c r="AJ49" s="113"/>
      <c r="AK49" s="114"/>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8" customHeight="1" x14ac:dyDescent="0.3">
      <c r="A50" s="336"/>
      <c r="B50" s="373"/>
      <c r="C50" s="373"/>
      <c r="D50" s="373"/>
      <c r="E50" s="376"/>
      <c r="F50" s="373"/>
      <c r="G50" s="379"/>
      <c r="H50" s="382"/>
      <c r="I50" s="385"/>
      <c r="J50" s="391"/>
      <c r="K50" s="385">
        <f ca="1">IF(NOT(ISERROR(MATCH(J50,_xlfn.ANCHORARRAY(E61),0))),I63&amp;"Por favor no seleccionar los criterios de impacto",J50)</f>
        <v>0</v>
      </c>
      <c r="L50" s="382"/>
      <c r="M50" s="385"/>
      <c r="N50" s="388"/>
      <c r="O50" s="104">
        <v>3</v>
      </c>
      <c r="P50" s="170"/>
      <c r="Q50" s="105" t="str">
        <f>IF(OR(R50="Preventivo",R50="Detectivo"),"Probabilidad",IF(R50="Correctivo","Impacto",""))</f>
        <v/>
      </c>
      <c r="R50" s="106"/>
      <c r="S50" s="106"/>
      <c r="T50" s="107" t="str">
        <f t="shared" si="43"/>
        <v/>
      </c>
      <c r="U50" s="106"/>
      <c r="V50" s="106"/>
      <c r="W50" s="106"/>
      <c r="X50" s="108" t="str">
        <f>IFERROR(IF(AND(Q49="Probabilidad",Q50="Probabilidad"),(Z49-(+Z49*T50)),IF(AND(Q49="Impacto",Q50="Probabilidad"),(Z48-(+Z48*T50)),IF(Q50="Impacto",Z49,""))),"")</f>
        <v/>
      </c>
      <c r="Y50" s="109" t="str">
        <f t="shared" si="1"/>
        <v/>
      </c>
      <c r="Z50" s="110" t="str">
        <f t="shared" si="44"/>
        <v/>
      </c>
      <c r="AA50" s="109" t="str">
        <f t="shared" si="3"/>
        <v/>
      </c>
      <c r="AB50" s="110" t="str">
        <f>IFERROR(IF(AND(Q49="Impacto",Q50="Impacto"),(AB49-(+AB49*T50)),IF(AND(Q49="Probabilidad",Q50="Impacto"),(AB48-(+AB48*T50)),IF(Q50="Probabilidad",AB49,""))),"")</f>
        <v/>
      </c>
      <c r="AC50" s="111" t="str">
        <f t="shared" si="45"/>
        <v/>
      </c>
      <c r="AD50" s="112"/>
      <c r="AE50" s="113"/>
      <c r="AF50" s="114"/>
      <c r="AG50" s="115"/>
      <c r="AH50" s="115"/>
      <c r="AI50" s="115"/>
      <c r="AJ50" s="113"/>
      <c r="AK50" s="114"/>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8" customHeight="1" x14ac:dyDescent="0.3">
      <c r="A51" s="336"/>
      <c r="B51" s="373"/>
      <c r="C51" s="373"/>
      <c r="D51" s="373"/>
      <c r="E51" s="376"/>
      <c r="F51" s="373"/>
      <c r="G51" s="379"/>
      <c r="H51" s="382"/>
      <c r="I51" s="385"/>
      <c r="J51" s="391"/>
      <c r="K51" s="385">
        <f ca="1">IF(NOT(ISERROR(MATCH(J51,_xlfn.ANCHORARRAY(E62),0))),I64&amp;"Por favor no seleccionar los criterios de impacto",J51)</f>
        <v>0</v>
      </c>
      <c r="L51" s="382"/>
      <c r="M51" s="385"/>
      <c r="N51" s="388"/>
      <c r="O51" s="104">
        <v>4</v>
      </c>
      <c r="P51" s="169"/>
      <c r="Q51" s="105" t="str">
        <f t="shared" ref="Q51:Q53" si="46">IF(OR(R51="Preventivo",R51="Detectivo"),"Probabilidad",IF(R51="Correctivo","Impacto",""))</f>
        <v/>
      </c>
      <c r="R51" s="106"/>
      <c r="S51" s="106"/>
      <c r="T51" s="107" t="str">
        <f t="shared" si="43"/>
        <v/>
      </c>
      <c r="U51" s="106"/>
      <c r="V51" s="106"/>
      <c r="W51" s="106"/>
      <c r="X51" s="108" t="str">
        <f t="shared" ref="X51:X53" si="47">IFERROR(IF(AND(Q50="Probabilidad",Q51="Probabilidad"),(Z50-(+Z50*T51)),IF(AND(Q50="Impacto",Q51="Probabilidad"),(Z49-(+Z49*T51)),IF(Q51="Impacto",Z50,""))),"")</f>
        <v/>
      </c>
      <c r="Y51" s="109" t="str">
        <f t="shared" si="1"/>
        <v/>
      </c>
      <c r="Z51" s="110" t="str">
        <f t="shared" si="44"/>
        <v/>
      </c>
      <c r="AA51" s="109" t="str">
        <f t="shared" si="3"/>
        <v/>
      </c>
      <c r="AB51" s="110" t="str">
        <f t="shared" ref="AB51:AB53" si="48">IFERROR(IF(AND(Q50="Impacto",Q51="Impacto"),(AB50-(+AB50*T51)),IF(AND(Q50="Probabilidad",Q51="Impacto"),(AB49-(+AB49*T51)),IF(Q51="Probabilidad",AB50,""))),"")</f>
        <v/>
      </c>
      <c r="AC51" s="111"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112"/>
      <c r="AE51" s="113"/>
      <c r="AF51" s="114"/>
      <c r="AG51" s="115"/>
      <c r="AH51" s="115"/>
      <c r="AI51" s="115"/>
      <c r="AJ51" s="113"/>
      <c r="AK51" s="114"/>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8" customHeight="1" x14ac:dyDescent="0.3">
      <c r="A52" s="336"/>
      <c r="B52" s="373"/>
      <c r="C52" s="373"/>
      <c r="D52" s="373"/>
      <c r="E52" s="376"/>
      <c r="F52" s="373"/>
      <c r="G52" s="379"/>
      <c r="H52" s="382"/>
      <c r="I52" s="385"/>
      <c r="J52" s="391"/>
      <c r="K52" s="385">
        <f ca="1">IF(NOT(ISERROR(MATCH(J52,_xlfn.ANCHORARRAY(E63),0))),I65&amp;"Por favor no seleccionar los criterios de impacto",J52)</f>
        <v>0</v>
      </c>
      <c r="L52" s="382"/>
      <c r="M52" s="385"/>
      <c r="N52" s="388"/>
      <c r="O52" s="104">
        <v>5</v>
      </c>
      <c r="P52" s="169"/>
      <c r="Q52" s="105" t="str">
        <f t="shared" si="46"/>
        <v/>
      </c>
      <c r="R52" s="106"/>
      <c r="S52" s="106"/>
      <c r="T52" s="107" t="str">
        <f t="shared" si="43"/>
        <v/>
      </c>
      <c r="U52" s="106"/>
      <c r="V52" s="106"/>
      <c r="W52" s="106"/>
      <c r="X52" s="108" t="str">
        <f t="shared" si="47"/>
        <v/>
      </c>
      <c r="Y52" s="109" t="str">
        <f t="shared" si="1"/>
        <v/>
      </c>
      <c r="Z52" s="110" t="str">
        <f t="shared" si="44"/>
        <v/>
      </c>
      <c r="AA52" s="109" t="str">
        <f t="shared" si="3"/>
        <v/>
      </c>
      <c r="AB52" s="110" t="str">
        <f t="shared" si="48"/>
        <v/>
      </c>
      <c r="AC52" s="111"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12"/>
      <c r="AE52" s="113"/>
      <c r="AF52" s="114"/>
      <c r="AG52" s="115"/>
      <c r="AH52" s="115"/>
      <c r="AI52" s="115"/>
      <c r="AJ52" s="113"/>
      <c r="AK52" s="114"/>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8" customHeight="1" x14ac:dyDescent="0.3">
      <c r="A53" s="337"/>
      <c r="B53" s="374"/>
      <c r="C53" s="374"/>
      <c r="D53" s="374"/>
      <c r="E53" s="377"/>
      <c r="F53" s="374"/>
      <c r="G53" s="380"/>
      <c r="H53" s="383"/>
      <c r="I53" s="386"/>
      <c r="J53" s="392"/>
      <c r="K53" s="386">
        <f ca="1">IF(NOT(ISERROR(MATCH(J53,_xlfn.ANCHORARRAY(E64),0))),I66&amp;"Por favor no seleccionar los criterios de impacto",J53)</f>
        <v>0</v>
      </c>
      <c r="L53" s="383"/>
      <c r="M53" s="386"/>
      <c r="N53" s="389"/>
      <c r="O53" s="104">
        <v>6</v>
      </c>
      <c r="P53" s="169"/>
      <c r="Q53" s="105" t="str">
        <f t="shared" si="46"/>
        <v/>
      </c>
      <c r="R53" s="106"/>
      <c r="S53" s="106"/>
      <c r="T53" s="107" t="str">
        <f t="shared" si="43"/>
        <v/>
      </c>
      <c r="U53" s="106"/>
      <c r="V53" s="106"/>
      <c r="W53" s="106"/>
      <c r="X53" s="108" t="str">
        <f t="shared" si="47"/>
        <v/>
      </c>
      <c r="Y53" s="109" t="str">
        <f t="shared" si="1"/>
        <v/>
      </c>
      <c r="Z53" s="110" t="str">
        <f t="shared" si="44"/>
        <v/>
      </c>
      <c r="AA53" s="109" t="str">
        <f t="shared" si="3"/>
        <v/>
      </c>
      <c r="AB53" s="110" t="str">
        <f t="shared" si="48"/>
        <v/>
      </c>
      <c r="AC53" s="111" t="str">
        <f t="shared" si="49"/>
        <v/>
      </c>
      <c r="AD53" s="112"/>
      <c r="AE53" s="113"/>
      <c r="AF53" s="114"/>
      <c r="AG53" s="115"/>
      <c r="AH53" s="115"/>
      <c r="AI53" s="115"/>
      <c r="AJ53" s="113"/>
      <c r="AK53" s="114"/>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8" customHeight="1" x14ac:dyDescent="0.3">
      <c r="A54" s="335">
        <v>8</v>
      </c>
      <c r="B54" s="372"/>
      <c r="C54" s="372"/>
      <c r="D54" s="372"/>
      <c r="E54" s="375"/>
      <c r="F54" s="372"/>
      <c r="G54" s="378"/>
      <c r="H54" s="381" t="str">
        <f>IF(G54&lt;=0,"",IF(G54&lt;=2,"Muy Baja",IF(G54&lt;=24,"Baja",IF(G54&lt;=500,"Media",IF(G54&lt;=5000,"Alta","Muy Alta")))))</f>
        <v/>
      </c>
      <c r="I54" s="384" t="str">
        <f>IF(H54="","",IF(H54="Muy Baja",0.2,IF(H54="Baja",0.4,IF(H54="Media",0.6,IF(H54="Alta",0.8,IF(H54="Muy Alta",1,))))))</f>
        <v/>
      </c>
      <c r="J54" s="390"/>
      <c r="K54" s="384">
        <f ca="1">IF(NOT(ISERROR(MATCH(J54,'Tabla Impacto'!$B$221:$B$223,0))),'Tabla Impacto'!$F$223&amp;"Por favor no seleccionar los criterios de impacto(Afectación Económica o presupuestal y Pérdida Reputacional)",J54)</f>
        <v>0</v>
      </c>
      <c r="L54" s="381" t="str">
        <f ca="1">IF(OR(K54='Tabla Impacto'!$C$11,K54='Tabla Impacto'!$D$11),"Leve",IF(OR(K54='Tabla Impacto'!$C$12,K54='Tabla Impacto'!$D$12),"Menor",IF(OR(K54='Tabla Impacto'!$C$13,K54='Tabla Impacto'!$D$13),"Moderado",IF(OR(K54='Tabla Impacto'!$C$14,K54='Tabla Impacto'!$D$14),"Mayor",IF(OR(K54='Tabla Impacto'!$C$15,K54='Tabla Impacto'!$D$15),"Catastrófico","")))))</f>
        <v/>
      </c>
      <c r="M54" s="384" t="str">
        <f ca="1">IF(L54="","",IF(L54="Leve",0.2,IF(L54="Menor",0.4,IF(L54="Moderado",0.6,IF(L54="Mayor",0.8,IF(L54="Catastrófico",1,))))))</f>
        <v/>
      </c>
      <c r="N54" s="387" t="str">
        <f ca="1">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104">
        <v>1</v>
      </c>
      <c r="P54" s="169"/>
      <c r="Q54" s="158"/>
      <c r="R54" s="161"/>
      <c r="S54" s="161"/>
      <c r="T54" s="162" t="str">
        <f>IF(AND(R54="Preventivo",S54="Automático"),"50%",IF(AND(R54="Preventivo",S54="Manual"),"40%",IF(AND(R54="Detectivo",S54="Automático"),"40%",IF(AND(R54="Detectivo",S54="Manual"),"30%",IF(AND(R54="Correctivo",S54="Automático"),"35%",IF(AND(R54="Correctivo",S54="Manual"),"25%",""))))))</f>
        <v/>
      </c>
      <c r="U54" s="161"/>
      <c r="V54" s="161"/>
      <c r="W54" s="161"/>
      <c r="X54" s="157" t="str">
        <f>IFERROR(IF(Q54="Probabilidad",(I54-(+I54*T54)),IF(Q54="Impacto",I54,"")),"")</f>
        <v/>
      </c>
      <c r="Y54" s="163" t="str">
        <f>IFERROR(IF(X54="","",IF(X54&lt;=0.2,"Muy Baja",IF(X54&lt;=0.4,"Baja",IF(X54&lt;=0.6,"Media",IF(X54&lt;=0.8,"Alta","Muy Alta"))))),"")</f>
        <v/>
      </c>
      <c r="Z54" s="164" t="str">
        <f>+X54</f>
        <v/>
      </c>
      <c r="AA54" s="163" t="str">
        <f>IFERROR(IF(AB54="","",IF(AB54&lt;=0.2,"Leve",IF(AB54&lt;=0.4,"Menor",IF(AB54&lt;=0.6,"Moderado",IF(AB54&lt;=0.8,"Mayor","Catastrófico"))))),"")</f>
        <v/>
      </c>
      <c r="AB54" s="164" t="str">
        <f>IFERROR(IF(Q54="Impacto",(M54-(+M54*T54)),IF(Q54="Probabilidad",M54,"")),"")</f>
        <v/>
      </c>
      <c r="AC54" s="165"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66"/>
      <c r="AE54" s="113"/>
      <c r="AF54" s="113"/>
      <c r="AG54" s="115"/>
      <c r="AH54" s="115"/>
      <c r="AI54" s="115"/>
      <c r="AJ54" s="113"/>
      <c r="AK54" s="114"/>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8" customHeight="1" x14ac:dyDescent="0.3">
      <c r="A55" s="336"/>
      <c r="B55" s="373"/>
      <c r="C55" s="373"/>
      <c r="D55" s="373"/>
      <c r="E55" s="376"/>
      <c r="F55" s="373"/>
      <c r="G55" s="379"/>
      <c r="H55" s="382"/>
      <c r="I55" s="385"/>
      <c r="J55" s="391"/>
      <c r="K55" s="385">
        <f ca="1">IF(NOT(ISERROR(MATCH(J55,_xlfn.ANCHORARRAY(E66),0))),I68&amp;"Por favor no seleccionar los criterios de impacto",J55)</f>
        <v>0</v>
      </c>
      <c r="L55" s="382"/>
      <c r="M55" s="385"/>
      <c r="N55" s="388"/>
      <c r="O55" s="104">
        <v>2</v>
      </c>
      <c r="P55" s="169"/>
      <c r="Q55" s="105" t="str">
        <f>IF(OR(R55="Preventivo",R55="Detectivo"),"Probabilidad",IF(R55="Correctivo","Impacto",""))</f>
        <v/>
      </c>
      <c r="R55" s="106"/>
      <c r="S55" s="106"/>
      <c r="T55" s="107" t="str">
        <f t="shared" ref="T55:T59" si="50">IF(AND(R55="Preventivo",S55="Automático"),"50%",IF(AND(R55="Preventivo",S55="Manual"),"40%",IF(AND(R55="Detectivo",S55="Automático"),"40%",IF(AND(R55="Detectivo",S55="Manual"),"30%",IF(AND(R55="Correctivo",S55="Automático"),"35%",IF(AND(R55="Correctivo",S55="Manual"),"25%",""))))))</f>
        <v/>
      </c>
      <c r="U55" s="106"/>
      <c r="V55" s="106"/>
      <c r="W55" s="106"/>
      <c r="X55" s="108" t="str">
        <f>IFERROR(IF(AND(Q54="Probabilidad",Q55="Probabilidad"),(Z54-(+Z54*T55)),IF(Q55="Probabilidad",(I54-(+I54*T55)),IF(Q55="Impacto",Z54,""))),"")</f>
        <v/>
      </c>
      <c r="Y55" s="109" t="str">
        <f t="shared" si="1"/>
        <v/>
      </c>
      <c r="Z55" s="110" t="str">
        <f t="shared" ref="Z55:Z59" si="51">+X55</f>
        <v/>
      </c>
      <c r="AA55" s="109" t="str">
        <f t="shared" si="3"/>
        <v/>
      </c>
      <c r="AB55" s="110" t="str">
        <f>IFERROR(IF(AND(Q54="Impacto",Q55="Impacto"),(AB54-(+AB54*T55)),IF(Q55="Impacto",(M54-(+M54*T55)),IF(Q55="Probabilidad",AB54,""))),"")</f>
        <v/>
      </c>
      <c r="AC55" s="111"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12"/>
      <c r="AE55" s="113"/>
      <c r="AF55" s="114"/>
      <c r="AG55" s="115"/>
      <c r="AH55" s="115"/>
      <c r="AI55" s="115"/>
      <c r="AJ55" s="113"/>
      <c r="AK55" s="114"/>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8" customHeight="1" x14ac:dyDescent="0.3">
      <c r="A56" s="336"/>
      <c r="B56" s="373"/>
      <c r="C56" s="373"/>
      <c r="D56" s="373"/>
      <c r="E56" s="376"/>
      <c r="F56" s="373"/>
      <c r="G56" s="379"/>
      <c r="H56" s="382"/>
      <c r="I56" s="385"/>
      <c r="J56" s="391"/>
      <c r="K56" s="385">
        <f ca="1">IF(NOT(ISERROR(MATCH(J56,_xlfn.ANCHORARRAY(E67),0))),I69&amp;"Por favor no seleccionar los criterios de impacto",J56)</f>
        <v>0</v>
      </c>
      <c r="L56" s="382"/>
      <c r="M56" s="385"/>
      <c r="N56" s="388"/>
      <c r="O56" s="104">
        <v>3</v>
      </c>
      <c r="P56" s="170"/>
      <c r="Q56" s="105" t="str">
        <f>IF(OR(R56="Preventivo",R56="Detectivo"),"Probabilidad",IF(R56="Correctivo","Impacto",""))</f>
        <v/>
      </c>
      <c r="R56" s="106"/>
      <c r="S56" s="106"/>
      <c r="T56" s="107" t="str">
        <f t="shared" si="50"/>
        <v/>
      </c>
      <c r="U56" s="106"/>
      <c r="V56" s="106"/>
      <c r="W56" s="106"/>
      <c r="X56" s="108" t="str">
        <f>IFERROR(IF(AND(Q55="Probabilidad",Q56="Probabilidad"),(Z55-(+Z55*T56)),IF(AND(Q55="Impacto",Q56="Probabilidad"),(Z54-(+Z54*T56)),IF(Q56="Impacto",Z55,""))),"")</f>
        <v/>
      </c>
      <c r="Y56" s="109" t="str">
        <f t="shared" si="1"/>
        <v/>
      </c>
      <c r="Z56" s="110" t="str">
        <f t="shared" si="51"/>
        <v/>
      </c>
      <c r="AA56" s="109" t="str">
        <f t="shared" si="3"/>
        <v/>
      </c>
      <c r="AB56" s="110" t="str">
        <f>IFERROR(IF(AND(Q55="Impacto",Q56="Impacto"),(AB55-(+AB55*T56)),IF(AND(Q55="Probabilidad",Q56="Impacto"),(AB54-(+AB54*T56)),IF(Q56="Probabilidad",AB55,""))),"")</f>
        <v/>
      </c>
      <c r="AC56" s="111" t="str">
        <f t="shared" si="52"/>
        <v/>
      </c>
      <c r="AD56" s="112"/>
      <c r="AE56" s="113"/>
      <c r="AF56" s="114"/>
      <c r="AG56" s="115"/>
      <c r="AH56" s="115"/>
      <c r="AI56" s="115"/>
      <c r="AJ56" s="113"/>
      <c r="AK56" s="114"/>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8" customHeight="1" x14ac:dyDescent="0.3">
      <c r="A57" s="336"/>
      <c r="B57" s="373"/>
      <c r="C57" s="373"/>
      <c r="D57" s="373"/>
      <c r="E57" s="376"/>
      <c r="F57" s="373"/>
      <c r="G57" s="379"/>
      <c r="H57" s="382"/>
      <c r="I57" s="385"/>
      <c r="J57" s="391"/>
      <c r="K57" s="385">
        <f ca="1">IF(NOT(ISERROR(MATCH(J57,_xlfn.ANCHORARRAY(E68),0))),I70&amp;"Por favor no seleccionar los criterios de impacto",J57)</f>
        <v>0</v>
      </c>
      <c r="L57" s="382"/>
      <c r="M57" s="385"/>
      <c r="N57" s="388"/>
      <c r="O57" s="104">
        <v>4</v>
      </c>
      <c r="P57" s="169"/>
      <c r="Q57" s="105" t="str">
        <f t="shared" ref="Q57:Q59" si="53">IF(OR(R57="Preventivo",R57="Detectivo"),"Probabilidad",IF(R57="Correctivo","Impacto",""))</f>
        <v/>
      </c>
      <c r="R57" s="106"/>
      <c r="S57" s="106"/>
      <c r="T57" s="107" t="str">
        <f t="shared" si="50"/>
        <v/>
      </c>
      <c r="U57" s="106"/>
      <c r="V57" s="106"/>
      <c r="W57" s="106"/>
      <c r="X57" s="108" t="str">
        <f t="shared" ref="X57:X59" si="54">IFERROR(IF(AND(Q56="Probabilidad",Q57="Probabilidad"),(Z56-(+Z56*T57)),IF(AND(Q56="Impacto",Q57="Probabilidad"),(Z55-(+Z55*T57)),IF(Q57="Impacto",Z56,""))),"")</f>
        <v/>
      </c>
      <c r="Y57" s="109" t="str">
        <f t="shared" si="1"/>
        <v/>
      </c>
      <c r="Z57" s="110" t="str">
        <f t="shared" si="51"/>
        <v/>
      </c>
      <c r="AA57" s="109" t="str">
        <f t="shared" si="3"/>
        <v/>
      </c>
      <c r="AB57" s="110" t="str">
        <f t="shared" ref="AB57:AB59" si="55">IFERROR(IF(AND(Q56="Impacto",Q57="Impacto"),(AB56-(+AB56*T57)),IF(AND(Q56="Probabilidad",Q57="Impacto"),(AB55-(+AB55*T57)),IF(Q57="Probabilidad",AB56,""))),"")</f>
        <v/>
      </c>
      <c r="AC57" s="111"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112"/>
      <c r="AE57" s="113"/>
      <c r="AF57" s="114"/>
      <c r="AG57" s="115"/>
      <c r="AH57" s="115"/>
      <c r="AI57" s="115"/>
      <c r="AJ57" s="113"/>
      <c r="AK57" s="114"/>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8" customHeight="1" x14ac:dyDescent="0.3">
      <c r="A58" s="336"/>
      <c r="B58" s="373"/>
      <c r="C58" s="373"/>
      <c r="D58" s="373"/>
      <c r="E58" s="376"/>
      <c r="F58" s="373"/>
      <c r="G58" s="379"/>
      <c r="H58" s="382"/>
      <c r="I58" s="385"/>
      <c r="J58" s="391"/>
      <c r="K58" s="385">
        <f ca="1">IF(NOT(ISERROR(MATCH(J58,_xlfn.ANCHORARRAY(E69),0))),I71&amp;"Por favor no seleccionar los criterios de impacto",J58)</f>
        <v>0</v>
      </c>
      <c r="L58" s="382"/>
      <c r="M58" s="385"/>
      <c r="N58" s="388"/>
      <c r="O58" s="104">
        <v>5</v>
      </c>
      <c r="P58" s="169"/>
      <c r="Q58" s="105" t="str">
        <f t="shared" si="53"/>
        <v/>
      </c>
      <c r="R58" s="106"/>
      <c r="S58" s="106"/>
      <c r="T58" s="107" t="str">
        <f t="shared" si="50"/>
        <v/>
      </c>
      <c r="U58" s="106"/>
      <c r="V58" s="106"/>
      <c r="W58" s="106"/>
      <c r="X58" s="108" t="str">
        <f t="shared" si="54"/>
        <v/>
      </c>
      <c r="Y58" s="109" t="str">
        <f t="shared" si="1"/>
        <v/>
      </c>
      <c r="Z58" s="110" t="str">
        <f t="shared" si="51"/>
        <v/>
      </c>
      <c r="AA58" s="109" t="str">
        <f t="shared" si="3"/>
        <v/>
      </c>
      <c r="AB58" s="110" t="str">
        <f t="shared" si="55"/>
        <v/>
      </c>
      <c r="AC58" s="111"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12"/>
      <c r="AE58" s="113"/>
      <c r="AF58" s="114"/>
      <c r="AG58" s="115"/>
      <c r="AH58" s="115"/>
      <c r="AI58" s="115"/>
      <c r="AJ58" s="113"/>
      <c r="AK58" s="114"/>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8" customHeight="1" x14ac:dyDescent="0.3">
      <c r="A59" s="337"/>
      <c r="B59" s="374"/>
      <c r="C59" s="374"/>
      <c r="D59" s="374"/>
      <c r="E59" s="377"/>
      <c r="F59" s="374"/>
      <c r="G59" s="380"/>
      <c r="H59" s="383"/>
      <c r="I59" s="386"/>
      <c r="J59" s="392"/>
      <c r="K59" s="386">
        <f ca="1">IF(NOT(ISERROR(MATCH(J59,_xlfn.ANCHORARRAY(E70),0))),I72&amp;"Por favor no seleccionar los criterios de impacto",J59)</f>
        <v>0</v>
      </c>
      <c r="L59" s="383"/>
      <c r="M59" s="386"/>
      <c r="N59" s="389"/>
      <c r="O59" s="104">
        <v>6</v>
      </c>
      <c r="P59" s="169"/>
      <c r="Q59" s="105" t="str">
        <f t="shared" si="53"/>
        <v/>
      </c>
      <c r="R59" s="106"/>
      <c r="S59" s="106"/>
      <c r="T59" s="107" t="str">
        <f t="shared" si="50"/>
        <v/>
      </c>
      <c r="U59" s="106"/>
      <c r="V59" s="106"/>
      <c r="W59" s="106"/>
      <c r="X59" s="108" t="str">
        <f t="shared" si="54"/>
        <v/>
      </c>
      <c r="Y59" s="109" t="str">
        <f t="shared" si="1"/>
        <v/>
      </c>
      <c r="Z59" s="110" t="str">
        <f t="shared" si="51"/>
        <v/>
      </c>
      <c r="AA59" s="109" t="str">
        <f t="shared" si="3"/>
        <v/>
      </c>
      <c r="AB59" s="110" t="str">
        <f t="shared" si="55"/>
        <v/>
      </c>
      <c r="AC59" s="111" t="str">
        <f t="shared" si="56"/>
        <v/>
      </c>
      <c r="AD59" s="112"/>
      <c r="AE59" s="113"/>
      <c r="AF59" s="114"/>
      <c r="AG59" s="115"/>
      <c r="AH59" s="115"/>
      <c r="AI59" s="115"/>
      <c r="AJ59" s="113"/>
      <c r="AK59" s="114"/>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8" customHeight="1" x14ac:dyDescent="0.3">
      <c r="A60" s="335">
        <v>9</v>
      </c>
      <c r="B60" s="372"/>
      <c r="C60" s="372"/>
      <c r="D60" s="372"/>
      <c r="E60" s="375"/>
      <c r="F60" s="372"/>
      <c r="G60" s="378"/>
      <c r="H60" s="381" t="str">
        <f>IF(G60&lt;=0,"",IF(G60&lt;=2,"Muy Baja",IF(G60&lt;=24,"Baja",IF(G60&lt;=500,"Media",IF(G60&lt;=5000,"Alta","Muy Alta")))))</f>
        <v/>
      </c>
      <c r="I60" s="384" t="str">
        <f>IF(H60="","",IF(H60="Muy Baja",0.2,IF(H60="Baja",0.4,IF(H60="Media",0.6,IF(H60="Alta",0.8,IF(H60="Muy Alta",1,))))))</f>
        <v/>
      </c>
      <c r="J60" s="390"/>
      <c r="K60" s="384">
        <f ca="1">IF(NOT(ISERROR(MATCH(J60,'Tabla Impacto'!$B$221:$B$223,0))),'Tabla Impacto'!$F$223&amp;"Por favor no seleccionar los criterios de impacto(Afectación Económica o presupuestal y Pérdida Reputacional)",J60)</f>
        <v>0</v>
      </c>
      <c r="L60" s="381" t="str">
        <f ca="1">IF(OR(K60='Tabla Impacto'!$C$11,K60='Tabla Impacto'!$D$11),"Leve",IF(OR(K60='Tabla Impacto'!$C$12,K60='Tabla Impacto'!$D$12),"Menor",IF(OR(K60='Tabla Impacto'!$C$13,K60='Tabla Impacto'!$D$13),"Moderado",IF(OR(K60='Tabla Impacto'!$C$14,K60='Tabla Impacto'!$D$14),"Mayor",IF(OR(K60='Tabla Impacto'!$C$15,K60='Tabla Impacto'!$D$15),"Catastrófico","")))))</f>
        <v/>
      </c>
      <c r="M60" s="384" t="str">
        <f ca="1">IF(L60="","",IF(L60="Leve",0.2,IF(L60="Menor",0.4,IF(L60="Moderado",0.6,IF(L60="Mayor",0.8,IF(L60="Catastrófico",1,))))))</f>
        <v/>
      </c>
      <c r="N60" s="387" t="str">
        <f ca="1">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104">
        <v>1</v>
      </c>
      <c r="P60" s="169"/>
      <c r="Q60" s="158"/>
      <c r="R60" s="161"/>
      <c r="S60" s="161"/>
      <c r="T60" s="162" t="str">
        <f>IF(AND(R60="Preventivo",S60="Automático"),"50%",IF(AND(R60="Preventivo",S60="Manual"),"40%",IF(AND(R60="Detectivo",S60="Automático"),"40%",IF(AND(R60="Detectivo",S60="Manual"),"30%",IF(AND(R60="Correctivo",S60="Automático"),"35%",IF(AND(R60="Correctivo",S60="Manual"),"25%",""))))))</f>
        <v/>
      </c>
      <c r="U60" s="161"/>
      <c r="V60" s="161"/>
      <c r="W60" s="161"/>
      <c r="X60" s="157" t="str">
        <f>IFERROR(IF(Q60="Probabilidad",(I60-(+I60*T60)),IF(Q60="Impacto",I60,"")),"")</f>
        <v/>
      </c>
      <c r="Y60" s="163" t="str">
        <f>IFERROR(IF(X60="","",IF(X60&lt;=0.2,"Muy Baja",IF(X60&lt;=0.4,"Baja",IF(X60&lt;=0.6,"Media",IF(X60&lt;=0.8,"Alta","Muy Alta"))))),"")</f>
        <v/>
      </c>
      <c r="Z60" s="164" t="str">
        <f>+X60</f>
        <v/>
      </c>
      <c r="AA60" s="163" t="str">
        <f>IFERROR(IF(AB60="","",IF(AB60&lt;=0.2,"Leve",IF(AB60&lt;=0.4,"Menor",IF(AB60&lt;=0.6,"Moderado",IF(AB60&lt;=0.8,"Mayor","Catastrófico"))))),"")</f>
        <v/>
      </c>
      <c r="AB60" s="164" t="str">
        <f>IFERROR(IF(Q60="Impacto",(M60-(+M60*T60)),IF(Q60="Probabilidad",M60,"")),"")</f>
        <v/>
      </c>
      <c r="AC60" s="165"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66"/>
      <c r="AE60" s="113"/>
      <c r="AF60" s="113"/>
      <c r="AG60" s="115"/>
      <c r="AH60" s="115"/>
      <c r="AI60" s="115"/>
      <c r="AJ60" s="113"/>
      <c r="AK60" s="114"/>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8" customHeight="1" x14ac:dyDescent="0.3">
      <c r="A61" s="336"/>
      <c r="B61" s="373"/>
      <c r="C61" s="373"/>
      <c r="D61" s="373"/>
      <c r="E61" s="376"/>
      <c r="F61" s="373"/>
      <c r="G61" s="379"/>
      <c r="H61" s="382"/>
      <c r="I61" s="385"/>
      <c r="J61" s="391"/>
      <c r="K61" s="385">
        <f ca="1">IF(NOT(ISERROR(MATCH(J61,_xlfn.ANCHORARRAY(E72),0))),I74&amp;"Por favor no seleccionar los criterios de impacto",J61)</f>
        <v>0</v>
      </c>
      <c r="L61" s="382"/>
      <c r="M61" s="385"/>
      <c r="N61" s="388"/>
      <c r="O61" s="104">
        <v>2</v>
      </c>
      <c r="P61" s="169"/>
      <c r="Q61" s="105" t="str">
        <f>IF(OR(R61="Preventivo",R61="Detectivo"),"Probabilidad",IF(R61="Correctivo","Impacto",""))</f>
        <v/>
      </c>
      <c r="R61" s="106"/>
      <c r="S61" s="106"/>
      <c r="T61" s="107" t="str">
        <f t="shared" ref="T61:T65" si="57">IF(AND(R61="Preventivo",S61="Automático"),"50%",IF(AND(R61="Preventivo",S61="Manual"),"40%",IF(AND(R61="Detectivo",S61="Automático"),"40%",IF(AND(R61="Detectivo",S61="Manual"),"30%",IF(AND(R61="Correctivo",S61="Automático"),"35%",IF(AND(R61="Correctivo",S61="Manual"),"25%",""))))))</f>
        <v/>
      </c>
      <c r="U61" s="106"/>
      <c r="V61" s="106"/>
      <c r="W61" s="106"/>
      <c r="X61" s="108" t="str">
        <f>IFERROR(IF(AND(Q60="Probabilidad",Q61="Probabilidad"),(Z60-(+Z60*T61)),IF(Q61="Probabilidad",(I60-(+I60*T61)),IF(Q61="Impacto",Z60,""))),"")</f>
        <v/>
      </c>
      <c r="Y61" s="109" t="str">
        <f t="shared" si="1"/>
        <v/>
      </c>
      <c r="Z61" s="110" t="str">
        <f t="shared" ref="Z61:Z65" si="58">+X61</f>
        <v/>
      </c>
      <c r="AA61" s="109" t="str">
        <f t="shared" si="3"/>
        <v/>
      </c>
      <c r="AB61" s="110" t="str">
        <f>IFERROR(IF(AND(Q60="Impacto",Q61="Impacto"),(AB60-(+AB60*T61)),IF(Q61="Impacto",(M60-(+M60*T61)),IF(Q61="Probabilidad",AB60,""))),"")</f>
        <v/>
      </c>
      <c r="AC61" s="111"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12"/>
      <c r="AE61" s="113"/>
      <c r="AF61" s="114"/>
      <c r="AG61" s="115"/>
      <c r="AH61" s="115"/>
      <c r="AI61" s="115"/>
      <c r="AJ61" s="113"/>
      <c r="AK61" s="114"/>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8" customHeight="1" x14ac:dyDescent="0.3">
      <c r="A62" s="336"/>
      <c r="B62" s="373"/>
      <c r="C62" s="373"/>
      <c r="D62" s="373"/>
      <c r="E62" s="376"/>
      <c r="F62" s="373"/>
      <c r="G62" s="379"/>
      <c r="H62" s="382"/>
      <c r="I62" s="385"/>
      <c r="J62" s="391"/>
      <c r="K62" s="385">
        <f ca="1">IF(NOT(ISERROR(MATCH(J62,_xlfn.ANCHORARRAY(E73),0))),I75&amp;"Por favor no seleccionar los criterios de impacto",J62)</f>
        <v>0</v>
      </c>
      <c r="L62" s="382"/>
      <c r="M62" s="385"/>
      <c r="N62" s="388"/>
      <c r="O62" s="104">
        <v>3</v>
      </c>
      <c r="P62" s="170"/>
      <c r="Q62" s="105" t="str">
        <f>IF(OR(R62="Preventivo",R62="Detectivo"),"Probabilidad",IF(R62="Correctivo","Impacto",""))</f>
        <v/>
      </c>
      <c r="R62" s="106"/>
      <c r="S62" s="106"/>
      <c r="T62" s="107" t="str">
        <f t="shared" si="57"/>
        <v/>
      </c>
      <c r="U62" s="106"/>
      <c r="V62" s="106"/>
      <c r="W62" s="106"/>
      <c r="X62" s="108" t="str">
        <f>IFERROR(IF(AND(Q61="Probabilidad",Q62="Probabilidad"),(Z61-(+Z61*T62)),IF(AND(Q61="Impacto",Q62="Probabilidad"),(Z60-(+Z60*T62)),IF(Q62="Impacto",Z61,""))),"")</f>
        <v/>
      </c>
      <c r="Y62" s="109" t="str">
        <f t="shared" si="1"/>
        <v/>
      </c>
      <c r="Z62" s="110" t="str">
        <f t="shared" si="58"/>
        <v/>
      </c>
      <c r="AA62" s="109" t="str">
        <f t="shared" si="3"/>
        <v/>
      </c>
      <c r="AB62" s="110" t="str">
        <f>IFERROR(IF(AND(Q61="Impacto",Q62="Impacto"),(AB61-(+AB61*T62)),IF(AND(Q61="Probabilidad",Q62="Impacto"),(AB60-(+AB60*T62)),IF(Q62="Probabilidad",AB61,""))),"")</f>
        <v/>
      </c>
      <c r="AC62" s="111" t="str">
        <f t="shared" si="59"/>
        <v/>
      </c>
      <c r="AD62" s="112"/>
      <c r="AE62" s="113"/>
      <c r="AF62" s="114"/>
      <c r="AG62" s="115"/>
      <c r="AH62" s="115"/>
      <c r="AI62" s="115"/>
      <c r="AJ62" s="113"/>
      <c r="AK62" s="114"/>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8" customHeight="1" x14ac:dyDescent="0.3">
      <c r="A63" s="336"/>
      <c r="B63" s="373"/>
      <c r="C63" s="373"/>
      <c r="D63" s="373"/>
      <c r="E63" s="376"/>
      <c r="F63" s="373"/>
      <c r="G63" s="379"/>
      <c r="H63" s="382"/>
      <c r="I63" s="385"/>
      <c r="J63" s="391"/>
      <c r="K63" s="385">
        <f ca="1">IF(NOT(ISERROR(MATCH(J63,_xlfn.ANCHORARRAY(E74),0))),I76&amp;"Por favor no seleccionar los criterios de impacto",J63)</f>
        <v>0</v>
      </c>
      <c r="L63" s="382"/>
      <c r="M63" s="385"/>
      <c r="N63" s="388"/>
      <c r="O63" s="104">
        <v>4</v>
      </c>
      <c r="P63" s="169"/>
      <c r="Q63" s="105" t="str">
        <f t="shared" ref="Q63:Q65" si="60">IF(OR(R63="Preventivo",R63="Detectivo"),"Probabilidad",IF(R63="Correctivo","Impacto",""))</f>
        <v/>
      </c>
      <c r="R63" s="106"/>
      <c r="S63" s="106"/>
      <c r="T63" s="107" t="str">
        <f t="shared" si="57"/>
        <v/>
      </c>
      <c r="U63" s="106"/>
      <c r="V63" s="106"/>
      <c r="W63" s="106"/>
      <c r="X63" s="108" t="str">
        <f t="shared" ref="X63:X64" si="61">IFERROR(IF(AND(Q62="Probabilidad",Q63="Probabilidad"),(Z62-(+Z62*T63)),IF(AND(Q62="Impacto",Q63="Probabilidad"),(Z61-(+Z61*T63)),IF(Q63="Impacto",Z62,""))),"")</f>
        <v/>
      </c>
      <c r="Y63" s="109" t="str">
        <f t="shared" si="1"/>
        <v/>
      </c>
      <c r="Z63" s="110" t="str">
        <f t="shared" si="58"/>
        <v/>
      </c>
      <c r="AA63" s="109" t="str">
        <f t="shared" si="3"/>
        <v/>
      </c>
      <c r="AB63" s="110" t="str">
        <f t="shared" ref="AB63:AB64" si="62">IFERROR(IF(AND(Q62="Impacto",Q63="Impacto"),(AB62-(+AB62*T63)),IF(AND(Q62="Probabilidad",Q63="Impacto"),(AB61-(+AB61*T63)),IF(Q63="Probabilidad",AB62,""))),"")</f>
        <v/>
      </c>
      <c r="AC63" s="111"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112"/>
      <c r="AE63" s="113"/>
      <c r="AF63" s="114"/>
      <c r="AG63" s="115"/>
      <c r="AH63" s="115"/>
      <c r="AI63" s="115"/>
      <c r="AJ63" s="113"/>
      <c r="AK63" s="114"/>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8" customHeight="1" x14ac:dyDescent="0.3">
      <c r="A64" s="336"/>
      <c r="B64" s="373"/>
      <c r="C64" s="373"/>
      <c r="D64" s="373"/>
      <c r="E64" s="376"/>
      <c r="F64" s="373"/>
      <c r="G64" s="379"/>
      <c r="H64" s="382"/>
      <c r="I64" s="385"/>
      <c r="J64" s="391"/>
      <c r="K64" s="385">
        <f ca="1">IF(NOT(ISERROR(MATCH(J64,_xlfn.ANCHORARRAY(E75),0))),I77&amp;"Por favor no seleccionar los criterios de impacto",J64)</f>
        <v>0</v>
      </c>
      <c r="L64" s="382"/>
      <c r="M64" s="385"/>
      <c r="N64" s="388"/>
      <c r="O64" s="104">
        <v>5</v>
      </c>
      <c r="P64" s="169"/>
      <c r="Q64" s="105" t="str">
        <f t="shared" si="60"/>
        <v/>
      </c>
      <c r="R64" s="106"/>
      <c r="S64" s="106"/>
      <c r="T64" s="107" t="str">
        <f t="shared" si="57"/>
        <v/>
      </c>
      <c r="U64" s="106"/>
      <c r="V64" s="106"/>
      <c r="W64" s="106"/>
      <c r="X64" s="108" t="str">
        <f t="shared" si="61"/>
        <v/>
      </c>
      <c r="Y64" s="109" t="str">
        <f t="shared" si="1"/>
        <v/>
      </c>
      <c r="Z64" s="110" t="str">
        <f t="shared" si="58"/>
        <v/>
      </c>
      <c r="AA64" s="109" t="str">
        <f t="shared" si="3"/>
        <v/>
      </c>
      <c r="AB64" s="110" t="str">
        <f t="shared" si="62"/>
        <v/>
      </c>
      <c r="AC64" s="111"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12"/>
      <c r="AE64" s="113"/>
      <c r="AF64" s="114"/>
      <c r="AG64" s="115"/>
      <c r="AH64" s="115"/>
      <c r="AI64" s="115"/>
      <c r="AJ64" s="113"/>
      <c r="AK64" s="114"/>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69" ht="18" customHeight="1" x14ac:dyDescent="0.3">
      <c r="A65" s="337"/>
      <c r="B65" s="374"/>
      <c r="C65" s="374"/>
      <c r="D65" s="374"/>
      <c r="E65" s="377"/>
      <c r="F65" s="374"/>
      <c r="G65" s="380"/>
      <c r="H65" s="383"/>
      <c r="I65" s="386"/>
      <c r="J65" s="392"/>
      <c r="K65" s="386">
        <f ca="1">IF(NOT(ISERROR(MATCH(J65,_xlfn.ANCHORARRAY(E76),0))),I78&amp;"Por favor no seleccionar los criterios de impacto",J65)</f>
        <v>0</v>
      </c>
      <c r="L65" s="383"/>
      <c r="M65" s="386"/>
      <c r="N65" s="389"/>
      <c r="O65" s="104">
        <v>6</v>
      </c>
      <c r="P65" s="169"/>
      <c r="Q65" s="105" t="str">
        <f t="shared" si="60"/>
        <v/>
      </c>
      <c r="R65" s="106"/>
      <c r="S65" s="106"/>
      <c r="T65" s="107" t="str">
        <f t="shared" si="57"/>
        <v/>
      </c>
      <c r="U65" s="106"/>
      <c r="V65" s="106"/>
      <c r="W65" s="106"/>
      <c r="X65" s="108" t="str">
        <f>IFERROR(IF(AND(Q64="Probabilidad",Q65="Probabilidad"),(Z64-(+Z64*T65)),IF(AND(Q64="Impacto",Q65="Probabilidad"),(Z63-(+Z63*T65)),IF(Q65="Impacto",Z64,""))),"")</f>
        <v/>
      </c>
      <c r="Y65" s="109" t="str">
        <f t="shared" si="1"/>
        <v/>
      </c>
      <c r="Z65" s="110" t="str">
        <f t="shared" si="58"/>
        <v/>
      </c>
      <c r="AA65" s="109" t="str">
        <f t="shared" si="3"/>
        <v/>
      </c>
      <c r="AB65" s="110" t="str">
        <f>IFERROR(IF(AND(Q64="Impacto",Q65="Impacto"),(AB64-(+AB64*T65)),IF(AND(Q64="Probabilidad",Q65="Impacto"),(AB63-(+AB63*T65)),IF(Q65="Probabilidad",AB64,""))),"")</f>
        <v/>
      </c>
      <c r="AC65" s="111" t="str">
        <f t="shared" si="63"/>
        <v/>
      </c>
      <c r="AD65" s="112"/>
      <c r="AE65" s="113"/>
      <c r="AF65" s="114"/>
      <c r="AG65" s="115"/>
      <c r="AH65" s="115"/>
      <c r="AI65" s="115"/>
      <c r="AJ65" s="113"/>
      <c r="AK65" s="114"/>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row>
    <row r="66" spans="1:69" ht="18" customHeight="1" x14ac:dyDescent="0.3">
      <c r="A66" s="335">
        <v>10</v>
      </c>
      <c r="B66" s="372"/>
      <c r="C66" s="372"/>
      <c r="D66" s="372"/>
      <c r="E66" s="375"/>
      <c r="F66" s="372"/>
      <c r="G66" s="378"/>
      <c r="H66" s="381" t="str">
        <f>IF(G66&lt;=0,"",IF(G66&lt;=2,"Muy Baja",IF(G66&lt;=24,"Baja",IF(G66&lt;=500,"Media",IF(G66&lt;=5000,"Alta","Muy Alta")))))</f>
        <v/>
      </c>
      <c r="I66" s="384" t="str">
        <f>IF(H66="","",IF(H66="Muy Baja",0.2,IF(H66="Baja",0.4,IF(H66="Media",0.6,IF(H66="Alta",0.8,IF(H66="Muy Alta",1,))))))</f>
        <v/>
      </c>
      <c r="J66" s="390"/>
      <c r="K66" s="384">
        <f ca="1">IF(NOT(ISERROR(MATCH(J66,'Tabla Impacto'!$B$221:$B$223,0))),'Tabla Impacto'!$F$223&amp;"Por favor no seleccionar los criterios de impacto(Afectación Económica o presupuestal y Pérdida Reputacional)",J66)</f>
        <v>0</v>
      </c>
      <c r="L66" s="381" t="str">
        <f ca="1">IF(OR(K66='Tabla Impacto'!$C$11,K66='Tabla Impacto'!$D$11),"Leve",IF(OR(K66='Tabla Impacto'!$C$12,K66='Tabla Impacto'!$D$12),"Menor",IF(OR(K66='Tabla Impacto'!$C$13,K66='Tabla Impacto'!$D$13),"Moderado",IF(OR(K66='Tabla Impacto'!$C$14,K66='Tabla Impacto'!$D$14),"Mayor",IF(OR(K66='Tabla Impacto'!$C$15,K66='Tabla Impacto'!$D$15),"Catastrófico","")))))</f>
        <v/>
      </c>
      <c r="M66" s="384" t="str">
        <f ca="1">IF(L66="","",IF(L66="Leve",0.2,IF(L66="Menor",0.4,IF(L66="Moderado",0.6,IF(L66="Mayor",0.8,IF(L66="Catastrófico",1,))))))</f>
        <v/>
      </c>
      <c r="N66" s="387" t="str">
        <f ca="1">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104">
        <v>1</v>
      </c>
      <c r="P66" s="169"/>
      <c r="Q66" s="158"/>
      <c r="R66" s="161"/>
      <c r="S66" s="161"/>
      <c r="T66" s="162" t="str">
        <f>IF(AND(R66="Preventivo",S66="Automático"),"50%",IF(AND(R66="Preventivo",S66="Manual"),"40%",IF(AND(R66="Detectivo",S66="Automático"),"40%",IF(AND(R66="Detectivo",S66="Manual"),"30%",IF(AND(R66="Correctivo",S66="Automático"),"35%",IF(AND(R66="Correctivo",S66="Manual"),"25%",""))))))</f>
        <v/>
      </c>
      <c r="U66" s="161"/>
      <c r="V66" s="161"/>
      <c r="W66" s="161"/>
      <c r="X66" s="157" t="str">
        <f>IFERROR(IF(Q66="Probabilidad",(I66-(+I66*T66)),IF(Q66="Impacto",I66,"")),"")</f>
        <v/>
      </c>
      <c r="Y66" s="163" t="str">
        <f>IFERROR(IF(X66="","",IF(X66&lt;=0.2,"Muy Baja",IF(X66&lt;=0.4,"Baja",IF(X66&lt;=0.6,"Media",IF(X66&lt;=0.8,"Alta","Muy Alta"))))),"")</f>
        <v/>
      </c>
      <c r="Z66" s="164" t="str">
        <f>+X66</f>
        <v/>
      </c>
      <c r="AA66" s="163" t="str">
        <f>IFERROR(IF(AB66="","",IF(AB66&lt;=0.2,"Leve",IF(AB66&lt;=0.4,"Menor",IF(AB66&lt;=0.6,"Moderado",IF(AB66&lt;=0.8,"Mayor","Catastrófico"))))),"")</f>
        <v/>
      </c>
      <c r="AB66" s="164" t="str">
        <f>IFERROR(IF(Q66="Impacto",(M66-(+M66*T66)),IF(Q66="Probabilidad",M66,"")),"")</f>
        <v/>
      </c>
      <c r="AC66" s="165"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66"/>
      <c r="AE66" s="113"/>
      <c r="AF66" s="114"/>
      <c r="AG66" s="115"/>
      <c r="AH66" s="115"/>
      <c r="AI66" s="115"/>
      <c r="AJ66" s="113"/>
      <c r="AK66" s="114"/>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row>
    <row r="67" spans="1:69" ht="18" customHeight="1" x14ac:dyDescent="0.3">
      <c r="A67" s="336"/>
      <c r="B67" s="373"/>
      <c r="C67" s="373"/>
      <c r="D67" s="373"/>
      <c r="E67" s="376"/>
      <c r="F67" s="373"/>
      <c r="G67" s="379"/>
      <c r="H67" s="382"/>
      <c r="I67" s="385"/>
      <c r="J67" s="391"/>
      <c r="K67" s="385">
        <f ca="1">IF(NOT(ISERROR(MATCH(J67,_xlfn.ANCHORARRAY(E78),0))),I80&amp;"Por favor no seleccionar los criterios de impacto",J67)</f>
        <v>0</v>
      </c>
      <c r="L67" s="382"/>
      <c r="M67" s="385"/>
      <c r="N67" s="388"/>
      <c r="O67" s="104">
        <v>2</v>
      </c>
      <c r="P67" s="169"/>
      <c r="Q67" s="105" t="str">
        <f>IF(OR(R67="Preventivo",R67="Detectivo"),"Probabilidad",IF(R67="Correctivo","Impacto",""))</f>
        <v/>
      </c>
      <c r="R67" s="106"/>
      <c r="S67" s="106"/>
      <c r="T67" s="107" t="str">
        <f t="shared" ref="T67:T71" si="64">IF(AND(R67="Preventivo",S67="Automático"),"50%",IF(AND(R67="Preventivo",S67="Manual"),"40%",IF(AND(R67="Detectivo",S67="Automático"),"40%",IF(AND(R67="Detectivo",S67="Manual"),"30%",IF(AND(R67="Correctivo",S67="Automático"),"35%",IF(AND(R67="Correctivo",S67="Manual"),"25%",""))))))</f>
        <v/>
      </c>
      <c r="U67" s="106"/>
      <c r="V67" s="106"/>
      <c r="W67" s="106"/>
      <c r="X67" s="108" t="str">
        <f>IFERROR(IF(AND(Q66="Probabilidad",Q67="Probabilidad"),(Z66-(+Z66*T67)),IF(Q67="Probabilidad",(I66-(+I66*T67)),IF(Q67="Impacto",Z66,""))),"")</f>
        <v/>
      </c>
      <c r="Y67" s="109" t="str">
        <f t="shared" si="1"/>
        <v/>
      </c>
      <c r="Z67" s="110" t="str">
        <f t="shared" ref="Z67:Z71" si="65">+X67</f>
        <v/>
      </c>
      <c r="AA67" s="109" t="str">
        <f t="shared" si="3"/>
        <v/>
      </c>
      <c r="AB67" s="110" t="str">
        <f>IFERROR(IF(AND(Q66="Impacto",Q67="Impacto"),(AB66-(+AB66*T67)),IF(Q67="Impacto",(M66-(+M66*T67)),IF(Q67="Probabilidad",AB66,""))),"")</f>
        <v/>
      </c>
      <c r="AC67" s="111"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12"/>
      <c r="AE67" s="113"/>
      <c r="AF67" s="114"/>
      <c r="AG67" s="115"/>
      <c r="AH67" s="115"/>
      <c r="AI67" s="115"/>
      <c r="AJ67" s="113"/>
      <c r="AK67" s="114"/>
    </row>
    <row r="68" spans="1:69" ht="18" customHeight="1" x14ac:dyDescent="0.3">
      <c r="A68" s="336"/>
      <c r="B68" s="373"/>
      <c r="C68" s="373"/>
      <c r="D68" s="373"/>
      <c r="E68" s="376"/>
      <c r="F68" s="373"/>
      <c r="G68" s="379"/>
      <c r="H68" s="382"/>
      <c r="I68" s="385"/>
      <c r="J68" s="391"/>
      <c r="K68" s="385">
        <f ca="1">IF(NOT(ISERROR(MATCH(J68,_xlfn.ANCHORARRAY(E79),0))),I81&amp;"Por favor no seleccionar los criterios de impacto",J68)</f>
        <v>0</v>
      </c>
      <c r="L68" s="382"/>
      <c r="M68" s="385"/>
      <c r="N68" s="388"/>
      <c r="O68" s="104">
        <v>3</v>
      </c>
      <c r="P68" s="170"/>
      <c r="Q68" s="105" t="str">
        <f>IF(OR(R68="Preventivo",R68="Detectivo"),"Probabilidad",IF(R68="Correctivo","Impacto",""))</f>
        <v/>
      </c>
      <c r="R68" s="106"/>
      <c r="S68" s="106"/>
      <c r="T68" s="107" t="str">
        <f t="shared" si="64"/>
        <v/>
      </c>
      <c r="U68" s="106"/>
      <c r="V68" s="106"/>
      <c r="W68" s="106"/>
      <c r="X68" s="108" t="str">
        <f>IFERROR(IF(AND(Q67="Probabilidad",Q68="Probabilidad"),(Z67-(+Z67*T68)),IF(AND(Q67="Impacto",Q68="Probabilidad"),(Z66-(+Z66*T68)),IF(Q68="Impacto",Z67,""))),"")</f>
        <v/>
      </c>
      <c r="Y68" s="109" t="str">
        <f t="shared" si="1"/>
        <v/>
      </c>
      <c r="Z68" s="110" t="str">
        <f t="shared" si="65"/>
        <v/>
      </c>
      <c r="AA68" s="109" t="str">
        <f t="shared" si="3"/>
        <v/>
      </c>
      <c r="AB68" s="110" t="str">
        <f>IFERROR(IF(AND(Q67="Impacto",Q68="Impacto"),(AB67-(+AB67*T68)),IF(AND(Q67="Probabilidad",Q68="Impacto"),(AB66-(+AB66*T68)),IF(Q68="Probabilidad",AB67,""))),"")</f>
        <v/>
      </c>
      <c r="AC68" s="111" t="str">
        <f t="shared" si="66"/>
        <v/>
      </c>
      <c r="AD68" s="112"/>
      <c r="AE68" s="113"/>
      <c r="AF68" s="114"/>
      <c r="AG68" s="115"/>
      <c r="AH68" s="115"/>
      <c r="AI68" s="115"/>
      <c r="AJ68" s="113"/>
      <c r="AK68" s="114"/>
    </row>
    <row r="69" spans="1:69" ht="18" customHeight="1" x14ac:dyDescent="0.3">
      <c r="A69" s="336"/>
      <c r="B69" s="373"/>
      <c r="C69" s="373"/>
      <c r="D69" s="373"/>
      <c r="E69" s="376"/>
      <c r="F69" s="373"/>
      <c r="G69" s="379"/>
      <c r="H69" s="382"/>
      <c r="I69" s="385"/>
      <c r="J69" s="391"/>
      <c r="K69" s="385">
        <f ca="1">IF(NOT(ISERROR(MATCH(J69,_xlfn.ANCHORARRAY(E80),0))),I82&amp;"Por favor no seleccionar los criterios de impacto",J69)</f>
        <v>0</v>
      </c>
      <c r="L69" s="382"/>
      <c r="M69" s="385"/>
      <c r="N69" s="388"/>
      <c r="O69" s="104">
        <v>4</v>
      </c>
      <c r="P69" s="169"/>
      <c r="Q69" s="105" t="str">
        <f t="shared" ref="Q69:Q71" si="67">IF(OR(R69="Preventivo",R69="Detectivo"),"Probabilidad",IF(R69="Correctivo","Impacto",""))</f>
        <v/>
      </c>
      <c r="R69" s="106"/>
      <c r="S69" s="106"/>
      <c r="T69" s="107" t="str">
        <f t="shared" si="64"/>
        <v/>
      </c>
      <c r="U69" s="106"/>
      <c r="V69" s="106"/>
      <c r="W69" s="106"/>
      <c r="X69" s="108" t="str">
        <f t="shared" ref="X69:X70" si="68">IFERROR(IF(AND(Q68="Probabilidad",Q69="Probabilidad"),(Z68-(+Z68*T69)),IF(AND(Q68="Impacto",Q69="Probabilidad"),(Z67-(+Z67*T69)),IF(Q69="Impacto",Z68,""))),"")</f>
        <v/>
      </c>
      <c r="Y69" s="109" t="str">
        <f t="shared" si="1"/>
        <v/>
      </c>
      <c r="Z69" s="110" t="str">
        <f t="shared" si="65"/>
        <v/>
      </c>
      <c r="AA69" s="109" t="str">
        <f t="shared" si="3"/>
        <v/>
      </c>
      <c r="AB69" s="110" t="str">
        <f t="shared" ref="AB69:AB70" si="69">IFERROR(IF(AND(Q68="Impacto",Q69="Impacto"),(AB68-(+AB68*T69)),IF(AND(Q68="Probabilidad",Q69="Impacto"),(AB67-(+AB67*T69)),IF(Q69="Probabilidad",AB68,""))),"")</f>
        <v/>
      </c>
      <c r="AC69" s="111"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112"/>
      <c r="AE69" s="113"/>
      <c r="AF69" s="114"/>
      <c r="AG69" s="115"/>
      <c r="AH69" s="115"/>
      <c r="AI69" s="115"/>
      <c r="AJ69" s="113"/>
      <c r="AK69" s="114"/>
    </row>
    <row r="70" spans="1:69" ht="18" customHeight="1" x14ac:dyDescent="0.3">
      <c r="A70" s="336"/>
      <c r="B70" s="373"/>
      <c r="C70" s="373"/>
      <c r="D70" s="373"/>
      <c r="E70" s="376"/>
      <c r="F70" s="373"/>
      <c r="G70" s="379"/>
      <c r="H70" s="382"/>
      <c r="I70" s="385"/>
      <c r="J70" s="391"/>
      <c r="K70" s="385">
        <f ca="1">IF(NOT(ISERROR(MATCH(J70,_xlfn.ANCHORARRAY(E81),0))),I83&amp;"Por favor no seleccionar los criterios de impacto",J70)</f>
        <v>0</v>
      </c>
      <c r="L70" s="382"/>
      <c r="M70" s="385"/>
      <c r="N70" s="388"/>
      <c r="O70" s="104">
        <v>5</v>
      </c>
      <c r="P70" s="169"/>
      <c r="Q70" s="105" t="str">
        <f t="shared" si="67"/>
        <v/>
      </c>
      <c r="R70" s="106"/>
      <c r="S70" s="106"/>
      <c r="T70" s="107" t="str">
        <f t="shared" si="64"/>
        <v/>
      </c>
      <c r="U70" s="106"/>
      <c r="V70" s="106"/>
      <c r="W70" s="106"/>
      <c r="X70" s="108" t="str">
        <f t="shared" si="68"/>
        <v/>
      </c>
      <c r="Y70" s="109" t="str">
        <f t="shared" si="1"/>
        <v/>
      </c>
      <c r="Z70" s="110" t="str">
        <f t="shared" si="65"/>
        <v/>
      </c>
      <c r="AA70" s="109" t="str">
        <f t="shared" si="3"/>
        <v/>
      </c>
      <c r="AB70" s="110" t="str">
        <f t="shared" si="69"/>
        <v/>
      </c>
      <c r="AC70" s="111"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112"/>
      <c r="AE70" s="113"/>
      <c r="AF70" s="114"/>
      <c r="AG70" s="115"/>
      <c r="AH70" s="115"/>
      <c r="AI70" s="115"/>
      <c r="AJ70" s="113"/>
      <c r="AK70" s="114"/>
    </row>
    <row r="71" spans="1:69" ht="18" customHeight="1" x14ac:dyDescent="0.3">
      <c r="A71" s="337"/>
      <c r="B71" s="374"/>
      <c r="C71" s="374"/>
      <c r="D71" s="374"/>
      <c r="E71" s="377"/>
      <c r="F71" s="374"/>
      <c r="G71" s="380"/>
      <c r="H71" s="383"/>
      <c r="I71" s="386"/>
      <c r="J71" s="392"/>
      <c r="K71" s="386">
        <f ca="1">IF(NOT(ISERROR(MATCH(J71,_xlfn.ANCHORARRAY(E82),0))),I84&amp;"Por favor no seleccionar los criterios de impacto",J71)</f>
        <v>0</v>
      </c>
      <c r="L71" s="383"/>
      <c r="M71" s="386"/>
      <c r="N71" s="389"/>
      <c r="O71" s="104">
        <v>6</v>
      </c>
      <c r="P71" s="169"/>
      <c r="Q71" s="105" t="str">
        <f t="shared" si="67"/>
        <v/>
      </c>
      <c r="R71" s="106"/>
      <c r="S71" s="106"/>
      <c r="T71" s="107" t="str">
        <f t="shared" si="64"/>
        <v/>
      </c>
      <c r="U71" s="106"/>
      <c r="V71" s="106"/>
      <c r="W71" s="106"/>
      <c r="X71" s="108" t="str">
        <f>IFERROR(IF(AND(Q70="Probabilidad",Q71="Probabilidad"),(Z70-(+Z70*T71)),IF(AND(Q70="Impacto",Q71="Probabilidad"),(Z69-(+Z69*T71)),IF(Q71="Impacto",Z70,""))),"")</f>
        <v/>
      </c>
      <c r="Y71" s="109" t="str">
        <f t="shared" si="1"/>
        <v/>
      </c>
      <c r="Z71" s="110" t="str">
        <f t="shared" si="65"/>
        <v/>
      </c>
      <c r="AA71" s="109" t="str">
        <f t="shared" si="3"/>
        <v/>
      </c>
      <c r="AB71" s="110" t="str">
        <f>IFERROR(IF(AND(Q70="Impacto",Q71="Impacto"),(AB70-(+AB70*T71)),IF(AND(Q70="Probabilidad",Q71="Impacto"),(AB69-(+AB69*T71)),IF(Q71="Probabilidad",AB70,""))),"")</f>
        <v/>
      </c>
      <c r="AC71" s="111" t="str">
        <f t="shared" si="70"/>
        <v/>
      </c>
      <c r="AD71" s="112"/>
      <c r="AE71" s="113"/>
      <c r="AF71" s="114"/>
      <c r="AG71" s="115"/>
      <c r="AH71" s="115"/>
      <c r="AI71" s="115"/>
      <c r="AJ71" s="113"/>
      <c r="AK71" s="114"/>
    </row>
    <row r="72" spans="1:69" ht="34.5" customHeight="1" x14ac:dyDescent="0.3">
      <c r="A72" s="5"/>
      <c r="B72" s="393" t="s">
        <v>125</v>
      </c>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5"/>
    </row>
    <row r="74" spans="1:69" x14ac:dyDescent="0.3">
      <c r="A74" s="1"/>
      <c r="B74" s="23" t="s">
        <v>126</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507" operator="equal">
      <formula>"Muy Alta"</formula>
    </cfRule>
    <cfRule type="cellIs" dxfId="107" priority="508" operator="equal">
      <formula>"Alta"</formula>
    </cfRule>
    <cfRule type="cellIs" dxfId="106" priority="509" operator="equal">
      <formula>"Media"</formula>
    </cfRule>
    <cfRule type="cellIs" dxfId="105" priority="511" operator="equal">
      <formula>"Muy Baja"</formula>
    </cfRule>
    <cfRule type="cellIs" dxfId="104" priority="510" operator="equal">
      <formula>"Baja"</formula>
    </cfRule>
  </conditionalFormatting>
  <conditionalFormatting sqref="H24">
    <cfRule type="cellIs" dxfId="103" priority="413" operator="equal">
      <formula>"Muy Baja"</formula>
    </cfRule>
    <cfRule type="cellIs" dxfId="102" priority="411" operator="equal">
      <formula>"Media"</formula>
    </cfRule>
    <cfRule type="cellIs" dxfId="101" priority="412" operator="equal">
      <formula>"Baja"</formula>
    </cfRule>
    <cfRule type="cellIs" dxfId="100" priority="410" operator="equal">
      <formula>"Alta"</formula>
    </cfRule>
    <cfRule type="cellIs" dxfId="99" priority="409" operator="equal">
      <formula>"Muy Alta"</formula>
    </cfRule>
  </conditionalFormatting>
  <conditionalFormatting sqref="H30">
    <cfRule type="cellIs" dxfId="98" priority="385" operator="equal">
      <formula>"Muy Baja"</formula>
    </cfRule>
    <cfRule type="cellIs" dxfId="97" priority="384" operator="equal">
      <formula>"Baja"</formula>
    </cfRule>
    <cfRule type="cellIs" dxfId="96" priority="383" operator="equal">
      <formula>"Media"</formula>
    </cfRule>
    <cfRule type="cellIs" dxfId="95" priority="382" operator="equal">
      <formula>"Alta"</formula>
    </cfRule>
    <cfRule type="cellIs" dxfId="94" priority="381" operator="equal">
      <formula>"Muy Alta"</formula>
    </cfRule>
  </conditionalFormatting>
  <conditionalFormatting sqref="H36">
    <cfRule type="cellIs" dxfId="93" priority="357" operator="equal">
      <formula>"Muy Baja"</formula>
    </cfRule>
    <cfRule type="cellIs" dxfId="92" priority="353" operator="equal">
      <formula>"Muy Alta"</formula>
    </cfRule>
    <cfRule type="cellIs" dxfId="91" priority="354" operator="equal">
      <formula>"Alta"</formula>
    </cfRule>
    <cfRule type="cellIs" dxfId="90" priority="355" operator="equal">
      <formula>"Media"</formula>
    </cfRule>
    <cfRule type="cellIs" dxfId="89" priority="356" operator="equal">
      <formula>"Baja"</formula>
    </cfRule>
  </conditionalFormatting>
  <conditionalFormatting sqref="H42">
    <cfRule type="cellIs" dxfId="88" priority="328" operator="equal">
      <formula>"Baja"</formula>
    </cfRule>
    <cfRule type="cellIs" dxfId="87" priority="329" operator="equal">
      <formula>"Muy Baja"</formula>
    </cfRule>
    <cfRule type="cellIs" dxfId="86" priority="327" operator="equal">
      <formula>"Media"</formula>
    </cfRule>
    <cfRule type="cellIs" dxfId="85" priority="326" operator="equal">
      <formula>"Alta"</formula>
    </cfRule>
    <cfRule type="cellIs" dxfId="84" priority="325" operator="equal">
      <formula>"Muy Alta"</formula>
    </cfRule>
  </conditionalFormatting>
  <conditionalFormatting sqref="H48">
    <cfRule type="cellIs" dxfId="83" priority="298" operator="equal">
      <formula>"Alta"</formula>
    </cfRule>
    <cfRule type="cellIs" dxfId="82" priority="299" operator="equal">
      <formula>"Media"</formula>
    </cfRule>
    <cfRule type="cellIs" dxfId="81" priority="300" operator="equal">
      <formula>"Baja"</formula>
    </cfRule>
    <cfRule type="cellIs" dxfId="80" priority="297" operator="equal">
      <formula>"Muy Alta"</formula>
    </cfRule>
    <cfRule type="cellIs" dxfId="79" priority="301" operator="equal">
      <formula>"Muy Baja"</formula>
    </cfRule>
  </conditionalFormatting>
  <conditionalFormatting sqref="H54">
    <cfRule type="cellIs" dxfId="78" priority="272" operator="equal">
      <formula>"Baja"</formula>
    </cfRule>
    <cfRule type="cellIs" dxfId="77" priority="269" operator="equal">
      <formula>"Muy Alta"</formula>
    </cfRule>
    <cfRule type="cellIs" dxfId="76" priority="270" operator="equal">
      <formula>"Alta"</formula>
    </cfRule>
    <cfRule type="cellIs" dxfId="75" priority="271" operator="equal">
      <formula>"Media"</formula>
    </cfRule>
    <cfRule type="cellIs" dxfId="74" priority="273" operator="equal">
      <formula>"Muy Baja"</formula>
    </cfRule>
  </conditionalFormatting>
  <conditionalFormatting sqref="H60">
    <cfRule type="cellIs" dxfId="73" priority="244" operator="equal">
      <formula>"Baja"</formula>
    </cfRule>
    <cfRule type="cellIs" dxfId="72" priority="243" operator="equal">
      <formula>"Media"</formula>
    </cfRule>
    <cfRule type="cellIs" dxfId="71" priority="245" operator="equal">
      <formula>"Muy Baja"</formula>
    </cfRule>
    <cfRule type="cellIs" dxfId="70" priority="242" operator="equal">
      <formula>"Alta"</formula>
    </cfRule>
    <cfRule type="cellIs" dxfId="69" priority="241" operator="equal">
      <formula>"Muy Alta"</formula>
    </cfRule>
  </conditionalFormatting>
  <conditionalFormatting sqref="H66">
    <cfRule type="cellIs" dxfId="68" priority="214" operator="equal">
      <formula>"Alta"</formula>
    </cfRule>
    <cfRule type="cellIs" dxfId="67" priority="213" operator="equal">
      <formula>"Muy Alta"</formula>
    </cfRule>
    <cfRule type="cellIs" dxfId="66" priority="217" operator="equal">
      <formula>"Muy Baja"</formula>
    </cfRule>
    <cfRule type="cellIs" dxfId="65" priority="216" operator="equal">
      <formula>"Baja"</formula>
    </cfRule>
    <cfRule type="cellIs" dxfId="64" priority="215" operator="equal">
      <formula>"Media"</formula>
    </cfRule>
  </conditionalFormatting>
  <conditionalFormatting sqref="K12:K71">
    <cfRule type="containsText" dxfId="63" priority="189" operator="containsText" text="❌">
      <formula>NOT(ISERROR(SEARCH("❌",K12)))</formula>
    </cfRule>
  </conditionalFormatting>
  <conditionalFormatting sqref="L12 L18 L24 L30 L36 L42 L48 L54 L60 L66">
    <cfRule type="cellIs" dxfId="62" priority="502" operator="equal">
      <formula>"Catastrófico"</formula>
    </cfRule>
    <cfRule type="cellIs" dxfId="61" priority="506" operator="equal">
      <formula>"Leve"</formula>
    </cfRule>
    <cfRule type="cellIs" dxfId="60" priority="505" operator="equal">
      <formula>"Menor"</formula>
    </cfRule>
    <cfRule type="cellIs" dxfId="59" priority="504" operator="equal">
      <formula>"Moderado"</formula>
    </cfRule>
    <cfRule type="cellIs" dxfId="58" priority="503" operator="equal">
      <formula>"Mayor"</formula>
    </cfRule>
  </conditionalFormatting>
  <conditionalFormatting sqref="N12">
    <cfRule type="cellIs" dxfId="57" priority="498" operator="equal">
      <formula>"Extremo"</formula>
    </cfRule>
    <cfRule type="cellIs" dxfId="56" priority="501" operator="equal">
      <formula>"Bajo"</formula>
    </cfRule>
    <cfRule type="cellIs" dxfId="55" priority="500" operator="equal">
      <formula>"Moderado"</formula>
    </cfRule>
    <cfRule type="cellIs" dxfId="54" priority="499" operator="equal">
      <formula>"Alto"</formula>
    </cfRule>
  </conditionalFormatting>
  <conditionalFormatting sqref="N18">
    <cfRule type="cellIs" dxfId="53" priority="430" operator="equal">
      <formula>"Moderado"</formula>
    </cfRule>
    <cfRule type="cellIs" dxfId="52" priority="428" operator="equal">
      <formula>"Extremo"</formula>
    </cfRule>
    <cfRule type="cellIs" dxfId="51" priority="431" operator="equal">
      <formula>"Bajo"</formula>
    </cfRule>
    <cfRule type="cellIs" dxfId="50" priority="429" operator="equal">
      <formula>"Alto"</formula>
    </cfRule>
  </conditionalFormatting>
  <conditionalFormatting sqref="N24">
    <cfRule type="cellIs" dxfId="49" priority="403" operator="equal">
      <formula>"Bajo"</formula>
    </cfRule>
    <cfRule type="cellIs" dxfId="48" priority="400" operator="equal">
      <formula>"Extremo"</formula>
    </cfRule>
    <cfRule type="cellIs" dxfId="47" priority="401" operator="equal">
      <formula>"Alto"</formula>
    </cfRule>
    <cfRule type="cellIs" dxfId="46" priority="402" operator="equal">
      <formula>"Moderado"</formula>
    </cfRule>
  </conditionalFormatting>
  <conditionalFormatting sqref="N30">
    <cfRule type="cellIs" dxfId="45" priority="374" operator="equal">
      <formula>"Moderado"</formula>
    </cfRule>
    <cfRule type="cellIs" dxfId="44" priority="372" operator="equal">
      <formula>"Extremo"</formula>
    </cfRule>
    <cfRule type="cellIs" dxfId="43" priority="375" operator="equal">
      <formula>"Bajo"</formula>
    </cfRule>
    <cfRule type="cellIs" dxfId="42" priority="373" operator="equal">
      <formula>"Alto"</formula>
    </cfRule>
  </conditionalFormatting>
  <conditionalFormatting sqref="N36">
    <cfRule type="cellIs" dxfId="41" priority="347" operator="equal">
      <formula>"Bajo"</formula>
    </cfRule>
    <cfRule type="cellIs" dxfId="40" priority="346" operator="equal">
      <formula>"Moderado"</formula>
    </cfRule>
    <cfRule type="cellIs" dxfId="39" priority="345" operator="equal">
      <formula>"Alto"</formula>
    </cfRule>
    <cfRule type="cellIs" dxfId="38" priority="344" operator="equal">
      <formula>"Extremo"</formula>
    </cfRule>
  </conditionalFormatting>
  <conditionalFormatting sqref="N42">
    <cfRule type="cellIs" dxfId="37" priority="318" operator="equal">
      <formula>"Moderado"</formula>
    </cfRule>
    <cfRule type="cellIs" dxfId="36" priority="319" operator="equal">
      <formula>"Bajo"</formula>
    </cfRule>
    <cfRule type="cellIs" dxfId="35" priority="316" operator="equal">
      <formula>"Extremo"</formula>
    </cfRule>
    <cfRule type="cellIs" dxfId="34" priority="317" operator="equal">
      <formula>"Alto"</formula>
    </cfRule>
  </conditionalFormatting>
  <conditionalFormatting sqref="N48">
    <cfRule type="cellIs" dxfId="33" priority="291" operator="equal">
      <formula>"Bajo"</formula>
    </cfRule>
    <cfRule type="cellIs" dxfId="32" priority="290" operator="equal">
      <formula>"Moderado"</formula>
    </cfRule>
    <cfRule type="cellIs" dxfId="31" priority="289" operator="equal">
      <formula>"Alto"</formula>
    </cfRule>
    <cfRule type="cellIs" dxfId="30" priority="288" operator="equal">
      <formula>"Extremo"</formula>
    </cfRule>
  </conditionalFormatting>
  <conditionalFormatting sqref="N54">
    <cfRule type="cellIs" dxfId="29" priority="263" operator="equal">
      <formula>"Bajo"</formula>
    </cfRule>
    <cfRule type="cellIs" dxfId="28" priority="262" operator="equal">
      <formula>"Moderado"</formula>
    </cfRule>
    <cfRule type="cellIs" dxfId="27" priority="261" operator="equal">
      <formula>"Alto"</formula>
    </cfRule>
    <cfRule type="cellIs" dxfId="26" priority="260" operator="equal">
      <formula>"Extremo"</formula>
    </cfRule>
  </conditionalFormatting>
  <conditionalFormatting sqref="N60">
    <cfRule type="cellIs" dxfId="25" priority="233" operator="equal">
      <formula>"Alto"</formula>
    </cfRule>
    <cfRule type="cellIs" dxfId="24" priority="234" operator="equal">
      <formula>"Moderado"</formula>
    </cfRule>
    <cfRule type="cellIs" dxfId="23" priority="235" operator="equal">
      <formula>"Bajo"</formula>
    </cfRule>
    <cfRule type="cellIs" dxfId="22" priority="232" operator="equal">
      <formula>"Extremo"</formula>
    </cfRule>
  </conditionalFormatting>
  <conditionalFormatting sqref="N66">
    <cfRule type="cellIs" dxfId="21" priority="207" operator="equal">
      <formula>"Bajo"</formula>
    </cfRule>
    <cfRule type="cellIs" dxfId="20" priority="204" operator="equal">
      <formula>"Extremo"</formula>
    </cfRule>
    <cfRule type="cellIs" dxfId="19" priority="206" operator="equal">
      <formula>"Moderado"</formula>
    </cfRule>
    <cfRule type="cellIs" dxfId="18" priority="205" operator="equal">
      <formula>"Alto"</formula>
    </cfRule>
  </conditionalFormatting>
  <conditionalFormatting sqref="Y12:Y71">
    <cfRule type="cellIs" dxfId="17" priority="10" operator="equal">
      <formula>"Muy Alta"</formula>
    </cfRule>
    <cfRule type="cellIs" dxfId="16" priority="11" operator="equal">
      <formula>"Alta"</formula>
    </cfRule>
    <cfRule type="cellIs" dxfId="15" priority="12" operator="equal">
      <formula>"Media"</formula>
    </cfRule>
    <cfRule type="cellIs" dxfId="14" priority="13" operator="equal">
      <formula>"Baja"</formula>
    </cfRule>
    <cfRule type="cellIs" dxfId="13" priority="14" operator="equal">
      <formula>"Muy Baja"</formula>
    </cfRule>
  </conditionalFormatting>
  <conditionalFormatting sqref="AA12:AA71">
    <cfRule type="cellIs" dxfId="12" priority="5" operator="equal">
      <formula>"Catastrófico"</formula>
    </cfRule>
    <cfRule type="cellIs" dxfId="11" priority="6" operator="equal">
      <formula>"Mayor"</formula>
    </cfRule>
    <cfRule type="cellIs" dxfId="10" priority="7" operator="equal">
      <formula>"Moderado"</formula>
    </cfRule>
    <cfRule type="cellIs" dxfId="9" priority="8" operator="equal">
      <formula>"Menor"</formula>
    </cfRule>
    <cfRule type="cellIs" dxfId="8" priority="9" operator="equal">
      <formula>"Leve"</formula>
    </cfRule>
  </conditionalFormatting>
  <conditionalFormatting sqref="AC12:AC71">
    <cfRule type="cellIs" dxfId="7" priority="2" operator="equal">
      <formula>"Alto"</formula>
    </cfRule>
    <cfRule type="cellIs" dxfId="6" priority="3" operator="equal">
      <formula>"Moderado"</formula>
    </cfRule>
    <cfRule type="cellIs" dxfId="5" priority="4" operator="equal">
      <formula>"Bajo"</formula>
    </cfRule>
    <cfRule type="cellIs" dxfId="4" priority="1" operator="equal">
      <formula>"Extremo"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controles'!$D$4:$D$6</xm:f>
          </x14:formula1>
          <xm:sqref>R12:R23 R25:R71</xm:sqref>
        </x14:dataValidation>
        <x14:dataValidation type="list" allowBlank="1" showInputMessage="1" showErrorMessage="1" xr:uid="{00000000-0002-0000-0100-000001000000}">
          <x14:formula1>
            <xm:f>'Tabla Valoración controles'!$D$7:$D$8</xm:f>
          </x14:formula1>
          <xm:sqref>S12:S23 S25:S71</xm:sqref>
        </x14:dataValidation>
        <x14:dataValidation type="list" allowBlank="1" showInputMessage="1" showErrorMessage="1" xr:uid="{00000000-0002-0000-0100-000002000000}">
          <x14:formula1>
            <xm:f>'Tabla Valoración controles'!$D$9:$D$10</xm:f>
          </x14:formula1>
          <xm:sqref>U12:U23 U25:U71</xm:sqref>
        </x14:dataValidation>
        <x14:dataValidation type="list" allowBlank="1" showInputMessage="1" showErrorMessage="1" xr:uid="{00000000-0002-0000-0100-000003000000}">
          <x14:formula1>
            <xm:f>'Tabla Valoración controles'!$D$11:$D$12</xm:f>
          </x14:formula1>
          <xm:sqref>V12:V23 V25:V71</xm:sqref>
        </x14:dataValidation>
        <x14:dataValidation type="list" allowBlank="1" showInputMessage="1" showErrorMessage="1" xr:uid="{00000000-0002-0000-0100-000005000000}">
          <x14:formula1>
            <xm:f>'Tabla Valoración controles'!$D$13:$D$14</xm:f>
          </x14:formula1>
          <xm:sqref>W12:W23 W25:W71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AD12:AD23 AD25:AD71</xm:sqref>
        </x14:dataValidation>
        <x14:dataValidation type="list" allowBlank="1" showInputMessage="1" showErrorMessage="1" xr:uid="{00000000-0002-0000-0100-000009000000}">
          <x14:formula1>
            <xm:f>'Tabla Impacto'!$F$210:$F$221</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AE12:AE23 AE25:AE71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AF12:AF23 AF25:AF71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AG25:AH71 AH12:AH23 AG20:AG23 AG14:AG17</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0" sqref="AB20:AC21"/>
    </sheetView>
  </sheetViews>
  <sheetFormatPr baseColWidth="10" defaultColWidth="11.42578125" defaultRowHeight="15" x14ac:dyDescent="0.25"/>
  <cols>
    <col min="2" max="39" width="5.7109375" customWidth="1"/>
    <col min="41" max="46" width="5.7109375" customWidth="1"/>
  </cols>
  <sheetData>
    <row r="1" spans="1:99"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row>
    <row r="2" spans="1:99" ht="18" customHeight="1" x14ac:dyDescent="0.25">
      <c r="A2" s="81"/>
      <c r="B2" s="426" t="s">
        <v>127</v>
      </c>
      <c r="C2" s="426"/>
      <c r="D2" s="426"/>
      <c r="E2" s="426"/>
      <c r="F2" s="426"/>
      <c r="G2" s="426"/>
      <c r="H2" s="426"/>
      <c r="I2" s="426"/>
      <c r="J2" s="463" t="s">
        <v>23</v>
      </c>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row>
    <row r="3" spans="1:99" ht="18.75" customHeight="1" x14ac:dyDescent="0.25">
      <c r="A3" s="81"/>
      <c r="B3" s="426"/>
      <c r="C3" s="426"/>
      <c r="D3" s="426"/>
      <c r="E3" s="426"/>
      <c r="F3" s="426"/>
      <c r="G3" s="426"/>
      <c r="H3" s="426"/>
      <c r="I3" s="426"/>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row>
    <row r="4" spans="1:99" ht="15" customHeight="1" x14ac:dyDescent="0.25">
      <c r="A4" s="81"/>
      <c r="B4" s="426"/>
      <c r="C4" s="426"/>
      <c r="D4" s="426"/>
      <c r="E4" s="426"/>
      <c r="F4" s="426"/>
      <c r="G4" s="426"/>
      <c r="H4" s="426"/>
      <c r="I4" s="426"/>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row>
    <row r="5" spans="1:99"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row>
    <row r="6" spans="1:99" ht="15" customHeight="1" x14ac:dyDescent="0.25">
      <c r="A6" s="81"/>
      <c r="B6" s="474" t="s">
        <v>128</v>
      </c>
      <c r="C6" s="474"/>
      <c r="D6" s="475"/>
      <c r="E6" s="464" t="s">
        <v>129</v>
      </c>
      <c r="F6" s="465"/>
      <c r="G6" s="465"/>
      <c r="H6" s="465"/>
      <c r="I6" s="466"/>
      <c r="J6" s="460" t="str">
        <f ca="1">IF(AND('Mapa de Riesgos'!$H$12="Muy Alta",'Mapa de Riesgos'!$L$12="Leve"),CONCATENATE("R",'Mapa de Riesgos'!$A$12),"")</f>
        <v/>
      </c>
      <c r="K6" s="461"/>
      <c r="L6" s="461" t="str">
        <f ca="1">IF(AND('Mapa de Riesgos'!$H$18="Muy Alta",'Mapa de Riesgos'!$L$18="Leve"),CONCATENATE("R",'Mapa de Riesgos'!$A$18),"")</f>
        <v/>
      </c>
      <c r="M6" s="461"/>
      <c r="N6" s="461" t="str">
        <f ca="1">IF(AND('Mapa de Riesgos'!$H$24="Muy Alta",'Mapa de Riesgos'!$L$24="Leve"),CONCATENATE("R",'Mapa de Riesgos'!$A$24),"")</f>
        <v/>
      </c>
      <c r="O6" s="462"/>
      <c r="P6" s="460" t="str">
        <f ca="1">IF(AND('Mapa de Riesgos'!$H$12="Muy Alta",'Mapa de Riesgos'!$L$12="Menor"),CONCATENATE("R",'Mapa de Riesgos'!$A$12),"")</f>
        <v/>
      </c>
      <c r="Q6" s="461"/>
      <c r="R6" s="461" t="str">
        <f ca="1">IF(AND('Mapa de Riesgos'!$H$18="Muy Alta",'Mapa de Riesgos'!$L$18="Menor"),CONCATENATE("R",'Mapa de Riesgos'!$A$18),"")</f>
        <v/>
      </c>
      <c r="S6" s="461"/>
      <c r="T6" s="461" t="str">
        <f ca="1">IF(AND('Mapa de Riesgos'!$H$24="Muy Alta",'Mapa de Riesgos'!$L$24="Menor"),CONCATENATE("R",'Mapa de Riesgos'!$A$24),"")</f>
        <v/>
      </c>
      <c r="U6" s="462"/>
      <c r="V6" s="460" t="str">
        <f ca="1">IF(AND('Mapa de Riesgos'!$H$12="Muy Alta",'Mapa de Riesgos'!$L$12="Moderado"),CONCATENATE("R",'Mapa de Riesgos'!$A$12),"")</f>
        <v/>
      </c>
      <c r="W6" s="461"/>
      <c r="X6" s="461" t="str">
        <f ca="1">IF(AND('Mapa de Riesgos'!$H$18="Muy Alta",'Mapa de Riesgos'!$L$18="Moderado"),CONCATENATE("R",'Mapa de Riesgos'!$A$18),"")</f>
        <v/>
      </c>
      <c r="Y6" s="461"/>
      <c r="Z6" s="461" t="str">
        <f ca="1">IF(AND('Mapa de Riesgos'!$H$24="Muy Alta",'Mapa de Riesgos'!$L$24="Moderado"),CONCATENATE("R",'Mapa de Riesgos'!$A$24),"")</f>
        <v/>
      </c>
      <c r="AA6" s="462"/>
      <c r="AB6" s="460" t="str">
        <f ca="1">IF(AND('Mapa de Riesgos'!$H$12="Muy Alta",'Mapa de Riesgos'!$L$12="Mayor"),CONCATENATE("R",'Mapa de Riesgos'!$A$12),"")</f>
        <v/>
      </c>
      <c r="AC6" s="461"/>
      <c r="AD6" s="461" t="str">
        <f ca="1">IF(AND('Mapa de Riesgos'!$H$18="Muy Alta",'Mapa de Riesgos'!$L$18="Mayor"),CONCATENATE("R",'Mapa de Riesgos'!$A$18),"")</f>
        <v/>
      </c>
      <c r="AE6" s="461"/>
      <c r="AF6" s="461" t="str">
        <f ca="1">IF(AND('Mapa de Riesgos'!$H$24="Muy Alta",'Mapa de Riesgos'!$L$24="Mayor"),CONCATENATE("R",'Mapa de Riesgos'!$A$24),"")</f>
        <v/>
      </c>
      <c r="AG6" s="462"/>
      <c r="AH6" s="451" t="str">
        <f ca="1">IF(AND('Mapa de Riesgos'!$H$12="Muy Alta",'Mapa de Riesgos'!$L$12="Catastrófico"),CONCATENATE("R",'Mapa de Riesgos'!$A$12),"")</f>
        <v/>
      </c>
      <c r="AI6" s="452"/>
      <c r="AJ6" s="452" t="str">
        <f ca="1">IF(AND('Mapa de Riesgos'!$H$18="Muy Alta",'Mapa de Riesgos'!$L$18="Catastrófico"),CONCATENATE("R",'Mapa de Riesgos'!$A$18),"")</f>
        <v/>
      </c>
      <c r="AK6" s="452"/>
      <c r="AL6" s="452" t="str">
        <f ca="1">IF(AND('Mapa de Riesgos'!$H$24="Muy Alta",'Mapa de Riesgos'!$L$24="Catastrófico"),CONCATENATE("R",'Mapa de Riesgos'!$A$24),"")</f>
        <v/>
      </c>
      <c r="AM6" s="453"/>
      <c r="AO6" s="476" t="s">
        <v>130</v>
      </c>
      <c r="AP6" s="477"/>
      <c r="AQ6" s="477"/>
      <c r="AR6" s="477"/>
      <c r="AS6" s="477"/>
      <c r="AT6" s="478"/>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row>
    <row r="7" spans="1:99" ht="15" customHeight="1" x14ac:dyDescent="0.25">
      <c r="A7" s="81"/>
      <c r="B7" s="474"/>
      <c r="C7" s="474"/>
      <c r="D7" s="475"/>
      <c r="E7" s="467"/>
      <c r="F7" s="468"/>
      <c r="G7" s="468"/>
      <c r="H7" s="468"/>
      <c r="I7" s="469"/>
      <c r="J7" s="454"/>
      <c r="K7" s="455"/>
      <c r="L7" s="455"/>
      <c r="M7" s="455"/>
      <c r="N7" s="455"/>
      <c r="O7" s="456"/>
      <c r="P7" s="454"/>
      <c r="Q7" s="455"/>
      <c r="R7" s="455"/>
      <c r="S7" s="455"/>
      <c r="T7" s="455"/>
      <c r="U7" s="456"/>
      <c r="V7" s="454"/>
      <c r="W7" s="455"/>
      <c r="X7" s="455"/>
      <c r="Y7" s="455"/>
      <c r="Z7" s="455"/>
      <c r="AA7" s="456"/>
      <c r="AB7" s="454"/>
      <c r="AC7" s="455"/>
      <c r="AD7" s="455"/>
      <c r="AE7" s="455"/>
      <c r="AF7" s="455"/>
      <c r="AG7" s="456"/>
      <c r="AH7" s="445"/>
      <c r="AI7" s="446"/>
      <c r="AJ7" s="446"/>
      <c r="AK7" s="446"/>
      <c r="AL7" s="446"/>
      <c r="AM7" s="447"/>
      <c r="AN7" s="81"/>
      <c r="AO7" s="479"/>
      <c r="AP7" s="480"/>
      <c r="AQ7" s="480"/>
      <c r="AR7" s="480"/>
      <c r="AS7" s="480"/>
      <c r="AT7" s="4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row>
    <row r="8" spans="1:99" ht="15" customHeight="1" x14ac:dyDescent="0.25">
      <c r="A8" s="81"/>
      <c r="B8" s="474"/>
      <c r="C8" s="474"/>
      <c r="D8" s="475"/>
      <c r="E8" s="467"/>
      <c r="F8" s="468"/>
      <c r="G8" s="468"/>
      <c r="H8" s="468"/>
      <c r="I8" s="469"/>
      <c r="J8" s="454" t="str">
        <f ca="1">IF(AND('Mapa de Riesgos'!$H$30="Muy Alta",'Mapa de Riesgos'!$L$30="Leve"),CONCATENATE("R",'Mapa de Riesgos'!$A$30),"")</f>
        <v/>
      </c>
      <c r="K8" s="455"/>
      <c r="L8" s="455" t="str">
        <f ca="1">IF(AND('Mapa de Riesgos'!$H$36="Muy Alta",'Mapa de Riesgos'!$L$36="Leve"),CONCATENATE("R",'Mapa de Riesgos'!$A$36),"")</f>
        <v/>
      </c>
      <c r="M8" s="455"/>
      <c r="N8" s="455" t="str">
        <f ca="1">IF(AND('Mapa de Riesgos'!$H$42="Muy Alta",'Mapa de Riesgos'!$L$42="Leve"),CONCATENATE("R",'Mapa de Riesgos'!$A$42),"")</f>
        <v/>
      </c>
      <c r="O8" s="456"/>
      <c r="P8" s="454" t="str">
        <f ca="1">IF(AND('Mapa de Riesgos'!$H$30="Muy Alta",'Mapa de Riesgos'!$L$30="Menor"),CONCATENATE("R",'Mapa de Riesgos'!$A$30),"")</f>
        <v/>
      </c>
      <c r="Q8" s="455"/>
      <c r="R8" s="455" t="str">
        <f ca="1">IF(AND('Mapa de Riesgos'!$H$36="Muy Alta",'Mapa de Riesgos'!$L$36="Menor"),CONCATENATE("R",'Mapa de Riesgos'!$A$36),"")</f>
        <v/>
      </c>
      <c r="S8" s="455"/>
      <c r="T8" s="455" t="str">
        <f ca="1">IF(AND('Mapa de Riesgos'!$H$42="Muy Alta",'Mapa de Riesgos'!$L$42="Menor"),CONCATENATE("R",'Mapa de Riesgos'!$A$42),"")</f>
        <v/>
      </c>
      <c r="U8" s="456"/>
      <c r="V8" s="454" t="str">
        <f ca="1">IF(AND('Mapa de Riesgos'!$H$30="Muy Alta",'Mapa de Riesgos'!$L$30="Moderado"),CONCATENATE("R",'Mapa de Riesgos'!$A$30),"")</f>
        <v/>
      </c>
      <c r="W8" s="455"/>
      <c r="X8" s="455" t="str">
        <f ca="1">IF(AND('Mapa de Riesgos'!$H$36="Muy Alta",'Mapa de Riesgos'!$L$36="Moderado"),CONCATENATE("R",'Mapa de Riesgos'!$A$36),"")</f>
        <v/>
      </c>
      <c r="Y8" s="455"/>
      <c r="Z8" s="455" t="str">
        <f ca="1">IF(AND('Mapa de Riesgos'!$H$42="Muy Alta",'Mapa de Riesgos'!$L$42="Moderado"),CONCATENATE("R",'Mapa de Riesgos'!$A$42),"")</f>
        <v/>
      </c>
      <c r="AA8" s="456"/>
      <c r="AB8" s="454" t="str">
        <f ca="1">IF(AND('Mapa de Riesgos'!$H$30="Muy Alta",'Mapa de Riesgos'!$L$30="Mayor"),CONCATENATE("R",'Mapa de Riesgos'!$A$30),"")</f>
        <v/>
      </c>
      <c r="AC8" s="455"/>
      <c r="AD8" s="455" t="str">
        <f ca="1">IF(AND('Mapa de Riesgos'!$H$36="Muy Alta",'Mapa de Riesgos'!$L$36="Mayor"),CONCATENATE("R",'Mapa de Riesgos'!$A$36),"")</f>
        <v/>
      </c>
      <c r="AE8" s="455"/>
      <c r="AF8" s="455" t="str">
        <f ca="1">IF(AND('Mapa de Riesgos'!$H$42="Muy Alta",'Mapa de Riesgos'!$L$42="Mayor"),CONCATENATE("R",'Mapa de Riesgos'!$A$42),"")</f>
        <v/>
      </c>
      <c r="AG8" s="456"/>
      <c r="AH8" s="445" t="str">
        <f ca="1">IF(AND('Mapa de Riesgos'!$H$30="Muy Alta",'Mapa de Riesgos'!$L$30="Catastrófico"),CONCATENATE("R",'Mapa de Riesgos'!$A$30),"")</f>
        <v/>
      </c>
      <c r="AI8" s="446"/>
      <c r="AJ8" s="446" t="str">
        <f ca="1">IF(AND('Mapa de Riesgos'!$H$36="Muy Alta",'Mapa de Riesgos'!$L$36="Catastrófico"),CONCATENATE("R",'Mapa de Riesgos'!$A$36),"")</f>
        <v/>
      </c>
      <c r="AK8" s="446"/>
      <c r="AL8" s="446" t="str">
        <f ca="1">IF(AND('Mapa de Riesgos'!$H$42="Muy Alta",'Mapa de Riesgos'!$L$42="Catastrófico"),CONCATENATE("R",'Mapa de Riesgos'!$A$42),"")</f>
        <v/>
      </c>
      <c r="AM8" s="447"/>
      <c r="AN8" s="81"/>
      <c r="AO8" s="479"/>
      <c r="AP8" s="480"/>
      <c r="AQ8" s="480"/>
      <c r="AR8" s="480"/>
      <c r="AS8" s="480"/>
      <c r="AT8" s="4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row>
    <row r="9" spans="1:99" ht="15" customHeight="1" x14ac:dyDescent="0.25">
      <c r="A9" s="81"/>
      <c r="B9" s="474"/>
      <c r="C9" s="474"/>
      <c r="D9" s="475"/>
      <c r="E9" s="467"/>
      <c r="F9" s="468"/>
      <c r="G9" s="468"/>
      <c r="H9" s="468"/>
      <c r="I9" s="469"/>
      <c r="J9" s="454"/>
      <c r="K9" s="455"/>
      <c r="L9" s="455"/>
      <c r="M9" s="455"/>
      <c r="N9" s="455"/>
      <c r="O9" s="456"/>
      <c r="P9" s="454"/>
      <c r="Q9" s="455"/>
      <c r="R9" s="455"/>
      <c r="S9" s="455"/>
      <c r="T9" s="455"/>
      <c r="U9" s="456"/>
      <c r="V9" s="454"/>
      <c r="W9" s="455"/>
      <c r="X9" s="455"/>
      <c r="Y9" s="455"/>
      <c r="Z9" s="455"/>
      <c r="AA9" s="456"/>
      <c r="AB9" s="454"/>
      <c r="AC9" s="455"/>
      <c r="AD9" s="455"/>
      <c r="AE9" s="455"/>
      <c r="AF9" s="455"/>
      <c r="AG9" s="456"/>
      <c r="AH9" s="445"/>
      <c r="AI9" s="446"/>
      <c r="AJ9" s="446"/>
      <c r="AK9" s="446"/>
      <c r="AL9" s="446"/>
      <c r="AM9" s="447"/>
      <c r="AN9" s="81"/>
      <c r="AO9" s="479"/>
      <c r="AP9" s="480"/>
      <c r="AQ9" s="480"/>
      <c r="AR9" s="480"/>
      <c r="AS9" s="480"/>
      <c r="AT9" s="4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row>
    <row r="10" spans="1:99" ht="15" customHeight="1" x14ac:dyDescent="0.25">
      <c r="A10" s="81"/>
      <c r="B10" s="474"/>
      <c r="C10" s="474"/>
      <c r="D10" s="475"/>
      <c r="E10" s="467"/>
      <c r="F10" s="468"/>
      <c r="G10" s="468"/>
      <c r="H10" s="468"/>
      <c r="I10" s="469"/>
      <c r="J10" s="454" t="str">
        <f ca="1">IF(AND('Mapa de Riesgos'!$H$48="Muy Alta",'Mapa de Riesgos'!$L$48="Leve"),CONCATENATE("R",'Mapa de Riesgos'!$A$48),"")</f>
        <v/>
      </c>
      <c r="K10" s="455"/>
      <c r="L10" s="455" t="str">
        <f ca="1">IF(AND('Mapa de Riesgos'!$H$54="Muy Alta",'Mapa de Riesgos'!$L$54="Leve"),CONCATENATE("R",'Mapa de Riesgos'!$A$54),"")</f>
        <v/>
      </c>
      <c r="M10" s="455"/>
      <c r="N10" s="455" t="str">
        <f ca="1">IF(AND('Mapa de Riesgos'!$H$60="Muy Alta",'Mapa de Riesgos'!$L$60="Leve"),CONCATENATE("R",'Mapa de Riesgos'!$A$60),"")</f>
        <v/>
      </c>
      <c r="O10" s="456"/>
      <c r="P10" s="454" t="str">
        <f ca="1">IF(AND('Mapa de Riesgos'!$H$48="Muy Alta",'Mapa de Riesgos'!$L$48="Menor"),CONCATENATE("R",'Mapa de Riesgos'!$A$48),"")</f>
        <v/>
      </c>
      <c r="Q10" s="455"/>
      <c r="R10" s="455" t="str">
        <f ca="1">IF(AND('Mapa de Riesgos'!$H$54="Muy Alta",'Mapa de Riesgos'!$L$54="Menor"),CONCATENATE("R",'Mapa de Riesgos'!$A$54),"")</f>
        <v/>
      </c>
      <c r="S10" s="455"/>
      <c r="T10" s="455" t="str">
        <f ca="1">IF(AND('Mapa de Riesgos'!$H$60="Muy Alta",'Mapa de Riesgos'!$L$60="Menor"),CONCATENATE("R",'Mapa de Riesgos'!$A$60),"")</f>
        <v/>
      </c>
      <c r="U10" s="456"/>
      <c r="V10" s="454" t="str">
        <f ca="1">IF(AND('Mapa de Riesgos'!$H$48="Muy Alta",'Mapa de Riesgos'!$L$48="Moderado"),CONCATENATE("R",'Mapa de Riesgos'!$A$48),"")</f>
        <v/>
      </c>
      <c r="W10" s="455"/>
      <c r="X10" s="455" t="str">
        <f ca="1">IF(AND('Mapa de Riesgos'!$H$54="Muy Alta",'Mapa de Riesgos'!$L$54="Moderado"),CONCATENATE("R",'Mapa de Riesgos'!$A$54),"")</f>
        <v/>
      </c>
      <c r="Y10" s="455"/>
      <c r="Z10" s="455" t="str">
        <f ca="1">IF(AND('Mapa de Riesgos'!$H$60="Muy Alta",'Mapa de Riesgos'!$L$60="Moderado"),CONCATENATE("R",'Mapa de Riesgos'!$A$60),"")</f>
        <v/>
      </c>
      <c r="AA10" s="456"/>
      <c r="AB10" s="454" t="str">
        <f ca="1">IF(AND('Mapa de Riesgos'!$H$48="Muy Alta",'Mapa de Riesgos'!$L$48="Mayor"),CONCATENATE("R",'Mapa de Riesgos'!$A$48),"")</f>
        <v/>
      </c>
      <c r="AC10" s="455"/>
      <c r="AD10" s="455" t="str">
        <f ca="1">IF(AND('Mapa de Riesgos'!$H$54="Muy Alta",'Mapa de Riesgos'!$L$54="Mayor"),CONCATENATE("R",'Mapa de Riesgos'!$A$54),"")</f>
        <v/>
      </c>
      <c r="AE10" s="455"/>
      <c r="AF10" s="455" t="str">
        <f ca="1">IF(AND('Mapa de Riesgos'!$H$60="Muy Alta",'Mapa de Riesgos'!$L$60="Mayor"),CONCATENATE("R",'Mapa de Riesgos'!$A$60),"")</f>
        <v/>
      </c>
      <c r="AG10" s="456"/>
      <c r="AH10" s="445" t="str">
        <f ca="1">IF(AND('Mapa de Riesgos'!$H$48="Muy Alta",'Mapa de Riesgos'!$L$48="Catastrófico"),CONCATENATE("R",'Mapa de Riesgos'!$A$48),"")</f>
        <v/>
      </c>
      <c r="AI10" s="446"/>
      <c r="AJ10" s="446" t="str">
        <f ca="1">IF(AND('Mapa de Riesgos'!$H$54="Muy Alta",'Mapa de Riesgos'!$L$54="Catastrófico"),CONCATENATE("R",'Mapa de Riesgos'!$A$54),"")</f>
        <v/>
      </c>
      <c r="AK10" s="446"/>
      <c r="AL10" s="446" t="str">
        <f ca="1">IF(AND('Mapa de Riesgos'!$H$60="Muy Alta",'Mapa de Riesgos'!$L$60="Catastrófico"),CONCATENATE("R",'Mapa de Riesgos'!$A$60),"")</f>
        <v/>
      </c>
      <c r="AM10" s="447"/>
      <c r="AN10" s="81"/>
      <c r="AO10" s="479"/>
      <c r="AP10" s="480"/>
      <c r="AQ10" s="480"/>
      <c r="AR10" s="480"/>
      <c r="AS10" s="480"/>
      <c r="AT10" s="4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row>
    <row r="11" spans="1:99" ht="15" customHeight="1" x14ac:dyDescent="0.25">
      <c r="A11" s="81"/>
      <c r="B11" s="474"/>
      <c r="C11" s="474"/>
      <c r="D11" s="475"/>
      <c r="E11" s="467"/>
      <c r="F11" s="468"/>
      <c r="G11" s="468"/>
      <c r="H11" s="468"/>
      <c r="I11" s="469"/>
      <c r="J11" s="454"/>
      <c r="K11" s="455"/>
      <c r="L11" s="455"/>
      <c r="M11" s="455"/>
      <c r="N11" s="455"/>
      <c r="O11" s="456"/>
      <c r="P11" s="454"/>
      <c r="Q11" s="455"/>
      <c r="R11" s="455"/>
      <c r="S11" s="455"/>
      <c r="T11" s="455"/>
      <c r="U11" s="456"/>
      <c r="V11" s="454"/>
      <c r="W11" s="455"/>
      <c r="X11" s="455"/>
      <c r="Y11" s="455"/>
      <c r="Z11" s="455"/>
      <c r="AA11" s="456"/>
      <c r="AB11" s="454"/>
      <c r="AC11" s="455"/>
      <c r="AD11" s="455"/>
      <c r="AE11" s="455"/>
      <c r="AF11" s="455"/>
      <c r="AG11" s="456"/>
      <c r="AH11" s="445"/>
      <c r="AI11" s="446"/>
      <c r="AJ11" s="446"/>
      <c r="AK11" s="446"/>
      <c r="AL11" s="446"/>
      <c r="AM11" s="447"/>
      <c r="AN11" s="81"/>
      <c r="AO11" s="479"/>
      <c r="AP11" s="480"/>
      <c r="AQ11" s="480"/>
      <c r="AR11" s="480"/>
      <c r="AS11" s="480"/>
      <c r="AT11" s="4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row>
    <row r="12" spans="1:99" ht="15" customHeight="1" x14ac:dyDescent="0.25">
      <c r="A12" s="81"/>
      <c r="B12" s="474"/>
      <c r="C12" s="474"/>
      <c r="D12" s="475"/>
      <c r="E12" s="467"/>
      <c r="F12" s="468"/>
      <c r="G12" s="468"/>
      <c r="H12" s="468"/>
      <c r="I12" s="469"/>
      <c r="J12" s="454" t="str">
        <f ca="1">IF(AND('Mapa de Riesgos'!$H$66="Muy Alta",'Mapa de Riesgos'!$L$66="Leve"),CONCATENATE("R",'Mapa de Riesgos'!$A$66),"")</f>
        <v/>
      </c>
      <c r="K12" s="455"/>
      <c r="L12" s="455" t="str">
        <f>IF(AND('Mapa de Riesgos'!$H$72="Muy Alta",'Mapa de Riesgos'!$L$72="Leve"),CONCATENATE("R",'Mapa de Riesgos'!$A$72),"")</f>
        <v/>
      </c>
      <c r="M12" s="455"/>
      <c r="N12" s="455" t="str">
        <f>IF(AND('Mapa de Riesgos'!$H$78="Muy Alta",'Mapa de Riesgos'!$L$78="Leve"),CONCATENATE("R",'Mapa de Riesgos'!$A$78),"")</f>
        <v/>
      </c>
      <c r="O12" s="456"/>
      <c r="P12" s="454" t="str">
        <f ca="1">IF(AND('Mapa de Riesgos'!$H$66="Muy Alta",'Mapa de Riesgos'!$L$66="Menor"),CONCATENATE("R",'Mapa de Riesgos'!$A$66),"")</f>
        <v/>
      </c>
      <c r="Q12" s="455"/>
      <c r="R12" s="455" t="str">
        <f>IF(AND('Mapa de Riesgos'!$H$72="Muy Alta",'Mapa de Riesgos'!$L$72="Menor"),CONCATENATE("R",'Mapa de Riesgos'!$A$72),"")</f>
        <v/>
      </c>
      <c r="S12" s="455"/>
      <c r="T12" s="455" t="str">
        <f>IF(AND('Mapa de Riesgos'!$H$78="Muy Alta",'Mapa de Riesgos'!$L$78="Menor"),CONCATENATE("R",'Mapa de Riesgos'!$A$78),"")</f>
        <v/>
      </c>
      <c r="U12" s="456"/>
      <c r="V12" s="454" t="str">
        <f ca="1">IF(AND('Mapa de Riesgos'!$H$66="Muy Alta",'Mapa de Riesgos'!$L$66="Moderado"),CONCATENATE("R",'Mapa de Riesgos'!$A$66),"")</f>
        <v/>
      </c>
      <c r="W12" s="455"/>
      <c r="X12" s="455" t="str">
        <f>IF(AND('Mapa de Riesgos'!$H$72="Muy Alta",'Mapa de Riesgos'!$L$72="Moderado"),CONCATENATE("R",'Mapa de Riesgos'!$A$72),"")</f>
        <v/>
      </c>
      <c r="Y12" s="455"/>
      <c r="Z12" s="455" t="str">
        <f>IF(AND('Mapa de Riesgos'!$H$78="Muy Alta",'Mapa de Riesgos'!$L$78="Moderado"),CONCATENATE("R",'Mapa de Riesgos'!$A$78),"")</f>
        <v/>
      </c>
      <c r="AA12" s="456"/>
      <c r="AB12" s="454" t="str">
        <f ca="1">IF(AND('Mapa de Riesgos'!$H$66="Muy Alta",'Mapa de Riesgos'!$L$66="Mayor"),CONCATENATE("R",'Mapa de Riesgos'!$A$66),"")</f>
        <v/>
      </c>
      <c r="AC12" s="455"/>
      <c r="AD12" s="455" t="str">
        <f>IF(AND('Mapa de Riesgos'!$H$72="Muy Alta",'Mapa de Riesgos'!$L$72="Mayor"),CONCATENATE("R",'Mapa de Riesgos'!$A$72),"")</f>
        <v/>
      </c>
      <c r="AE12" s="455"/>
      <c r="AF12" s="455" t="str">
        <f>IF(AND('Mapa de Riesgos'!$H$78="Muy Alta",'Mapa de Riesgos'!$L$78="Mayor"),CONCATENATE("R",'Mapa de Riesgos'!$A$78),"")</f>
        <v/>
      </c>
      <c r="AG12" s="456"/>
      <c r="AH12" s="445" t="str">
        <f ca="1">IF(AND('Mapa de Riesgos'!$H$66="Muy Alta",'Mapa de Riesgos'!$L$66="Catastrófico"),CONCATENATE("R",'Mapa de Riesgos'!$A$66),"")</f>
        <v/>
      </c>
      <c r="AI12" s="446"/>
      <c r="AJ12" s="446" t="str">
        <f>IF(AND('Mapa de Riesgos'!$H$72="Muy Alta",'Mapa de Riesgos'!$L$72="Catastrófico"),CONCATENATE("R",'Mapa de Riesgos'!$A$72),"")</f>
        <v/>
      </c>
      <c r="AK12" s="446"/>
      <c r="AL12" s="446" t="str">
        <f>IF(AND('Mapa de Riesgos'!$H$78="Muy Alta",'Mapa de Riesgos'!$L$78="Catastrófico"),CONCATENATE("R",'Mapa de Riesgos'!$A$78),"")</f>
        <v/>
      </c>
      <c r="AM12" s="447"/>
      <c r="AN12" s="81"/>
      <c r="AO12" s="479"/>
      <c r="AP12" s="480"/>
      <c r="AQ12" s="480"/>
      <c r="AR12" s="480"/>
      <c r="AS12" s="480"/>
      <c r="AT12" s="4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row>
    <row r="13" spans="1:99" ht="15.75" customHeight="1" thickBot="1" x14ac:dyDescent="0.3">
      <c r="A13" s="81"/>
      <c r="B13" s="474"/>
      <c r="C13" s="474"/>
      <c r="D13" s="475"/>
      <c r="E13" s="470"/>
      <c r="F13" s="471"/>
      <c r="G13" s="471"/>
      <c r="H13" s="471"/>
      <c r="I13" s="472"/>
      <c r="J13" s="454"/>
      <c r="K13" s="455"/>
      <c r="L13" s="455"/>
      <c r="M13" s="455"/>
      <c r="N13" s="455"/>
      <c r="O13" s="456"/>
      <c r="P13" s="454"/>
      <c r="Q13" s="455"/>
      <c r="R13" s="455"/>
      <c r="S13" s="455"/>
      <c r="T13" s="455"/>
      <c r="U13" s="456"/>
      <c r="V13" s="454"/>
      <c r="W13" s="455"/>
      <c r="X13" s="455"/>
      <c r="Y13" s="455"/>
      <c r="Z13" s="455"/>
      <c r="AA13" s="456"/>
      <c r="AB13" s="454"/>
      <c r="AC13" s="455"/>
      <c r="AD13" s="455"/>
      <c r="AE13" s="455"/>
      <c r="AF13" s="455"/>
      <c r="AG13" s="456"/>
      <c r="AH13" s="448"/>
      <c r="AI13" s="449"/>
      <c r="AJ13" s="449"/>
      <c r="AK13" s="449"/>
      <c r="AL13" s="449"/>
      <c r="AM13" s="450"/>
      <c r="AN13" s="81"/>
      <c r="AO13" s="482"/>
      <c r="AP13" s="483"/>
      <c r="AQ13" s="483"/>
      <c r="AR13" s="483"/>
      <c r="AS13" s="483"/>
      <c r="AT13" s="484"/>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row>
    <row r="14" spans="1:99" ht="15" customHeight="1" x14ac:dyDescent="0.25">
      <c r="A14" s="81"/>
      <c r="B14" s="474"/>
      <c r="C14" s="474"/>
      <c r="D14" s="475"/>
      <c r="E14" s="464" t="s">
        <v>131</v>
      </c>
      <c r="F14" s="465"/>
      <c r="G14" s="465"/>
      <c r="H14" s="465"/>
      <c r="I14" s="465"/>
      <c r="J14" s="442" t="str">
        <f ca="1">IF(AND('Mapa de Riesgos'!$H$12="Alta",'Mapa de Riesgos'!$L$12="Leve"),CONCATENATE("R",'Mapa de Riesgos'!$A$12),"")</f>
        <v/>
      </c>
      <c r="K14" s="443"/>
      <c r="L14" s="443" t="str">
        <f ca="1">IF(AND('Mapa de Riesgos'!$H$18="Alta",'Mapa de Riesgos'!$L$18="Leve"),CONCATENATE("R",'Mapa de Riesgos'!$A$18),"")</f>
        <v/>
      </c>
      <c r="M14" s="443"/>
      <c r="N14" s="443" t="str">
        <f ca="1">IF(AND('Mapa de Riesgos'!$H$24="Alta",'Mapa de Riesgos'!$L$24="Leve"),CONCATENATE("R",'Mapa de Riesgos'!$A$24),"")</f>
        <v/>
      </c>
      <c r="O14" s="444"/>
      <c r="P14" s="442" t="str">
        <f ca="1">IF(AND('Mapa de Riesgos'!$H$12="Alta",'Mapa de Riesgos'!$L$12="Menor"),CONCATENATE("R",'Mapa de Riesgos'!$A$12),"")</f>
        <v/>
      </c>
      <c r="Q14" s="443"/>
      <c r="R14" s="443" t="str">
        <f ca="1">IF(AND('Mapa de Riesgos'!$H$18="Alta",'Mapa de Riesgos'!$L$18="Menor"),CONCATENATE("R",'Mapa de Riesgos'!$A$18),"")</f>
        <v/>
      </c>
      <c r="S14" s="443"/>
      <c r="T14" s="443" t="str">
        <f ca="1">IF(AND('Mapa de Riesgos'!$H$24="Alta",'Mapa de Riesgos'!$L$24="Menor"),CONCATENATE("R",'Mapa de Riesgos'!$A$24),"")</f>
        <v/>
      </c>
      <c r="U14" s="444"/>
      <c r="V14" s="460" t="str">
        <f ca="1">IF(AND('Mapa de Riesgos'!$H$12="Alta",'Mapa de Riesgos'!$L$12="Moderado"),CONCATENATE("R",'Mapa de Riesgos'!$A$12),"")</f>
        <v/>
      </c>
      <c r="W14" s="461"/>
      <c r="X14" s="461" t="str">
        <f ca="1">IF(AND('Mapa de Riesgos'!$H$18="Alta",'Mapa de Riesgos'!$L$18="Moderado"),CONCATENATE("R",'Mapa de Riesgos'!$A$18),"")</f>
        <v/>
      </c>
      <c r="Y14" s="461"/>
      <c r="Z14" s="461" t="str">
        <f ca="1">IF(AND('Mapa de Riesgos'!$H$24="Alta",'Mapa de Riesgos'!$L$24="Moderado"),CONCATENATE("R",'Mapa de Riesgos'!$A$24),"")</f>
        <v/>
      </c>
      <c r="AA14" s="462"/>
      <c r="AB14" s="460" t="str">
        <f ca="1">IF(AND('Mapa de Riesgos'!$H$12="Alta",'Mapa de Riesgos'!$L$12="Mayor"),CONCATENATE("R",'Mapa de Riesgos'!$A$12),"")</f>
        <v/>
      </c>
      <c r="AC14" s="461"/>
      <c r="AD14" s="461" t="str">
        <f ca="1">IF(AND('Mapa de Riesgos'!$H$18="Alta",'Mapa de Riesgos'!$L$18="Mayor"),CONCATENATE("R",'Mapa de Riesgos'!$A$18),"")</f>
        <v/>
      </c>
      <c r="AE14" s="461"/>
      <c r="AF14" s="461" t="str">
        <f ca="1">IF(AND('Mapa de Riesgos'!$H$24="Alta",'Mapa de Riesgos'!$L$24="Mayor"),CONCATENATE("R",'Mapa de Riesgos'!$A$24),"")</f>
        <v/>
      </c>
      <c r="AG14" s="462"/>
      <c r="AH14" s="451" t="str">
        <f ca="1">IF(AND('Mapa de Riesgos'!$H$12="Alta",'Mapa de Riesgos'!$L$12="Catastrófico"),CONCATENATE("R",'Mapa de Riesgos'!$A$12),"")</f>
        <v/>
      </c>
      <c r="AI14" s="452"/>
      <c r="AJ14" s="452" t="str">
        <f ca="1">IF(AND('Mapa de Riesgos'!$H$18="Alta",'Mapa de Riesgos'!$L$18="Catastrófico"),CONCATENATE("R",'Mapa de Riesgos'!$A$18),"")</f>
        <v/>
      </c>
      <c r="AK14" s="452"/>
      <c r="AL14" s="452" t="str">
        <f ca="1">IF(AND('Mapa de Riesgos'!$H$24="Alta",'Mapa de Riesgos'!$L$24="Catastrófico"),CONCATENATE("R",'Mapa de Riesgos'!$A$24),"")</f>
        <v/>
      </c>
      <c r="AM14" s="453"/>
      <c r="AN14" s="81"/>
      <c r="AO14" s="485" t="s">
        <v>132</v>
      </c>
      <c r="AP14" s="486"/>
      <c r="AQ14" s="486"/>
      <c r="AR14" s="486"/>
      <c r="AS14" s="486"/>
      <c r="AT14" s="487"/>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row>
    <row r="15" spans="1:99" ht="15" customHeight="1" x14ac:dyDescent="0.25">
      <c r="A15" s="81"/>
      <c r="B15" s="474"/>
      <c r="C15" s="474"/>
      <c r="D15" s="475"/>
      <c r="E15" s="467"/>
      <c r="F15" s="468"/>
      <c r="G15" s="468"/>
      <c r="H15" s="468"/>
      <c r="I15" s="468"/>
      <c r="J15" s="436"/>
      <c r="K15" s="437"/>
      <c r="L15" s="437"/>
      <c r="M15" s="437"/>
      <c r="N15" s="437"/>
      <c r="O15" s="438"/>
      <c r="P15" s="436"/>
      <c r="Q15" s="437"/>
      <c r="R15" s="437"/>
      <c r="S15" s="437"/>
      <c r="T15" s="437"/>
      <c r="U15" s="438"/>
      <c r="V15" s="454"/>
      <c r="W15" s="455"/>
      <c r="X15" s="455"/>
      <c r="Y15" s="455"/>
      <c r="Z15" s="455"/>
      <c r="AA15" s="456"/>
      <c r="AB15" s="454"/>
      <c r="AC15" s="455"/>
      <c r="AD15" s="455"/>
      <c r="AE15" s="455"/>
      <c r="AF15" s="455"/>
      <c r="AG15" s="456"/>
      <c r="AH15" s="445"/>
      <c r="AI15" s="446"/>
      <c r="AJ15" s="446"/>
      <c r="AK15" s="446"/>
      <c r="AL15" s="446"/>
      <c r="AM15" s="447"/>
      <c r="AN15" s="81"/>
      <c r="AO15" s="488"/>
      <c r="AP15" s="489"/>
      <c r="AQ15" s="489"/>
      <c r="AR15" s="489"/>
      <c r="AS15" s="489"/>
      <c r="AT15" s="490"/>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row>
    <row r="16" spans="1:99" ht="15" customHeight="1" x14ac:dyDescent="0.25">
      <c r="A16" s="81"/>
      <c r="B16" s="474"/>
      <c r="C16" s="474"/>
      <c r="D16" s="475"/>
      <c r="E16" s="467"/>
      <c r="F16" s="468"/>
      <c r="G16" s="468"/>
      <c r="H16" s="468"/>
      <c r="I16" s="468"/>
      <c r="J16" s="436" t="str">
        <f ca="1">IF(AND('Mapa de Riesgos'!$H$30="Alta",'Mapa de Riesgos'!$L$30="Leve"),CONCATENATE("R",'Mapa de Riesgos'!$A$30),"")</f>
        <v/>
      </c>
      <c r="K16" s="437"/>
      <c r="L16" s="437" t="str">
        <f ca="1">IF(AND('Mapa de Riesgos'!$H$36="Alta",'Mapa de Riesgos'!$L$36="Leve"),CONCATENATE("R",'Mapa de Riesgos'!$A$36),"")</f>
        <v/>
      </c>
      <c r="M16" s="437"/>
      <c r="N16" s="437" t="str">
        <f ca="1">IF(AND('Mapa de Riesgos'!$H$42="Alta",'Mapa de Riesgos'!$L$42="Leve"),CONCATENATE("R",'Mapa de Riesgos'!$A$42),"")</f>
        <v/>
      </c>
      <c r="O16" s="438"/>
      <c r="P16" s="436" t="str">
        <f ca="1">IF(AND('Mapa de Riesgos'!$H$30="Alta",'Mapa de Riesgos'!$L$30="Menor"),CONCATENATE("R",'Mapa de Riesgos'!$A$30),"")</f>
        <v/>
      </c>
      <c r="Q16" s="437"/>
      <c r="R16" s="437" t="str">
        <f ca="1">IF(AND('Mapa de Riesgos'!$H$36="Alta",'Mapa de Riesgos'!$L$36="Menor"),CONCATENATE("R",'Mapa de Riesgos'!$A$36),"")</f>
        <v/>
      </c>
      <c r="S16" s="437"/>
      <c r="T16" s="437" t="str">
        <f ca="1">IF(AND('Mapa de Riesgos'!$H$42="Alta",'Mapa de Riesgos'!$L$42="Menor"),CONCATENATE("R",'Mapa de Riesgos'!$A$42),"")</f>
        <v/>
      </c>
      <c r="U16" s="438"/>
      <c r="V16" s="454" t="str">
        <f ca="1">IF(AND('Mapa de Riesgos'!$H$30="Alta",'Mapa de Riesgos'!$L$30="Moderado"),CONCATENATE("R",'Mapa de Riesgos'!$A$30),"")</f>
        <v/>
      </c>
      <c r="W16" s="455"/>
      <c r="X16" s="455" t="str">
        <f ca="1">IF(AND('Mapa de Riesgos'!$H$36="Alta",'Mapa de Riesgos'!$L$36="Moderado"),CONCATENATE("R",'Mapa de Riesgos'!$A$36),"")</f>
        <v/>
      </c>
      <c r="Y16" s="455"/>
      <c r="Z16" s="455" t="str">
        <f ca="1">IF(AND('Mapa de Riesgos'!$H$42="Alta",'Mapa de Riesgos'!$L$42="Moderado"),CONCATENATE("R",'Mapa de Riesgos'!$A$42),"")</f>
        <v/>
      </c>
      <c r="AA16" s="456"/>
      <c r="AB16" s="454" t="str">
        <f ca="1">IF(AND('Mapa de Riesgos'!$H$30="Alta",'Mapa de Riesgos'!$L$30="Mayor"),CONCATENATE("R",'Mapa de Riesgos'!$A$30),"")</f>
        <v/>
      </c>
      <c r="AC16" s="455"/>
      <c r="AD16" s="455" t="str">
        <f ca="1">IF(AND('Mapa de Riesgos'!$H$36="Alta",'Mapa de Riesgos'!$L$36="Mayor"),CONCATENATE("R",'Mapa de Riesgos'!$A$36),"")</f>
        <v/>
      </c>
      <c r="AE16" s="455"/>
      <c r="AF16" s="455" t="str">
        <f ca="1">IF(AND('Mapa de Riesgos'!$H$42="Alta",'Mapa de Riesgos'!$L$42="Mayor"),CONCATENATE("R",'Mapa de Riesgos'!$A$42),"")</f>
        <v/>
      </c>
      <c r="AG16" s="456"/>
      <c r="AH16" s="445" t="str">
        <f ca="1">IF(AND('Mapa de Riesgos'!$H$30="Alta",'Mapa de Riesgos'!$L$30="Catastrófico"),CONCATENATE("R",'Mapa de Riesgos'!$A$30),"")</f>
        <v/>
      </c>
      <c r="AI16" s="446"/>
      <c r="AJ16" s="446" t="str">
        <f ca="1">IF(AND('Mapa de Riesgos'!$H$36="Alta",'Mapa de Riesgos'!$L$36="Catastrófico"),CONCATENATE("R",'Mapa de Riesgos'!$A$36),"")</f>
        <v/>
      </c>
      <c r="AK16" s="446"/>
      <c r="AL16" s="446" t="str">
        <f ca="1">IF(AND('Mapa de Riesgos'!$H$42="Alta",'Mapa de Riesgos'!$L$42="Catastrófico"),CONCATENATE("R",'Mapa de Riesgos'!$A$42),"")</f>
        <v/>
      </c>
      <c r="AM16" s="447"/>
      <c r="AN16" s="81"/>
      <c r="AO16" s="488"/>
      <c r="AP16" s="489"/>
      <c r="AQ16" s="489"/>
      <c r="AR16" s="489"/>
      <c r="AS16" s="489"/>
      <c r="AT16" s="490"/>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row>
    <row r="17" spans="1:80" ht="15" customHeight="1" x14ac:dyDescent="0.25">
      <c r="A17" s="81"/>
      <c r="B17" s="474"/>
      <c r="C17" s="474"/>
      <c r="D17" s="475"/>
      <c r="E17" s="467"/>
      <c r="F17" s="468"/>
      <c r="G17" s="468"/>
      <c r="H17" s="468"/>
      <c r="I17" s="468"/>
      <c r="J17" s="436"/>
      <c r="K17" s="437"/>
      <c r="L17" s="437"/>
      <c r="M17" s="437"/>
      <c r="N17" s="437"/>
      <c r="O17" s="438"/>
      <c r="P17" s="436"/>
      <c r="Q17" s="437"/>
      <c r="R17" s="437"/>
      <c r="S17" s="437"/>
      <c r="T17" s="437"/>
      <c r="U17" s="438"/>
      <c r="V17" s="454"/>
      <c r="W17" s="455"/>
      <c r="X17" s="455"/>
      <c r="Y17" s="455"/>
      <c r="Z17" s="455"/>
      <c r="AA17" s="456"/>
      <c r="AB17" s="454"/>
      <c r="AC17" s="455"/>
      <c r="AD17" s="455"/>
      <c r="AE17" s="455"/>
      <c r="AF17" s="455"/>
      <c r="AG17" s="456"/>
      <c r="AH17" s="445"/>
      <c r="AI17" s="446"/>
      <c r="AJ17" s="446"/>
      <c r="AK17" s="446"/>
      <c r="AL17" s="446"/>
      <c r="AM17" s="447"/>
      <c r="AN17" s="81"/>
      <c r="AO17" s="488"/>
      <c r="AP17" s="489"/>
      <c r="AQ17" s="489"/>
      <c r="AR17" s="489"/>
      <c r="AS17" s="489"/>
      <c r="AT17" s="490"/>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row>
    <row r="18" spans="1:80" ht="15" customHeight="1" x14ac:dyDescent="0.25">
      <c r="A18" s="81"/>
      <c r="B18" s="474"/>
      <c r="C18" s="474"/>
      <c r="D18" s="475"/>
      <c r="E18" s="467"/>
      <c r="F18" s="468"/>
      <c r="G18" s="468"/>
      <c r="H18" s="468"/>
      <c r="I18" s="468"/>
      <c r="J18" s="436" t="str">
        <f ca="1">IF(AND('Mapa de Riesgos'!$H$48="Alta",'Mapa de Riesgos'!$L$48="Leve"),CONCATENATE("R",'Mapa de Riesgos'!$A$48),"")</f>
        <v/>
      </c>
      <c r="K18" s="437"/>
      <c r="L18" s="437" t="str">
        <f ca="1">IF(AND('Mapa de Riesgos'!$H$54="Alta",'Mapa de Riesgos'!$L$54="Leve"),CONCATENATE("R",'Mapa de Riesgos'!$A$54),"")</f>
        <v/>
      </c>
      <c r="M18" s="437"/>
      <c r="N18" s="437" t="str">
        <f ca="1">IF(AND('Mapa de Riesgos'!$H$60="Alta",'Mapa de Riesgos'!$L$60="Leve"),CONCATENATE("R",'Mapa de Riesgos'!$A$60),"")</f>
        <v/>
      </c>
      <c r="O18" s="438"/>
      <c r="P18" s="436" t="str">
        <f ca="1">IF(AND('Mapa de Riesgos'!$H$48="Alta",'Mapa de Riesgos'!$L$48="Menor"),CONCATENATE("R",'Mapa de Riesgos'!$A$48),"")</f>
        <v/>
      </c>
      <c r="Q18" s="437"/>
      <c r="R18" s="437" t="str">
        <f ca="1">IF(AND('Mapa de Riesgos'!$H$54="Alta",'Mapa de Riesgos'!$L$54="Menor"),CONCATENATE("R",'Mapa de Riesgos'!$A$54),"")</f>
        <v/>
      </c>
      <c r="S18" s="437"/>
      <c r="T18" s="437" t="str">
        <f ca="1">IF(AND('Mapa de Riesgos'!$H$60="Alta",'Mapa de Riesgos'!$L$60="Menor"),CONCATENATE("R",'Mapa de Riesgos'!$A$60),"")</f>
        <v/>
      </c>
      <c r="U18" s="438"/>
      <c r="V18" s="454" t="str">
        <f ca="1">IF(AND('Mapa de Riesgos'!$H$48="Alta",'Mapa de Riesgos'!$L$48="Moderado"),CONCATENATE("R",'Mapa de Riesgos'!$A$48),"")</f>
        <v/>
      </c>
      <c r="W18" s="455"/>
      <c r="X18" s="455" t="str">
        <f ca="1">IF(AND('Mapa de Riesgos'!$H$54="Alta",'Mapa de Riesgos'!$L$54="Moderado"),CONCATENATE("R",'Mapa de Riesgos'!$A$54),"")</f>
        <v/>
      </c>
      <c r="Y18" s="455"/>
      <c r="Z18" s="455" t="str">
        <f ca="1">IF(AND('Mapa de Riesgos'!$H$60="Alta",'Mapa de Riesgos'!$L$60="Moderado"),CONCATENATE("R",'Mapa de Riesgos'!$A$60),"")</f>
        <v/>
      </c>
      <c r="AA18" s="456"/>
      <c r="AB18" s="454" t="str">
        <f ca="1">IF(AND('Mapa de Riesgos'!$H$48="Alta",'Mapa de Riesgos'!$L$48="Mayor"),CONCATENATE("R",'Mapa de Riesgos'!$A$48),"")</f>
        <v/>
      </c>
      <c r="AC18" s="455"/>
      <c r="AD18" s="455" t="str">
        <f ca="1">IF(AND('Mapa de Riesgos'!$H$54="Alta",'Mapa de Riesgos'!$L$54="Mayor"),CONCATENATE("R",'Mapa de Riesgos'!$A$54),"")</f>
        <v/>
      </c>
      <c r="AE18" s="455"/>
      <c r="AF18" s="455" t="str">
        <f ca="1">IF(AND('Mapa de Riesgos'!$H$60="Alta",'Mapa de Riesgos'!$L$60="Mayor"),CONCATENATE("R",'Mapa de Riesgos'!$A$60),"")</f>
        <v/>
      </c>
      <c r="AG18" s="456"/>
      <c r="AH18" s="445" t="str">
        <f ca="1">IF(AND('Mapa de Riesgos'!$H$48="Alta",'Mapa de Riesgos'!$L$48="Catastrófico"),CONCATENATE("R",'Mapa de Riesgos'!$A$48),"")</f>
        <v/>
      </c>
      <c r="AI18" s="446"/>
      <c r="AJ18" s="446" t="str">
        <f ca="1">IF(AND('Mapa de Riesgos'!$H$54="Alta",'Mapa de Riesgos'!$L$54="Catastrófico"),CONCATENATE("R",'Mapa de Riesgos'!$A$54),"")</f>
        <v/>
      </c>
      <c r="AK18" s="446"/>
      <c r="AL18" s="446" t="str">
        <f ca="1">IF(AND('Mapa de Riesgos'!$H$60="Alta",'Mapa de Riesgos'!$L$60="Catastrófico"),CONCATENATE("R",'Mapa de Riesgos'!$A$60),"")</f>
        <v/>
      </c>
      <c r="AM18" s="447"/>
      <c r="AN18" s="81"/>
      <c r="AO18" s="488"/>
      <c r="AP18" s="489"/>
      <c r="AQ18" s="489"/>
      <c r="AR18" s="489"/>
      <c r="AS18" s="489"/>
      <c r="AT18" s="490"/>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row>
    <row r="19" spans="1:80" ht="15" customHeight="1" x14ac:dyDescent="0.25">
      <c r="A19" s="81"/>
      <c r="B19" s="474"/>
      <c r="C19" s="474"/>
      <c r="D19" s="475"/>
      <c r="E19" s="467"/>
      <c r="F19" s="468"/>
      <c r="G19" s="468"/>
      <c r="H19" s="468"/>
      <c r="I19" s="468"/>
      <c r="J19" s="436"/>
      <c r="K19" s="437"/>
      <c r="L19" s="437"/>
      <c r="M19" s="437"/>
      <c r="N19" s="437"/>
      <c r="O19" s="438"/>
      <c r="P19" s="436"/>
      <c r="Q19" s="437"/>
      <c r="R19" s="437"/>
      <c r="S19" s="437"/>
      <c r="T19" s="437"/>
      <c r="U19" s="438"/>
      <c r="V19" s="454"/>
      <c r="W19" s="455"/>
      <c r="X19" s="455"/>
      <c r="Y19" s="455"/>
      <c r="Z19" s="455"/>
      <c r="AA19" s="456"/>
      <c r="AB19" s="454"/>
      <c r="AC19" s="455"/>
      <c r="AD19" s="455"/>
      <c r="AE19" s="455"/>
      <c r="AF19" s="455"/>
      <c r="AG19" s="456"/>
      <c r="AH19" s="445"/>
      <c r="AI19" s="446"/>
      <c r="AJ19" s="446"/>
      <c r="AK19" s="446"/>
      <c r="AL19" s="446"/>
      <c r="AM19" s="447"/>
      <c r="AN19" s="81"/>
      <c r="AO19" s="488"/>
      <c r="AP19" s="489"/>
      <c r="AQ19" s="489"/>
      <c r="AR19" s="489"/>
      <c r="AS19" s="489"/>
      <c r="AT19" s="490"/>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row>
    <row r="20" spans="1:80" ht="15" customHeight="1" x14ac:dyDescent="0.25">
      <c r="A20" s="81"/>
      <c r="B20" s="474"/>
      <c r="C20" s="474"/>
      <c r="D20" s="475"/>
      <c r="E20" s="467"/>
      <c r="F20" s="468"/>
      <c r="G20" s="468"/>
      <c r="H20" s="468"/>
      <c r="I20" s="468"/>
      <c r="J20" s="436" t="str">
        <f ca="1">IF(AND('Mapa de Riesgos'!$H$66="Alta",'Mapa de Riesgos'!$L$66="Leve"),CONCATENATE("R",'Mapa de Riesgos'!$A$66),"")</f>
        <v/>
      </c>
      <c r="K20" s="437"/>
      <c r="L20" s="437" t="str">
        <f>IF(AND('Mapa de Riesgos'!$H$72="Alta",'Mapa de Riesgos'!$L$72="Leve"),CONCATENATE("R",'Mapa de Riesgos'!$A$72),"")</f>
        <v/>
      </c>
      <c r="M20" s="437"/>
      <c r="N20" s="437" t="str">
        <f>IF(AND('Mapa de Riesgos'!$H$78="Alta",'Mapa de Riesgos'!$L$78="Leve"),CONCATENATE("R",'Mapa de Riesgos'!$A$78),"")</f>
        <v/>
      </c>
      <c r="O20" s="438"/>
      <c r="P20" s="436" t="str">
        <f ca="1">IF(AND('Mapa de Riesgos'!$H$66="Alta",'Mapa de Riesgos'!$L$66="Menor"),CONCATENATE("R",'Mapa de Riesgos'!$A$66),"")</f>
        <v/>
      </c>
      <c r="Q20" s="437"/>
      <c r="R20" s="437" t="str">
        <f>IF(AND('Mapa de Riesgos'!$H$72="Alta",'Mapa de Riesgos'!$L$72="Menor"),CONCATENATE("R",'Mapa de Riesgos'!$A$72),"")</f>
        <v/>
      </c>
      <c r="S20" s="437"/>
      <c r="T20" s="437" t="str">
        <f>IF(AND('Mapa de Riesgos'!$H$78="Alta",'Mapa de Riesgos'!$L$78="Menor"),CONCATENATE("R",'Mapa de Riesgos'!$A$78),"")</f>
        <v/>
      </c>
      <c r="U20" s="438"/>
      <c r="V20" s="454" t="str">
        <f ca="1">IF(AND('Mapa de Riesgos'!$H$66="Alta",'Mapa de Riesgos'!$L$66="Moderado"),CONCATENATE("R",'Mapa de Riesgos'!$A$66),"")</f>
        <v/>
      </c>
      <c r="W20" s="455"/>
      <c r="X20" s="455" t="str">
        <f>IF(AND('Mapa de Riesgos'!$H$72="Alta",'Mapa de Riesgos'!$L$72="Moderado"),CONCATENATE("R",'Mapa de Riesgos'!$A$72),"")</f>
        <v/>
      </c>
      <c r="Y20" s="455"/>
      <c r="Z20" s="455" t="str">
        <f>IF(AND('Mapa de Riesgos'!$H$78="Alta",'Mapa de Riesgos'!$L$78="Moderado"),CONCATENATE("R",'Mapa de Riesgos'!$A$78),"")</f>
        <v/>
      </c>
      <c r="AA20" s="456"/>
      <c r="AB20" s="454" t="str">
        <f ca="1">IF(AND('Mapa de Riesgos'!$H$66="Alta",'Mapa de Riesgos'!$L$66="Mayor"),CONCATENATE("R",'Mapa de Riesgos'!$A$66),"")</f>
        <v/>
      </c>
      <c r="AC20" s="455"/>
      <c r="AD20" s="455" t="str">
        <f>IF(AND('Mapa de Riesgos'!$H$72="Alta",'Mapa de Riesgos'!$L$72="Mayor"),CONCATENATE("R",'Mapa de Riesgos'!$A$72),"")</f>
        <v/>
      </c>
      <c r="AE20" s="455"/>
      <c r="AF20" s="455" t="str">
        <f>IF(AND('Mapa de Riesgos'!$H$78="Alta",'Mapa de Riesgos'!$L$78="Mayor"),CONCATENATE("R",'Mapa de Riesgos'!$A$78),"")</f>
        <v/>
      </c>
      <c r="AG20" s="456"/>
      <c r="AH20" s="445" t="str">
        <f ca="1">IF(AND('Mapa de Riesgos'!$H$66="Alta",'Mapa de Riesgos'!$L$66="Catastrófico"),CONCATENATE("R",'Mapa de Riesgos'!$A$66),"")</f>
        <v/>
      </c>
      <c r="AI20" s="446"/>
      <c r="AJ20" s="446" t="str">
        <f>IF(AND('Mapa de Riesgos'!$H$72="Alta",'Mapa de Riesgos'!$L$72="Catastrófico"),CONCATENATE("R",'Mapa de Riesgos'!$A$72),"")</f>
        <v/>
      </c>
      <c r="AK20" s="446"/>
      <c r="AL20" s="446" t="str">
        <f>IF(AND('Mapa de Riesgos'!$H$78="Alta",'Mapa de Riesgos'!$L$78="Catastrófico"),CONCATENATE("R",'Mapa de Riesgos'!$A$78),"")</f>
        <v/>
      </c>
      <c r="AM20" s="447"/>
      <c r="AN20" s="81"/>
      <c r="AO20" s="488"/>
      <c r="AP20" s="489"/>
      <c r="AQ20" s="489"/>
      <c r="AR20" s="489"/>
      <c r="AS20" s="489"/>
      <c r="AT20" s="490"/>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row>
    <row r="21" spans="1:80" ht="15.75" customHeight="1" thickBot="1" x14ac:dyDescent="0.3">
      <c r="A21" s="81"/>
      <c r="B21" s="474"/>
      <c r="C21" s="474"/>
      <c r="D21" s="475"/>
      <c r="E21" s="470"/>
      <c r="F21" s="471"/>
      <c r="G21" s="471"/>
      <c r="H21" s="471"/>
      <c r="I21" s="471"/>
      <c r="J21" s="439"/>
      <c r="K21" s="440"/>
      <c r="L21" s="440"/>
      <c r="M21" s="440"/>
      <c r="N21" s="440"/>
      <c r="O21" s="441"/>
      <c r="P21" s="439"/>
      <c r="Q21" s="440"/>
      <c r="R21" s="440"/>
      <c r="S21" s="440"/>
      <c r="T21" s="440"/>
      <c r="U21" s="441"/>
      <c r="V21" s="457"/>
      <c r="W21" s="458"/>
      <c r="X21" s="458"/>
      <c r="Y21" s="458"/>
      <c r="Z21" s="458"/>
      <c r="AA21" s="459"/>
      <c r="AB21" s="457"/>
      <c r="AC21" s="458"/>
      <c r="AD21" s="458"/>
      <c r="AE21" s="458"/>
      <c r="AF21" s="458"/>
      <c r="AG21" s="459"/>
      <c r="AH21" s="448"/>
      <c r="AI21" s="449"/>
      <c r="AJ21" s="449"/>
      <c r="AK21" s="449"/>
      <c r="AL21" s="449"/>
      <c r="AM21" s="450"/>
      <c r="AN21" s="81"/>
      <c r="AO21" s="491"/>
      <c r="AP21" s="492"/>
      <c r="AQ21" s="492"/>
      <c r="AR21" s="492"/>
      <c r="AS21" s="492"/>
      <c r="AT21" s="493"/>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row>
    <row r="22" spans="1:80" x14ac:dyDescent="0.25">
      <c r="A22" s="81"/>
      <c r="B22" s="474"/>
      <c r="C22" s="474"/>
      <c r="D22" s="475"/>
      <c r="E22" s="464" t="s">
        <v>133</v>
      </c>
      <c r="F22" s="465"/>
      <c r="G22" s="465"/>
      <c r="H22" s="465"/>
      <c r="I22" s="466"/>
      <c r="J22" s="442" t="str">
        <f ca="1">IF(AND('Mapa de Riesgos'!$H$12="Media",'Mapa de Riesgos'!$L$12="Leve"),CONCATENATE("R",'Mapa de Riesgos'!$A$12),"")</f>
        <v/>
      </c>
      <c r="K22" s="443"/>
      <c r="L22" s="443" t="str">
        <f ca="1">IF(AND('Mapa de Riesgos'!$H$18="Media",'Mapa de Riesgos'!$L$18="Leve"),CONCATENATE("R",'Mapa de Riesgos'!$A$18),"")</f>
        <v/>
      </c>
      <c r="M22" s="443"/>
      <c r="N22" s="443" t="str">
        <f ca="1">IF(AND('Mapa de Riesgos'!$H$24="Media",'Mapa de Riesgos'!$L$24="Leve"),CONCATENATE("R",'Mapa de Riesgos'!$A$24),"")</f>
        <v/>
      </c>
      <c r="O22" s="444"/>
      <c r="P22" s="442" t="str">
        <f ca="1">IF(AND('Mapa de Riesgos'!$H$12="Media",'Mapa de Riesgos'!$L$12="Menor"),CONCATENATE("R",'Mapa de Riesgos'!$A$12),"")</f>
        <v/>
      </c>
      <c r="Q22" s="443"/>
      <c r="R22" s="443" t="str">
        <f ca="1">IF(AND('Mapa de Riesgos'!$H$18="Media",'Mapa de Riesgos'!$L$18="Menor"),CONCATENATE("R",'Mapa de Riesgos'!$A$18),"")</f>
        <v/>
      </c>
      <c r="S22" s="443"/>
      <c r="T22" s="443" t="str">
        <f ca="1">IF(AND('Mapa de Riesgos'!$H$24="Media",'Mapa de Riesgos'!$L$24="Menor"),CONCATENATE("R",'Mapa de Riesgos'!$A$24),"")</f>
        <v/>
      </c>
      <c r="U22" s="444"/>
      <c r="V22" s="442" t="str">
        <f ca="1">IF(AND('Mapa de Riesgos'!$H$12="Media",'Mapa de Riesgos'!$L$12="Moderado"),CONCATENATE("R",'Mapa de Riesgos'!$A$12),"")</f>
        <v/>
      </c>
      <c r="W22" s="443"/>
      <c r="X22" s="443" t="str">
        <f ca="1">IF(AND('Mapa de Riesgos'!$H$18="Media",'Mapa de Riesgos'!$L$18="Moderado"),CONCATENATE("R",'Mapa de Riesgos'!$A$18),"")</f>
        <v>R2</v>
      </c>
      <c r="Y22" s="443"/>
      <c r="Z22" s="443" t="str">
        <f ca="1">IF(AND('Mapa de Riesgos'!$H$24="Media",'Mapa de Riesgos'!$L$24="Moderado"),CONCATENATE("R",'Mapa de Riesgos'!$A$24),"")</f>
        <v/>
      </c>
      <c r="AA22" s="444"/>
      <c r="AB22" s="460" t="str">
        <f ca="1">IF(AND('Mapa de Riesgos'!$H$12="Media",'Mapa de Riesgos'!$L$12="Mayor"),CONCATENATE("R",'Mapa de Riesgos'!$A$12),"")</f>
        <v/>
      </c>
      <c r="AC22" s="461"/>
      <c r="AD22" s="461" t="str">
        <f ca="1">IF(AND('Mapa de Riesgos'!$H$18="Media",'Mapa de Riesgos'!$L$18="Mayor"),CONCATENATE("R",'Mapa de Riesgos'!$A$18),"")</f>
        <v/>
      </c>
      <c r="AE22" s="461"/>
      <c r="AF22" s="461" t="str">
        <f ca="1">IF(AND('Mapa de Riesgos'!$H$24="Media",'Mapa de Riesgos'!$L$24="Mayor"),CONCATENATE("R",'Mapa de Riesgos'!$A$24),"")</f>
        <v/>
      </c>
      <c r="AG22" s="462"/>
      <c r="AH22" s="451" t="str">
        <f ca="1">IF(AND('Mapa de Riesgos'!$H$12="Media",'Mapa de Riesgos'!$L$12="Catastrófico"),CONCATENATE("R",'Mapa de Riesgos'!$A$12),"")</f>
        <v/>
      </c>
      <c r="AI22" s="452"/>
      <c r="AJ22" s="452" t="str">
        <f ca="1">IF(AND('Mapa de Riesgos'!$H$18="Media",'Mapa de Riesgos'!$L$18="Catastrófico"),CONCATENATE("R",'Mapa de Riesgos'!$A$18),"")</f>
        <v/>
      </c>
      <c r="AK22" s="452"/>
      <c r="AL22" s="452" t="str">
        <f ca="1">IF(AND('Mapa de Riesgos'!$H$24="Media",'Mapa de Riesgos'!$L$24="Catastrófico"),CONCATENATE("R",'Mapa de Riesgos'!$A$24),"")</f>
        <v/>
      </c>
      <c r="AM22" s="453"/>
      <c r="AN22" s="81"/>
      <c r="AO22" s="494" t="s">
        <v>134</v>
      </c>
      <c r="AP22" s="495"/>
      <c r="AQ22" s="495"/>
      <c r="AR22" s="495"/>
      <c r="AS22" s="495"/>
      <c r="AT22" s="496"/>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row>
    <row r="23" spans="1:80" x14ac:dyDescent="0.25">
      <c r="A23" s="81"/>
      <c r="B23" s="474"/>
      <c r="C23" s="474"/>
      <c r="D23" s="475"/>
      <c r="E23" s="467"/>
      <c r="F23" s="468"/>
      <c r="G23" s="468"/>
      <c r="H23" s="468"/>
      <c r="I23" s="469"/>
      <c r="J23" s="436"/>
      <c r="K23" s="437"/>
      <c r="L23" s="437"/>
      <c r="M23" s="437"/>
      <c r="N23" s="437"/>
      <c r="O23" s="438"/>
      <c r="P23" s="436"/>
      <c r="Q23" s="437"/>
      <c r="R23" s="437"/>
      <c r="S23" s="437"/>
      <c r="T23" s="437"/>
      <c r="U23" s="438"/>
      <c r="V23" s="436"/>
      <c r="W23" s="437"/>
      <c r="X23" s="437"/>
      <c r="Y23" s="437"/>
      <c r="Z23" s="437"/>
      <c r="AA23" s="438"/>
      <c r="AB23" s="454"/>
      <c r="AC23" s="455"/>
      <c r="AD23" s="455"/>
      <c r="AE23" s="455"/>
      <c r="AF23" s="455"/>
      <c r="AG23" s="456"/>
      <c r="AH23" s="445"/>
      <c r="AI23" s="446"/>
      <c r="AJ23" s="446"/>
      <c r="AK23" s="446"/>
      <c r="AL23" s="446"/>
      <c r="AM23" s="447"/>
      <c r="AN23" s="81"/>
      <c r="AO23" s="497"/>
      <c r="AP23" s="498"/>
      <c r="AQ23" s="498"/>
      <c r="AR23" s="498"/>
      <c r="AS23" s="498"/>
      <c r="AT23" s="499"/>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row>
    <row r="24" spans="1:80" x14ac:dyDescent="0.25">
      <c r="A24" s="81"/>
      <c r="B24" s="474"/>
      <c r="C24" s="474"/>
      <c r="D24" s="475"/>
      <c r="E24" s="467"/>
      <c r="F24" s="468"/>
      <c r="G24" s="468"/>
      <c r="H24" s="468"/>
      <c r="I24" s="469"/>
      <c r="J24" s="436" t="str">
        <f ca="1">IF(AND('Mapa de Riesgos'!$H$30="Media",'Mapa de Riesgos'!$L$30="Leve"),CONCATENATE("R",'Mapa de Riesgos'!$A$30),"")</f>
        <v/>
      </c>
      <c r="K24" s="437"/>
      <c r="L24" s="437" t="str">
        <f ca="1">IF(AND('Mapa de Riesgos'!$H$36="Media",'Mapa de Riesgos'!$L$36="Leve"),CONCATENATE("R",'Mapa de Riesgos'!$A$36),"")</f>
        <v/>
      </c>
      <c r="M24" s="437"/>
      <c r="N24" s="437" t="str">
        <f ca="1">IF(AND('Mapa de Riesgos'!$H$42="Media",'Mapa de Riesgos'!$L$42="Leve"),CONCATENATE("R",'Mapa de Riesgos'!$A$42),"")</f>
        <v/>
      </c>
      <c r="O24" s="438"/>
      <c r="P24" s="436" t="str">
        <f ca="1">IF(AND('Mapa de Riesgos'!$H$30="Media",'Mapa de Riesgos'!$L$30="Menor"),CONCATENATE("R",'Mapa de Riesgos'!$A$30),"")</f>
        <v/>
      </c>
      <c r="Q24" s="437"/>
      <c r="R24" s="437" t="str">
        <f ca="1">IF(AND('Mapa de Riesgos'!$H$36="Media",'Mapa de Riesgos'!$L$36="Menor"),CONCATENATE("R",'Mapa de Riesgos'!$A$36),"")</f>
        <v/>
      </c>
      <c r="S24" s="437"/>
      <c r="T24" s="437" t="str">
        <f ca="1">IF(AND('Mapa de Riesgos'!$H$42="Media",'Mapa de Riesgos'!$L$42="Menor"),CONCATENATE("R",'Mapa de Riesgos'!$A$42),"")</f>
        <v/>
      </c>
      <c r="U24" s="438"/>
      <c r="V24" s="436" t="str">
        <f ca="1">IF(AND('Mapa de Riesgos'!$H$30="Media",'Mapa de Riesgos'!$L$30="Moderado"),CONCATENATE("R",'Mapa de Riesgos'!$A$30),"")</f>
        <v/>
      </c>
      <c r="W24" s="437"/>
      <c r="X24" s="437" t="str">
        <f ca="1">IF(AND('Mapa de Riesgos'!$H$36="Media",'Mapa de Riesgos'!$L$36="Moderado"),CONCATENATE("R",'Mapa de Riesgos'!$A$36),"")</f>
        <v/>
      </c>
      <c r="Y24" s="437"/>
      <c r="Z24" s="437" t="str">
        <f ca="1">IF(AND('Mapa de Riesgos'!$H$42="Media",'Mapa de Riesgos'!$L$42="Moderado"),CONCATENATE("R",'Mapa de Riesgos'!$A$42),"")</f>
        <v/>
      </c>
      <c r="AA24" s="438"/>
      <c r="AB24" s="454" t="str">
        <f ca="1">IF(AND('Mapa de Riesgos'!$H$30="Media",'Mapa de Riesgos'!$L$30="Mayor"),CONCATENATE("R",'Mapa de Riesgos'!$A$30),"")</f>
        <v/>
      </c>
      <c r="AC24" s="455"/>
      <c r="AD24" s="455" t="str">
        <f ca="1">IF(AND('Mapa de Riesgos'!$H$36="Media",'Mapa de Riesgos'!$L$36="Mayor"),CONCATENATE("R",'Mapa de Riesgos'!$A$36),"")</f>
        <v/>
      </c>
      <c r="AE24" s="455"/>
      <c r="AF24" s="455" t="str">
        <f ca="1">IF(AND('Mapa de Riesgos'!$H$42="Media",'Mapa de Riesgos'!$L$42="Mayor"),CONCATENATE("R",'Mapa de Riesgos'!$A$42),"")</f>
        <v/>
      </c>
      <c r="AG24" s="456"/>
      <c r="AH24" s="445" t="str">
        <f ca="1">IF(AND('Mapa de Riesgos'!$H$30="Media",'Mapa de Riesgos'!$L$30="Catastrófico"),CONCATENATE("R",'Mapa de Riesgos'!$A$30),"")</f>
        <v/>
      </c>
      <c r="AI24" s="446"/>
      <c r="AJ24" s="446" t="str">
        <f ca="1">IF(AND('Mapa de Riesgos'!$H$36="Media",'Mapa de Riesgos'!$L$36="Catastrófico"),CONCATENATE("R",'Mapa de Riesgos'!$A$36),"")</f>
        <v/>
      </c>
      <c r="AK24" s="446"/>
      <c r="AL24" s="446" t="str">
        <f ca="1">IF(AND('Mapa de Riesgos'!$H$42="Media",'Mapa de Riesgos'!$L$42="Catastrófico"),CONCATENATE("R",'Mapa de Riesgos'!$A$42),"")</f>
        <v/>
      </c>
      <c r="AM24" s="447"/>
      <c r="AN24" s="81"/>
      <c r="AO24" s="497"/>
      <c r="AP24" s="498"/>
      <c r="AQ24" s="498"/>
      <c r="AR24" s="498"/>
      <c r="AS24" s="498"/>
      <c r="AT24" s="499"/>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row>
    <row r="25" spans="1:80" x14ac:dyDescent="0.25">
      <c r="A25" s="81"/>
      <c r="B25" s="474"/>
      <c r="C25" s="474"/>
      <c r="D25" s="475"/>
      <c r="E25" s="467"/>
      <c r="F25" s="468"/>
      <c r="G25" s="468"/>
      <c r="H25" s="468"/>
      <c r="I25" s="469"/>
      <c r="J25" s="436"/>
      <c r="K25" s="437"/>
      <c r="L25" s="437"/>
      <c r="M25" s="437"/>
      <c r="N25" s="437"/>
      <c r="O25" s="438"/>
      <c r="P25" s="436"/>
      <c r="Q25" s="437"/>
      <c r="R25" s="437"/>
      <c r="S25" s="437"/>
      <c r="T25" s="437"/>
      <c r="U25" s="438"/>
      <c r="V25" s="436"/>
      <c r="W25" s="437"/>
      <c r="X25" s="437"/>
      <c r="Y25" s="437"/>
      <c r="Z25" s="437"/>
      <c r="AA25" s="438"/>
      <c r="AB25" s="454"/>
      <c r="AC25" s="455"/>
      <c r="AD25" s="455"/>
      <c r="AE25" s="455"/>
      <c r="AF25" s="455"/>
      <c r="AG25" s="456"/>
      <c r="AH25" s="445"/>
      <c r="AI25" s="446"/>
      <c r="AJ25" s="446"/>
      <c r="AK25" s="446"/>
      <c r="AL25" s="446"/>
      <c r="AM25" s="447"/>
      <c r="AN25" s="81"/>
      <c r="AO25" s="497"/>
      <c r="AP25" s="498"/>
      <c r="AQ25" s="498"/>
      <c r="AR25" s="498"/>
      <c r="AS25" s="498"/>
      <c r="AT25" s="499"/>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row>
    <row r="26" spans="1:80" x14ac:dyDescent="0.25">
      <c r="A26" s="81"/>
      <c r="B26" s="474"/>
      <c r="C26" s="474"/>
      <c r="D26" s="475"/>
      <c r="E26" s="467"/>
      <c r="F26" s="468"/>
      <c r="G26" s="468"/>
      <c r="H26" s="468"/>
      <c r="I26" s="469"/>
      <c r="J26" s="436" t="str">
        <f ca="1">IF(AND('Mapa de Riesgos'!$H$48="Media",'Mapa de Riesgos'!$L$48="Leve"),CONCATENATE("R",'Mapa de Riesgos'!$A$48),"")</f>
        <v/>
      </c>
      <c r="K26" s="437"/>
      <c r="L26" s="437" t="str">
        <f ca="1">IF(AND('Mapa de Riesgos'!$H$54="Media",'Mapa de Riesgos'!$L$54="Leve"),CONCATENATE("R",'Mapa de Riesgos'!$A$54),"")</f>
        <v/>
      </c>
      <c r="M26" s="437"/>
      <c r="N26" s="437" t="str">
        <f ca="1">IF(AND('Mapa de Riesgos'!$H$60="Media",'Mapa de Riesgos'!$L$60="Leve"),CONCATENATE("R",'Mapa de Riesgos'!$A$60),"")</f>
        <v/>
      </c>
      <c r="O26" s="438"/>
      <c r="P26" s="436" t="str">
        <f ca="1">IF(AND('Mapa de Riesgos'!$H$48="Media",'Mapa de Riesgos'!$L$48="Menor"),CONCATENATE("R",'Mapa de Riesgos'!$A$48),"")</f>
        <v/>
      </c>
      <c r="Q26" s="437"/>
      <c r="R26" s="437" t="str">
        <f ca="1">IF(AND('Mapa de Riesgos'!$H$54="Media",'Mapa de Riesgos'!$L$54="Menor"),CONCATENATE("R",'Mapa de Riesgos'!$A$54),"")</f>
        <v/>
      </c>
      <c r="S26" s="437"/>
      <c r="T26" s="437" t="str">
        <f ca="1">IF(AND('Mapa de Riesgos'!$H$60="Media",'Mapa de Riesgos'!$L$60="Menor"),CONCATENATE("R",'Mapa de Riesgos'!$A$60),"")</f>
        <v/>
      </c>
      <c r="U26" s="438"/>
      <c r="V26" s="436" t="str">
        <f ca="1">IF(AND('Mapa de Riesgos'!$H$48="Media",'Mapa de Riesgos'!$L$48="Moderado"),CONCATENATE("R",'Mapa de Riesgos'!$A$48),"")</f>
        <v/>
      </c>
      <c r="W26" s="437"/>
      <c r="X26" s="437" t="str">
        <f ca="1">IF(AND('Mapa de Riesgos'!$H$54="Media",'Mapa de Riesgos'!$L$54="Moderado"),CONCATENATE("R",'Mapa de Riesgos'!$A$54),"")</f>
        <v/>
      </c>
      <c r="Y26" s="437"/>
      <c r="Z26" s="437" t="str">
        <f ca="1">IF(AND('Mapa de Riesgos'!$H$60="Media",'Mapa de Riesgos'!$L$60="Moderado"),CONCATENATE("R",'Mapa de Riesgos'!$A$60),"")</f>
        <v/>
      </c>
      <c r="AA26" s="438"/>
      <c r="AB26" s="454" t="str">
        <f ca="1">IF(AND('Mapa de Riesgos'!$H$48="Media",'Mapa de Riesgos'!$L$48="Mayor"),CONCATENATE("R",'Mapa de Riesgos'!$A$48),"")</f>
        <v/>
      </c>
      <c r="AC26" s="455"/>
      <c r="AD26" s="455" t="str">
        <f ca="1">IF(AND('Mapa de Riesgos'!$H$54="Media",'Mapa de Riesgos'!$L$54="Mayor"),CONCATENATE("R",'Mapa de Riesgos'!$A$54),"")</f>
        <v/>
      </c>
      <c r="AE26" s="455"/>
      <c r="AF26" s="455" t="str">
        <f ca="1">IF(AND('Mapa de Riesgos'!$H$60="Media",'Mapa de Riesgos'!$L$60="Mayor"),CONCATENATE("R",'Mapa de Riesgos'!$A$60),"")</f>
        <v/>
      </c>
      <c r="AG26" s="456"/>
      <c r="AH26" s="445" t="str">
        <f ca="1">IF(AND('Mapa de Riesgos'!$H$48="Media",'Mapa de Riesgos'!$L$48="Catastrófico"),CONCATENATE("R",'Mapa de Riesgos'!$A$48),"")</f>
        <v/>
      </c>
      <c r="AI26" s="446"/>
      <c r="AJ26" s="446" t="str">
        <f ca="1">IF(AND('Mapa de Riesgos'!$H$54="Media",'Mapa de Riesgos'!$L$54="Catastrófico"),CONCATENATE("R",'Mapa de Riesgos'!$A$54),"")</f>
        <v/>
      </c>
      <c r="AK26" s="446"/>
      <c r="AL26" s="446" t="str">
        <f ca="1">IF(AND('Mapa de Riesgos'!$H$60="Media",'Mapa de Riesgos'!$L$60="Catastrófico"),CONCATENATE("R",'Mapa de Riesgos'!$A$60),"")</f>
        <v/>
      </c>
      <c r="AM26" s="447"/>
      <c r="AN26" s="81"/>
      <c r="AO26" s="497"/>
      <c r="AP26" s="498"/>
      <c r="AQ26" s="498"/>
      <c r="AR26" s="498"/>
      <c r="AS26" s="498"/>
      <c r="AT26" s="499"/>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row>
    <row r="27" spans="1:80" x14ac:dyDescent="0.25">
      <c r="A27" s="81"/>
      <c r="B27" s="474"/>
      <c r="C27" s="474"/>
      <c r="D27" s="475"/>
      <c r="E27" s="467"/>
      <c r="F27" s="468"/>
      <c r="G27" s="468"/>
      <c r="H27" s="468"/>
      <c r="I27" s="469"/>
      <c r="J27" s="436"/>
      <c r="K27" s="437"/>
      <c r="L27" s="437"/>
      <c r="M27" s="437"/>
      <c r="N27" s="437"/>
      <c r="O27" s="438"/>
      <c r="P27" s="436"/>
      <c r="Q27" s="437"/>
      <c r="R27" s="437"/>
      <c r="S27" s="437"/>
      <c r="T27" s="437"/>
      <c r="U27" s="438"/>
      <c r="V27" s="436"/>
      <c r="W27" s="437"/>
      <c r="X27" s="437"/>
      <c r="Y27" s="437"/>
      <c r="Z27" s="437"/>
      <c r="AA27" s="438"/>
      <c r="AB27" s="454"/>
      <c r="AC27" s="455"/>
      <c r="AD27" s="455"/>
      <c r="AE27" s="455"/>
      <c r="AF27" s="455"/>
      <c r="AG27" s="456"/>
      <c r="AH27" s="445"/>
      <c r="AI27" s="446"/>
      <c r="AJ27" s="446"/>
      <c r="AK27" s="446"/>
      <c r="AL27" s="446"/>
      <c r="AM27" s="447"/>
      <c r="AN27" s="81"/>
      <c r="AO27" s="497"/>
      <c r="AP27" s="498"/>
      <c r="AQ27" s="498"/>
      <c r="AR27" s="498"/>
      <c r="AS27" s="498"/>
      <c r="AT27" s="499"/>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row>
    <row r="28" spans="1:80" x14ac:dyDescent="0.25">
      <c r="A28" s="81"/>
      <c r="B28" s="474"/>
      <c r="C28" s="474"/>
      <c r="D28" s="475"/>
      <c r="E28" s="467"/>
      <c r="F28" s="468"/>
      <c r="G28" s="468"/>
      <c r="H28" s="468"/>
      <c r="I28" s="469"/>
      <c r="J28" s="436" t="str">
        <f ca="1">IF(AND('Mapa de Riesgos'!$H$66="Media",'Mapa de Riesgos'!$L$66="Leve"),CONCATENATE("R",'Mapa de Riesgos'!$A$66),"")</f>
        <v/>
      </c>
      <c r="K28" s="437"/>
      <c r="L28" s="437" t="str">
        <f>IF(AND('Mapa de Riesgos'!$H$72="Media",'Mapa de Riesgos'!$L$72="Leve"),CONCATENATE("R",'Mapa de Riesgos'!$A$72),"")</f>
        <v/>
      </c>
      <c r="M28" s="437"/>
      <c r="N28" s="437" t="str">
        <f>IF(AND('Mapa de Riesgos'!$H$78="Media",'Mapa de Riesgos'!$L$78="Leve"),CONCATENATE("R",'Mapa de Riesgos'!$A$78),"")</f>
        <v/>
      </c>
      <c r="O28" s="438"/>
      <c r="P28" s="436" t="str">
        <f ca="1">IF(AND('Mapa de Riesgos'!$H$66="Media",'Mapa de Riesgos'!$L$66="Menor"),CONCATENATE("R",'Mapa de Riesgos'!$A$66),"")</f>
        <v/>
      </c>
      <c r="Q28" s="437"/>
      <c r="R28" s="437" t="str">
        <f>IF(AND('Mapa de Riesgos'!$H$72="Media",'Mapa de Riesgos'!$L$72="Menor"),CONCATENATE("R",'Mapa de Riesgos'!$A$72),"")</f>
        <v/>
      </c>
      <c r="S28" s="437"/>
      <c r="T28" s="437" t="str">
        <f>IF(AND('Mapa de Riesgos'!$H$78="Media",'Mapa de Riesgos'!$L$78="Menor"),CONCATENATE("R",'Mapa de Riesgos'!$A$78),"")</f>
        <v/>
      </c>
      <c r="U28" s="438"/>
      <c r="V28" s="436" t="str">
        <f ca="1">IF(AND('Mapa de Riesgos'!$H$66="Media",'Mapa de Riesgos'!$L$66="Moderado"),CONCATENATE("R",'Mapa de Riesgos'!$A$66),"")</f>
        <v/>
      </c>
      <c r="W28" s="437"/>
      <c r="X28" s="437" t="str">
        <f>IF(AND('Mapa de Riesgos'!$H$72="Media",'Mapa de Riesgos'!$L$72="Moderado"),CONCATENATE("R",'Mapa de Riesgos'!$A$72),"")</f>
        <v/>
      </c>
      <c r="Y28" s="437"/>
      <c r="Z28" s="437" t="str">
        <f>IF(AND('Mapa de Riesgos'!$H$78="Media",'Mapa de Riesgos'!$L$78="Moderado"),CONCATENATE("R",'Mapa de Riesgos'!$A$78),"")</f>
        <v/>
      </c>
      <c r="AA28" s="438"/>
      <c r="AB28" s="454" t="str">
        <f ca="1">IF(AND('Mapa de Riesgos'!$H$66="Media",'Mapa de Riesgos'!$L$66="Mayor"),CONCATENATE("R",'Mapa de Riesgos'!$A$66),"")</f>
        <v/>
      </c>
      <c r="AC28" s="455"/>
      <c r="AD28" s="455" t="str">
        <f>IF(AND('Mapa de Riesgos'!$H$72="Media",'Mapa de Riesgos'!$L$72="Mayor"),CONCATENATE("R",'Mapa de Riesgos'!$A$72),"")</f>
        <v/>
      </c>
      <c r="AE28" s="455"/>
      <c r="AF28" s="455" t="str">
        <f>IF(AND('Mapa de Riesgos'!$H$78="Media",'Mapa de Riesgos'!$L$78="Mayor"),CONCATENATE("R",'Mapa de Riesgos'!$A$78),"")</f>
        <v/>
      </c>
      <c r="AG28" s="456"/>
      <c r="AH28" s="445" t="str">
        <f ca="1">IF(AND('Mapa de Riesgos'!$H$66="Media",'Mapa de Riesgos'!$L$66="Catastrófico"),CONCATENATE("R",'Mapa de Riesgos'!$A$66),"")</f>
        <v/>
      </c>
      <c r="AI28" s="446"/>
      <c r="AJ28" s="446" t="str">
        <f>IF(AND('Mapa de Riesgos'!$H$72="Media",'Mapa de Riesgos'!$L$72="Catastrófico"),CONCATENATE("R",'Mapa de Riesgos'!$A$72),"")</f>
        <v/>
      </c>
      <c r="AK28" s="446"/>
      <c r="AL28" s="446" t="str">
        <f>IF(AND('Mapa de Riesgos'!$H$78="Media",'Mapa de Riesgos'!$L$78="Catastrófico"),CONCATENATE("R",'Mapa de Riesgos'!$A$78),"")</f>
        <v/>
      </c>
      <c r="AM28" s="447"/>
      <c r="AN28" s="81"/>
      <c r="AO28" s="497"/>
      <c r="AP28" s="498"/>
      <c r="AQ28" s="498"/>
      <c r="AR28" s="498"/>
      <c r="AS28" s="498"/>
      <c r="AT28" s="499"/>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row>
    <row r="29" spans="1:80" ht="15.75" thickBot="1" x14ac:dyDescent="0.3">
      <c r="A29" s="81"/>
      <c r="B29" s="474"/>
      <c r="C29" s="474"/>
      <c r="D29" s="475"/>
      <c r="E29" s="470"/>
      <c r="F29" s="471"/>
      <c r="G29" s="471"/>
      <c r="H29" s="471"/>
      <c r="I29" s="472"/>
      <c r="J29" s="436"/>
      <c r="K29" s="437"/>
      <c r="L29" s="437"/>
      <c r="M29" s="437"/>
      <c r="N29" s="437"/>
      <c r="O29" s="438"/>
      <c r="P29" s="439"/>
      <c r="Q29" s="440"/>
      <c r="R29" s="440"/>
      <c r="S29" s="440"/>
      <c r="T29" s="440"/>
      <c r="U29" s="441"/>
      <c r="V29" s="439"/>
      <c r="W29" s="440"/>
      <c r="X29" s="440"/>
      <c r="Y29" s="440"/>
      <c r="Z29" s="440"/>
      <c r="AA29" s="441"/>
      <c r="AB29" s="457"/>
      <c r="AC29" s="458"/>
      <c r="AD29" s="458"/>
      <c r="AE29" s="458"/>
      <c r="AF29" s="458"/>
      <c r="AG29" s="459"/>
      <c r="AH29" s="448"/>
      <c r="AI29" s="449"/>
      <c r="AJ29" s="449"/>
      <c r="AK29" s="449"/>
      <c r="AL29" s="449"/>
      <c r="AM29" s="450"/>
      <c r="AN29" s="81"/>
      <c r="AO29" s="500"/>
      <c r="AP29" s="501"/>
      <c r="AQ29" s="501"/>
      <c r="AR29" s="501"/>
      <c r="AS29" s="501"/>
      <c r="AT29" s="502"/>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row>
    <row r="30" spans="1:80" x14ac:dyDescent="0.25">
      <c r="A30" s="81"/>
      <c r="B30" s="474"/>
      <c r="C30" s="474"/>
      <c r="D30" s="475"/>
      <c r="E30" s="464" t="s">
        <v>135</v>
      </c>
      <c r="F30" s="465"/>
      <c r="G30" s="465"/>
      <c r="H30" s="465"/>
      <c r="I30" s="465"/>
      <c r="J30" s="433" t="str">
        <f ca="1">IF(AND('Mapa de Riesgos'!$H$12="Baja",'Mapa de Riesgos'!$L$12="Leve"),CONCATENATE("R",'Mapa de Riesgos'!$A$12),"")</f>
        <v/>
      </c>
      <c r="K30" s="434"/>
      <c r="L30" s="434" t="str">
        <f ca="1">IF(AND('Mapa de Riesgos'!$H$18="Baja",'Mapa de Riesgos'!$L$18="Leve"),CONCATENATE("R",'Mapa de Riesgos'!$A$18),"")</f>
        <v/>
      </c>
      <c r="M30" s="434"/>
      <c r="N30" s="434" t="str">
        <f ca="1">IF(AND('Mapa de Riesgos'!$H$24="Baja",'Mapa de Riesgos'!$L$24="Leve"),CONCATENATE("R",'Mapa de Riesgos'!$A$24),"")</f>
        <v/>
      </c>
      <c r="O30" s="435"/>
      <c r="P30" s="443" t="str">
        <f ca="1">IF(AND('Mapa de Riesgos'!$H$12="Baja",'Mapa de Riesgos'!$L$12="Menor"),CONCATENATE("R",'Mapa de Riesgos'!$A$12),"")</f>
        <v/>
      </c>
      <c r="Q30" s="443"/>
      <c r="R30" s="443" t="str">
        <f ca="1">IF(AND('Mapa de Riesgos'!$H$18="Baja",'Mapa de Riesgos'!$L$18="Menor"),CONCATENATE("R",'Mapa de Riesgos'!$A$18),"")</f>
        <v/>
      </c>
      <c r="S30" s="443"/>
      <c r="T30" s="443" t="str">
        <f ca="1">IF(AND('Mapa de Riesgos'!$H$24="Baja",'Mapa de Riesgos'!$L$24="Menor"),CONCATENATE("R",'Mapa de Riesgos'!$A$24),"")</f>
        <v/>
      </c>
      <c r="U30" s="444"/>
      <c r="V30" s="442" t="str">
        <f ca="1">IF(AND('Mapa de Riesgos'!$H$12="Baja",'Mapa de Riesgos'!$L$12="Moderado"),CONCATENATE("R",'Mapa de Riesgos'!$A$12),"")</f>
        <v>R1</v>
      </c>
      <c r="W30" s="443"/>
      <c r="X30" s="443" t="str">
        <f ca="1">IF(AND('Mapa de Riesgos'!$H$18="Baja",'Mapa de Riesgos'!$L$18="Moderado"),CONCATENATE("R",'Mapa de Riesgos'!$A$18),"")</f>
        <v/>
      </c>
      <c r="Y30" s="443"/>
      <c r="Z30" s="443" t="str">
        <f ca="1">IF(AND('Mapa de Riesgos'!$H$24="Baja",'Mapa de Riesgos'!$L$24="Moderado"),CONCATENATE("R",'Mapa de Riesgos'!$A$24),"")</f>
        <v/>
      </c>
      <c r="AA30" s="444"/>
      <c r="AB30" s="460" t="str">
        <f ca="1">IF(AND('Mapa de Riesgos'!$H$12="Baja",'Mapa de Riesgos'!$L$12="Mayor"),CONCATENATE("R",'Mapa de Riesgos'!$A$12),"")</f>
        <v/>
      </c>
      <c r="AC30" s="461"/>
      <c r="AD30" s="461" t="str">
        <f ca="1">IF(AND('Mapa de Riesgos'!$H$18="Baja",'Mapa de Riesgos'!$L$18="Mayor"),CONCATENATE("R",'Mapa de Riesgos'!$A$18),"")</f>
        <v/>
      </c>
      <c r="AE30" s="461"/>
      <c r="AF30" s="461" t="str">
        <f ca="1">IF(AND('Mapa de Riesgos'!$H$24="Baja",'Mapa de Riesgos'!$L$24="Mayor"),CONCATENATE("R",'Mapa de Riesgos'!$A$24),"")</f>
        <v/>
      </c>
      <c r="AG30" s="462"/>
      <c r="AH30" s="451" t="str">
        <f ca="1">IF(AND('Mapa de Riesgos'!$H$12="Baja",'Mapa de Riesgos'!$L$12="Catastrófico"),CONCATENATE("R",'Mapa de Riesgos'!$A$12),"")</f>
        <v/>
      </c>
      <c r="AI30" s="452"/>
      <c r="AJ30" s="452" t="str">
        <f ca="1">IF(AND('Mapa de Riesgos'!$H$18="Baja",'Mapa de Riesgos'!$L$18="Catastrófico"),CONCATENATE("R",'Mapa de Riesgos'!$A$18),"")</f>
        <v/>
      </c>
      <c r="AK30" s="452"/>
      <c r="AL30" s="452" t="str">
        <f ca="1">IF(AND('Mapa de Riesgos'!$H$24="Baja",'Mapa de Riesgos'!$L$24="Catastrófico"),CONCATENATE("R",'Mapa de Riesgos'!$A$24),"")</f>
        <v/>
      </c>
      <c r="AM30" s="453"/>
      <c r="AN30" s="81"/>
      <c r="AO30" s="503" t="s">
        <v>136</v>
      </c>
      <c r="AP30" s="504"/>
      <c r="AQ30" s="504"/>
      <c r="AR30" s="504"/>
      <c r="AS30" s="504"/>
      <c r="AT30" s="505"/>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row>
    <row r="31" spans="1:80" x14ac:dyDescent="0.25">
      <c r="A31" s="81"/>
      <c r="B31" s="474"/>
      <c r="C31" s="474"/>
      <c r="D31" s="475"/>
      <c r="E31" s="467"/>
      <c r="F31" s="468"/>
      <c r="G31" s="468"/>
      <c r="H31" s="468"/>
      <c r="I31" s="468"/>
      <c r="J31" s="427"/>
      <c r="K31" s="428"/>
      <c r="L31" s="428"/>
      <c r="M31" s="428"/>
      <c r="N31" s="428"/>
      <c r="O31" s="429"/>
      <c r="P31" s="437"/>
      <c r="Q31" s="437"/>
      <c r="R31" s="437"/>
      <c r="S31" s="437"/>
      <c r="T31" s="437"/>
      <c r="U31" s="438"/>
      <c r="V31" s="436"/>
      <c r="W31" s="437"/>
      <c r="X31" s="437"/>
      <c r="Y31" s="437"/>
      <c r="Z31" s="437"/>
      <c r="AA31" s="438"/>
      <c r="AB31" s="454"/>
      <c r="AC31" s="455"/>
      <c r="AD31" s="455"/>
      <c r="AE31" s="455"/>
      <c r="AF31" s="455"/>
      <c r="AG31" s="456"/>
      <c r="AH31" s="445"/>
      <c r="AI31" s="446"/>
      <c r="AJ31" s="446"/>
      <c r="AK31" s="446"/>
      <c r="AL31" s="446"/>
      <c r="AM31" s="447"/>
      <c r="AN31" s="81"/>
      <c r="AO31" s="506"/>
      <c r="AP31" s="507"/>
      <c r="AQ31" s="507"/>
      <c r="AR31" s="507"/>
      <c r="AS31" s="507"/>
      <c r="AT31" s="508"/>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row>
    <row r="32" spans="1:80" x14ac:dyDescent="0.25">
      <c r="A32" s="81"/>
      <c r="B32" s="474"/>
      <c r="C32" s="474"/>
      <c r="D32" s="475"/>
      <c r="E32" s="467"/>
      <c r="F32" s="468"/>
      <c r="G32" s="468"/>
      <c r="H32" s="468"/>
      <c r="I32" s="468"/>
      <c r="J32" s="427" t="str">
        <f ca="1">IF(AND('Mapa de Riesgos'!$H$30="Baja",'Mapa de Riesgos'!$L$30="Leve"),CONCATENATE("R",'Mapa de Riesgos'!$A$30),"")</f>
        <v/>
      </c>
      <c r="K32" s="428"/>
      <c r="L32" s="428" t="str">
        <f ca="1">IF(AND('Mapa de Riesgos'!$H$36="Baja",'Mapa de Riesgos'!$L$36="Leve"),CONCATENATE("R",'Mapa de Riesgos'!$A$36),"")</f>
        <v/>
      </c>
      <c r="M32" s="428"/>
      <c r="N32" s="428" t="str">
        <f ca="1">IF(AND('Mapa de Riesgos'!$H$42="Baja",'Mapa de Riesgos'!$L$42="Leve"),CONCATENATE("R",'Mapa de Riesgos'!$A$42),"")</f>
        <v/>
      </c>
      <c r="O32" s="429"/>
      <c r="P32" s="437" t="str">
        <f ca="1">IF(AND('Mapa de Riesgos'!$H$30="Baja",'Mapa de Riesgos'!$L$30="Menor"),CONCATENATE("R",'Mapa de Riesgos'!$A$30),"")</f>
        <v/>
      </c>
      <c r="Q32" s="437"/>
      <c r="R32" s="437" t="str">
        <f ca="1">IF(AND('Mapa de Riesgos'!$H$36="Baja",'Mapa de Riesgos'!$L$36="Menor"),CONCATENATE("R",'Mapa de Riesgos'!$A$36),"")</f>
        <v/>
      </c>
      <c r="S32" s="437"/>
      <c r="T32" s="437" t="str">
        <f ca="1">IF(AND('Mapa de Riesgos'!$H$42="Baja",'Mapa de Riesgos'!$L$42="Menor"),CONCATENATE("R",'Mapa de Riesgos'!$A$42),"")</f>
        <v/>
      </c>
      <c r="U32" s="438"/>
      <c r="V32" s="436" t="str">
        <f ca="1">IF(AND('Mapa de Riesgos'!$H$30="Baja",'Mapa de Riesgos'!$L$30="Moderado"),CONCATENATE("R",'Mapa de Riesgos'!$A$30),"")</f>
        <v/>
      </c>
      <c r="W32" s="437"/>
      <c r="X32" s="437" t="str">
        <f ca="1">IF(AND('Mapa de Riesgos'!$H$36="Baja",'Mapa de Riesgos'!$L$36="Moderado"),CONCATENATE("R",'Mapa de Riesgos'!$A$36),"")</f>
        <v/>
      </c>
      <c r="Y32" s="437"/>
      <c r="Z32" s="437" t="str">
        <f ca="1">IF(AND('Mapa de Riesgos'!$H$42="Baja",'Mapa de Riesgos'!$L$42="Moderado"),CONCATENATE("R",'Mapa de Riesgos'!$A$42),"")</f>
        <v/>
      </c>
      <c r="AA32" s="438"/>
      <c r="AB32" s="454" t="str">
        <f ca="1">IF(AND('Mapa de Riesgos'!$H$30="Baja",'Mapa de Riesgos'!$L$30="Mayor"),CONCATENATE("R",'Mapa de Riesgos'!$A$30),"")</f>
        <v/>
      </c>
      <c r="AC32" s="455"/>
      <c r="AD32" s="455" t="str">
        <f ca="1">IF(AND('Mapa de Riesgos'!$H$36="Baja",'Mapa de Riesgos'!$L$36="Mayor"),CONCATENATE("R",'Mapa de Riesgos'!$A$36),"")</f>
        <v/>
      </c>
      <c r="AE32" s="455"/>
      <c r="AF32" s="455" t="str">
        <f ca="1">IF(AND('Mapa de Riesgos'!$H$42="Baja",'Mapa de Riesgos'!$L$42="Mayor"),CONCATENATE("R",'Mapa de Riesgos'!$A$42),"")</f>
        <v/>
      </c>
      <c r="AG32" s="456"/>
      <c r="AH32" s="445" t="str">
        <f ca="1">IF(AND('Mapa de Riesgos'!$H$30="Baja",'Mapa de Riesgos'!$L$30="Catastrófico"),CONCATENATE("R",'Mapa de Riesgos'!$A$30),"")</f>
        <v/>
      </c>
      <c r="AI32" s="446"/>
      <c r="AJ32" s="446" t="str">
        <f ca="1">IF(AND('Mapa de Riesgos'!$H$36="Baja",'Mapa de Riesgos'!$L$36="Catastrófico"),CONCATENATE("R",'Mapa de Riesgos'!$A$36),"")</f>
        <v/>
      </c>
      <c r="AK32" s="446"/>
      <c r="AL32" s="446" t="str">
        <f ca="1">IF(AND('Mapa de Riesgos'!$H$42="Baja",'Mapa de Riesgos'!$L$42="Catastrófico"),CONCATENATE("R",'Mapa de Riesgos'!$A$42),"")</f>
        <v/>
      </c>
      <c r="AM32" s="447"/>
      <c r="AN32" s="81"/>
      <c r="AO32" s="506"/>
      <c r="AP32" s="507"/>
      <c r="AQ32" s="507"/>
      <c r="AR32" s="507"/>
      <c r="AS32" s="507"/>
      <c r="AT32" s="508"/>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row>
    <row r="33" spans="1:80" x14ac:dyDescent="0.25">
      <c r="A33" s="81"/>
      <c r="B33" s="474"/>
      <c r="C33" s="474"/>
      <c r="D33" s="475"/>
      <c r="E33" s="467"/>
      <c r="F33" s="468"/>
      <c r="G33" s="468"/>
      <c r="H33" s="468"/>
      <c r="I33" s="468"/>
      <c r="J33" s="427"/>
      <c r="K33" s="428"/>
      <c r="L33" s="428"/>
      <c r="M33" s="428"/>
      <c r="N33" s="428"/>
      <c r="O33" s="429"/>
      <c r="P33" s="437"/>
      <c r="Q33" s="437"/>
      <c r="R33" s="437"/>
      <c r="S33" s="437"/>
      <c r="T33" s="437"/>
      <c r="U33" s="438"/>
      <c r="V33" s="436"/>
      <c r="W33" s="437"/>
      <c r="X33" s="437"/>
      <c r="Y33" s="437"/>
      <c r="Z33" s="437"/>
      <c r="AA33" s="438"/>
      <c r="AB33" s="454"/>
      <c r="AC33" s="455"/>
      <c r="AD33" s="455"/>
      <c r="AE33" s="455"/>
      <c r="AF33" s="455"/>
      <c r="AG33" s="456"/>
      <c r="AH33" s="445"/>
      <c r="AI33" s="446"/>
      <c r="AJ33" s="446"/>
      <c r="AK33" s="446"/>
      <c r="AL33" s="446"/>
      <c r="AM33" s="447"/>
      <c r="AN33" s="81"/>
      <c r="AO33" s="506"/>
      <c r="AP33" s="507"/>
      <c r="AQ33" s="507"/>
      <c r="AR33" s="507"/>
      <c r="AS33" s="507"/>
      <c r="AT33" s="508"/>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row>
    <row r="34" spans="1:80" x14ac:dyDescent="0.25">
      <c r="A34" s="81"/>
      <c r="B34" s="474"/>
      <c r="C34" s="474"/>
      <c r="D34" s="475"/>
      <c r="E34" s="467"/>
      <c r="F34" s="468"/>
      <c r="G34" s="468"/>
      <c r="H34" s="468"/>
      <c r="I34" s="468"/>
      <c r="J34" s="427" t="str">
        <f ca="1">IF(AND('Mapa de Riesgos'!$H$48="Baja",'Mapa de Riesgos'!$L$48="Leve"),CONCATENATE("R",'Mapa de Riesgos'!$A$48),"")</f>
        <v/>
      </c>
      <c r="K34" s="428"/>
      <c r="L34" s="428" t="str">
        <f ca="1">IF(AND('Mapa de Riesgos'!$H$54="Baja",'Mapa de Riesgos'!$L$54="Leve"),CONCATENATE("R",'Mapa de Riesgos'!$A$54),"")</f>
        <v/>
      </c>
      <c r="M34" s="428"/>
      <c r="N34" s="428" t="str">
        <f ca="1">IF(AND('Mapa de Riesgos'!$H$60="Baja",'Mapa de Riesgos'!$L$60="Leve"),CONCATENATE("R",'Mapa de Riesgos'!$A$60),"")</f>
        <v/>
      </c>
      <c r="O34" s="429"/>
      <c r="P34" s="437" t="str">
        <f ca="1">IF(AND('Mapa de Riesgos'!$H$48="Baja",'Mapa de Riesgos'!$L$48="Menor"),CONCATENATE("R",'Mapa de Riesgos'!$A$48),"")</f>
        <v/>
      </c>
      <c r="Q34" s="437"/>
      <c r="R34" s="437" t="str">
        <f ca="1">IF(AND('Mapa de Riesgos'!$H$54="Baja",'Mapa de Riesgos'!$L$54="Menor"),CONCATENATE("R",'Mapa de Riesgos'!$A$54),"")</f>
        <v/>
      </c>
      <c r="S34" s="437"/>
      <c r="T34" s="437" t="str">
        <f ca="1">IF(AND('Mapa de Riesgos'!$H$60="Baja",'Mapa de Riesgos'!$L$60="Menor"),CONCATENATE("R",'Mapa de Riesgos'!$A$60),"")</f>
        <v/>
      </c>
      <c r="U34" s="438"/>
      <c r="V34" s="436" t="str">
        <f ca="1">IF(AND('Mapa de Riesgos'!$H$48="Baja",'Mapa de Riesgos'!$L$48="Moderado"),CONCATENATE("R",'Mapa de Riesgos'!$A$48),"")</f>
        <v/>
      </c>
      <c r="W34" s="437"/>
      <c r="X34" s="437" t="str">
        <f ca="1">IF(AND('Mapa de Riesgos'!$H$54="Baja",'Mapa de Riesgos'!$L$54="Moderado"),CONCATENATE("R",'Mapa de Riesgos'!$A$54),"")</f>
        <v/>
      </c>
      <c r="Y34" s="437"/>
      <c r="Z34" s="437" t="str">
        <f ca="1">IF(AND('Mapa de Riesgos'!$H$60="Baja",'Mapa de Riesgos'!$L$60="Moderado"),CONCATENATE("R",'Mapa de Riesgos'!$A$60),"")</f>
        <v/>
      </c>
      <c r="AA34" s="438"/>
      <c r="AB34" s="454" t="str">
        <f ca="1">IF(AND('Mapa de Riesgos'!$H$48="Baja",'Mapa de Riesgos'!$L$48="Mayor"),CONCATENATE("R",'Mapa de Riesgos'!$A$48),"")</f>
        <v/>
      </c>
      <c r="AC34" s="455"/>
      <c r="AD34" s="455" t="str">
        <f ca="1">IF(AND('Mapa de Riesgos'!$H$54="Baja",'Mapa de Riesgos'!$L$54="Mayor"),CONCATENATE("R",'Mapa de Riesgos'!$A$54),"")</f>
        <v/>
      </c>
      <c r="AE34" s="455"/>
      <c r="AF34" s="455" t="str">
        <f ca="1">IF(AND('Mapa de Riesgos'!$H$60="Baja",'Mapa de Riesgos'!$L$60="Mayor"),CONCATENATE("R",'Mapa de Riesgos'!$A$60),"")</f>
        <v/>
      </c>
      <c r="AG34" s="456"/>
      <c r="AH34" s="445" t="str">
        <f ca="1">IF(AND('Mapa de Riesgos'!$H$48="Baja",'Mapa de Riesgos'!$L$48="Catastrófico"),CONCATENATE("R",'Mapa de Riesgos'!$A$48),"")</f>
        <v/>
      </c>
      <c r="AI34" s="446"/>
      <c r="AJ34" s="446" t="str">
        <f ca="1">IF(AND('Mapa de Riesgos'!$H$54="Baja",'Mapa de Riesgos'!$L$54="Catastrófico"),CONCATENATE("R",'Mapa de Riesgos'!$A$54),"")</f>
        <v/>
      </c>
      <c r="AK34" s="446"/>
      <c r="AL34" s="446" t="str">
        <f ca="1">IF(AND('Mapa de Riesgos'!$H$60="Baja",'Mapa de Riesgos'!$L$60="Catastrófico"),CONCATENATE("R",'Mapa de Riesgos'!$A$60),"")</f>
        <v/>
      </c>
      <c r="AM34" s="447"/>
      <c r="AN34" s="81"/>
      <c r="AO34" s="506"/>
      <c r="AP34" s="507"/>
      <c r="AQ34" s="507"/>
      <c r="AR34" s="507"/>
      <c r="AS34" s="507"/>
      <c r="AT34" s="508"/>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row>
    <row r="35" spans="1:80" x14ac:dyDescent="0.25">
      <c r="A35" s="81"/>
      <c r="B35" s="474"/>
      <c r="C35" s="474"/>
      <c r="D35" s="475"/>
      <c r="E35" s="467"/>
      <c r="F35" s="468"/>
      <c r="G35" s="468"/>
      <c r="H35" s="468"/>
      <c r="I35" s="468"/>
      <c r="J35" s="427"/>
      <c r="K35" s="428"/>
      <c r="L35" s="428"/>
      <c r="M35" s="428"/>
      <c r="N35" s="428"/>
      <c r="O35" s="429"/>
      <c r="P35" s="437"/>
      <c r="Q35" s="437"/>
      <c r="R35" s="437"/>
      <c r="S35" s="437"/>
      <c r="T35" s="437"/>
      <c r="U35" s="438"/>
      <c r="V35" s="436"/>
      <c r="W35" s="437"/>
      <c r="X35" s="437"/>
      <c r="Y35" s="437"/>
      <c r="Z35" s="437"/>
      <c r="AA35" s="438"/>
      <c r="AB35" s="454"/>
      <c r="AC35" s="455"/>
      <c r="AD35" s="455"/>
      <c r="AE35" s="455"/>
      <c r="AF35" s="455"/>
      <c r="AG35" s="456"/>
      <c r="AH35" s="445"/>
      <c r="AI35" s="446"/>
      <c r="AJ35" s="446"/>
      <c r="AK35" s="446"/>
      <c r="AL35" s="446"/>
      <c r="AM35" s="447"/>
      <c r="AN35" s="81"/>
      <c r="AO35" s="506"/>
      <c r="AP35" s="507"/>
      <c r="AQ35" s="507"/>
      <c r="AR35" s="507"/>
      <c r="AS35" s="507"/>
      <c r="AT35" s="508"/>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row>
    <row r="36" spans="1:80" x14ac:dyDescent="0.25">
      <c r="A36" s="81"/>
      <c r="B36" s="474"/>
      <c r="C36" s="474"/>
      <c r="D36" s="475"/>
      <c r="E36" s="467"/>
      <c r="F36" s="468"/>
      <c r="G36" s="468"/>
      <c r="H36" s="468"/>
      <c r="I36" s="468"/>
      <c r="J36" s="427" t="str">
        <f ca="1">IF(AND('Mapa de Riesgos'!$H$66="Baja",'Mapa de Riesgos'!$L$66="Leve"),CONCATENATE("R",'Mapa de Riesgos'!$A$66),"")</f>
        <v/>
      </c>
      <c r="K36" s="428"/>
      <c r="L36" s="428" t="str">
        <f>IF(AND('Mapa de Riesgos'!$H$72="Baja",'Mapa de Riesgos'!$L$72="Leve"),CONCATENATE("R",'Mapa de Riesgos'!$A$72),"")</f>
        <v/>
      </c>
      <c r="M36" s="428"/>
      <c r="N36" s="428" t="str">
        <f>IF(AND('Mapa de Riesgos'!$H$78="Baja",'Mapa de Riesgos'!$L$78="Leve"),CONCATENATE("R",'Mapa de Riesgos'!$A$78),"")</f>
        <v/>
      </c>
      <c r="O36" s="429"/>
      <c r="P36" s="437" t="str">
        <f ca="1">IF(AND('Mapa de Riesgos'!$H$66="Baja",'Mapa de Riesgos'!$L$66="Menor"),CONCATENATE("R",'Mapa de Riesgos'!$A$66),"")</f>
        <v/>
      </c>
      <c r="Q36" s="437"/>
      <c r="R36" s="437" t="str">
        <f>IF(AND('Mapa de Riesgos'!$H$72="Baja",'Mapa de Riesgos'!$L$72="Menor"),CONCATENATE("R",'Mapa de Riesgos'!$A$72),"")</f>
        <v/>
      </c>
      <c r="S36" s="437"/>
      <c r="T36" s="437" t="str">
        <f>IF(AND('Mapa de Riesgos'!$H$78="Baja",'Mapa de Riesgos'!$L$78="Menor"),CONCATENATE("R",'Mapa de Riesgos'!$A$78),"")</f>
        <v/>
      </c>
      <c r="U36" s="438"/>
      <c r="V36" s="436" t="str">
        <f ca="1">IF(AND('Mapa de Riesgos'!$H$66="Baja",'Mapa de Riesgos'!$L$66="Moderado"),CONCATENATE("R",'Mapa de Riesgos'!$A$66),"")</f>
        <v/>
      </c>
      <c r="W36" s="437"/>
      <c r="X36" s="437" t="str">
        <f>IF(AND('Mapa de Riesgos'!$H$72="Baja",'Mapa de Riesgos'!$L$72="Moderado"),CONCATENATE("R",'Mapa de Riesgos'!$A$72),"")</f>
        <v/>
      </c>
      <c r="Y36" s="437"/>
      <c r="Z36" s="437" t="str">
        <f>IF(AND('Mapa de Riesgos'!$H$78="Baja",'Mapa de Riesgos'!$L$78="Moderado"),CONCATENATE("R",'Mapa de Riesgos'!$A$78),"")</f>
        <v/>
      </c>
      <c r="AA36" s="438"/>
      <c r="AB36" s="454" t="str">
        <f ca="1">IF(AND('Mapa de Riesgos'!$H$66="Baja",'Mapa de Riesgos'!$L$66="Mayor"),CONCATENATE("R",'Mapa de Riesgos'!$A$66),"")</f>
        <v/>
      </c>
      <c r="AC36" s="455"/>
      <c r="AD36" s="455" t="str">
        <f>IF(AND('Mapa de Riesgos'!$H$72="Baja",'Mapa de Riesgos'!$L$72="Mayor"),CONCATENATE("R",'Mapa de Riesgos'!$A$72),"")</f>
        <v/>
      </c>
      <c r="AE36" s="455"/>
      <c r="AF36" s="455" t="str">
        <f>IF(AND('Mapa de Riesgos'!$H$78="Baja",'Mapa de Riesgos'!$L$78="Mayor"),CONCATENATE("R",'Mapa de Riesgos'!$A$78),"")</f>
        <v/>
      </c>
      <c r="AG36" s="456"/>
      <c r="AH36" s="445" t="str">
        <f ca="1">IF(AND('Mapa de Riesgos'!$H$66="Baja",'Mapa de Riesgos'!$L$66="Catastrófico"),CONCATENATE("R",'Mapa de Riesgos'!$A$66),"")</f>
        <v/>
      </c>
      <c r="AI36" s="446"/>
      <c r="AJ36" s="446" t="str">
        <f>IF(AND('Mapa de Riesgos'!$H$72="Baja",'Mapa de Riesgos'!$L$72="Catastrófico"),CONCATENATE("R",'Mapa de Riesgos'!$A$72),"")</f>
        <v/>
      </c>
      <c r="AK36" s="446"/>
      <c r="AL36" s="446" t="str">
        <f>IF(AND('Mapa de Riesgos'!$H$78="Baja",'Mapa de Riesgos'!$L$78="Catastrófico"),CONCATENATE("R",'Mapa de Riesgos'!$A$78),"")</f>
        <v/>
      </c>
      <c r="AM36" s="447"/>
      <c r="AN36" s="81"/>
      <c r="AO36" s="506"/>
      <c r="AP36" s="507"/>
      <c r="AQ36" s="507"/>
      <c r="AR36" s="507"/>
      <c r="AS36" s="507"/>
      <c r="AT36" s="508"/>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row>
    <row r="37" spans="1:80" ht="15.75" thickBot="1" x14ac:dyDescent="0.3">
      <c r="A37" s="81"/>
      <c r="B37" s="474"/>
      <c r="C37" s="474"/>
      <c r="D37" s="475"/>
      <c r="E37" s="470"/>
      <c r="F37" s="471"/>
      <c r="G37" s="471"/>
      <c r="H37" s="471"/>
      <c r="I37" s="471"/>
      <c r="J37" s="430"/>
      <c r="K37" s="431"/>
      <c r="L37" s="431"/>
      <c r="M37" s="431"/>
      <c r="N37" s="431"/>
      <c r="O37" s="432"/>
      <c r="P37" s="440"/>
      <c r="Q37" s="440"/>
      <c r="R37" s="440"/>
      <c r="S37" s="440"/>
      <c r="T37" s="440"/>
      <c r="U37" s="441"/>
      <c r="V37" s="439"/>
      <c r="W37" s="440"/>
      <c r="X37" s="440"/>
      <c r="Y37" s="440"/>
      <c r="Z37" s="440"/>
      <c r="AA37" s="441"/>
      <c r="AB37" s="457"/>
      <c r="AC37" s="458"/>
      <c r="AD37" s="458"/>
      <c r="AE37" s="458"/>
      <c r="AF37" s="458"/>
      <c r="AG37" s="459"/>
      <c r="AH37" s="448"/>
      <c r="AI37" s="449"/>
      <c r="AJ37" s="449"/>
      <c r="AK37" s="449"/>
      <c r="AL37" s="449"/>
      <c r="AM37" s="450"/>
      <c r="AN37" s="81"/>
      <c r="AO37" s="509"/>
      <c r="AP37" s="510"/>
      <c r="AQ37" s="510"/>
      <c r="AR37" s="510"/>
      <c r="AS37" s="510"/>
      <c r="AT37" s="51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row>
    <row r="38" spans="1:80" x14ac:dyDescent="0.25">
      <c r="A38" s="81"/>
      <c r="B38" s="474"/>
      <c r="C38" s="474"/>
      <c r="D38" s="475"/>
      <c r="E38" s="464" t="s">
        <v>137</v>
      </c>
      <c r="F38" s="465"/>
      <c r="G38" s="465"/>
      <c r="H38" s="465"/>
      <c r="I38" s="466"/>
      <c r="J38" s="433" t="str">
        <f ca="1">IF(AND('Mapa de Riesgos'!$H$12="Muy Baja",'Mapa de Riesgos'!$L$12="Leve"),CONCATENATE("R",'Mapa de Riesgos'!$A$12),"")</f>
        <v/>
      </c>
      <c r="K38" s="434"/>
      <c r="L38" s="434" t="str">
        <f ca="1">IF(AND('Mapa de Riesgos'!$H$18="Muy Baja",'Mapa de Riesgos'!$L$18="Leve"),CONCATENATE("R",'Mapa de Riesgos'!$A$18),"")</f>
        <v/>
      </c>
      <c r="M38" s="434"/>
      <c r="N38" s="434" t="str">
        <f ca="1">IF(AND('Mapa de Riesgos'!$H$24="Muy Baja",'Mapa de Riesgos'!$L$24="Leve"),CONCATENATE("R",'Mapa de Riesgos'!$A$24),"")</f>
        <v/>
      </c>
      <c r="O38" s="435"/>
      <c r="P38" s="433" t="str">
        <f ca="1">IF(AND('Mapa de Riesgos'!$H$12="Muy Baja",'Mapa de Riesgos'!$L$12="Menor"),CONCATENATE("R",'Mapa de Riesgos'!$A$12),"")</f>
        <v/>
      </c>
      <c r="Q38" s="434"/>
      <c r="R38" s="434" t="str">
        <f ca="1">IF(AND('Mapa de Riesgos'!$H$18="Muy Baja",'Mapa de Riesgos'!$L$18="Menor"),CONCATENATE("R",'Mapa de Riesgos'!$A$18),"")</f>
        <v/>
      </c>
      <c r="S38" s="434"/>
      <c r="T38" s="434" t="str">
        <f ca="1">IF(AND('Mapa de Riesgos'!$H$24="Muy Baja",'Mapa de Riesgos'!$L$24="Menor"),CONCATENATE("R",'Mapa de Riesgos'!$A$24),"")</f>
        <v/>
      </c>
      <c r="U38" s="435"/>
      <c r="V38" s="442" t="str">
        <f ca="1">IF(AND('Mapa de Riesgos'!$H$12="Muy Baja",'Mapa de Riesgos'!$L$12="Moderado"),CONCATENATE("R",'Mapa de Riesgos'!$A$12),"")</f>
        <v/>
      </c>
      <c r="W38" s="443"/>
      <c r="X38" s="443" t="str">
        <f ca="1">IF(AND('Mapa de Riesgos'!$H$18="Muy Baja",'Mapa de Riesgos'!$L$18="Moderado"),CONCATENATE("R",'Mapa de Riesgos'!$A$18),"")</f>
        <v/>
      </c>
      <c r="Y38" s="443"/>
      <c r="Z38" s="443" t="str">
        <f ca="1">IF(AND('Mapa de Riesgos'!$H$24="Muy Baja",'Mapa de Riesgos'!$L$24="Moderado"),CONCATENATE("R",'Mapa de Riesgos'!$A$24),"")</f>
        <v/>
      </c>
      <c r="AA38" s="444"/>
      <c r="AB38" s="460" t="str">
        <f ca="1">IF(AND('Mapa de Riesgos'!$H$12="Muy Baja",'Mapa de Riesgos'!$L$12="Mayor"),CONCATENATE("R",'Mapa de Riesgos'!$A$12),"")</f>
        <v/>
      </c>
      <c r="AC38" s="461"/>
      <c r="AD38" s="461" t="str">
        <f ca="1">IF(AND('Mapa de Riesgos'!$H$18="Muy Baja",'Mapa de Riesgos'!$L$18="Mayor"),CONCATENATE("R",'Mapa de Riesgos'!$A$18),"")</f>
        <v/>
      </c>
      <c r="AE38" s="461"/>
      <c r="AF38" s="461" t="str">
        <f ca="1">IF(AND('Mapa de Riesgos'!$H$24="Muy Baja",'Mapa de Riesgos'!$L$24="Mayor"),CONCATENATE("R",'Mapa de Riesgos'!$A$24),"")</f>
        <v/>
      </c>
      <c r="AG38" s="462"/>
      <c r="AH38" s="451" t="str">
        <f ca="1">IF(AND('Mapa de Riesgos'!$H$12="Muy Baja",'Mapa de Riesgos'!$L$12="Catastrófico"),CONCATENATE("R",'Mapa de Riesgos'!$A$12),"")</f>
        <v/>
      </c>
      <c r="AI38" s="452"/>
      <c r="AJ38" s="452" t="str">
        <f ca="1">IF(AND('Mapa de Riesgos'!$H$18="Muy Baja",'Mapa de Riesgos'!$L$18="Catastrófico"),CONCATENATE("R",'Mapa de Riesgos'!$A$18),"")</f>
        <v/>
      </c>
      <c r="AK38" s="452"/>
      <c r="AL38" s="452" t="str">
        <f ca="1">IF(AND('Mapa de Riesgos'!$H$24="Muy Baja",'Mapa de Riesgos'!$L$24="Catastrófico"),CONCATENATE("R",'Mapa de Riesgos'!$A$24),"")</f>
        <v/>
      </c>
      <c r="AM38" s="453"/>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row>
    <row r="39" spans="1:80" x14ac:dyDescent="0.25">
      <c r="A39" s="81"/>
      <c r="B39" s="474"/>
      <c r="C39" s="474"/>
      <c r="D39" s="475"/>
      <c r="E39" s="467"/>
      <c r="F39" s="468"/>
      <c r="G39" s="468"/>
      <c r="H39" s="468"/>
      <c r="I39" s="469"/>
      <c r="J39" s="427"/>
      <c r="K39" s="428"/>
      <c r="L39" s="428"/>
      <c r="M39" s="428"/>
      <c r="N39" s="428"/>
      <c r="O39" s="429"/>
      <c r="P39" s="427"/>
      <c r="Q39" s="428"/>
      <c r="R39" s="428"/>
      <c r="S39" s="428"/>
      <c r="T39" s="428"/>
      <c r="U39" s="429"/>
      <c r="V39" s="436"/>
      <c r="W39" s="437"/>
      <c r="X39" s="437"/>
      <c r="Y39" s="437"/>
      <c r="Z39" s="437"/>
      <c r="AA39" s="438"/>
      <c r="AB39" s="454"/>
      <c r="AC39" s="455"/>
      <c r="AD39" s="455"/>
      <c r="AE39" s="455"/>
      <c r="AF39" s="455"/>
      <c r="AG39" s="456"/>
      <c r="AH39" s="445"/>
      <c r="AI39" s="446"/>
      <c r="AJ39" s="446"/>
      <c r="AK39" s="446"/>
      <c r="AL39" s="446"/>
      <c r="AM39" s="447"/>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row>
    <row r="40" spans="1:80" x14ac:dyDescent="0.25">
      <c r="A40" s="81"/>
      <c r="B40" s="474"/>
      <c r="C40" s="474"/>
      <c r="D40" s="475"/>
      <c r="E40" s="467"/>
      <c r="F40" s="468"/>
      <c r="G40" s="468"/>
      <c r="H40" s="468"/>
      <c r="I40" s="469"/>
      <c r="J40" s="427" t="str">
        <f ca="1">IF(AND('Mapa de Riesgos'!$H$30="Muy Baja",'Mapa de Riesgos'!$L$30="Leve"),CONCATENATE("R",'Mapa de Riesgos'!$A$30),"")</f>
        <v/>
      </c>
      <c r="K40" s="428"/>
      <c r="L40" s="428" t="str">
        <f ca="1">IF(AND('Mapa de Riesgos'!$H$36="Muy Baja",'Mapa de Riesgos'!$L$36="Leve"),CONCATENATE("R",'Mapa de Riesgos'!$A$36),"")</f>
        <v/>
      </c>
      <c r="M40" s="428"/>
      <c r="N40" s="428" t="str">
        <f ca="1">IF(AND('Mapa de Riesgos'!$H$42="Muy Baja",'Mapa de Riesgos'!$L$42="Leve"),CONCATENATE("R",'Mapa de Riesgos'!$A$42),"")</f>
        <v/>
      </c>
      <c r="O40" s="429"/>
      <c r="P40" s="427" t="str">
        <f ca="1">IF(AND('Mapa de Riesgos'!$H$30="Muy Baja",'Mapa de Riesgos'!$L$30="Menor"),CONCATENATE("R",'Mapa de Riesgos'!$A$30),"")</f>
        <v/>
      </c>
      <c r="Q40" s="428"/>
      <c r="R40" s="428" t="str">
        <f ca="1">IF(AND('Mapa de Riesgos'!$H$36="Muy Baja",'Mapa de Riesgos'!$L$36="Menor"),CONCATENATE("R",'Mapa de Riesgos'!$A$36),"")</f>
        <v/>
      </c>
      <c r="S40" s="428"/>
      <c r="T40" s="428" t="str">
        <f ca="1">IF(AND('Mapa de Riesgos'!$H$42="Muy Baja",'Mapa de Riesgos'!$L$42="Menor"),CONCATENATE("R",'Mapa de Riesgos'!$A$42),"")</f>
        <v/>
      </c>
      <c r="U40" s="429"/>
      <c r="V40" s="436" t="str">
        <f ca="1">IF(AND('Mapa de Riesgos'!$H$30="Muy Baja",'Mapa de Riesgos'!$L$30="Moderado"),CONCATENATE("R",'Mapa de Riesgos'!$A$30),"")</f>
        <v/>
      </c>
      <c r="W40" s="437"/>
      <c r="X40" s="437" t="str">
        <f ca="1">IF(AND('Mapa de Riesgos'!$H$36="Muy Baja",'Mapa de Riesgos'!$L$36="Moderado"),CONCATENATE("R",'Mapa de Riesgos'!$A$36),"")</f>
        <v/>
      </c>
      <c r="Y40" s="437"/>
      <c r="Z40" s="437" t="str">
        <f ca="1">IF(AND('Mapa de Riesgos'!$H$42="Muy Baja",'Mapa de Riesgos'!$L$42="Moderado"),CONCATENATE("R",'Mapa de Riesgos'!$A$42),"")</f>
        <v/>
      </c>
      <c r="AA40" s="438"/>
      <c r="AB40" s="454" t="str">
        <f ca="1">IF(AND('Mapa de Riesgos'!$H$30="Muy Baja",'Mapa de Riesgos'!$L$30="Mayor"),CONCATENATE("R",'Mapa de Riesgos'!$A$30),"")</f>
        <v/>
      </c>
      <c r="AC40" s="455"/>
      <c r="AD40" s="455" t="str">
        <f ca="1">IF(AND('Mapa de Riesgos'!$H$36="Muy Baja",'Mapa de Riesgos'!$L$36="Mayor"),CONCATENATE("R",'Mapa de Riesgos'!$A$36),"")</f>
        <v/>
      </c>
      <c r="AE40" s="455"/>
      <c r="AF40" s="455" t="str">
        <f ca="1">IF(AND('Mapa de Riesgos'!$H$42="Muy Baja",'Mapa de Riesgos'!$L$42="Mayor"),CONCATENATE("R",'Mapa de Riesgos'!$A$42),"")</f>
        <v/>
      </c>
      <c r="AG40" s="456"/>
      <c r="AH40" s="445" t="str">
        <f ca="1">IF(AND('Mapa de Riesgos'!$H$30="Muy Baja",'Mapa de Riesgos'!$L$30="Catastrófico"),CONCATENATE("R",'Mapa de Riesgos'!$A$30),"")</f>
        <v/>
      </c>
      <c r="AI40" s="446"/>
      <c r="AJ40" s="446" t="str">
        <f ca="1">IF(AND('Mapa de Riesgos'!$H$36="Muy Baja",'Mapa de Riesgos'!$L$36="Catastrófico"),CONCATENATE("R",'Mapa de Riesgos'!$A$36),"")</f>
        <v/>
      </c>
      <c r="AK40" s="446"/>
      <c r="AL40" s="446" t="str">
        <f ca="1">IF(AND('Mapa de Riesgos'!$H$42="Muy Baja",'Mapa de Riesgos'!$L$42="Catastrófico"),CONCATENATE("R",'Mapa de Riesgos'!$A$42),"")</f>
        <v/>
      </c>
      <c r="AM40" s="447"/>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row>
    <row r="41" spans="1:80" x14ac:dyDescent="0.25">
      <c r="A41" s="81"/>
      <c r="B41" s="474"/>
      <c r="C41" s="474"/>
      <c r="D41" s="475"/>
      <c r="E41" s="467"/>
      <c r="F41" s="468"/>
      <c r="G41" s="468"/>
      <c r="H41" s="468"/>
      <c r="I41" s="469"/>
      <c r="J41" s="427"/>
      <c r="K41" s="428"/>
      <c r="L41" s="428"/>
      <c r="M41" s="428"/>
      <c r="N41" s="428"/>
      <c r="O41" s="429"/>
      <c r="P41" s="427"/>
      <c r="Q41" s="428"/>
      <c r="R41" s="428"/>
      <c r="S41" s="428"/>
      <c r="T41" s="428"/>
      <c r="U41" s="429"/>
      <c r="V41" s="436"/>
      <c r="W41" s="437"/>
      <c r="X41" s="437"/>
      <c r="Y41" s="437"/>
      <c r="Z41" s="437"/>
      <c r="AA41" s="438"/>
      <c r="AB41" s="454"/>
      <c r="AC41" s="455"/>
      <c r="AD41" s="455"/>
      <c r="AE41" s="455"/>
      <c r="AF41" s="455"/>
      <c r="AG41" s="456"/>
      <c r="AH41" s="445"/>
      <c r="AI41" s="446"/>
      <c r="AJ41" s="446"/>
      <c r="AK41" s="446"/>
      <c r="AL41" s="446"/>
      <c r="AM41" s="447"/>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row>
    <row r="42" spans="1:80" x14ac:dyDescent="0.25">
      <c r="A42" s="81"/>
      <c r="B42" s="474"/>
      <c r="C42" s="474"/>
      <c r="D42" s="475"/>
      <c r="E42" s="467"/>
      <c r="F42" s="468"/>
      <c r="G42" s="468"/>
      <c r="H42" s="468"/>
      <c r="I42" s="469"/>
      <c r="J42" s="427" t="str">
        <f ca="1">IF(AND('Mapa de Riesgos'!$H$48="Muy Baja",'Mapa de Riesgos'!$L$48="Leve"),CONCATENATE("R",'Mapa de Riesgos'!$A$48),"")</f>
        <v/>
      </c>
      <c r="K42" s="428"/>
      <c r="L42" s="428" t="str">
        <f ca="1">IF(AND('Mapa de Riesgos'!$H$54="Muy Baja",'Mapa de Riesgos'!$L$54="Leve"),CONCATENATE("R",'Mapa de Riesgos'!$A$54),"")</f>
        <v/>
      </c>
      <c r="M42" s="428"/>
      <c r="N42" s="428" t="str">
        <f ca="1">IF(AND('Mapa de Riesgos'!$H$60="Muy Baja",'Mapa de Riesgos'!$L$60="Leve"),CONCATENATE("R",'Mapa de Riesgos'!$A$60),"")</f>
        <v/>
      </c>
      <c r="O42" s="429"/>
      <c r="P42" s="427" t="str">
        <f ca="1">IF(AND('Mapa de Riesgos'!$H$48="Muy Baja",'Mapa de Riesgos'!$L$48="Menor"),CONCATENATE("R",'Mapa de Riesgos'!$A$48),"")</f>
        <v/>
      </c>
      <c r="Q42" s="428"/>
      <c r="R42" s="428" t="str">
        <f ca="1">IF(AND('Mapa de Riesgos'!$H$54="Muy Baja",'Mapa de Riesgos'!$L$54="Menor"),CONCATENATE("R",'Mapa de Riesgos'!$A$54),"")</f>
        <v/>
      </c>
      <c r="S42" s="428"/>
      <c r="T42" s="428" t="str">
        <f ca="1">IF(AND('Mapa de Riesgos'!$H$60="Muy Baja",'Mapa de Riesgos'!$L$60="Menor"),CONCATENATE("R",'Mapa de Riesgos'!$A$60),"")</f>
        <v/>
      </c>
      <c r="U42" s="429"/>
      <c r="V42" s="436" t="str">
        <f ca="1">IF(AND('Mapa de Riesgos'!$H$48="Muy Baja",'Mapa de Riesgos'!$L$48="Moderado"),CONCATENATE("R",'Mapa de Riesgos'!$A$48),"")</f>
        <v/>
      </c>
      <c r="W42" s="437"/>
      <c r="X42" s="437" t="str">
        <f ca="1">IF(AND('Mapa de Riesgos'!$H$54="Muy Baja",'Mapa de Riesgos'!$L$54="Moderado"),CONCATENATE("R",'Mapa de Riesgos'!$A$54),"")</f>
        <v/>
      </c>
      <c r="Y42" s="437"/>
      <c r="Z42" s="437" t="str">
        <f ca="1">IF(AND('Mapa de Riesgos'!$H$60="Muy Baja",'Mapa de Riesgos'!$L$60="Moderado"),CONCATENATE("R",'Mapa de Riesgos'!$A$60),"")</f>
        <v/>
      </c>
      <c r="AA42" s="438"/>
      <c r="AB42" s="454" t="str">
        <f ca="1">IF(AND('Mapa de Riesgos'!$H$48="Muy Baja",'Mapa de Riesgos'!$L$48="Mayor"),CONCATENATE("R",'Mapa de Riesgos'!$A$48),"")</f>
        <v/>
      </c>
      <c r="AC42" s="455"/>
      <c r="AD42" s="455" t="str">
        <f ca="1">IF(AND('Mapa de Riesgos'!$H$54="Muy Baja",'Mapa de Riesgos'!$L$54="Mayor"),CONCATENATE("R",'Mapa de Riesgos'!$A$54),"")</f>
        <v/>
      </c>
      <c r="AE42" s="455"/>
      <c r="AF42" s="455" t="str">
        <f ca="1">IF(AND('Mapa de Riesgos'!$H$60="Muy Baja",'Mapa de Riesgos'!$L$60="Mayor"),CONCATENATE("R",'Mapa de Riesgos'!$A$60),"")</f>
        <v/>
      </c>
      <c r="AG42" s="456"/>
      <c r="AH42" s="445" t="str">
        <f ca="1">IF(AND('Mapa de Riesgos'!$H$48="Muy Baja",'Mapa de Riesgos'!$L$48="Catastrófico"),CONCATENATE("R",'Mapa de Riesgos'!$A$48),"")</f>
        <v/>
      </c>
      <c r="AI42" s="446"/>
      <c r="AJ42" s="446" t="str">
        <f ca="1">IF(AND('Mapa de Riesgos'!$H$54="Muy Baja",'Mapa de Riesgos'!$L$54="Catastrófico"),CONCATENATE("R",'Mapa de Riesgos'!$A$54),"")</f>
        <v/>
      </c>
      <c r="AK42" s="446"/>
      <c r="AL42" s="446" t="str">
        <f ca="1">IF(AND('Mapa de Riesgos'!$H$60="Muy Baja",'Mapa de Riesgos'!$L$60="Catastrófico"),CONCATENATE("R",'Mapa de Riesgos'!$A$60),"")</f>
        <v/>
      </c>
      <c r="AM42" s="447"/>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row>
    <row r="43" spans="1:80" x14ac:dyDescent="0.25">
      <c r="A43" s="81"/>
      <c r="B43" s="474"/>
      <c r="C43" s="474"/>
      <c r="D43" s="475"/>
      <c r="E43" s="467"/>
      <c r="F43" s="468"/>
      <c r="G43" s="468"/>
      <c r="H43" s="468"/>
      <c r="I43" s="469"/>
      <c r="J43" s="427"/>
      <c r="K43" s="428"/>
      <c r="L43" s="428"/>
      <c r="M43" s="428"/>
      <c r="N43" s="428"/>
      <c r="O43" s="429"/>
      <c r="P43" s="427"/>
      <c r="Q43" s="428"/>
      <c r="R43" s="428"/>
      <c r="S43" s="428"/>
      <c r="T43" s="428"/>
      <c r="U43" s="429"/>
      <c r="V43" s="436"/>
      <c r="W43" s="437"/>
      <c r="X43" s="437"/>
      <c r="Y43" s="437"/>
      <c r="Z43" s="437"/>
      <c r="AA43" s="438"/>
      <c r="AB43" s="454"/>
      <c r="AC43" s="455"/>
      <c r="AD43" s="455"/>
      <c r="AE43" s="455"/>
      <c r="AF43" s="455"/>
      <c r="AG43" s="456"/>
      <c r="AH43" s="445"/>
      <c r="AI43" s="446"/>
      <c r="AJ43" s="446"/>
      <c r="AK43" s="446"/>
      <c r="AL43" s="446"/>
      <c r="AM43" s="447"/>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row>
    <row r="44" spans="1:80" x14ac:dyDescent="0.25">
      <c r="A44" s="81"/>
      <c r="B44" s="474"/>
      <c r="C44" s="474"/>
      <c r="D44" s="475"/>
      <c r="E44" s="467"/>
      <c r="F44" s="468"/>
      <c r="G44" s="468"/>
      <c r="H44" s="468"/>
      <c r="I44" s="469"/>
      <c r="J44" s="427" t="str">
        <f ca="1">IF(AND('Mapa de Riesgos'!$H$66="Muy Baja",'Mapa de Riesgos'!$L$66="Leve"),CONCATENATE("R",'Mapa de Riesgos'!$A$66),"")</f>
        <v/>
      </c>
      <c r="K44" s="428"/>
      <c r="L44" s="428" t="str">
        <f>IF(AND('Mapa de Riesgos'!$H$72="Muy Baja",'Mapa de Riesgos'!$L$72="Leve"),CONCATENATE("R",'Mapa de Riesgos'!$A$72),"")</f>
        <v/>
      </c>
      <c r="M44" s="428"/>
      <c r="N44" s="428" t="str">
        <f>IF(AND('Mapa de Riesgos'!$H$78="Muy Baja",'Mapa de Riesgos'!$L$78="Leve"),CONCATENATE("R",'Mapa de Riesgos'!$A$78),"")</f>
        <v/>
      </c>
      <c r="O44" s="429"/>
      <c r="P44" s="427" t="str">
        <f ca="1">IF(AND('Mapa de Riesgos'!$H$66="Muy Baja",'Mapa de Riesgos'!$L$66="Menor"),CONCATENATE("R",'Mapa de Riesgos'!$A$66),"")</f>
        <v/>
      </c>
      <c r="Q44" s="428"/>
      <c r="R44" s="428" t="str">
        <f>IF(AND('Mapa de Riesgos'!$H$72="Muy Baja",'Mapa de Riesgos'!$L$72="Menor"),CONCATENATE("R",'Mapa de Riesgos'!$A$72),"")</f>
        <v/>
      </c>
      <c r="S44" s="428"/>
      <c r="T44" s="428" t="str">
        <f>IF(AND('Mapa de Riesgos'!$H$78="Muy Baja",'Mapa de Riesgos'!$L$78="Menor"),CONCATENATE("R",'Mapa de Riesgos'!$A$78),"")</f>
        <v/>
      </c>
      <c r="U44" s="429"/>
      <c r="V44" s="436" t="str">
        <f ca="1">IF(AND('Mapa de Riesgos'!$H$66="Muy Baja",'Mapa de Riesgos'!$L$66="Moderado"),CONCATENATE("R",'Mapa de Riesgos'!$A$66),"")</f>
        <v/>
      </c>
      <c r="W44" s="437"/>
      <c r="X44" s="437" t="str">
        <f>IF(AND('Mapa de Riesgos'!$H$72="Muy Baja",'Mapa de Riesgos'!$L$72="Moderado"),CONCATENATE("R",'Mapa de Riesgos'!$A$72),"")</f>
        <v/>
      </c>
      <c r="Y44" s="437"/>
      <c r="Z44" s="437" t="str">
        <f>IF(AND('Mapa de Riesgos'!$H$78="Muy Baja",'Mapa de Riesgos'!$L$78="Moderado"),CONCATENATE("R",'Mapa de Riesgos'!$A$78),"")</f>
        <v/>
      </c>
      <c r="AA44" s="438"/>
      <c r="AB44" s="454" t="str">
        <f ca="1">IF(AND('Mapa de Riesgos'!$H$66="Muy Baja",'Mapa de Riesgos'!$L$66="Mayor"),CONCATENATE("R",'Mapa de Riesgos'!$A$66),"")</f>
        <v/>
      </c>
      <c r="AC44" s="455"/>
      <c r="AD44" s="455" t="str">
        <f>IF(AND('Mapa de Riesgos'!$H$72="Muy Baja",'Mapa de Riesgos'!$L$72="Mayor"),CONCATENATE("R",'Mapa de Riesgos'!$A$72),"")</f>
        <v/>
      </c>
      <c r="AE44" s="455"/>
      <c r="AF44" s="455" t="str">
        <f>IF(AND('Mapa de Riesgos'!$H$78="Muy Baja",'Mapa de Riesgos'!$L$78="Mayor"),CONCATENATE("R",'Mapa de Riesgos'!$A$78),"")</f>
        <v/>
      </c>
      <c r="AG44" s="456"/>
      <c r="AH44" s="445" t="str">
        <f ca="1">IF(AND('Mapa de Riesgos'!$H$66="Muy Baja",'Mapa de Riesgos'!$L$66="Catastrófico"),CONCATENATE("R",'Mapa de Riesgos'!$A$66),"")</f>
        <v/>
      </c>
      <c r="AI44" s="446"/>
      <c r="AJ44" s="446" t="str">
        <f>IF(AND('Mapa de Riesgos'!$H$72="Muy Baja",'Mapa de Riesgos'!$L$72="Catastrófico"),CONCATENATE("R",'Mapa de Riesgos'!$A$72),"")</f>
        <v/>
      </c>
      <c r="AK44" s="446"/>
      <c r="AL44" s="446" t="str">
        <f>IF(AND('Mapa de Riesgos'!$H$78="Muy Baja",'Mapa de Riesgos'!$L$78="Catastrófico"),CONCATENATE("R",'Mapa de Riesgos'!$A$78),"")</f>
        <v/>
      </c>
      <c r="AM44" s="447"/>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row>
    <row r="45" spans="1:80" ht="15.75" thickBot="1" x14ac:dyDescent="0.3">
      <c r="A45" s="81"/>
      <c r="B45" s="474"/>
      <c r="C45" s="474"/>
      <c r="D45" s="475"/>
      <c r="E45" s="470"/>
      <c r="F45" s="471"/>
      <c r="G45" s="471"/>
      <c r="H45" s="471"/>
      <c r="I45" s="472"/>
      <c r="J45" s="430"/>
      <c r="K45" s="431"/>
      <c r="L45" s="431"/>
      <c r="M45" s="431"/>
      <c r="N45" s="431"/>
      <c r="O45" s="432"/>
      <c r="P45" s="430"/>
      <c r="Q45" s="431"/>
      <c r="R45" s="431"/>
      <c r="S45" s="431"/>
      <c r="T45" s="431"/>
      <c r="U45" s="432"/>
      <c r="V45" s="439"/>
      <c r="W45" s="440"/>
      <c r="X45" s="440"/>
      <c r="Y45" s="440"/>
      <c r="Z45" s="440"/>
      <c r="AA45" s="441"/>
      <c r="AB45" s="457"/>
      <c r="AC45" s="458"/>
      <c r="AD45" s="458"/>
      <c r="AE45" s="458"/>
      <c r="AF45" s="458"/>
      <c r="AG45" s="459"/>
      <c r="AH45" s="448"/>
      <c r="AI45" s="449"/>
      <c r="AJ45" s="449"/>
      <c r="AK45" s="449"/>
      <c r="AL45" s="449"/>
      <c r="AM45" s="450"/>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row>
    <row r="46" spans="1:80" x14ac:dyDescent="0.25">
      <c r="A46" s="81"/>
      <c r="B46" s="81"/>
      <c r="C46" s="81"/>
      <c r="D46" s="81"/>
      <c r="E46" s="81"/>
      <c r="F46" s="81"/>
      <c r="G46" s="81"/>
      <c r="H46" s="81"/>
      <c r="I46" s="81"/>
      <c r="J46" s="464" t="s">
        <v>138</v>
      </c>
      <c r="K46" s="465"/>
      <c r="L46" s="465"/>
      <c r="M46" s="465"/>
      <c r="N46" s="465"/>
      <c r="O46" s="466"/>
      <c r="P46" s="464" t="s">
        <v>139</v>
      </c>
      <c r="Q46" s="465"/>
      <c r="R46" s="465"/>
      <c r="S46" s="465"/>
      <c r="T46" s="465"/>
      <c r="U46" s="466"/>
      <c r="V46" s="464" t="s">
        <v>140</v>
      </c>
      <c r="W46" s="465"/>
      <c r="X46" s="465"/>
      <c r="Y46" s="465"/>
      <c r="Z46" s="465"/>
      <c r="AA46" s="466"/>
      <c r="AB46" s="464" t="s">
        <v>141</v>
      </c>
      <c r="AC46" s="473"/>
      <c r="AD46" s="465"/>
      <c r="AE46" s="465"/>
      <c r="AF46" s="465"/>
      <c r="AG46" s="466"/>
      <c r="AH46" s="464" t="s">
        <v>142</v>
      </c>
      <c r="AI46" s="465"/>
      <c r="AJ46" s="465"/>
      <c r="AK46" s="465"/>
      <c r="AL46" s="465"/>
      <c r="AM46" s="466"/>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x14ac:dyDescent="0.25">
      <c r="A47" s="81"/>
      <c r="B47" s="81"/>
      <c r="C47" s="81"/>
      <c r="D47" s="81"/>
      <c r="E47" s="81"/>
      <c r="F47" s="81"/>
      <c r="G47" s="81"/>
      <c r="H47" s="81"/>
      <c r="I47" s="81"/>
      <c r="J47" s="467"/>
      <c r="K47" s="468"/>
      <c r="L47" s="468"/>
      <c r="M47" s="468"/>
      <c r="N47" s="468"/>
      <c r="O47" s="469"/>
      <c r="P47" s="467"/>
      <c r="Q47" s="468"/>
      <c r="R47" s="468"/>
      <c r="S47" s="468"/>
      <c r="T47" s="468"/>
      <c r="U47" s="469"/>
      <c r="V47" s="467"/>
      <c r="W47" s="468"/>
      <c r="X47" s="468"/>
      <c r="Y47" s="468"/>
      <c r="Z47" s="468"/>
      <c r="AA47" s="469"/>
      <c r="AB47" s="467"/>
      <c r="AC47" s="468"/>
      <c r="AD47" s="468"/>
      <c r="AE47" s="468"/>
      <c r="AF47" s="468"/>
      <c r="AG47" s="469"/>
      <c r="AH47" s="467"/>
      <c r="AI47" s="468"/>
      <c r="AJ47" s="468"/>
      <c r="AK47" s="468"/>
      <c r="AL47" s="468"/>
      <c r="AM47" s="469"/>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x14ac:dyDescent="0.25">
      <c r="A48" s="81"/>
      <c r="B48" s="81"/>
      <c r="C48" s="81"/>
      <c r="D48" s="81"/>
      <c r="E48" s="81"/>
      <c r="F48" s="81"/>
      <c r="G48" s="81"/>
      <c r="H48" s="81"/>
      <c r="I48" s="81"/>
      <c r="J48" s="467"/>
      <c r="K48" s="468"/>
      <c r="L48" s="468"/>
      <c r="M48" s="468"/>
      <c r="N48" s="468"/>
      <c r="O48" s="469"/>
      <c r="P48" s="467"/>
      <c r="Q48" s="468"/>
      <c r="R48" s="468"/>
      <c r="S48" s="468"/>
      <c r="T48" s="468"/>
      <c r="U48" s="469"/>
      <c r="V48" s="467"/>
      <c r="W48" s="468"/>
      <c r="X48" s="468"/>
      <c r="Y48" s="468"/>
      <c r="Z48" s="468"/>
      <c r="AA48" s="469"/>
      <c r="AB48" s="467"/>
      <c r="AC48" s="468"/>
      <c r="AD48" s="468"/>
      <c r="AE48" s="468"/>
      <c r="AF48" s="468"/>
      <c r="AG48" s="469"/>
      <c r="AH48" s="467"/>
      <c r="AI48" s="468"/>
      <c r="AJ48" s="468"/>
      <c r="AK48" s="468"/>
      <c r="AL48" s="468"/>
      <c r="AM48" s="469"/>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x14ac:dyDescent="0.25">
      <c r="A49" s="81"/>
      <c r="B49" s="81"/>
      <c r="C49" s="81"/>
      <c r="D49" s="81"/>
      <c r="E49" s="81"/>
      <c r="F49" s="81"/>
      <c r="G49" s="81"/>
      <c r="H49" s="81"/>
      <c r="I49" s="81"/>
      <c r="J49" s="467"/>
      <c r="K49" s="468"/>
      <c r="L49" s="468"/>
      <c r="M49" s="468"/>
      <c r="N49" s="468"/>
      <c r="O49" s="469"/>
      <c r="P49" s="467"/>
      <c r="Q49" s="468"/>
      <c r="R49" s="468"/>
      <c r="S49" s="468"/>
      <c r="T49" s="468"/>
      <c r="U49" s="469"/>
      <c r="V49" s="467"/>
      <c r="W49" s="468"/>
      <c r="X49" s="468"/>
      <c r="Y49" s="468"/>
      <c r="Z49" s="468"/>
      <c r="AA49" s="469"/>
      <c r="AB49" s="467"/>
      <c r="AC49" s="468"/>
      <c r="AD49" s="468"/>
      <c r="AE49" s="468"/>
      <c r="AF49" s="468"/>
      <c r="AG49" s="469"/>
      <c r="AH49" s="467"/>
      <c r="AI49" s="468"/>
      <c r="AJ49" s="468"/>
      <c r="AK49" s="468"/>
      <c r="AL49" s="468"/>
      <c r="AM49" s="469"/>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x14ac:dyDescent="0.25">
      <c r="A50" s="81"/>
      <c r="B50" s="81"/>
      <c r="C50" s="81"/>
      <c r="D50" s="81"/>
      <c r="E50" s="81"/>
      <c r="F50" s="81"/>
      <c r="G50" s="81"/>
      <c r="H50" s="81"/>
      <c r="I50" s="81"/>
      <c r="J50" s="467"/>
      <c r="K50" s="468"/>
      <c r="L50" s="468"/>
      <c r="M50" s="468"/>
      <c r="N50" s="468"/>
      <c r="O50" s="469"/>
      <c r="P50" s="467"/>
      <c r="Q50" s="468"/>
      <c r="R50" s="468"/>
      <c r="S50" s="468"/>
      <c r="T50" s="468"/>
      <c r="U50" s="469"/>
      <c r="V50" s="467"/>
      <c r="W50" s="468"/>
      <c r="X50" s="468"/>
      <c r="Y50" s="468"/>
      <c r="Z50" s="468"/>
      <c r="AA50" s="469"/>
      <c r="AB50" s="467"/>
      <c r="AC50" s="468"/>
      <c r="AD50" s="468"/>
      <c r="AE50" s="468"/>
      <c r="AF50" s="468"/>
      <c r="AG50" s="469"/>
      <c r="AH50" s="467"/>
      <c r="AI50" s="468"/>
      <c r="AJ50" s="468"/>
      <c r="AK50" s="468"/>
      <c r="AL50" s="468"/>
      <c r="AM50" s="469"/>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75" thickBot="1" x14ac:dyDescent="0.3">
      <c r="A51" s="81"/>
      <c r="B51" s="81"/>
      <c r="C51" s="81"/>
      <c r="D51" s="81"/>
      <c r="E51" s="81"/>
      <c r="F51" s="81"/>
      <c r="G51" s="81"/>
      <c r="H51" s="81"/>
      <c r="I51" s="81"/>
      <c r="J51" s="470"/>
      <c r="K51" s="471"/>
      <c r="L51" s="471"/>
      <c r="M51" s="471"/>
      <c r="N51" s="471"/>
      <c r="O51" s="472"/>
      <c r="P51" s="470"/>
      <c r="Q51" s="471"/>
      <c r="R51" s="471"/>
      <c r="S51" s="471"/>
      <c r="T51" s="471"/>
      <c r="U51" s="472"/>
      <c r="V51" s="470"/>
      <c r="W51" s="471"/>
      <c r="X51" s="471"/>
      <c r="Y51" s="471"/>
      <c r="Z51" s="471"/>
      <c r="AA51" s="472"/>
      <c r="AB51" s="470"/>
      <c r="AC51" s="471"/>
      <c r="AD51" s="471"/>
      <c r="AE51" s="471"/>
      <c r="AF51" s="471"/>
      <c r="AG51" s="472"/>
      <c r="AH51" s="470"/>
      <c r="AI51" s="471"/>
      <c r="AJ51" s="471"/>
      <c r="AK51" s="471"/>
      <c r="AL51" s="471"/>
      <c r="AM51" s="472"/>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x14ac:dyDescent="0.2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82"/>
      <c r="AP53" s="82"/>
      <c r="AQ53" s="82"/>
      <c r="AR53" s="82"/>
      <c r="AS53" s="82"/>
      <c r="AT53" s="82"/>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82"/>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82"/>
      <c r="AO54" s="82"/>
      <c r="AP54" s="82"/>
      <c r="AQ54" s="82"/>
      <c r="AR54" s="82"/>
      <c r="AS54" s="82"/>
      <c r="AT54" s="82"/>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x14ac:dyDescent="0.2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x14ac:dyDescent="0.25">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row>
    <row r="63" spans="1:80" x14ac:dyDescent="0.25">
      <c r="A63" s="81"/>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row>
    <row r="64" spans="1:80" x14ac:dyDescent="0.25">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row>
    <row r="65" spans="1:8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row>
    <row r="66" spans="1:8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row>
    <row r="67" spans="1:8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row>
    <row r="68" spans="1:8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row>
    <row r="69" spans="1:8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row>
    <row r="70" spans="1:8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row>
    <row r="71" spans="1:8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row>
    <row r="72" spans="1:8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row>
    <row r="73" spans="1:8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row>
    <row r="74" spans="1:8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row>
    <row r="75" spans="1:8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row>
    <row r="76" spans="1:8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row>
    <row r="77" spans="1:8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row>
    <row r="78" spans="1:8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row>
    <row r="79" spans="1:8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row>
    <row r="80" spans="1:8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row>
    <row r="81" spans="1:63"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row>
    <row r="82" spans="1:63"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row>
    <row r="83" spans="1:63"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row>
    <row r="84" spans="1:63"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row>
    <row r="85" spans="1:63"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row>
    <row r="86" spans="1:63"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row>
    <row r="87" spans="1:63"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row>
    <row r="88" spans="1:63"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row>
    <row r="89" spans="1:63"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c r="BI89" s="81"/>
      <c r="BJ89" s="81"/>
      <c r="BK89" s="81"/>
    </row>
    <row r="90" spans="1:63"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c r="BI90" s="81"/>
      <c r="BJ90" s="81"/>
      <c r="BK90" s="81"/>
    </row>
    <row r="91" spans="1:63"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c r="BI91" s="81"/>
      <c r="BJ91" s="81"/>
      <c r="BK91" s="81"/>
    </row>
    <row r="92" spans="1:63"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c r="BI92" s="81"/>
      <c r="BJ92" s="81"/>
      <c r="BK92" s="81"/>
    </row>
    <row r="93" spans="1:63"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c r="BI93" s="81"/>
      <c r="BJ93" s="81"/>
      <c r="BK93" s="81"/>
    </row>
    <row r="94" spans="1:63"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c r="BI94" s="81"/>
      <c r="BJ94" s="81"/>
      <c r="BK94" s="81"/>
    </row>
    <row r="95" spans="1:63"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c r="BI95" s="81"/>
      <c r="BJ95" s="81"/>
      <c r="BK95" s="81"/>
    </row>
    <row r="96" spans="1:63"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row>
    <row r="97" spans="1:63"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row>
    <row r="98" spans="1:63"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row>
    <row r="99" spans="1:63"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c r="BI99" s="81"/>
      <c r="BJ99" s="81"/>
      <c r="BK99" s="81"/>
    </row>
    <row r="100" spans="1:63"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c r="BI100" s="81"/>
      <c r="BJ100" s="81"/>
      <c r="BK100" s="81"/>
    </row>
    <row r="101" spans="1:63"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c r="BI101" s="81"/>
      <c r="BJ101" s="81"/>
      <c r="BK101" s="81"/>
    </row>
    <row r="102" spans="1:63"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c r="BI102" s="81"/>
      <c r="BJ102" s="81"/>
      <c r="BK102" s="81"/>
    </row>
    <row r="103" spans="1:63"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c r="BI103" s="81"/>
      <c r="BJ103" s="81"/>
      <c r="BK103" s="81"/>
    </row>
    <row r="104" spans="1:63"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c r="BI104" s="81"/>
      <c r="BJ104" s="81"/>
      <c r="BK104" s="81"/>
    </row>
    <row r="105" spans="1:63"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c r="BI105" s="81"/>
      <c r="BJ105" s="81"/>
      <c r="BK105" s="81"/>
    </row>
    <row r="106" spans="1:63"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c r="BI106" s="81"/>
      <c r="BJ106" s="81"/>
      <c r="BK106" s="81"/>
    </row>
    <row r="107" spans="1:63"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c r="BI107" s="81"/>
      <c r="BJ107" s="81"/>
      <c r="BK107" s="81"/>
    </row>
    <row r="108" spans="1:63"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c r="BI108" s="81"/>
      <c r="BJ108" s="81"/>
      <c r="BK108" s="81"/>
    </row>
    <row r="109" spans="1:63"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c r="BI109" s="81"/>
      <c r="BJ109" s="81"/>
      <c r="BK109" s="81"/>
    </row>
    <row r="110" spans="1:63"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c r="BI110" s="81"/>
      <c r="BJ110" s="81"/>
      <c r="BK110" s="81"/>
    </row>
    <row r="111" spans="1:63"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c r="BI111" s="81"/>
      <c r="BJ111" s="81"/>
      <c r="BK111" s="81"/>
    </row>
    <row r="112" spans="1:63"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c r="BI112" s="81"/>
      <c r="BJ112" s="81"/>
      <c r="BK112" s="81"/>
    </row>
    <row r="113" spans="1:63"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c r="BI113" s="81"/>
      <c r="BJ113" s="81"/>
      <c r="BK113" s="81"/>
    </row>
    <row r="114" spans="1:63"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c r="BI114" s="81"/>
      <c r="BJ114" s="81"/>
      <c r="BK114" s="81"/>
    </row>
    <row r="115" spans="1:63"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c r="BI115" s="81"/>
      <c r="BJ115" s="81"/>
      <c r="BK115" s="81"/>
    </row>
    <row r="116" spans="1:63"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c r="BI116" s="81"/>
      <c r="BJ116" s="81"/>
      <c r="BK116" s="81"/>
    </row>
    <row r="117" spans="1:63"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c r="BI117" s="81"/>
      <c r="BJ117" s="81"/>
      <c r="BK117" s="81"/>
    </row>
    <row r="118" spans="1:63"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c r="BI118" s="81"/>
      <c r="BJ118" s="81"/>
      <c r="BK118" s="81"/>
    </row>
    <row r="119" spans="1:63"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c r="BI119" s="81"/>
      <c r="BJ119" s="81"/>
      <c r="BK119" s="81"/>
    </row>
    <row r="120" spans="1:63"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c r="BI120" s="81"/>
      <c r="BJ120" s="81"/>
      <c r="BK120" s="81"/>
    </row>
    <row r="121" spans="1:63"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c r="BI121" s="81"/>
      <c r="BJ121" s="81"/>
      <c r="BK121" s="81"/>
    </row>
    <row r="122" spans="1:63" x14ac:dyDescent="0.25">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c r="BI122" s="81"/>
      <c r="BJ122" s="81"/>
      <c r="BK122" s="81"/>
    </row>
    <row r="123" spans="1:63" x14ac:dyDescent="0.25">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row>
    <row r="124" spans="1:63" x14ac:dyDescent="0.25">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row>
    <row r="125" spans="1:63" x14ac:dyDescent="0.25">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row>
    <row r="126" spans="1:63" x14ac:dyDescent="0.25">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c r="BI126" s="81"/>
      <c r="BJ126" s="81"/>
      <c r="BK126" s="81"/>
    </row>
    <row r="127" spans="1:63" x14ac:dyDescent="0.25">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c r="BI127" s="81"/>
      <c r="BJ127" s="81"/>
      <c r="BK127" s="81"/>
    </row>
    <row r="128" spans="1:63" x14ac:dyDescent="0.25">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row>
    <row r="129" spans="2:63" x14ac:dyDescent="0.25">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row>
    <row r="130" spans="2:63" x14ac:dyDescent="0.25">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c r="BI130" s="81"/>
      <c r="BJ130" s="81"/>
      <c r="BK130" s="81"/>
    </row>
    <row r="131" spans="2:63" x14ac:dyDescent="0.25">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c r="BI131" s="81"/>
      <c r="BJ131" s="81"/>
      <c r="BK131" s="81"/>
    </row>
    <row r="132" spans="2:63" x14ac:dyDescent="0.25">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c r="BI132" s="81"/>
      <c r="BJ132" s="81"/>
      <c r="BK132" s="81"/>
    </row>
    <row r="133" spans="2:63" x14ac:dyDescent="0.25">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c r="BI133" s="81"/>
      <c r="BJ133" s="81"/>
      <c r="BK133" s="81"/>
    </row>
    <row r="134" spans="2:63" x14ac:dyDescent="0.25">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c r="BI134" s="81"/>
      <c r="BJ134" s="81"/>
      <c r="BK134" s="81"/>
    </row>
    <row r="135" spans="2:63" x14ac:dyDescent="0.25">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c r="BI135" s="81"/>
      <c r="BJ135" s="81"/>
      <c r="BK135" s="81"/>
    </row>
    <row r="136" spans="2:63" x14ac:dyDescent="0.25">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row>
    <row r="137" spans="2:63" x14ac:dyDescent="0.25">
      <c r="B137" s="81"/>
      <c r="C137" s="81"/>
      <c r="D137" s="81"/>
      <c r="E137" s="81"/>
      <c r="F137" s="81"/>
      <c r="G137" s="81"/>
      <c r="H137" s="81"/>
      <c r="I137" s="81"/>
    </row>
    <row r="138" spans="2:63" x14ac:dyDescent="0.25">
      <c r="B138" s="81"/>
      <c r="C138" s="81"/>
      <c r="D138" s="81"/>
      <c r="E138" s="81"/>
      <c r="F138" s="81"/>
      <c r="G138" s="81"/>
      <c r="H138" s="81"/>
      <c r="I138" s="81"/>
    </row>
    <row r="139" spans="2:63" x14ac:dyDescent="0.25">
      <c r="B139" s="81"/>
      <c r="C139" s="81"/>
      <c r="D139" s="81"/>
      <c r="E139" s="81"/>
      <c r="F139" s="81"/>
      <c r="G139" s="81"/>
      <c r="H139" s="81"/>
      <c r="I139" s="81"/>
    </row>
    <row r="140" spans="2:63" x14ac:dyDescent="0.25">
      <c r="B140" s="81"/>
      <c r="C140" s="81"/>
      <c r="D140" s="81"/>
      <c r="E140" s="81"/>
      <c r="F140" s="81"/>
      <c r="G140" s="81"/>
      <c r="H140" s="81"/>
      <c r="I140" s="81"/>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topLeftCell="A10" zoomScale="50" zoomScaleNormal="50" workbookViewId="0">
      <selection activeCell="AE47" sqref="AE47"/>
    </sheetView>
  </sheetViews>
  <sheetFormatPr baseColWidth="10" defaultColWidth="11.42578125"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1"/>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row>
    <row r="2" spans="1:91" ht="18" customHeight="1" x14ac:dyDescent="0.25">
      <c r="A2" s="81"/>
      <c r="B2" s="541" t="s">
        <v>143</v>
      </c>
      <c r="C2" s="542"/>
      <c r="D2" s="542"/>
      <c r="E2" s="542"/>
      <c r="F2" s="542"/>
      <c r="G2" s="542"/>
      <c r="H2" s="542"/>
      <c r="I2" s="542"/>
      <c r="J2" s="463" t="s">
        <v>23</v>
      </c>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row>
    <row r="3" spans="1:91" ht="18.75" customHeight="1" x14ac:dyDescent="0.25">
      <c r="A3" s="81"/>
      <c r="B3" s="542"/>
      <c r="C3" s="542"/>
      <c r="D3" s="542"/>
      <c r="E3" s="542"/>
      <c r="F3" s="542"/>
      <c r="G3" s="542"/>
      <c r="H3" s="542"/>
      <c r="I3" s="542"/>
      <c r="J3" s="463"/>
      <c r="K3" s="463"/>
      <c r="L3" s="463"/>
      <c r="M3" s="463"/>
      <c r="N3" s="463"/>
      <c r="O3" s="463"/>
      <c r="P3" s="463"/>
      <c r="Q3" s="463"/>
      <c r="R3" s="463"/>
      <c r="S3" s="463"/>
      <c r="T3" s="463"/>
      <c r="U3" s="463"/>
      <c r="V3" s="463"/>
      <c r="W3" s="463"/>
      <c r="X3" s="463"/>
      <c r="Y3" s="463"/>
      <c r="Z3" s="463"/>
      <c r="AA3" s="463"/>
      <c r="AB3" s="463"/>
      <c r="AC3" s="463"/>
      <c r="AD3" s="463"/>
      <c r="AE3" s="463"/>
      <c r="AF3" s="463"/>
      <c r="AG3" s="463"/>
      <c r="AH3" s="463"/>
      <c r="AI3" s="463"/>
      <c r="AJ3" s="463"/>
      <c r="AK3" s="463"/>
      <c r="AL3" s="463"/>
      <c r="AM3" s="463"/>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row>
    <row r="4" spans="1:91" ht="15" customHeight="1" x14ac:dyDescent="0.25">
      <c r="A4" s="81"/>
      <c r="B4" s="542"/>
      <c r="C4" s="542"/>
      <c r="D4" s="542"/>
      <c r="E4" s="542"/>
      <c r="F4" s="542"/>
      <c r="G4" s="542"/>
      <c r="H4" s="542"/>
      <c r="I4" s="542"/>
      <c r="J4" s="463"/>
      <c r="K4" s="463"/>
      <c r="L4" s="463"/>
      <c r="M4" s="463"/>
      <c r="N4" s="463"/>
      <c r="O4" s="463"/>
      <c r="P4" s="463"/>
      <c r="Q4" s="463"/>
      <c r="R4" s="463"/>
      <c r="S4" s="463"/>
      <c r="T4" s="463"/>
      <c r="U4" s="463"/>
      <c r="V4" s="463"/>
      <c r="W4" s="463"/>
      <c r="X4" s="463"/>
      <c r="Y4" s="463"/>
      <c r="Z4" s="463"/>
      <c r="AA4" s="463"/>
      <c r="AB4" s="463"/>
      <c r="AC4" s="463"/>
      <c r="AD4" s="463"/>
      <c r="AE4" s="463"/>
      <c r="AF4" s="463"/>
      <c r="AG4" s="463"/>
      <c r="AH4" s="463"/>
      <c r="AI4" s="463"/>
      <c r="AJ4" s="463"/>
      <c r="AK4" s="463"/>
      <c r="AL4" s="463"/>
      <c r="AM4" s="463"/>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row>
    <row r="5" spans="1:91" ht="15.75" thickBot="1" x14ac:dyDescent="0.3">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91" ht="15" customHeight="1" x14ac:dyDescent="0.25">
      <c r="A6" s="81"/>
      <c r="B6" s="474" t="s">
        <v>128</v>
      </c>
      <c r="C6" s="474"/>
      <c r="D6" s="475"/>
      <c r="E6" s="512" t="s">
        <v>129</v>
      </c>
      <c r="F6" s="513"/>
      <c r="G6" s="513"/>
      <c r="H6" s="513"/>
      <c r="I6" s="514"/>
      <c r="J6" s="44" t="str">
        <f ca="1">IF(AND('Mapa de Riesgos'!$Y$12="Muy Alta",'Mapa de Riesgos'!$AA$12="Leve"),CONCATENATE("R1C",'Mapa de Riesgos'!$O$12),"")</f>
        <v/>
      </c>
      <c r="K6" s="45" t="str">
        <f ca="1">IF(AND('Mapa de Riesgos'!$Y$13="Muy Alta",'Mapa de Riesgos'!$AA$13="Leve"),CONCATENATE("R1C",'Mapa de Riesgos'!$O$13),"")</f>
        <v/>
      </c>
      <c r="L6" s="45" t="str">
        <f>IF(AND('Mapa de Riesgos'!$Y$14="Muy Alta",'Mapa de Riesgos'!$AA$14="Leve"),CONCATENATE("R1C",'Mapa de Riesgos'!$O$14),"")</f>
        <v/>
      </c>
      <c r="M6" s="45" t="str">
        <f>IF(AND('Mapa de Riesgos'!$Y$15="Muy Alta",'Mapa de Riesgos'!$AA$15="Leve"),CONCATENATE("R1C",'Mapa de Riesgos'!$O$15),"")</f>
        <v/>
      </c>
      <c r="N6" s="45" t="str">
        <f>IF(AND('Mapa de Riesgos'!$Y$16="Muy Alta",'Mapa de Riesgos'!$AA$16="Leve"),CONCATENATE("R1C",'Mapa de Riesgos'!$O$16),"")</f>
        <v/>
      </c>
      <c r="O6" s="46" t="str">
        <f>IF(AND('Mapa de Riesgos'!$Y$17="Muy Alta",'Mapa de Riesgos'!$AA$17="Leve"),CONCATENATE("R1C",'Mapa de Riesgos'!$O$17),"")</f>
        <v/>
      </c>
      <c r="P6" s="44" t="str">
        <f ca="1">IF(AND('Mapa de Riesgos'!$Y$12="Muy Alta",'Mapa de Riesgos'!$AA$12="Menor"),CONCATENATE("R1C",'Mapa de Riesgos'!$O$12),"")</f>
        <v/>
      </c>
      <c r="Q6" s="45" t="str">
        <f ca="1">IF(AND('Mapa de Riesgos'!$Y$13="Muy Alta",'Mapa de Riesgos'!$AA$13="Menor"),CONCATENATE("R1C",'Mapa de Riesgos'!$O$13),"")</f>
        <v/>
      </c>
      <c r="R6" s="45" t="str">
        <f>IF(AND('Mapa de Riesgos'!$Y$14="Muy Alta",'Mapa de Riesgos'!$AA$14="Menor"),CONCATENATE("R1C",'Mapa de Riesgos'!$O$14),"")</f>
        <v/>
      </c>
      <c r="S6" s="45" t="str">
        <f>IF(AND('Mapa de Riesgos'!$Y$15="Muy Alta",'Mapa de Riesgos'!$AA$15="Menor"),CONCATENATE("R1C",'Mapa de Riesgos'!$O$15),"")</f>
        <v/>
      </c>
      <c r="T6" s="45" t="str">
        <f>IF(AND('Mapa de Riesgos'!$Y$16="Muy Alta",'Mapa de Riesgos'!$AA$16="Menor"),CONCATENATE("R1C",'Mapa de Riesgos'!$O$16),"")</f>
        <v/>
      </c>
      <c r="U6" s="46" t="str">
        <f>IF(AND('Mapa de Riesgos'!$Y$17="Muy Alta",'Mapa de Riesgos'!$AA$17="Menor"),CONCATENATE("R1C",'Mapa de Riesgos'!$O$17),"")</f>
        <v/>
      </c>
      <c r="V6" s="44" t="str">
        <f ca="1">IF(AND('Mapa de Riesgos'!$Y$12="Muy Alta",'Mapa de Riesgos'!$AA$12="Moderado"),CONCATENATE("R1C",'Mapa de Riesgos'!$O$12),"")</f>
        <v/>
      </c>
      <c r="W6" s="45" t="str">
        <f ca="1">IF(AND('Mapa de Riesgos'!$Y$13="Muy Alta",'Mapa de Riesgos'!$AA$13="Moderado"),CONCATENATE("R1C",'Mapa de Riesgos'!$O$13),"")</f>
        <v/>
      </c>
      <c r="X6" s="45" t="str">
        <f>IF(AND('Mapa de Riesgos'!$Y$14="Muy Alta",'Mapa de Riesgos'!$AA$14="Moderado"),CONCATENATE("R1C",'Mapa de Riesgos'!$O$14),"")</f>
        <v/>
      </c>
      <c r="Y6" s="45" t="str">
        <f>IF(AND('Mapa de Riesgos'!$Y$15="Muy Alta",'Mapa de Riesgos'!$AA$15="Moderado"),CONCATENATE("R1C",'Mapa de Riesgos'!$O$15),"")</f>
        <v/>
      </c>
      <c r="Z6" s="45" t="str">
        <f>IF(AND('Mapa de Riesgos'!$Y$16="Muy Alta",'Mapa de Riesgos'!$AA$16="Moderado"),CONCATENATE("R1C",'Mapa de Riesgos'!$O$16),"")</f>
        <v/>
      </c>
      <c r="AA6" s="46" t="str">
        <f>IF(AND('Mapa de Riesgos'!$Y$17="Muy Alta",'Mapa de Riesgos'!$AA$17="Moderado"),CONCATENATE("R1C",'Mapa de Riesgos'!$O$17),"")</f>
        <v/>
      </c>
      <c r="AB6" s="44" t="str">
        <f ca="1">IF(AND('Mapa de Riesgos'!$Y$12="Muy Alta",'Mapa de Riesgos'!$AA$12="Mayor"),CONCATENATE("R1C",'Mapa de Riesgos'!$O$12),"")</f>
        <v/>
      </c>
      <c r="AC6" s="45" t="str">
        <f ca="1">IF(AND('Mapa de Riesgos'!$Y$13="Muy Alta",'Mapa de Riesgos'!$AA$13="Mayor"),CONCATENATE("R1C",'Mapa de Riesgos'!$O$13),"")</f>
        <v/>
      </c>
      <c r="AD6" s="45" t="str">
        <f>IF(AND('Mapa de Riesgos'!$Y$14="Muy Alta",'Mapa de Riesgos'!$AA$14="Mayor"),CONCATENATE("R1C",'Mapa de Riesgos'!$O$14),"")</f>
        <v/>
      </c>
      <c r="AE6" s="45" t="str">
        <f>IF(AND('Mapa de Riesgos'!$Y$15="Muy Alta",'Mapa de Riesgos'!$AA$15="Mayor"),CONCATENATE("R1C",'Mapa de Riesgos'!$O$15),"")</f>
        <v/>
      </c>
      <c r="AF6" s="45" t="str">
        <f>IF(AND('Mapa de Riesgos'!$Y$16="Muy Alta",'Mapa de Riesgos'!$AA$16="Mayor"),CONCATENATE("R1C",'Mapa de Riesgos'!$O$16),"")</f>
        <v/>
      </c>
      <c r="AG6" s="46" t="str">
        <f>IF(AND('Mapa de Riesgos'!$Y$17="Muy Alta",'Mapa de Riesgos'!$AA$17="Mayor"),CONCATENATE("R1C",'Mapa de Riesgos'!$O$17),"")</f>
        <v/>
      </c>
      <c r="AH6" s="47" t="str">
        <f ca="1">IF(AND('Mapa de Riesgos'!$Y$12="Muy Alta",'Mapa de Riesgos'!$AA$12="Catastrófico"),CONCATENATE("R1C",'Mapa de Riesgos'!$O$12),"")</f>
        <v/>
      </c>
      <c r="AI6" s="48" t="str">
        <f ca="1">IF(AND('Mapa de Riesgos'!$Y$13="Muy Alta",'Mapa de Riesgos'!$AA$13="Catastrófico"),CONCATENATE("R1C",'Mapa de Riesgos'!$O$13),"")</f>
        <v/>
      </c>
      <c r="AJ6" s="48" t="str">
        <f>IF(AND('Mapa de Riesgos'!$Y$14="Muy Alta",'Mapa de Riesgos'!$AA$14="Catastrófico"),CONCATENATE("R1C",'Mapa de Riesgos'!$O$14),"")</f>
        <v/>
      </c>
      <c r="AK6" s="48" t="str">
        <f>IF(AND('Mapa de Riesgos'!$Y$15="Muy Alta",'Mapa de Riesgos'!$AA$15="Catastrófico"),CONCATENATE("R1C",'Mapa de Riesgos'!$O$15),"")</f>
        <v/>
      </c>
      <c r="AL6" s="48" t="str">
        <f>IF(AND('Mapa de Riesgos'!$Y$16="Muy Alta",'Mapa de Riesgos'!$AA$16="Catastrófico"),CONCATENATE("R1C",'Mapa de Riesgos'!$O$16),"")</f>
        <v/>
      </c>
      <c r="AM6" s="49" t="str">
        <f>IF(AND('Mapa de Riesgos'!$Y$17="Muy Alta",'Mapa de Riesgos'!$AA$17="Catastrófico"),CONCATENATE("R1C",'Mapa de Riesgos'!$O$17),"")</f>
        <v/>
      </c>
      <c r="AN6" s="81"/>
      <c r="AO6" s="532" t="s">
        <v>130</v>
      </c>
      <c r="AP6" s="533"/>
      <c r="AQ6" s="533"/>
      <c r="AR6" s="533"/>
      <c r="AS6" s="533"/>
      <c r="AT6" s="534"/>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row>
    <row r="7" spans="1:91" ht="15" customHeight="1" x14ac:dyDescent="0.25">
      <c r="A7" s="81"/>
      <c r="B7" s="474"/>
      <c r="C7" s="474"/>
      <c r="D7" s="475"/>
      <c r="E7" s="515"/>
      <c r="F7" s="516"/>
      <c r="G7" s="516"/>
      <c r="H7" s="516"/>
      <c r="I7" s="517"/>
      <c r="J7" s="50" t="str">
        <f ca="1">IF(AND('Mapa de Riesgos'!$Y$18="Muy Alta",'Mapa de Riesgos'!$AA$18="Leve"),CONCATENATE("R2C",'Mapa de Riesgos'!$O$18),"")</f>
        <v/>
      </c>
      <c r="K7" s="51" t="str">
        <f ca="1">IF(AND('Mapa de Riesgos'!$Y$19="Muy Alta",'Mapa de Riesgos'!$AA$19="Leve"),CONCATENATE("R2C",'Mapa de Riesgos'!$O$19),"")</f>
        <v/>
      </c>
      <c r="L7" s="51" t="str">
        <f>IF(AND('Mapa de Riesgos'!$Y$20="Muy Alta",'Mapa de Riesgos'!$AA$20="Leve"),CONCATENATE("R2C",'Mapa de Riesgos'!$O$20),"")</f>
        <v/>
      </c>
      <c r="M7" s="51" t="str">
        <f>IF(AND('Mapa de Riesgos'!$Y$21="Muy Alta",'Mapa de Riesgos'!$AA$21="Leve"),CONCATENATE("R2C",'Mapa de Riesgos'!$O$21),"")</f>
        <v/>
      </c>
      <c r="N7" s="51" t="str">
        <f>IF(AND('Mapa de Riesgos'!$Y$22="Muy Alta",'Mapa de Riesgos'!$AA$22="Leve"),CONCATENATE("R2C",'Mapa de Riesgos'!$O$22),"")</f>
        <v/>
      </c>
      <c r="O7" s="52" t="str">
        <f>IF(AND('Mapa de Riesgos'!$Y$23="Muy Alta",'Mapa de Riesgos'!$AA$23="Leve"),CONCATENATE("R2C",'Mapa de Riesgos'!$O$23),"")</f>
        <v/>
      </c>
      <c r="P7" s="50" t="str">
        <f ca="1">IF(AND('Mapa de Riesgos'!$Y$18="Muy Alta",'Mapa de Riesgos'!$AA$18="Menor"),CONCATENATE("R2C",'Mapa de Riesgos'!$O$18),"")</f>
        <v/>
      </c>
      <c r="Q7" s="51" t="str">
        <f ca="1">IF(AND('Mapa de Riesgos'!$Y$19="Muy Alta",'Mapa de Riesgos'!$AA$19="Menor"),CONCATENATE("R2C",'Mapa de Riesgos'!$O$19),"")</f>
        <v/>
      </c>
      <c r="R7" s="51" t="str">
        <f>IF(AND('Mapa de Riesgos'!$Y$20="Muy Alta",'Mapa de Riesgos'!$AA$20="Menor"),CONCATENATE("R2C",'Mapa de Riesgos'!$O$20),"")</f>
        <v/>
      </c>
      <c r="S7" s="51" t="str">
        <f>IF(AND('Mapa de Riesgos'!$Y$21="Muy Alta",'Mapa de Riesgos'!$AA$21="Menor"),CONCATENATE("R2C",'Mapa de Riesgos'!$O$21),"")</f>
        <v/>
      </c>
      <c r="T7" s="51" t="str">
        <f>IF(AND('Mapa de Riesgos'!$Y$22="Muy Alta",'Mapa de Riesgos'!$AA$22="Menor"),CONCATENATE("R2C",'Mapa de Riesgos'!$O$22),"")</f>
        <v/>
      </c>
      <c r="U7" s="52" t="str">
        <f>IF(AND('Mapa de Riesgos'!$Y$23="Muy Alta",'Mapa de Riesgos'!$AA$23="Menor"),CONCATENATE("R2C",'Mapa de Riesgos'!$O$23),"")</f>
        <v/>
      </c>
      <c r="V7" s="50" t="str">
        <f ca="1">IF(AND('Mapa de Riesgos'!$Y$18="Muy Alta",'Mapa de Riesgos'!$AA$18="Moderado"),CONCATENATE("R2C",'Mapa de Riesgos'!$O$18),"")</f>
        <v/>
      </c>
      <c r="W7" s="51" t="str">
        <f ca="1">IF(AND('Mapa de Riesgos'!$Y$19="Muy Alta",'Mapa de Riesgos'!$AA$19="Moderado"),CONCATENATE("R2C",'Mapa de Riesgos'!$O$19),"")</f>
        <v/>
      </c>
      <c r="X7" s="51" t="str">
        <f>IF(AND('Mapa de Riesgos'!$Y$20="Muy Alta",'Mapa de Riesgos'!$AA$20="Moderado"),CONCATENATE("R2C",'Mapa de Riesgos'!$O$20),"")</f>
        <v/>
      </c>
      <c r="Y7" s="51" t="str">
        <f>IF(AND('Mapa de Riesgos'!$Y$21="Muy Alta",'Mapa de Riesgos'!$AA$21="Moderado"),CONCATENATE("R2C",'Mapa de Riesgos'!$O$21),"")</f>
        <v/>
      </c>
      <c r="Z7" s="51" t="str">
        <f>IF(AND('Mapa de Riesgos'!$Y$22="Muy Alta",'Mapa de Riesgos'!$AA$22="Moderado"),CONCATENATE("R2C",'Mapa de Riesgos'!$O$22),"")</f>
        <v/>
      </c>
      <c r="AA7" s="52" t="str">
        <f>IF(AND('Mapa de Riesgos'!$Y$23="Muy Alta",'Mapa de Riesgos'!$AA$23="Moderado"),CONCATENATE("R2C",'Mapa de Riesgos'!$O$23),"")</f>
        <v/>
      </c>
      <c r="AB7" s="50" t="str">
        <f ca="1">IF(AND('Mapa de Riesgos'!$Y$18="Muy Alta",'Mapa de Riesgos'!$AA$18="Mayor"),CONCATENATE("R2C",'Mapa de Riesgos'!$O$18),"")</f>
        <v/>
      </c>
      <c r="AC7" s="51" t="str">
        <f ca="1">IF(AND('Mapa de Riesgos'!$Y$19="Muy Alta",'Mapa de Riesgos'!$AA$19="Mayor"),CONCATENATE("R2C",'Mapa de Riesgos'!$O$19),"")</f>
        <v/>
      </c>
      <c r="AD7" s="51" t="str">
        <f>IF(AND('Mapa de Riesgos'!$Y$20="Muy Alta",'Mapa de Riesgos'!$AA$20="Mayor"),CONCATENATE("R2C",'Mapa de Riesgos'!$O$20),"")</f>
        <v/>
      </c>
      <c r="AE7" s="51" t="str">
        <f>IF(AND('Mapa de Riesgos'!$Y$21="Muy Alta",'Mapa de Riesgos'!$AA$21="Mayor"),CONCATENATE("R2C",'Mapa de Riesgos'!$O$21),"")</f>
        <v/>
      </c>
      <c r="AF7" s="51" t="str">
        <f>IF(AND('Mapa de Riesgos'!$Y$22="Muy Alta",'Mapa de Riesgos'!$AA$22="Mayor"),CONCATENATE("R2C",'Mapa de Riesgos'!$O$22),"")</f>
        <v/>
      </c>
      <c r="AG7" s="52" t="str">
        <f>IF(AND('Mapa de Riesgos'!$Y$23="Muy Alta",'Mapa de Riesgos'!$AA$23="Mayor"),CONCATENATE("R2C",'Mapa de Riesgos'!$O$23),"")</f>
        <v/>
      </c>
      <c r="AH7" s="53" t="str">
        <f ca="1">IF(AND('Mapa de Riesgos'!$Y$18="Muy Alta",'Mapa de Riesgos'!$AA$18="Catastrófico"),CONCATENATE("R2C",'Mapa de Riesgos'!$O$18),"")</f>
        <v/>
      </c>
      <c r="AI7" s="54" t="str">
        <f ca="1">IF(AND('Mapa de Riesgos'!$Y$19="Muy Alta",'Mapa de Riesgos'!$AA$19="Catastrófico"),CONCATENATE("R2C",'Mapa de Riesgos'!$O$19),"")</f>
        <v/>
      </c>
      <c r="AJ7" s="54" t="str">
        <f>IF(AND('Mapa de Riesgos'!$Y$20="Muy Alta",'Mapa de Riesgos'!$AA$20="Catastrófico"),CONCATENATE("R2C",'Mapa de Riesgos'!$O$20),"")</f>
        <v/>
      </c>
      <c r="AK7" s="54" t="str">
        <f>IF(AND('Mapa de Riesgos'!$Y$21="Muy Alta",'Mapa de Riesgos'!$AA$21="Catastrófico"),CONCATENATE("R2C",'Mapa de Riesgos'!$O$21),"")</f>
        <v/>
      </c>
      <c r="AL7" s="54" t="str">
        <f>IF(AND('Mapa de Riesgos'!$Y$22="Muy Alta",'Mapa de Riesgos'!$AA$22="Catastrófico"),CONCATENATE("R2C",'Mapa de Riesgos'!$O$22),"")</f>
        <v/>
      </c>
      <c r="AM7" s="55" t="str">
        <f>IF(AND('Mapa de Riesgos'!$Y$23="Muy Alta",'Mapa de Riesgos'!$AA$23="Catastrófico"),CONCATENATE("R2C",'Mapa de Riesgos'!$O$23),"")</f>
        <v/>
      </c>
      <c r="AN7" s="81"/>
      <c r="AO7" s="535"/>
      <c r="AP7" s="536"/>
      <c r="AQ7" s="536"/>
      <c r="AR7" s="536"/>
      <c r="AS7" s="536"/>
      <c r="AT7" s="537"/>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row>
    <row r="8" spans="1:91" ht="15" customHeight="1" x14ac:dyDescent="0.25">
      <c r="A8" s="81"/>
      <c r="B8" s="474"/>
      <c r="C8" s="474"/>
      <c r="D8" s="475"/>
      <c r="E8" s="515"/>
      <c r="F8" s="516"/>
      <c r="G8" s="516"/>
      <c r="H8" s="516"/>
      <c r="I8" s="517"/>
      <c r="J8" s="50" t="str">
        <f>IF(AND('Mapa de Riesgos'!$Y$24="Muy Alta",'Mapa de Riesgos'!$AA$24="Leve"),CONCATENATE("R3C",'Mapa de Riesgos'!$O$24),"")</f>
        <v/>
      </c>
      <c r="K8" s="51" t="str">
        <f>IF(AND('Mapa de Riesgos'!$Y$25="Muy Alta",'Mapa de Riesgos'!$AA$25="Leve"),CONCATENATE("R3C",'Mapa de Riesgos'!$O$25),"")</f>
        <v/>
      </c>
      <c r="L8" s="51" t="str">
        <f>IF(AND('Mapa de Riesgos'!$Y$26="Muy Alta",'Mapa de Riesgos'!$AA$26="Leve"),CONCATENATE("R3C",'Mapa de Riesgos'!$O$26),"")</f>
        <v/>
      </c>
      <c r="M8" s="51" t="str">
        <f>IF(AND('Mapa de Riesgos'!$Y$27="Muy Alta",'Mapa de Riesgos'!$AA$27="Leve"),CONCATENATE("R3C",'Mapa de Riesgos'!$O$27),"")</f>
        <v/>
      </c>
      <c r="N8" s="51" t="str">
        <f>IF(AND('Mapa de Riesgos'!$Y$28="Muy Alta",'Mapa de Riesgos'!$AA$28="Leve"),CONCATENATE("R3C",'Mapa de Riesgos'!$O$28),"")</f>
        <v/>
      </c>
      <c r="O8" s="52" t="str">
        <f>IF(AND('Mapa de Riesgos'!$Y$29="Muy Alta",'Mapa de Riesgos'!$AA$29="Leve"),CONCATENATE("R3C",'Mapa de Riesgos'!$O$29),"")</f>
        <v/>
      </c>
      <c r="P8" s="50" t="str">
        <f>IF(AND('Mapa de Riesgos'!$Y$24="Muy Alta",'Mapa de Riesgos'!$AA$24="Menor"),CONCATENATE("R3C",'Mapa de Riesgos'!$O$24),"")</f>
        <v/>
      </c>
      <c r="Q8" s="51" t="str">
        <f>IF(AND('Mapa de Riesgos'!$Y$25="Muy Alta",'Mapa de Riesgos'!$AA$25="Menor"),CONCATENATE("R3C",'Mapa de Riesgos'!$O$25),"")</f>
        <v/>
      </c>
      <c r="R8" s="51" t="str">
        <f>IF(AND('Mapa de Riesgos'!$Y$26="Muy Alta",'Mapa de Riesgos'!$AA$26="Menor"),CONCATENATE("R3C",'Mapa de Riesgos'!$O$26),"")</f>
        <v/>
      </c>
      <c r="S8" s="51" t="str">
        <f>IF(AND('Mapa de Riesgos'!$Y$27="Muy Alta",'Mapa de Riesgos'!$AA$27="Menor"),CONCATENATE("R3C",'Mapa de Riesgos'!$O$27),"")</f>
        <v/>
      </c>
      <c r="T8" s="51" t="str">
        <f>IF(AND('Mapa de Riesgos'!$Y$28="Muy Alta",'Mapa de Riesgos'!$AA$28="Menor"),CONCATENATE("R3C",'Mapa de Riesgos'!$O$28),"")</f>
        <v/>
      </c>
      <c r="U8" s="52" t="str">
        <f>IF(AND('Mapa de Riesgos'!$Y$29="Muy Alta",'Mapa de Riesgos'!$AA$29="Menor"),CONCATENATE("R3C",'Mapa de Riesgos'!$O$29),"")</f>
        <v/>
      </c>
      <c r="V8" s="50" t="str">
        <f>IF(AND('Mapa de Riesgos'!$Y$24="Muy Alta",'Mapa de Riesgos'!$AA$24="Moderado"),CONCATENATE("R3C",'Mapa de Riesgos'!$O$24),"")</f>
        <v/>
      </c>
      <c r="W8" s="51" t="str">
        <f>IF(AND('Mapa de Riesgos'!$Y$25="Muy Alta",'Mapa de Riesgos'!$AA$25="Moderado"),CONCATENATE("R3C",'Mapa de Riesgos'!$O$25),"")</f>
        <v/>
      </c>
      <c r="X8" s="51" t="str">
        <f>IF(AND('Mapa de Riesgos'!$Y$26="Muy Alta",'Mapa de Riesgos'!$AA$26="Moderado"),CONCATENATE("R3C",'Mapa de Riesgos'!$O$26),"")</f>
        <v/>
      </c>
      <c r="Y8" s="51" t="str">
        <f>IF(AND('Mapa de Riesgos'!$Y$27="Muy Alta",'Mapa de Riesgos'!$AA$27="Moderado"),CONCATENATE("R3C",'Mapa de Riesgos'!$O$27),"")</f>
        <v/>
      </c>
      <c r="Z8" s="51" t="str">
        <f>IF(AND('Mapa de Riesgos'!$Y$28="Muy Alta",'Mapa de Riesgos'!$AA$28="Moderado"),CONCATENATE("R3C",'Mapa de Riesgos'!$O$28),"")</f>
        <v/>
      </c>
      <c r="AA8" s="52" t="str">
        <f>IF(AND('Mapa de Riesgos'!$Y$29="Muy Alta",'Mapa de Riesgos'!$AA$29="Moderado"),CONCATENATE("R3C",'Mapa de Riesgos'!$O$29),"")</f>
        <v/>
      </c>
      <c r="AB8" s="50" t="str">
        <f>IF(AND('Mapa de Riesgos'!$Y$24="Muy Alta",'Mapa de Riesgos'!$AA$24="Mayor"),CONCATENATE("R3C",'Mapa de Riesgos'!$O$24),"")</f>
        <v/>
      </c>
      <c r="AC8" s="51" t="str">
        <f>IF(AND('Mapa de Riesgos'!$Y$25="Muy Alta",'Mapa de Riesgos'!$AA$25="Mayor"),CONCATENATE("R3C",'Mapa de Riesgos'!$O$25),"")</f>
        <v/>
      </c>
      <c r="AD8" s="51" t="str">
        <f>IF(AND('Mapa de Riesgos'!$Y$26="Muy Alta",'Mapa de Riesgos'!$AA$26="Mayor"),CONCATENATE("R3C",'Mapa de Riesgos'!$O$26),"")</f>
        <v/>
      </c>
      <c r="AE8" s="51" t="str">
        <f>IF(AND('Mapa de Riesgos'!$Y$27="Muy Alta",'Mapa de Riesgos'!$AA$27="Mayor"),CONCATENATE("R3C",'Mapa de Riesgos'!$O$27),"")</f>
        <v/>
      </c>
      <c r="AF8" s="51" t="str">
        <f>IF(AND('Mapa de Riesgos'!$Y$28="Muy Alta",'Mapa de Riesgos'!$AA$28="Mayor"),CONCATENATE("R3C",'Mapa de Riesgos'!$O$28),"")</f>
        <v/>
      </c>
      <c r="AG8" s="52" t="str">
        <f>IF(AND('Mapa de Riesgos'!$Y$29="Muy Alta",'Mapa de Riesgos'!$AA$29="Mayor"),CONCATENATE("R3C",'Mapa de Riesgos'!$O$29),"")</f>
        <v/>
      </c>
      <c r="AH8" s="53" t="str">
        <f>IF(AND('Mapa de Riesgos'!$Y$24="Muy Alta",'Mapa de Riesgos'!$AA$24="Catastrófico"),CONCATENATE("R3C",'Mapa de Riesgos'!$O$24),"")</f>
        <v/>
      </c>
      <c r="AI8" s="54" t="str">
        <f>IF(AND('Mapa de Riesgos'!$Y$25="Muy Alta",'Mapa de Riesgos'!$AA$25="Catastrófico"),CONCATENATE("R3C",'Mapa de Riesgos'!$O$25),"")</f>
        <v/>
      </c>
      <c r="AJ8" s="54" t="str">
        <f>IF(AND('Mapa de Riesgos'!$Y$26="Muy Alta",'Mapa de Riesgos'!$AA$26="Catastrófico"),CONCATENATE("R3C",'Mapa de Riesgos'!$O$26),"")</f>
        <v/>
      </c>
      <c r="AK8" s="54" t="str">
        <f>IF(AND('Mapa de Riesgos'!$Y$27="Muy Alta",'Mapa de Riesgos'!$AA$27="Catastrófico"),CONCATENATE("R3C",'Mapa de Riesgos'!$O$27),"")</f>
        <v/>
      </c>
      <c r="AL8" s="54" t="str">
        <f>IF(AND('Mapa de Riesgos'!$Y$28="Muy Alta",'Mapa de Riesgos'!$AA$28="Catastrófico"),CONCATENATE("R3C",'Mapa de Riesgos'!$O$28),"")</f>
        <v/>
      </c>
      <c r="AM8" s="55" t="str">
        <f>IF(AND('Mapa de Riesgos'!$Y$29="Muy Alta",'Mapa de Riesgos'!$AA$29="Catastrófico"),CONCATENATE("R3C",'Mapa de Riesgos'!$O$29),"")</f>
        <v/>
      </c>
      <c r="AN8" s="81"/>
      <c r="AO8" s="535"/>
      <c r="AP8" s="536"/>
      <c r="AQ8" s="536"/>
      <c r="AR8" s="536"/>
      <c r="AS8" s="536"/>
      <c r="AT8" s="537"/>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row>
    <row r="9" spans="1:91" ht="15" customHeight="1" x14ac:dyDescent="0.25">
      <c r="A9" s="81"/>
      <c r="B9" s="474"/>
      <c r="C9" s="474"/>
      <c r="D9" s="475"/>
      <c r="E9" s="515"/>
      <c r="F9" s="516"/>
      <c r="G9" s="516"/>
      <c r="H9" s="516"/>
      <c r="I9" s="517"/>
      <c r="J9" s="50" t="str">
        <f>IF(AND('Mapa de Riesgos'!$Y$30="Muy Alta",'Mapa de Riesgos'!$AA$30="Leve"),CONCATENATE("R4C",'Mapa de Riesgos'!$O$30),"")</f>
        <v/>
      </c>
      <c r="K9" s="51" t="str">
        <f>IF(AND('Mapa de Riesgos'!$Y$31="Muy Alta",'Mapa de Riesgos'!$AA$31="Leve"),CONCATENATE("R4C",'Mapa de Riesgos'!$O$31),"")</f>
        <v/>
      </c>
      <c r="L9" s="51" t="str">
        <f>IF(AND('Mapa de Riesgos'!$Y$32="Muy Alta",'Mapa de Riesgos'!$AA$32="Leve"),CONCATENATE("R4C",'Mapa de Riesgos'!$O$32),"")</f>
        <v/>
      </c>
      <c r="M9" s="51" t="str">
        <f>IF(AND('Mapa de Riesgos'!$Y$33="Muy Alta",'Mapa de Riesgos'!$AA$33="Leve"),CONCATENATE("R4C",'Mapa de Riesgos'!$O$33),"")</f>
        <v/>
      </c>
      <c r="N9" s="51" t="str">
        <f>IF(AND('Mapa de Riesgos'!$Y$34="Muy Alta",'Mapa de Riesgos'!$AA$34="Leve"),CONCATENATE("R4C",'Mapa de Riesgos'!$O$34),"")</f>
        <v/>
      </c>
      <c r="O9" s="52" t="str">
        <f>IF(AND('Mapa de Riesgos'!$Y$35="Muy Alta",'Mapa de Riesgos'!$AA$35="Leve"),CONCATENATE("R4C",'Mapa de Riesgos'!$O$35),"")</f>
        <v/>
      </c>
      <c r="P9" s="50" t="str">
        <f>IF(AND('Mapa de Riesgos'!$Y$30="Muy Alta",'Mapa de Riesgos'!$AA$30="Menor"),CONCATENATE("R4C",'Mapa de Riesgos'!$O$30),"")</f>
        <v/>
      </c>
      <c r="Q9" s="51" t="str">
        <f>IF(AND('Mapa de Riesgos'!$Y$31="Muy Alta",'Mapa de Riesgos'!$AA$31="Menor"),CONCATENATE("R4C",'Mapa de Riesgos'!$O$31),"")</f>
        <v/>
      </c>
      <c r="R9" s="51" t="str">
        <f>IF(AND('Mapa de Riesgos'!$Y$32="Muy Alta",'Mapa de Riesgos'!$AA$32="Menor"),CONCATENATE("R4C",'Mapa de Riesgos'!$O$32),"")</f>
        <v/>
      </c>
      <c r="S9" s="51" t="str">
        <f>IF(AND('Mapa de Riesgos'!$Y$33="Muy Alta",'Mapa de Riesgos'!$AA$33="Menor"),CONCATENATE("R4C",'Mapa de Riesgos'!$O$33),"")</f>
        <v/>
      </c>
      <c r="T9" s="51" t="str">
        <f>IF(AND('Mapa de Riesgos'!$Y$34="Muy Alta",'Mapa de Riesgos'!$AA$34="Menor"),CONCATENATE("R4C",'Mapa de Riesgos'!$O$34),"")</f>
        <v/>
      </c>
      <c r="U9" s="52" t="str">
        <f>IF(AND('Mapa de Riesgos'!$Y$35="Muy Alta",'Mapa de Riesgos'!$AA$35="Menor"),CONCATENATE("R4C",'Mapa de Riesgos'!$O$35),"")</f>
        <v/>
      </c>
      <c r="V9" s="50" t="str">
        <f>IF(AND('Mapa de Riesgos'!$Y$30="Muy Alta",'Mapa de Riesgos'!$AA$30="Moderado"),CONCATENATE("R4C",'Mapa de Riesgos'!$O$30),"")</f>
        <v/>
      </c>
      <c r="W9" s="51" t="str">
        <f>IF(AND('Mapa de Riesgos'!$Y$31="Muy Alta",'Mapa de Riesgos'!$AA$31="Moderado"),CONCATENATE("R4C",'Mapa de Riesgos'!$O$31),"")</f>
        <v/>
      </c>
      <c r="X9" s="51" t="str">
        <f>IF(AND('Mapa de Riesgos'!$Y$32="Muy Alta",'Mapa de Riesgos'!$AA$32="Moderado"),CONCATENATE("R4C",'Mapa de Riesgos'!$O$32),"")</f>
        <v/>
      </c>
      <c r="Y9" s="51" t="str">
        <f>IF(AND('Mapa de Riesgos'!$Y$33="Muy Alta",'Mapa de Riesgos'!$AA$33="Moderado"),CONCATENATE("R4C",'Mapa de Riesgos'!$O$33),"")</f>
        <v/>
      </c>
      <c r="Z9" s="51" t="str">
        <f>IF(AND('Mapa de Riesgos'!$Y$34="Muy Alta",'Mapa de Riesgos'!$AA$34="Moderado"),CONCATENATE("R4C",'Mapa de Riesgos'!$O$34),"")</f>
        <v/>
      </c>
      <c r="AA9" s="52" t="str">
        <f>IF(AND('Mapa de Riesgos'!$Y$35="Muy Alta",'Mapa de Riesgos'!$AA$35="Moderado"),CONCATENATE("R4C",'Mapa de Riesgos'!$O$35),"")</f>
        <v/>
      </c>
      <c r="AB9" s="50" t="str">
        <f>IF(AND('Mapa de Riesgos'!$Y$30="Muy Alta",'Mapa de Riesgos'!$AA$30="Mayor"),CONCATENATE("R4C",'Mapa de Riesgos'!$O$30),"")</f>
        <v/>
      </c>
      <c r="AC9" s="51" t="str">
        <f>IF(AND('Mapa de Riesgos'!$Y$31="Muy Alta",'Mapa de Riesgos'!$AA$31="Mayor"),CONCATENATE("R4C",'Mapa de Riesgos'!$O$31),"")</f>
        <v/>
      </c>
      <c r="AD9" s="51" t="str">
        <f>IF(AND('Mapa de Riesgos'!$Y$32="Muy Alta",'Mapa de Riesgos'!$AA$32="Mayor"),CONCATENATE("R4C",'Mapa de Riesgos'!$O$32),"")</f>
        <v/>
      </c>
      <c r="AE9" s="51" t="str">
        <f>IF(AND('Mapa de Riesgos'!$Y$33="Muy Alta",'Mapa de Riesgos'!$AA$33="Mayor"),CONCATENATE("R4C",'Mapa de Riesgos'!$O$33),"")</f>
        <v/>
      </c>
      <c r="AF9" s="51" t="str">
        <f>IF(AND('Mapa de Riesgos'!$Y$34="Muy Alta",'Mapa de Riesgos'!$AA$34="Mayor"),CONCATENATE("R4C",'Mapa de Riesgos'!$O$34),"")</f>
        <v/>
      </c>
      <c r="AG9" s="52" t="str">
        <f>IF(AND('Mapa de Riesgos'!$Y$35="Muy Alta",'Mapa de Riesgos'!$AA$35="Mayor"),CONCATENATE("R4C",'Mapa de Riesgos'!$O$35),"")</f>
        <v/>
      </c>
      <c r="AH9" s="53" t="str">
        <f>IF(AND('Mapa de Riesgos'!$Y$30="Muy Alta",'Mapa de Riesgos'!$AA$30="Catastrófico"),CONCATENATE("R4C",'Mapa de Riesgos'!$O$30),"")</f>
        <v/>
      </c>
      <c r="AI9" s="54" t="str">
        <f>IF(AND('Mapa de Riesgos'!$Y$31="Muy Alta",'Mapa de Riesgos'!$AA$31="Catastrófico"),CONCATENATE("R4C",'Mapa de Riesgos'!$O$31),"")</f>
        <v/>
      </c>
      <c r="AJ9" s="54" t="str">
        <f>IF(AND('Mapa de Riesgos'!$Y$32="Muy Alta",'Mapa de Riesgos'!$AA$32="Catastrófico"),CONCATENATE("R4C",'Mapa de Riesgos'!$O$32),"")</f>
        <v/>
      </c>
      <c r="AK9" s="54" t="str">
        <f>IF(AND('Mapa de Riesgos'!$Y$33="Muy Alta",'Mapa de Riesgos'!$AA$33="Catastrófico"),CONCATENATE("R4C",'Mapa de Riesgos'!$O$33),"")</f>
        <v/>
      </c>
      <c r="AL9" s="54" t="str">
        <f>IF(AND('Mapa de Riesgos'!$Y$34="Muy Alta",'Mapa de Riesgos'!$AA$34="Catastrófico"),CONCATENATE("R4C",'Mapa de Riesgos'!$O$34),"")</f>
        <v/>
      </c>
      <c r="AM9" s="55" t="str">
        <f>IF(AND('Mapa de Riesgos'!$Y$35="Muy Alta",'Mapa de Riesgos'!$AA$35="Catastrófico"),CONCATENATE("R4C",'Mapa de Riesgos'!$O$35),"")</f>
        <v/>
      </c>
      <c r="AN9" s="81"/>
      <c r="AO9" s="535"/>
      <c r="AP9" s="536"/>
      <c r="AQ9" s="536"/>
      <c r="AR9" s="536"/>
      <c r="AS9" s="536"/>
      <c r="AT9" s="537"/>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row>
    <row r="10" spans="1:91" ht="15" customHeight="1" x14ac:dyDescent="0.25">
      <c r="A10" s="81"/>
      <c r="B10" s="474"/>
      <c r="C10" s="474"/>
      <c r="D10" s="475"/>
      <c r="E10" s="515"/>
      <c r="F10" s="516"/>
      <c r="G10" s="516"/>
      <c r="H10" s="516"/>
      <c r="I10" s="517"/>
      <c r="J10" s="50" t="str">
        <f>IF(AND('Mapa de Riesgos'!$Y$36="Muy Alta",'Mapa de Riesgos'!$AA$36="Leve"),CONCATENATE("R5C",'Mapa de Riesgos'!$O$36),"")</f>
        <v/>
      </c>
      <c r="K10" s="51" t="str">
        <f>IF(AND('Mapa de Riesgos'!$Y$37="Muy Alta",'Mapa de Riesgos'!$AA$37="Leve"),CONCATENATE("R5C",'Mapa de Riesgos'!$O$37),"")</f>
        <v/>
      </c>
      <c r="L10" s="51" t="str">
        <f>IF(AND('Mapa de Riesgos'!$Y$38="Muy Alta",'Mapa de Riesgos'!$AA$38="Leve"),CONCATENATE("R5C",'Mapa de Riesgos'!$O$38),"")</f>
        <v/>
      </c>
      <c r="M10" s="51" t="str">
        <f>IF(AND('Mapa de Riesgos'!$Y$39="Muy Alta",'Mapa de Riesgos'!$AA$39="Leve"),CONCATENATE("R5C",'Mapa de Riesgos'!$O$39),"")</f>
        <v/>
      </c>
      <c r="N10" s="51" t="str">
        <f>IF(AND('Mapa de Riesgos'!$Y$40="Muy Alta",'Mapa de Riesgos'!$AA$40="Leve"),CONCATENATE("R5C",'Mapa de Riesgos'!$O$40),"")</f>
        <v/>
      </c>
      <c r="O10" s="52" t="str">
        <f>IF(AND('Mapa de Riesgos'!$Y$41="Muy Alta",'Mapa de Riesgos'!$AA$41="Leve"),CONCATENATE("R5C",'Mapa de Riesgos'!$O$41),"")</f>
        <v/>
      </c>
      <c r="P10" s="50" t="str">
        <f>IF(AND('Mapa de Riesgos'!$Y$36="Muy Alta",'Mapa de Riesgos'!$AA$36="Menor"),CONCATENATE("R5C",'Mapa de Riesgos'!$O$36),"")</f>
        <v/>
      </c>
      <c r="Q10" s="51" t="str">
        <f>IF(AND('Mapa de Riesgos'!$Y$37="Muy Alta",'Mapa de Riesgos'!$AA$37="Menor"),CONCATENATE("R5C",'Mapa de Riesgos'!$O$37),"")</f>
        <v/>
      </c>
      <c r="R10" s="51" t="str">
        <f>IF(AND('Mapa de Riesgos'!$Y$38="Muy Alta",'Mapa de Riesgos'!$AA$38="Menor"),CONCATENATE("R5C",'Mapa de Riesgos'!$O$38),"")</f>
        <v/>
      </c>
      <c r="S10" s="51" t="str">
        <f>IF(AND('Mapa de Riesgos'!$Y$39="Muy Alta",'Mapa de Riesgos'!$AA$39="Menor"),CONCATENATE("R5C",'Mapa de Riesgos'!$O$39),"")</f>
        <v/>
      </c>
      <c r="T10" s="51" t="str">
        <f>IF(AND('Mapa de Riesgos'!$Y$40="Muy Alta",'Mapa de Riesgos'!$AA$40="Menor"),CONCATENATE("R5C",'Mapa de Riesgos'!$O$40),"")</f>
        <v/>
      </c>
      <c r="U10" s="52" t="str">
        <f>IF(AND('Mapa de Riesgos'!$Y$41="Muy Alta",'Mapa de Riesgos'!$AA$41="Menor"),CONCATENATE("R5C",'Mapa de Riesgos'!$O$41),"")</f>
        <v/>
      </c>
      <c r="V10" s="50" t="str">
        <f>IF(AND('Mapa de Riesgos'!$Y$36="Muy Alta",'Mapa de Riesgos'!$AA$36="Moderado"),CONCATENATE("R5C",'Mapa de Riesgos'!$O$36),"")</f>
        <v/>
      </c>
      <c r="W10" s="51" t="str">
        <f>IF(AND('Mapa de Riesgos'!$Y$37="Muy Alta",'Mapa de Riesgos'!$AA$37="Moderado"),CONCATENATE("R5C",'Mapa de Riesgos'!$O$37),"")</f>
        <v/>
      </c>
      <c r="X10" s="51" t="str">
        <f>IF(AND('Mapa de Riesgos'!$Y$38="Muy Alta",'Mapa de Riesgos'!$AA$38="Moderado"),CONCATENATE("R5C",'Mapa de Riesgos'!$O$38),"")</f>
        <v/>
      </c>
      <c r="Y10" s="51" t="str">
        <f>IF(AND('Mapa de Riesgos'!$Y$39="Muy Alta",'Mapa de Riesgos'!$AA$39="Moderado"),CONCATENATE("R5C",'Mapa de Riesgos'!$O$39),"")</f>
        <v/>
      </c>
      <c r="Z10" s="51" t="str">
        <f>IF(AND('Mapa de Riesgos'!$Y$40="Muy Alta",'Mapa de Riesgos'!$AA$40="Moderado"),CONCATENATE("R5C",'Mapa de Riesgos'!$O$40),"")</f>
        <v/>
      </c>
      <c r="AA10" s="52" t="str">
        <f>IF(AND('Mapa de Riesgos'!$Y$41="Muy Alta",'Mapa de Riesgos'!$AA$41="Moderado"),CONCATENATE("R5C",'Mapa de Riesgos'!$O$41),"")</f>
        <v/>
      </c>
      <c r="AB10" s="50" t="str">
        <f>IF(AND('Mapa de Riesgos'!$Y$36="Muy Alta",'Mapa de Riesgos'!$AA$36="Mayor"),CONCATENATE("R5C",'Mapa de Riesgos'!$O$36),"")</f>
        <v/>
      </c>
      <c r="AC10" s="51" t="str">
        <f>IF(AND('Mapa de Riesgos'!$Y$37="Muy Alta",'Mapa de Riesgos'!$AA$37="Mayor"),CONCATENATE("R5C",'Mapa de Riesgos'!$O$37),"")</f>
        <v/>
      </c>
      <c r="AD10" s="51" t="str">
        <f>IF(AND('Mapa de Riesgos'!$Y$38="Muy Alta",'Mapa de Riesgos'!$AA$38="Mayor"),CONCATENATE("R5C",'Mapa de Riesgos'!$O$38),"")</f>
        <v/>
      </c>
      <c r="AE10" s="51" t="str">
        <f>IF(AND('Mapa de Riesgos'!$Y$39="Muy Alta",'Mapa de Riesgos'!$AA$39="Mayor"),CONCATENATE("R5C",'Mapa de Riesgos'!$O$39),"")</f>
        <v/>
      </c>
      <c r="AF10" s="51" t="str">
        <f>IF(AND('Mapa de Riesgos'!$Y$40="Muy Alta",'Mapa de Riesgos'!$AA$40="Mayor"),CONCATENATE("R5C",'Mapa de Riesgos'!$O$40),"")</f>
        <v/>
      </c>
      <c r="AG10" s="52" t="str">
        <f>IF(AND('Mapa de Riesgos'!$Y$41="Muy Alta",'Mapa de Riesgos'!$AA$41="Mayor"),CONCATENATE("R5C",'Mapa de Riesgos'!$O$41),"")</f>
        <v/>
      </c>
      <c r="AH10" s="53" t="str">
        <f>IF(AND('Mapa de Riesgos'!$Y$36="Muy Alta",'Mapa de Riesgos'!$AA$36="Catastrófico"),CONCATENATE("R5C",'Mapa de Riesgos'!$O$36),"")</f>
        <v/>
      </c>
      <c r="AI10" s="54" t="str">
        <f>IF(AND('Mapa de Riesgos'!$Y$37="Muy Alta",'Mapa de Riesgos'!$AA$37="Catastrófico"),CONCATENATE("R5C",'Mapa de Riesgos'!$O$37),"")</f>
        <v/>
      </c>
      <c r="AJ10" s="54" t="str">
        <f>IF(AND('Mapa de Riesgos'!$Y$38="Muy Alta",'Mapa de Riesgos'!$AA$38="Catastrófico"),CONCATENATE("R5C",'Mapa de Riesgos'!$O$38),"")</f>
        <v/>
      </c>
      <c r="AK10" s="54" t="str">
        <f>IF(AND('Mapa de Riesgos'!$Y$39="Muy Alta",'Mapa de Riesgos'!$AA$39="Catastrófico"),CONCATENATE("R5C",'Mapa de Riesgos'!$O$39),"")</f>
        <v/>
      </c>
      <c r="AL10" s="54" t="str">
        <f>IF(AND('Mapa de Riesgos'!$Y$40="Muy Alta",'Mapa de Riesgos'!$AA$40="Catastrófico"),CONCATENATE("R5C",'Mapa de Riesgos'!$O$40),"")</f>
        <v/>
      </c>
      <c r="AM10" s="55" t="str">
        <f>IF(AND('Mapa de Riesgos'!$Y$41="Muy Alta",'Mapa de Riesgos'!$AA$41="Catastrófico"),CONCATENATE("R5C",'Mapa de Riesgos'!$O$41),"")</f>
        <v/>
      </c>
      <c r="AN10" s="81"/>
      <c r="AO10" s="535"/>
      <c r="AP10" s="536"/>
      <c r="AQ10" s="536"/>
      <c r="AR10" s="536"/>
      <c r="AS10" s="536"/>
      <c r="AT10" s="537"/>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row>
    <row r="11" spans="1:91" ht="15" customHeight="1" x14ac:dyDescent="0.25">
      <c r="A11" s="81"/>
      <c r="B11" s="474"/>
      <c r="C11" s="474"/>
      <c r="D11" s="475"/>
      <c r="E11" s="515"/>
      <c r="F11" s="516"/>
      <c r="G11" s="516"/>
      <c r="H11" s="516"/>
      <c r="I11" s="517"/>
      <c r="J11" s="50" t="str">
        <f>IF(AND('Mapa de Riesgos'!$Y$42="Muy Alta",'Mapa de Riesgos'!$AA$42="Leve"),CONCATENATE("R6C",'Mapa de Riesgos'!$O$42),"")</f>
        <v/>
      </c>
      <c r="K11" s="51" t="str">
        <f>IF(AND('Mapa de Riesgos'!$Y$43="Muy Alta",'Mapa de Riesgos'!$AA$43="Leve"),CONCATENATE("R6C",'Mapa de Riesgos'!$O$43),"")</f>
        <v/>
      </c>
      <c r="L11" s="51" t="str">
        <f>IF(AND('Mapa de Riesgos'!$Y$44="Muy Alta",'Mapa de Riesgos'!$AA$44="Leve"),CONCATENATE("R6C",'Mapa de Riesgos'!$O$44),"")</f>
        <v/>
      </c>
      <c r="M11" s="51" t="str">
        <f>IF(AND('Mapa de Riesgos'!$Y$45="Muy Alta",'Mapa de Riesgos'!$AA$45="Leve"),CONCATENATE("R6C",'Mapa de Riesgos'!$O$45),"")</f>
        <v/>
      </c>
      <c r="N11" s="51" t="str">
        <f>IF(AND('Mapa de Riesgos'!$Y$46="Muy Alta",'Mapa de Riesgos'!$AA$46="Leve"),CONCATENATE("R6C",'Mapa de Riesgos'!$O$46),"")</f>
        <v/>
      </c>
      <c r="O11" s="52" t="str">
        <f>IF(AND('Mapa de Riesgos'!$Y$47="Muy Alta",'Mapa de Riesgos'!$AA$47="Leve"),CONCATENATE("R6C",'Mapa de Riesgos'!$O$47),"")</f>
        <v/>
      </c>
      <c r="P11" s="50" t="str">
        <f>IF(AND('Mapa de Riesgos'!$Y$42="Muy Alta",'Mapa de Riesgos'!$AA$42="Menor"),CONCATENATE("R6C",'Mapa de Riesgos'!$O$42),"")</f>
        <v/>
      </c>
      <c r="Q11" s="51" t="str">
        <f>IF(AND('Mapa de Riesgos'!$Y$43="Muy Alta",'Mapa de Riesgos'!$AA$43="Menor"),CONCATENATE("R6C",'Mapa de Riesgos'!$O$43),"")</f>
        <v/>
      </c>
      <c r="R11" s="51" t="str">
        <f>IF(AND('Mapa de Riesgos'!$Y$44="Muy Alta",'Mapa de Riesgos'!$AA$44="Menor"),CONCATENATE("R6C",'Mapa de Riesgos'!$O$44),"")</f>
        <v/>
      </c>
      <c r="S11" s="51" t="str">
        <f>IF(AND('Mapa de Riesgos'!$Y$45="Muy Alta",'Mapa de Riesgos'!$AA$45="Menor"),CONCATENATE("R6C",'Mapa de Riesgos'!$O$45),"")</f>
        <v/>
      </c>
      <c r="T11" s="51" t="str">
        <f>IF(AND('Mapa de Riesgos'!$Y$46="Muy Alta",'Mapa de Riesgos'!$AA$46="Menor"),CONCATENATE("R6C",'Mapa de Riesgos'!$O$46),"")</f>
        <v/>
      </c>
      <c r="U11" s="52" t="str">
        <f>IF(AND('Mapa de Riesgos'!$Y$47="Muy Alta",'Mapa de Riesgos'!$AA$47="Menor"),CONCATENATE("R6C",'Mapa de Riesgos'!$O$47),"")</f>
        <v/>
      </c>
      <c r="V11" s="50" t="str">
        <f>IF(AND('Mapa de Riesgos'!$Y$42="Muy Alta",'Mapa de Riesgos'!$AA$42="Moderado"),CONCATENATE("R6C",'Mapa de Riesgos'!$O$42),"")</f>
        <v/>
      </c>
      <c r="W11" s="51" t="str">
        <f>IF(AND('Mapa de Riesgos'!$Y$43="Muy Alta",'Mapa de Riesgos'!$AA$43="Moderado"),CONCATENATE("R6C",'Mapa de Riesgos'!$O$43),"")</f>
        <v/>
      </c>
      <c r="X11" s="51" t="str">
        <f>IF(AND('Mapa de Riesgos'!$Y$44="Muy Alta",'Mapa de Riesgos'!$AA$44="Moderado"),CONCATENATE("R6C",'Mapa de Riesgos'!$O$44),"")</f>
        <v/>
      </c>
      <c r="Y11" s="51" t="str">
        <f>IF(AND('Mapa de Riesgos'!$Y$45="Muy Alta",'Mapa de Riesgos'!$AA$45="Moderado"),CONCATENATE("R6C",'Mapa de Riesgos'!$O$45),"")</f>
        <v/>
      </c>
      <c r="Z11" s="51" t="str">
        <f>IF(AND('Mapa de Riesgos'!$Y$46="Muy Alta",'Mapa de Riesgos'!$AA$46="Moderado"),CONCATENATE("R6C",'Mapa de Riesgos'!$O$46),"")</f>
        <v/>
      </c>
      <c r="AA11" s="52" t="str">
        <f>IF(AND('Mapa de Riesgos'!$Y$47="Muy Alta",'Mapa de Riesgos'!$AA$47="Moderado"),CONCATENATE("R6C",'Mapa de Riesgos'!$O$47),"")</f>
        <v/>
      </c>
      <c r="AB11" s="50" t="str">
        <f>IF(AND('Mapa de Riesgos'!$Y$42="Muy Alta",'Mapa de Riesgos'!$AA$42="Mayor"),CONCATENATE("R6C",'Mapa de Riesgos'!$O$42),"")</f>
        <v/>
      </c>
      <c r="AC11" s="51" t="str">
        <f>IF(AND('Mapa de Riesgos'!$Y$43="Muy Alta",'Mapa de Riesgos'!$AA$43="Mayor"),CONCATENATE("R6C",'Mapa de Riesgos'!$O$43),"")</f>
        <v/>
      </c>
      <c r="AD11" s="51" t="str">
        <f>IF(AND('Mapa de Riesgos'!$Y$44="Muy Alta",'Mapa de Riesgos'!$AA$44="Mayor"),CONCATENATE("R6C",'Mapa de Riesgos'!$O$44),"")</f>
        <v/>
      </c>
      <c r="AE11" s="51" t="str">
        <f>IF(AND('Mapa de Riesgos'!$Y$45="Muy Alta",'Mapa de Riesgos'!$AA$45="Mayor"),CONCATENATE("R6C",'Mapa de Riesgos'!$O$45),"")</f>
        <v/>
      </c>
      <c r="AF11" s="51" t="str">
        <f>IF(AND('Mapa de Riesgos'!$Y$46="Muy Alta",'Mapa de Riesgos'!$AA$46="Mayor"),CONCATENATE("R6C",'Mapa de Riesgos'!$O$46),"")</f>
        <v/>
      </c>
      <c r="AG11" s="52" t="str">
        <f>IF(AND('Mapa de Riesgos'!$Y$47="Muy Alta",'Mapa de Riesgos'!$AA$47="Mayor"),CONCATENATE("R6C",'Mapa de Riesgos'!$O$47),"")</f>
        <v/>
      </c>
      <c r="AH11" s="53" t="str">
        <f>IF(AND('Mapa de Riesgos'!$Y$42="Muy Alta",'Mapa de Riesgos'!$AA$42="Catastrófico"),CONCATENATE("R6C",'Mapa de Riesgos'!$O$42),"")</f>
        <v/>
      </c>
      <c r="AI11" s="54" t="str">
        <f>IF(AND('Mapa de Riesgos'!$Y$43="Muy Alta",'Mapa de Riesgos'!$AA$43="Catastrófico"),CONCATENATE("R6C",'Mapa de Riesgos'!$O$43),"")</f>
        <v/>
      </c>
      <c r="AJ11" s="54" t="str">
        <f>IF(AND('Mapa de Riesgos'!$Y$44="Muy Alta",'Mapa de Riesgos'!$AA$44="Catastrófico"),CONCATENATE("R6C",'Mapa de Riesgos'!$O$44),"")</f>
        <v/>
      </c>
      <c r="AK11" s="54" t="str">
        <f>IF(AND('Mapa de Riesgos'!$Y$45="Muy Alta",'Mapa de Riesgos'!$AA$45="Catastrófico"),CONCATENATE("R6C",'Mapa de Riesgos'!$O$45),"")</f>
        <v/>
      </c>
      <c r="AL11" s="54" t="str">
        <f>IF(AND('Mapa de Riesgos'!$Y$46="Muy Alta",'Mapa de Riesgos'!$AA$46="Catastrófico"),CONCATENATE("R6C",'Mapa de Riesgos'!$O$46),"")</f>
        <v/>
      </c>
      <c r="AM11" s="55" t="str">
        <f>IF(AND('Mapa de Riesgos'!$Y$47="Muy Alta",'Mapa de Riesgos'!$AA$47="Catastrófico"),CONCATENATE("R6C",'Mapa de Riesgos'!$O$47),"")</f>
        <v/>
      </c>
      <c r="AN11" s="81"/>
      <c r="AO11" s="535"/>
      <c r="AP11" s="536"/>
      <c r="AQ11" s="536"/>
      <c r="AR11" s="536"/>
      <c r="AS11" s="536"/>
      <c r="AT11" s="537"/>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row>
    <row r="12" spans="1:91" ht="15" customHeight="1" x14ac:dyDescent="0.25">
      <c r="A12" s="81"/>
      <c r="B12" s="474"/>
      <c r="C12" s="474"/>
      <c r="D12" s="475"/>
      <c r="E12" s="515"/>
      <c r="F12" s="516"/>
      <c r="G12" s="516"/>
      <c r="H12" s="516"/>
      <c r="I12" s="517"/>
      <c r="J12" s="50" t="str">
        <f>IF(AND('Mapa de Riesgos'!$Y$48="Muy Alta",'Mapa de Riesgos'!$AA$48="Leve"),CONCATENATE("R7C",'Mapa de Riesgos'!$O$48),"")</f>
        <v/>
      </c>
      <c r="K12" s="51" t="str">
        <f>IF(AND('Mapa de Riesgos'!$Y$49="Muy Alta",'Mapa de Riesgos'!$AA$49="Leve"),CONCATENATE("R7C",'Mapa de Riesgos'!$O$49),"")</f>
        <v/>
      </c>
      <c r="L12" s="51" t="str">
        <f>IF(AND('Mapa de Riesgos'!$Y$50="Muy Alta",'Mapa de Riesgos'!$AA$50="Leve"),CONCATENATE("R7C",'Mapa de Riesgos'!$O$50),"")</f>
        <v/>
      </c>
      <c r="M12" s="51" t="str">
        <f>IF(AND('Mapa de Riesgos'!$Y$51="Muy Alta",'Mapa de Riesgos'!$AA$51="Leve"),CONCATENATE("R7C",'Mapa de Riesgos'!$O$51),"")</f>
        <v/>
      </c>
      <c r="N12" s="51" t="str">
        <f>IF(AND('Mapa de Riesgos'!$Y$52="Muy Alta",'Mapa de Riesgos'!$AA$52="Leve"),CONCATENATE("R7C",'Mapa de Riesgos'!$O$52),"")</f>
        <v/>
      </c>
      <c r="O12" s="52" t="str">
        <f>IF(AND('Mapa de Riesgos'!$Y$53="Muy Alta",'Mapa de Riesgos'!$AA$53="Leve"),CONCATENATE("R7C",'Mapa de Riesgos'!$O$53),"")</f>
        <v/>
      </c>
      <c r="P12" s="50" t="str">
        <f>IF(AND('Mapa de Riesgos'!$Y$48="Muy Alta",'Mapa de Riesgos'!$AA$48="Menor"),CONCATENATE("R7C",'Mapa de Riesgos'!$O$48),"")</f>
        <v/>
      </c>
      <c r="Q12" s="51" t="str">
        <f>IF(AND('Mapa de Riesgos'!$Y$49="Muy Alta",'Mapa de Riesgos'!$AA$49="Menor"),CONCATENATE("R7C",'Mapa de Riesgos'!$O$49),"")</f>
        <v/>
      </c>
      <c r="R12" s="51" t="str">
        <f>IF(AND('Mapa de Riesgos'!$Y$50="Muy Alta",'Mapa de Riesgos'!$AA$50="Menor"),CONCATENATE("R7C",'Mapa de Riesgos'!$O$50),"")</f>
        <v/>
      </c>
      <c r="S12" s="51" t="str">
        <f>IF(AND('Mapa de Riesgos'!$Y$51="Muy Alta",'Mapa de Riesgos'!$AA$51="Menor"),CONCATENATE("R7C",'Mapa de Riesgos'!$O$51),"")</f>
        <v/>
      </c>
      <c r="T12" s="51" t="str">
        <f>IF(AND('Mapa de Riesgos'!$Y$52="Muy Alta",'Mapa de Riesgos'!$AA$52="Menor"),CONCATENATE("R7C",'Mapa de Riesgos'!$O$52),"")</f>
        <v/>
      </c>
      <c r="U12" s="52" t="str">
        <f>IF(AND('Mapa de Riesgos'!$Y$53="Muy Alta",'Mapa de Riesgos'!$AA$53="Menor"),CONCATENATE("R7C",'Mapa de Riesgos'!$O$53),"")</f>
        <v/>
      </c>
      <c r="V12" s="50" t="str">
        <f>IF(AND('Mapa de Riesgos'!$Y$48="Muy Alta",'Mapa de Riesgos'!$AA$48="Moderado"),CONCATENATE("R7C",'Mapa de Riesgos'!$O$48),"")</f>
        <v/>
      </c>
      <c r="W12" s="51" t="str">
        <f>IF(AND('Mapa de Riesgos'!$Y$49="Muy Alta",'Mapa de Riesgos'!$AA$49="Moderado"),CONCATENATE("R7C",'Mapa de Riesgos'!$O$49),"")</f>
        <v/>
      </c>
      <c r="X12" s="51" t="str">
        <f>IF(AND('Mapa de Riesgos'!$Y$50="Muy Alta",'Mapa de Riesgos'!$AA$50="Moderado"),CONCATENATE("R7C",'Mapa de Riesgos'!$O$50),"")</f>
        <v/>
      </c>
      <c r="Y12" s="51" t="str">
        <f>IF(AND('Mapa de Riesgos'!$Y$51="Muy Alta",'Mapa de Riesgos'!$AA$51="Moderado"),CONCATENATE("R7C",'Mapa de Riesgos'!$O$51),"")</f>
        <v/>
      </c>
      <c r="Z12" s="51" t="str">
        <f>IF(AND('Mapa de Riesgos'!$Y$52="Muy Alta",'Mapa de Riesgos'!$AA$52="Moderado"),CONCATENATE("R7C",'Mapa de Riesgos'!$O$52),"")</f>
        <v/>
      </c>
      <c r="AA12" s="52" t="str">
        <f>IF(AND('Mapa de Riesgos'!$Y$53="Muy Alta",'Mapa de Riesgos'!$AA$53="Moderado"),CONCATENATE("R7C",'Mapa de Riesgos'!$O$53),"")</f>
        <v/>
      </c>
      <c r="AB12" s="50" t="str">
        <f>IF(AND('Mapa de Riesgos'!$Y$48="Muy Alta",'Mapa de Riesgos'!$AA$48="Mayor"),CONCATENATE("R7C",'Mapa de Riesgos'!$O$48),"")</f>
        <v/>
      </c>
      <c r="AC12" s="51" t="str">
        <f>IF(AND('Mapa de Riesgos'!$Y$49="Muy Alta",'Mapa de Riesgos'!$AA$49="Mayor"),CONCATENATE("R7C",'Mapa de Riesgos'!$O$49),"")</f>
        <v/>
      </c>
      <c r="AD12" s="51" t="str">
        <f>IF(AND('Mapa de Riesgos'!$Y$50="Muy Alta",'Mapa de Riesgos'!$AA$50="Mayor"),CONCATENATE("R7C",'Mapa de Riesgos'!$O$50),"")</f>
        <v/>
      </c>
      <c r="AE12" s="51" t="str">
        <f>IF(AND('Mapa de Riesgos'!$Y$51="Muy Alta",'Mapa de Riesgos'!$AA$51="Mayor"),CONCATENATE("R7C",'Mapa de Riesgos'!$O$51),"")</f>
        <v/>
      </c>
      <c r="AF12" s="51" t="str">
        <f>IF(AND('Mapa de Riesgos'!$Y$52="Muy Alta",'Mapa de Riesgos'!$AA$52="Mayor"),CONCATENATE("R7C",'Mapa de Riesgos'!$O$52),"")</f>
        <v/>
      </c>
      <c r="AG12" s="52" t="str">
        <f>IF(AND('Mapa de Riesgos'!$Y$53="Muy Alta",'Mapa de Riesgos'!$AA$53="Mayor"),CONCATENATE("R7C",'Mapa de Riesgos'!$O$53),"")</f>
        <v/>
      </c>
      <c r="AH12" s="53" t="str">
        <f>IF(AND('Mapa de Riesgos'!$Y$48="Muy Alta",'Mapa de Riesgos'!$AA$48="Catastrófico"),CONCATENATE("R7C",'Mapa de Riesgos'!$O$48),"")</f>
        <v/>
      </c>
      <c r="AI12" s="54" t="str">
        <f>IF(AND('Mapa de Riesgos'!$Y$49="Muy Alta",'Mapa de Riesgos'!$AA$49="Catastrófico"),CONCATENATE("R7C",'Mapa de Riesgos'!$O$49),"")</f>
        <v/>
      </c>
      <c r="AJ12" s="54" t="str">
        <f>IF(AND('Mapa de Riesgos'!$Y$50="Muy Alta",'Mapa de Riesgos'!$AA$50="Catastrófico"),CONCATENATE("R7C",'Mapa de Riesgos'!$O$50),"")</f>
        <v/>
      </c>
      <c r="AK12" s="54" t="str">
        <f>IF(AND('Mapa de Riesgos'!$Y$51="Muy Alta",'Mapa de Riesgos'!$AA$51="Catastrófico"),CONCATENATE("R7C",'Mapa de Riesgos'!$O$51),"")</f>
        <v/>
      </c>
      <c r="AL12" s="54" t="str">
        <f>IF(AND('Mapa de Riesgos'!$Y$52="Muy Alta",'Mapa de Riesgos'!$AA$52="Catastrófico"),CONCATENATE("R7C",'Mapa de Riesgos'!$O$52),"")</f>
        <v/>
      </c>
      <c r="AM12" s="55" t="str">
        <f>IF(AND('Mapa de Riesgos'!$Y$53="Muy Alta",'Mapa de Riesgos'!$AA$53="Catastrófico"),CONCATENATE("R7C",'Mapa de Riesgos'!$O$53),"")</f>
        <v/>
      </c>
      <c r="AN12" s="81"/>
      <c r="AO12" s="535"/>
      <c r="AP12" s="536"/>
      <c r="AQ12" s="536"/>
      <c r="AR12" s="536"/>
      <c r="AS12" s="536"/>
      <c r="AT12" s="537"/>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row>
    <row r="13" spans="1:91" ht="15" customHeight="1" x14ac:dyDescent="0.25">
      <c r="A13" s="81"/>
      <c r="B13" s="474"/>
      <c r="C13" s="474"/>
      <c r="D13" s="475"/>
      <c r="E13" s="515"/>
      <c r="F13" s="516"/>
      <c r="G13" s="516"/>
      <c r="H13" s="516"/>
      <c r="I13" s="517"/>
      <c r="J13" s="50" t="str">
        <f>IF(AND('Mapa de Riesgos'!$Y$54="Muy Alta",'Mapa de Riesgos'!$AA$54="Leve"),CONCATENATE("R8C",'Mapa de Riesgos'!$O$54),"")</f>
        <v/>
      </c>
      <c r="K13" s="51" t="str">
        <f>IF(AND('Mapa de Riesgos'!$Y$55="Muy Alta",'Mapa de Riesgos'!$AA$55="Leve"),CONCATENATE("R8C",'Mapa de Riesgos'!$O$55),"")</f>
        <v/>
      </c>
      <c r="L13" s="51" t="str">
        <f>IF(AND('Mapa de Riesgos'!$Y$56="Muy Alta",'Mapa de Riesgos'!$AA$56="Leve"),CONCATENATE("R8C",'Mapa de Riesgos'!$O$56),"")</f>
        <v/>
      </c>
      <c r="M13" s="51" t="str">
        <f>IF(AND('Mapa de Riesgos'!$Y$57="Muy Alta",'Mapa de Riesgos'!$AA$57="Leve"),CONCATENATE("R8C",'Mapa de Riesgos'!$O$57),"")</f>
        <v/>
      </c>
      <c r="N13" s="51" t="str">
        <f>IF(AND('Mapa de Riesgos'!$Y$58="Muy Alta",'Mapa de Riesgos'!$AA$58="Leve"),CONCATENATE("R8C",'Mapa de Riesgos'!$O$58),"")</f>
        <v/>
      </c>
      <c r="O13" s="52" t="str">
        <f>IF(AND('Mapa de Riesgos'!$Y$59="Muy Alta",'Mapa de Riesgos'!$AA$59="Leve"),CONCATENATE("R8C",'Mapa de Riesgos'!$O$59),"")</f>
        <v/>
      </c>
      <c r="P13" s="50" t="str">
        <f>IF(AND('Mapa de Riesgos'!$Y$54="Muy Alta",'Mapa de Riesgos'!$AA$54="Menor"),CONCATENATE("R8C",'Mapa de Riesgos'!$O$54),"")</f>
        <v/>
      </c>
      <c r="Q13" s="51" t="str">
        <f>IF(AND('Mapa de Riesgos'!$Y$55="Muy Alta",'Mapa de Riesgos'!$AA$55="Menor"),CONCATENATE("R8C",'Mapa de Riesgos'!$O$55),"")</f>
        <v/>
      </c>
      <c r="R13" s="51" t="str">
        <f>IF(AND('Mapa de Riesgos'!$Y$56="Muy Alta",'Mapa de Riesgos'!$AA$56="Menor"),CONCATENATE("R8C",'Mapa de Riesgos'!$O$56),"")</f>
        <v/>
      </c>
      <c r="S13" s="51" t="str">
        <f>IF(AND('Mapa de Riesgos'!$Y$57="Muy Alta",'Mapa de Riesgos'!$AA$57="Menor"),CONCATENATE("R8C",'Mapa de Riesgos'!$O$57),"")</f>
        <v/>
      </c>
      <c r="T13" s="51" t="str">
        <f>IF(AND('Mapa de Riesgos'!$Y$58="Muy Alta",'Mapa de Riesgos'!$AA$58="Menor"),CONCATENATE("R8C",'Mapa de Riesgos'!$O$58),"")</f>
        <v/>
      </c>
      <c r="U13" s="52" t="str">
        <f>IF(AND('Mapa de Riesgos'!$Y$59="Muy Alta",'Mapa de Riesgos'!$AA$59="Menor"),CONCATENATE("R8C",'Mapa de Riesgos'!$O$59),"")</f>
        <v/>
      </c>
      <c r="V13" s="50" t="str">
        <f>IF(AND('Mapa de Riesgos'!$Y$54="Muy Alta",'Mapa de Riesgos'!$AA$54="Moderado"),CONCATENATE("R8C",'Mapa de Riesgos'!$O$54),"")</f>
        <v/>
      </c>
      <c r="W13" s="51" t="str">
        <f>IF(AND('Mapa de Riesgos'!$Y$55="Muy Alta",'Mapa de Riesgos'!$AA$55="Moderado"),CONCATENATE("R8C",'Mapa de Riesgos'!$O$55),"")</f>
        <v/>
      </c>
      <c r="X13" s="51" t="str">
        <f>IF(AND('Mapa de Riesgos'!$Y$56="Muy Alta",'Mapa de Riesgos'!$AA$56="Moderado"),CONCATENATE("R8C",'Mapa de Riesgos'!$O$56),"")</f>
        <v/>
      </c>
      <c r="Y13" s="51" t="str">
        <f>IF(AND('Mapa de Riesgos'!$Y$57="Muy Alta",'Mapa de Riesgos'!$AA$57="Moderado"),CONCATENATE("R8C",'Mapa de Riesgos'!$O$57),"")</f>
        <v/>
      </c>
      <c r="Z13" s="51" t="str">
        <f>IF(AND('Mapa de Riesgos'!$Y$58="Muy Alta",'Mapa de Riesgos'!$AA$58="Moderado"),CONCATENATE("R8C",'Mapa de Riesgos'!$O$58),"")</f>
        <v/>
      </c>
      <c r="AA13" s="52" t="str">
        <f>IF(AND('Mapa de Riesgos'!$Y$59="Muy Alta",'Mapa de Riesgos'!$AA$59="Moderado"),CONCATENATE("R8C",'Mapa de Riesgos'!$O$59),"")</f>
        <v/>
      </c>
      <c r="AB13" s="50" t="str">
        <f>IF(AND('Mapa de Riesgos'!$Y$54="Muy Alta",'Mapa de Riesgos'!$AA$54="Mayor"),CONCATENATE("R8C",'Mapa de Riesgos'!$O$54),"")</f>
        <v/>
      </c>
      <c r="AC13" s="51" t="str">
        <f>IF(AND('Mapa de Riesgos'!$Y$55="Muy Alta",'Mapa de Riesgos'!$AA$55="Mayor"),CONCATENATE("R8C",'Mapa de Riesgos'!$O$55),"")</f>
        <v/>
      </c>
      <c r="AD13" s="51" t="str">
        <f>IF(AND('Mapa de Riesgos'!$Y$56="Muy Alta",'Mapa de Riesgos'!$AA$56="Mayor"),CONCATENATE("R8C",'Mapa de Riesgos'!$O$56),"")</f>
        <v/>
      </c>
      <c r="AE13" s="51" t="str">
        <f>IF(AND('Mapa de Riesgos'!$Y$57="Muy Alta",'Mapa de Riesgos'!$AA$57="Mayor"),CONCATENATE("R8C",'Mapa de Riesgos'!$O$57),"")</f>
        <v/>
      </c>
      <c r="AF13" s="51" t="str">
        <f>IF(AND('Mapa de Riesgos'!$Y$58="Muy Alta",'Mapa de Riesgos'!$AA$58="Mayor"),CONCATENATE("R8C",'Mapa de Riesgos'!$O$58),"")</f>
        <v/>
      </c>
      <c r="AG13" s="52" t="str">
        <f>IF(AND('Mapa de Riesgos'!$Y$59="Muy Alta",'Mapa de Riesgos'!$AA$59="Mayor"),CONCATENATE("R8C",'Mapa de Riesgos'!$O$59),"")</f>
        <v/>
      </c>
      <c r="AH13" s="53" t="str">
        <f>IF(AND('Mapa de Riesgos'!$Y$54="Muy Alta",'Mapa de Riesgos'!$AA$54="Catastrófico"),CONCATENATE("R8C",'Mapa de Riesgos'!$O$54),"")</f>
        <v/>
      </c>
      <c r="AI13" s="54" t="str">
        <f>IF(AND('Mapa de Riesgos'!$Y$55="Muy Alta",'Mapa de Riesgos'!$AA$55="Catastrófico"),CONCATENATE("R8C",'Mapa de Riesgos'!$O$55),"")</f>
        <v/>
      </c>
      <c r="AJ13" s="54" t="str">
        <f>IF(AND('Mapa de Riesgos'!$Y$56="Muy Alta",'Mapa de Riesgos'!$AA$56="Catastrófico"),CONCATENATE("R8C",'Mapa de Riesgos'!$O$56),"")</f>
        <v/>
      </c>
      <c r="AK13" s="54" t="str">
        <f>IF(AND('Mapa de Riesgos'!$Y$57="Muy Alta",'Mapa de Riesgos'!$AA$57="Catastrófico"),CONCATENATE("R8C",'Mapa de Riesgos'!$O$57),"")</f>
        <v/>
      </c>
      <c r="AL13" s="54" t="str">
        <f>IF(AND('Mapa de Riesgos'!$Y$58="Muy Alta",'Mapa de Riesgos'!$AA$58="Catastrófico"),CONCATENATE("R8C",'Mapa de Riesgos'!$O$58),"")</f>
        <v/>
      </c>
      <c r="AM13" s="55" t="str">
        <f>IF(AND('Mapa de Riesgos'!$Y$59="Muy Alta",'Mapa de Riesgos'!$AA$59="Catastrófico"),CONCATENATE("R8C",'Mapa de Riesgos'!$O$59),"")</f>
        <v/>
      </c>
      <c r="AN13" s="81"/>
      <c r="AO13" s="535"/>
      <c r="AP13" s="536"/>
      <c r="AQ13" s="536"/>
      <c r="AR13" s="536"/>
      <c r="AS13" s="536"/>
      <c r="AT13" s="537"/>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row>
    <row r="14" spans="1:91" ht="15" customHeight="1" x14ac:dyDescent="0.25">
      <c r="A14" s="81"/>
      <c r="B14" s="474"/>
      <c r="C14" s="474"/>
      <c r="D14" s="475"/>
      <c r="E14" s="515"/>
      <c r="F14" s="516"/>
      <c r="G14" s="516"/>
      <c r="H14" s="516"/>
      <c r="I14" s="517"/>
      <c r="J14" s="50" t="str">
        <f>IF(AND('Mapa de Riesgos'!$Y$60="Muy Alta",'Mapa de Riesgos'!$AA$60="Leve"),CONCATENATE("R9C",'Mapa de Riesgos'!$O$60),"")</f>
        <v/>
      </c>
      <c r="K14" s="51" t="str">
        <f>IF(AND('Mapa de Riesgos'!$Y$61="Muy Alta",'Mapa de Riesgos'!$AA$61="Leve"),CONCATENATE("R9C",'Mapa de Riesgos'!$O$61),"")</f>
        <v/>
      </c>
      <c r="L14" s="51" t="str">
        <f>IF(AND('Mapa de Riesgos'!$Y$62="Muy Alta",'Mapa de Riesgos'!$AA$62="Leve"),CONCATENATE("R9C",'Mapa de Riesgos'!$O$62),"")</f>
        <v/>
      </c>
      <c r="M14" s="51" t="str">
        <f>IF(AND('Mapa de Riesgos'!$Y$63="Muy Alta",'Mapa de Riesgos'!$AA$63="Leve"),CONCATENATE("R9C",'Mapa de Riesgos'!$O$63),"")</f>
        <v/>
      </c>
      <c r="N14" s="51" t="str">
        <f>IF(AND('Mapa de Riesgos'!$Y$64="Muy Alta",'Mapa de Riesgos'!$AA$64="Leve"),CONCATENATE("R9C",'Mapa de Riesgos'!$O$64),"")</f>
        <v/>
      </c>
      <c r="O14" s="52" t="str">
        <f>IF(AND('Mapa de Riesgos'!$Y$65="Muy Alta",'Mapa de Riesgos'!$AA$65="Leve"),CONCATENATE("R9C",'Mapa de Riesgos'!$O$65),"")</f>
        <v/>
      </c>
      <c r="P14" s="50" t="str">
        <f>IF(AND('Mapa de Riesgos'!$Y$60="Muy Alta",'Mapa de Riesgos'!$AA$60="Menor"),CONCATENATE("R9C",'Mapa de Riesgos'!$O$60),"")</f>
        <v/>
      </c>
      <c r="Q14" s="51" t="str">
        <f>IF(AND('Mapa de Riesgos'!$Y$61="Muy Alta",'Mapa de Riesgos'!$AA$61="Menor"),CONCATENATE("R9C",'Mapa de Riesgos'!$O$61),"")</f>
        <v/>
      </c>
      <c r="R14" s="51" t="str">
        <f>IF(AND('Mapa de Riesgos'!$Y$62="Muy Alta",'Mapa de Riesgos'!$AA$62="Menor"),CONCATENATE("R9C",'Mapa de Riesgos'!$O$62),"")</f>
        <v/>
      </c>
      <c r="S14" s="51" t="str">
        <f>IF(AND('Mapa de Riesgos'!$Y$63="Muy Alta",'Mapa de Riesgos'!$AA$63="Menor"),CONCATENATE("R9C",'Mapa de Riesgos'!$O$63),"")</f>
        <v/>
      </c>
      <c r="T14" s="51" t="str">
        <f>IF(AND('Mapa de Riesgos'!$Y$64="Muy Alta",'Mapa de Riesgos'!$AA$64="Menor"),CONCATENATE("R9C",'Mapa de Riesgos'!$O$64),"")</f>
        <v/>
      </c>
      <c r="U14" s="52" t="str">
        <f>IF(AND('Mapa de Riesgos'!$Y$65="Muy Alta",'Mapa de Riesgos'!$AA$65="Menor"),CONCATENATE("R9C",'Mapa de Riesgos'!$O$65),"")</f>
        <v/>
      </c>
      <c r="V14" s="50" t="str">
        <f>IF(AND('Mapa de Riesgos'!$Y$60="Muy Alta",'Mapa de Riesgos'!$AA$60="Moderado"),CONCATENATE("R9C",'Mapa de Riesgos'!$O$60),"")</f>
        <v/>
      </c>
      <c r="W14" s="51" t="str">
        <f>IF(AND('Mapa de Riesgos'!$Y$61="Muy Alta",'Mapa de Riesgos'!$AA$61="Moderado"),CONCATENATE("R9C",'Mapa de Riesgos'!$O$61),"")</f>
        <v/>
      </c>
      <c r="X14" s="51" t="str">
        <f>IF(AND('Mapa de Riesgos'!$Y$62="Muy Alta",'Mapa de Riesgos'!$AA$62="Moderado"),CONCATENATE("R9C",'Mapa de Riesgos'!$O$62),"")</f>
        <v/>
      </c>
      <c r="Y14" s="51" t="str">
        <f>IF(AND('Mapa de Riesgos'!$Y$63="Muy Alta",'Mapa de Riesgos'!$AA$63="Moderado"),CONCATENATE("R9C",'Mapa de Riesgos'!$O$63),"")</f>
        <v/>
      </c>
      <c r="Z14" s="51" t="str">
        <f>IF(AND('Mapa de Riesgos'!$Y$64="Muy Alta",'Mapa de Riesgos'!$AA$64="Moderado"),CONCATENATE("R9C",'Mapa de Riesgos'!$O$64),"")</f>
        <v/>
      </c>
      <c r="AA14" s="52" t="str">
        <f>IF(AND('Mapa de Riesgos'!$Y$65="Muy Alta",'Mapa de Riesgos'!$AA$65="Moderado"),CONCATENATE("R9C",'Mapa de Riesgos'!$O$65),"")</f>
        <v/>
      </c>
      <c r="AB14" s="50" t="str">
        <f>IF(AND('Mapa de Riesgos'!$Y$60="Muy Alta",'Mapa de Riesgos'!$AA$60="Mayor"),CONCATENATE("R9C",'Mapa de Riesgos'!$O$60),"")</f>
        <v/>
      </c>
      <c r="AC14" s="51" t="str">
        <f>IF(AND('Mapa de Riesgos'!$Y$61="Muy Alta",'Mapa de Riesgos'!$AA$61="Mayor"),CONCATENATE("R9C",'Mapa de Riesgos'!$O$61),"")</f>
        <v/>
      </c>
      <c r="AD14" s="51" t="str">
        <f>IF(AND('Mapa de Riesgos'!$Y$62="Muy Alta",'Mapa de Riesgos'!$AA$62="Mayor"),CONCATENATE("R9C",'Mapa de Riesgos'!$O$62),"")</f>
        <v/>
      </c>
      <c r="AE14" s="51" t="str">
        <f>IF(AND('Mapa de Riesgos'!$Y$63="Muy Alta",'Mapa de Riesgos'!$AA$63="Mayor"),CONCATENATE("R9C",'Mapa de Riesgos'!$O$63),"")</f>
        <v/>
      </c>
      <c r="AF14" s="51" t="str">
        <f>IF(AND('Mapa de Riesgos'!$Y$64="Muy Alta",'Mapa de Riesgos'!$AA$64="Mayor"),CONCATENATE("R9C",'Mapa de Riesgos'!$O$64),"")</f>
        <v/>
      </c>
      <c r="AG14" s="52" t="str">
        <f>IF(AND('Mapa de Riesgos'!$Y$65="Muy Alta",'Mapa de Riesgos'!$AA$65="Mayor"),CONCATENATE("R9C",'Mapa de Riesgos'!$O$65),"")</f>
        <v/>
      </c>
      <c r="AH14" s="53" t="str">
        <f>IF(AND('Mapa de Riesgos'!$Y$60="Muy Alta",'Mapa de Riesgos'!$AA$60="Catastrófico"),CONCATENATE("R9C",'Mapa de Riesgos'!$O$60),"")</f>
        <v/>
      </c>
      <c r="AI14" s="54" t="str">
        <f>IF(AND('Mapa de Riesgos'!$Y$61="Muy Alta",'Mapa de Riesgos'!$AA$61="Catastrófico"),CONCATENATE("R9C",'Mapa de Riesgos'!$O$61),"")</f>
        <v/>
      </c>
      <c r="AJ14" s="54" t="str">
        <f>IF(AND('Mapa de Riesgos'!$Y$62="Muy Alta",'Mapa de Riesgos'!$AA$62="Catastrófico"),CONCATENATE("R9C",'Mapa de Riesgos'!$O$62),"")</f>
        <v/>
      </c>
      <c r="AK14" s="54" t="str">
        <f>IF(AND('Mapa de Riesgos'!$Y$63="Muy Alta",'Mapa de Riesgos'!$AA$63="Catastrófico"),CONCATENATE("R9C",'Mapa de Riesgos'!$O$63),"")</f>
        <v/>
      </c>
      <c r="AL14" s="54" t="str">
        <f>IF(AND('Mapa de Riesgos'!$Y$64="Muy Alta",'Mapa de Riesgos'!$AA$64="Catastrófico"),CONCATENATE("R9C",'Mapa de Riesgos'!$O$64),"")</f>
        <v/>
      </c>
      <c r="AM14" s="55" t="str">
        <f>IF(AND('Mapa de Riesgos'!$Y$65="Muy Alta",'Mapa de Riesgos'!$AA$65="Catastrófico"),CONCATENATE("R9C",'Mapa de Riesgos'!$O$65),"")</f>
        <v/>
      </c>
      <c r="AN14" s="81"/>
      <c r="AO14" s="535"/>
      <c r="AP14" s="536"/>
      <c r="AQ14" s="536"/>
      <c r="AR14" s="536"/>
      <c r="AS14" s="536"/>
      <c r="AT14" s="537"/>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row>
    <row r="15" spans="1:91" ht="15.75" customHeight="1" thickBot="1" x14ac:dyDescent="0.3">
      <c r="A15" s="81"/>
      <c r="B15" s="474"/>
      <c r="C15" s="474"/>
      <c r="D15" s="475"/>
      <c r="E15" s="518"/>
      <c r="F15" s="519"/>
      <c r="G15" s="519"/>
      <c r="H15" s="519"/>
      <c r="I15" s="520"/>
      <c r="J15" s="56" t="str">
        <f>IF(AND('Mapa de Riesgos'!$Y$66="Muy Alta",'Mapa de Riesgos'!$AA$66="Leve"),CONCATENATE("R10C",'Mapa de Riesgos'!$O$66),"")</f>
        <v/>
      </c>
      <c r="K15" s="57" t="str">
        <f>IF(AND('Mapa de Riesgos'!$Y$67="Muy Alta",'Mapa de Riesgos'!$AA$67="Leve"),CONCATENATE("R10C",'Mapa de Riesgos'!$O$67),"")</f>
        <v/>
      </c>
      <c r="L15" s="57" t="str">
        <f>IF(AND('Mapa de Riesgos'!$Y$68="Muy Alta",'Mapa de Riesgos'!$AA$68="Leve"),CONCATENATE("R10C",'Mapa de Riesgos'!$O$68),"")</f>
        <v/>
      </c>
      <c r="M15" s="57" t="str">
        <f>IF(AND('Mapa de Riesgos'!$Y$69="Muy Alta",'Mapa de Riesgos'!$AA$69="Leve"),CONCATENATE("R10C",'Mapa de Riesgos'!$O$69),"")</f>
        <v/>
      </c>
      <c r="N15" s="57" t="str">
        <f>IF(AND('Mapa de Riesgos'!$Y$70="Muy Alta",'Mapa de Riesgos'!$AA$70="Leve"),CONCATENATE("R10C",'Mapa de Riesgos'!$O$70),"")</f>
        <v/>
      </c>
      <c r="O15" s="58" t="str">
        <f>IF(AND('Mapa de Riesgos'!$Y$71="Muy Alta",'Mapa de Riesgos'!$AA$71="Leve"),CONCATENATE("R10C",'Mapa de Riesgos'!$O$71),"")</f>
        <v/>
      </c>
      <c r="P15" s="50" t="str">
        <f>IF(AND('Mapa de Riesgos'!$Y$66="Muy Alta",'Mapa de Riesgos'!$AA$66="Menor"),CONCATENATE("R10C",'Mapa de Riesgos'!$O$66),"")</f>
        <v/>
      </c>
      <c r="Q15" s="51" t="str">
        <f>IF(AND('Mapa de Riesgos'!$Y$67="Muy Alta",'Mapa de Riesgos'!$AA$67="Menor"),CONCATENATE("R10C",'Mapa de Riesgos'!$O$67),"")</f>
        <v/>
      </c>
      <c r="R15" s="51" t="str">
        <f>IF(AND('Mapa de Riesgos'!$Y$68="Muy Alta",'Mapa de Riesgos'!$AA$68="Menor"),CONCATENATE("R10C",'Mapa de Riesgos'!$O$68),"")</f>
        <v/>
      </c>
      <c r="S15" s="51" t="str">
        <f>IF(AND('Mapa de Riesgos'!$Y$69="Muy Alta",'Mapa de Riesgos'!$AA$69="Menor"),CONCATENATE("R10C",'Mapa de Riesgos'!$O$69),"")</f>
        <v/>
      </c>
      <c r="T15" s="51" t="str">
        <f>IF(AND('Mapa de Riesgos'!$Y$70="Muy Alta",'Mapa de Riesgos'!$AA$70="Menor"),CONCATENATE("R10C",'Mapa de Riesgos'!$O$70),"")</f>
        <v/>
      </c>
      <c r="U15" s="52" t="str">
        <f>IF(AND('Mapa de Riesgos'!$Y$71="Muy Alta",'Mapa de Riesgos'!$AA$71="Menor"),CONCATENATE("R10C",'Mapa de Riesgos'!$O$71),"")</f>
        <v/>
      </c>
      <c r="V15" s="56" t="str">
        <f>IF(AND('Mapa de Riesgos'!$Y$66="Muy Alta",'Mapa de Riesgos'!$AA$66="Moderado"),CONCATENATE("R10C",'Mapa de Riesgos'!$O$66),"")</f>
        <v/>
      </c>
      <c r="W15" s="57" t="str">
        <f>IF(AND('Mapa de Riesgos'!$Y$67="Muy Alta",'Mapa de Riesgos'!$AA$67="Moderado"),CONCATENATE("R10C",'Mapa de Riesgos'!$O$67),"")</f>
        <v/>
      </c>
      <c r="X15" s="57" t="str">
        <f>IF(AND('Mapa de Riesgos'!$Y$68="Muy Alta",'Mapa de Riesgos'!$AA$68="Moderado"),CONCATENATE("R10C",'Mapa de Riesgos'!$O$68),"")</f>
        <v/>
      </c>
      <c r="Y15" s="57" t="str">
        <f>IF(AND('Mapa de Riesgos'!$Y$69="Muy Alta",'Mapa de Riesgos'!$AA$69="Moderado"),CONCATENATE("R10C",'Mapa de Riesgos'!$O$69),"")</f>
        <v/>
      </c>
      <c r="Z15" s="57" t="str">
        <f>IF(AND('Mapa de Riesgos'!$Y$70="Muy Alta",'Mapa de Riesgos'!$AA$70="Moderado"),CONCATENATE("R10C",'Mapa de Riesgos'!$O$70),"")</f>
        <v/>
      </c>
      <c r="AA15" s="58" t="str">
        <f>IF(AND('Mapa de Riesgos'!$Y$71="Muy Alta",'Mapa de Riesgos'!$AA$71="Moderado"),CONCATENATE("R10C",'Mapa de Riesgos'!$O$71),"")</f>
        <v/>
      </c>
      <c r="AB15" s="50" t="str">
        <f>IF(AND('Mapa de Riesgos'!$Y$66="Muy Alta",'Mapa de Riesgos'!$AA$66="Mayor"),CONCATENATE("R10C",'Mapa de Riesgos'!$O$66),"")</f>
        <v/>
      </c>
      <c r="AC15" s="51" t="str">
        <f>IF(AND('Mapa de Riesgos'!$Y$67="Muy Alta",'Mapa de Riesgos'!$AA$67="Mayor"),CONCATENATE("R10C",'Mapa de Riesgos'!$O$67),"")</f>
        <v/>
      </c>
      <c r="AD15" s="51" t="str">
        <f>IF(AND('Mapa de Riesgos'!$Y$68="Muy Alta",'Mapa de Riesgos'!$AA$68="Mayor"),CONCATENATE("R10C",'Mapa de Riesgos'!$O$68),"")</f>
        <v/>
      </c>
      <c r="AE15" s="51" t="str">
        <f>IF(AND('Mapa de Riesgos'!$Y$69="Muy Alta",'Mapa de Riesgos'!$AA$69="Mayor"),CONCATENATE("R10C",'Mapa de Riesgos'!$O$69),"")</f>
        <v/>
      </c>
      <c r="AF15" s="51" t="str">
        <f>IF(AND('Mapa de Riesgos'!$Y$70="Muy Alta",'Mapa de Riesgos'!$AA$70="Mayor"),CONCATENATE("R10C",'Mapa de Riesgos'!$O$70),"")</f>
        <v/>
      </c>
      <c r="AG15" s="52" t="str">
        <f>IF(AND('Mapa de Riesgos'!$Y$71="Muy Alta",'Mapa de Riesgos'!$AA$71="Mayor"),CONCATENATE("R10C",'Mapa de Riesgos'!$O$71),"")</f>
        <v/>
      </c>
      <c r="AH15" s="59" t="str">
        <f>IF(AND('Mapa de Riesgos'!$Y$66="Muy Alta",'Mapa de Riesgos'!$AA$66="Catastrófico"),CONCATENATE("R10C",'Mapa de Riesgos'!$O$66),"")</f>
        <v/>
      </c>
      <c r="AI15" s="60" t="str">
        <f>IF(AND('Mapa de Riesgos'!$Y$67="Muy Alta",'Mapa de Riesgos'!$AA$67="Catastrófico"),CONCATENATE("R10C",'Mapa de Riesgos'!$O$67),"")</f>
        <v/>
      </c>
      <c r="AJ15" s="60" t="str">
        <f>IF(AND('Mapa de Riesgos'!$Y$68="Muy Alta",'Mapa de Riesgos'!$AA$68="Catastrófico"),CONCATENATE("R10C",'Mapa de Riesgos'!$O$68),"")</f>
        <v/>
      </c>
      <c r="AK15" s="60" t="str">
        <f>IF(AND('Mapa de Riesgos'!$Y$69="Muy Alta",'Mapa de Riesgos'!$AA$69="Catastrófico"),CONCATENATE("R10C",'Mapa de Riesgos'!$O$69),"")</f>
        <v/>
      </c>
      <c r="AL15" s="60" t="str">
        <f>IF(AND('Mapa de Riesgos'!$Y$70="Muy Alta",'Mapa de Riesgos'!$AA$70="Catastrófico"),CONCATENATE("R10C",'Mapa de Riesgos'!$O$70),"")</f>
        <v/>
      </c>
      <c r="AM15" s="61" t="str">
        <f>IF(AND('Mapa de Riesgos'!$Y$71="Muy Alta",'Mapa de Riesgos'!$AA$71="Catastrófico"),CONCATENATE("R10C",'Mapa de Riesgos'!$O$71),"")</f>
        <v/>
      </c>
      <c r="AN15" s="81"/>
      <c r="AO15" s="538"/>
      <c r="AP15" s="539"/>
      <c r="AQ15" s="539"/>
      <c r="AR15" s="539"/>
      <c r="AS15" s="539"/>
      <c r="AT15" s="540"/>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row>
    <row r="16" spans="1:91" ht="15" customHeight="1" x14ac:dyDescent="0.25">
      <c r="A16" s="81"/>
      <c r="B16" s="474"/>
      <c r="C16" s="474"/>
      <c r="D16" s="475"/>
      <c r="E16" s="512" t="s">
        <v>131</v>
      </c>
      <c r="F16" s="513"/>
      <c r="G16" s="513"/>
      <c r="H16" s="513"/>
      <c r="I16" s="513"/>
      <c r="J16" s="62" t="str">
        <f ca="1">IF(AND('Mapa de Riesgos'!$Y$12="Alta",'Mapa de Riesgos'!$AA$12="Leve"),CONCATENATE("R1C",'Mapa de Riesgos'!$O$12),"")</f>
        <v/>
      </c>
      <c r="K16" s="63" t="str">
        <f ca="1">IF(AND('Mapa de Riesgos'!$Y$13="Alta",'Mapa de Riesgos'!$AA$13="Leve"),CONCATENATE("R1C",'Mapa de Riesgos'!$O$13),"")</f>
        <v/>
      </c>
      <c r="L16" s="63" t="str">
        <f>IF(AND('Mapa de Riesgos'!$Y$14="Alta",'Mapa de Riesgos'!$AA$14="Leve"),CONCATENATE("R1C",'Mapa de Riesgos'!$O$14),"")</f>
        <v/>
      </c>
      <c r="M16" s="63" t="str">
        <f>IF(AND('Mapa de Riesgos'!$Y$15="Alta",'Mapa de Riesgos'!$AA$15="Leve"),CONCATENATE("R1C",'Mapa de Riesgos'!$O$15),"")</f>
        <v/>
      </c>
      <c r="N16" s="63" t="str">
        <f>IF(AND('Mapa de Riesgos'!$Y$16="Alta",'Mapa de Riesgos'!$AA$16="Leve"),CONCATENATE("R1C",'Mapa de Riesgos'!$O$16),"")</f>
        <v/>
      </c>
      <c r="O16" s="64" t="str">
        <f>IF(AND('Mapa de Riesgos'!$Y$17="Alta",'Mapa de Riesgos'!$AA$17="Leve"),CONCATENATE("R1C",'Mapa de Riesgos'!$O$17),"")</f>
        <v/>
      </c>
      <c r="P16" s="62" t="str">
        <f ca="1">IF(AND('Mapa de Riesgos'!$Y$12="Alta",'Mapa de Riesgos'!$AA$12="Menor"),CONCATENATE("R1C",'Mapa de Riesgos'!$O$12),"")</f>
        <v/>
      </c>
      <c r="Q16" s="63" t="str">
        <f ca="1">IF(AND('Mapa de Riesgos'!$Y$13="Alta",'Mapa de Riesgos'!$AA$13="Menor"),CONCATENATE("R1C",'Mapa de Riesgos'!$O$13),"")</f>
        <v/>
      </c>
      <c r="R16" s="63" t="str">
        <f>IF(AND('Mapa de Riesgos'!$Y$14="Alta",'Mapa de Riesgos'!$AA$14="Menor"),CONCATENATE("R1C",'Mapa de Riesgos'!$O$14),"")</f>
        <v/>
      </c>
      <c r="S16" s="63" t="str">
        <f>IF(AND('Mapa de Riesgos'!$Y$15="Alta",'Mapa de Riesgos'!$AA$15="Menor"),CONCATENATE("R1C",'Mapa de Riesgos'!$O$15),"")</f>
        <v/>
      </c>
      <c r="T16" s="63" t="str">
        <f>IF(AND('Mapa de Riesgos'!$Y$16="Alta",'Mapa de Riesgos'!$AA$16="Menor"),CONCATENATE("R1C",'Mapa de Riesgos'!$O$16),"")</f>
        <v/>
      </c>
      <c r="U16" s="64" t="str">
        <f>IF(AND('Mapa de Riesgos'!$Y$17="Alta",'Mapa de Riesgos'!$AA$17="Menor"),CONCATENATE("R1C",'Mapa de Riesgos'!$O$17),"")</f>
        <v/>
      </c>
      <c r="V16" s="44" t="str">
        <f ca="1">IF(AND('Mapa de Riesgos'!$Y$12="Alta",'Mapa de Riesgos'!$AA$12="Moderado"),CONCATENATE("R1C",'Mapa de Riesgos'!$O$12),"")</f>
        <v/>
      </c>
      <c r="W16" s="45" t="str">
        <f ca="1">IF(AND('Mapa de Riesgos'!$Y$13="Alta",'Mapa de Riesgos'!$AA$13="Moderado"),CONCATENATE("R1C",'Mapa de Riesgos'!$O$13),"")</f>
        <v/>
      </c>
      <c r="X16" s="45" t="str">
        <f>IF(AND('Mapa de Riesgos'!$Y$14="Alta",'Mapa de Riesgos'!$AA$14="Moderado"),CONCATENATE("R1C",'Mapa de Riesgos'!$O$14),"")</f>
        <v/>
      </c>
      <c r="Y16" s="45" t="str">
        <f>IF(AND('Mapa de Riesgos'!$Y$15="Alta",'Mapa de Riesgos'!$AA$15="Moderado"),CONCATENATE("R1C",'Mapa de Riesgos'!$O$15),"")</f>
        <v/>
      </c>
      <c r="Z16" s="45" t="str">
        <f>IF(AND('Mapa de Riesgos'!$Y$16="Alta",'Mapa de Riesgos'!$AA$16="Moderado"),CONCATENATE("R1C",'Mapa de Riesgos'!$O$16),"")</f>
        <v/>
      </c>
      <c r="AA16" s="46" t="str">
        <f>IF(AND('Mapa de Riesgos'!$Y$17="Alta",'Mapa de Riesgos'!$AA$17="Moderado"),CONCATENATE("R1C",'Mapa de Riesgos'!$O$17),"")</f>
        <v/>
      </c>
      <c r="AB16" s="44" t="str">
        <f ca="1">IF(AND('Mapa de Riesgos'!$Y$12="Alta",'Mapa de Riesgos'!$AA$12="Mayor"),CONCATENATE("R1C",'Mapa de Riesgos'!$O$12),"")</f>
        <v/>
      </c>
      <c r="AC16" s="45" t="str">
        <f ca="1">IF(AND('Mapa de Riesgos'!$Y$13="Alta",'Mapa de Riesgos'!$AA$13="Mayor"),CONCATENATE("R1C",'Mapa de Riesgos'!$O$13),"")</f>
        <v/>
      </c>
      <c r="AD16" s="45" t="str">
        <f>IF(AND('Mapa de Riesgos'!$Y$14="Alta",'Mapa de Riesgos'!$AA$14="Mayor"),CONCATENATE("R1C",'Mapa de Riesgos'!$O$14),"")</f>
        <v/>
      </c>
      <c r="AE16" s="45" t="str">
        <f>IF(AND('Mapa de Riesgos'!$Y$15="Alta",'Mapa de Riesgos'!$AA$15="Mayor"),CONCATENATE("R1C",'Mapa de Riesgos'!$O$15),"")</f>
        <v/>
      </c>
      <c r="AF16" s="45" t="str">
        <f>IF(AND('Mapa de Riesgos'!$Y$16="Alta",'Mapa de Riesgos'!$AA$16="Mayor"),CONCATENATE("R1C",'Mapa de Riesgos'!$O$16),"")</f>
        <v/>
      </c>
      <c r="AG16" s="46" t="str">
        <f>IF(AND('Mapa de Riesgos'!$Y$17="Alta",'Mapa de Riesgos'!$AA$17="Mayor"),CONCATENATE("R1C",'Mapa de Riesgos'!$O$17),"")</f>
        <v/>
      </c>
      <c r="AH16" s="47" t="str">
        <f ca="1">IF(AND('Mapa de Riesgos'!$Y$12="Alta",'Mapa de Riesgos'!$AA$12="Catastrófico"),CONCATENATE("R1C",'Mapa de Riesgos'!$O$12),"")</f>
        <v/>
      </c>
      <c r="AI16" s="48" t="str">
        <f ca="1">IF(AND('Mapa de Riesgos'!$Y$13="Alta",'Mapa de Riesgos'!$AA$13="Catastrófico"),CONCATENATE("R1C",'Mapa de Riesgos'!$O$13),"")</f>
        <v/>
      </c>
      <c r="AJ16" s="48" t="str">
        <f>IF(AND('Mapa de Riesgos'!$Y$14="Alta",'Mapa de Riesgos'!$AA$14="Catastrófico"),CONCATENATE("R1C",'Mapa de Riesgos'!$O$14),"")</f>
        <v/>
      </c>
      <c r="AK16" s="48" t="str">
        <f>IF(AND('Mapa de Riesgos'!$Y$15="Alta",'Mapa de Riesgos'!$AA$15="Catastrófico"),CONCATENATE("R1C",'Mapa de Riesgos'!$O$15),"")</f>
        <v/>
      </c>
      <c r="AL16" s="48" t="str">
        <f>IF(AND('Mapa de Riesgos'!$Y$16="Alta",'Mapa de Riesgos'!$AA$16="Catastrófico"),CONCATENATE("R1C",'Mapa de Riesgos'!$O$16),"")</f>
        <v/>
      </c>
      <c r="AM16" s="49" t="str">
        <f>IF(AND('Mapa de Riesgos'!$Y$17="Alta",'Mapa de Riesgos'!$AA$17="Catastrófico"),CONCATENATE("R1C",'Mapa de Riesgos'!$O$17),"")</f>
        <v/>
      </c>
      <c r="AN16" s="81"/>
      <c r="AO16" s="522" t="s">
        <v>132</v>
      </c>
      <c r="AP16" s="523"/>
      <c r="AQ16" s="523"/>
      <c r="AR16" s="523"/>
      <c r="AS16" s="523"/>
      <c r="AT16" s="524"/>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row>
    <row r="17" spans="1:76" ht="15" customHeight="1" x14ac:dyDescent="0.25">
      <c r="A17" s="81"/>
      <c r="B17" s="474"/>
      <c r="C17" s="474"/>
      <c r="D17" s="475"/>
      <c r="E17" s="531"/>
      <c r="F17" s="516"/>
      <c r="G17" s="516"/>
      <c r="H17" s="516"/>
      <c r="I17" s="516"/>
      <c r="J17" s="65" t="str">
        <f ca="1">IF(AND('Mapa de Riesgos'!$Y$18="Alta",'Mapa de Riesgos'!$AA$18="Leve"),CONCATENATE("R2C",'Mapa de Riesgos'!$O$18),"")</f>
        <v/>
      </c>
      <c r="K17" s="66" t="str">
        <f ca="1">IF(AND('Mapa de Riesgos'!$Y$19="Alta",'Mapa de Riesgos'!$AA$19="Leve"),CONCATENATE("R2C",'Mapa de Riesgos'!$O$19),"")</f>
        <v/>
      </c>
      <c r="L17" s="66" t="str">
        <f>IF(AND('Mapa de Riesgos'!$Y$20="Alta",'Mapa de Riesgos'!$AA$20="Leve"),CONCATENATE("R2C",'Mapa de Riesgos'!$O$20),"")</f>
        <v/>
      </c>
      <c r="M17" s="66" t="str">
        <f>IF(AND('Mapa de Riesgos'!$Y$21="Alta",'Mapa de Riesgos'!$AA$21="Leve"),CONCATENATE("R2C",'Mapa de Riesgos'!$O$21),"")</f>
        <v/>
      </c>
      <c r="N17" s="66" t="str">
        <f>IF(AND('Mapa de Riesgos'!$Y$22="Alta",'Mapa de Riesgos'!$AA$22="Leve"),CONCATENATE("R2C",'Mapa de Riesgos'!$O$22),"")</f>
        <v/>
      </c>
      <c r="O17" s="67" t="str">
        <f>IF(AND('Mapa de Riesgos'!$Y$23="Alta",'Mapa de Riesgos'!$AA$23="Leve"),CONCATENATE("R2C",'Mapa de Riesgos'!$O$23),"")</f>
        <v/>
      </c>
      <c r="P17" s="65" t="str">
        <f ca="1">IF(AND('Mapa de Riesgos'!$Y$18="Alta",'Mapa de Riesgos'!$AA$18="Menor"),CONCATENATE("R2C",'Mapa de Riesgos'!$O$18),"")</f>
        <v/>
      </c>
      <c r="Q17" s="66" t="str">
        <f ca="1">IF(AND('Mapa de Riesgos'!$Y$19="Alta",'Mapa de Riesgos'!$AA$19="Menor"),CONCATENATE("R2C",'Mapa de Riesgos'!$O$19),"")</f>
        <v/>
      </c>
      <c r="R17" s="66" t="str">
        <f>IF(AND('Mapa de Riesgos'!$Y$20="Alta",'Mapa de Riesgos'!$AA$20="Menor"),CONCATENATE("R2C",'Mapa de Riesgos'!$O$20),"")</f>
        <v/>
      </c>
      <c r="S17" s="66" t="str">
        <f>IF(AND('Mapa de Riesgos'!$Y$21="Alta",'Mapa de Riesgos'!$AA$21="Menor"),CONCATENATE("R2C",'Mapa de Riesgos'!$O$21),"")</f>
        <v/>
      </c>
      <c r="T17" s="66" t="str">
        <f>IF(AND('Mapa de Riesgos'!$Y$22="Alta",'Mapa de Riesgos'!$AA$22="Menor"),CONCATENATE("R2C",'Mapa de Riesgos'!$O$22),"")</f>
        <v/>
      </c>
      <c r="U17" s="67" t="str">
        <f>IF(AND('Mapa de Riesgos'!$Y$23="Alta",'Mapa de Riesgos'!$AA$23="Menor"),CONCATENATE("R2C",'Mapa de Riesgos'!$O$23),"")</f>
        <v/>
      </c>
      <c r="V17" s="50" t="str">
        <f ca="1">IF(AND('Mapa de Riesgos'!$Y$18="Alta",'Mapa de Riesgos'!$AA$18="Moderado"),CONCATENATE("R2C",'Mapa de Riesgos'!$O$18),"")</f>
        <v/>
      </c>
      <c r="W17" s="51" t="str">
        <f ca="1">IF(AND('Mapa de Riesgos'!$Y$19="Alta",'Mapa de Riesgos'!$AA$19="Moderado"),CONCATENATE("R2C",'Mapa de Riesgos'!$O$19),"")</f>
        <v/>
      </c>
      <c r="X17" s="51" t="str">
        <f>IF(AND('Mapa de Riesgos'!$Y$20="Alta",'Mapa de Riesgos'!$AA$20="Moderado"),CONCATENATE("R2C",'Mapa de Riesgos'!$O$20),"")</f>
        <v/>
      </c>
      <c r="Y17" s="51" t="str">
        <f>IF(AND('Mapa de Riesgos'!$Y$21="Alta",'Mapa de Riesgos'!$AA$21="Moderado"),CONCATENATE("R2C",'Mapa de Riesgos'!$O$21),"")</f>
        <v/>
      </c>
      <c r="Z17" s="51" t="str">
        <f>IF(AND('Mapa de Riesgos'!$Y$22="Alta",'Mapa de Riesgos'!$AA$22="Moderado"),CONCATENATE("R2C",'Mapa de Riesgos'!$O$22),"")</f>
        <v/>
      </c>
      <c r="AA17" s="52" t="str">
        <f>IF(AND('Mapa de Riesgos'!$Y$23="Alta",'Mapa de Riesgos'!$AA$23="Moderado"),CONCATENATE("R2C",'Mapa de Riesgos'!$O$23),"")</f>
        <v/>
      </c>
      <c r="AB17" s="50" t="str">
        <f ca="1">IF(AND('Mapa de Riesgos'!$Y$18="Alta",'Mapa de Riesgos'!$AA$18="Mayor"),CONCATENATE("R2C",'Mapa de Riesgos'!$O$18),"")</f>
        <v/>
      </c>
      <c r="AC17" s="51" t="str">
        <f ca="1">IF(AND('Mapa de Riesgos'!$Y$19="Alta",'Mapa de Riesgos'!$AA$19="Mayor"),CONCATENATE("R2C",'Mapa de Riesgos'!$O$19),"")</f>
        <v/>
      </c>
      <c r="AD17" s="51" t="str">
        <f>IF(AND('Mapa de Riesgos'!$Y$20="Alta",'Mapa de Riesgos'!$AA$20="Mayor"),CONCATENATE("R2C",'Mapa de Riesgos'!$O$20),"")</f>
        <v/>
      </c>
      <c r="AE17" s="51" t="str">
        <f>IF(AND('Mapa de Riesgos'!$Y$21="Alta",'Mapa de Riesgos'!$AA$21="Mayor"),CONCATENATE("R2C",'Mapa de Riesgos'!$O$21),"")</f>
        <v/>
      </c>
      <c r="AF17" s="51" t="str">
        <f>IF(AND('Mapa de Riesgos'!$Y$22="Alta",'Mapa de Riesgos'!$AA$22="Mayor"),CONCATENATE("R2C",'Mapa de Riesgos'!$O$22),"")</f>
        <v/>
      </c>
      <c r="AG17" s="52" t="str">
        <f>IF(AND('Mapa de Riesgos'!$Y$23="Alta",'Mapa de Riesgos'!$AA$23="Mayor"),CONCATENATE("R2C",'Mapa de Riesgos'!$O$23),"")</f>
        <v/>
      </c>
      <c r="AH17" s="53" t="str">
        <f ca="1">IF(AND('Mapa de Riesgos'!$Y$18="Alta",'Mapa de Riesgos'!$AA$18="Catastrófico"),CONCATENATE("R2C",'Mapa de Riesgos'!$O$18),"")</f>
        <v/>
      </c>
      <c r="AI17" s="54" t="str">
        <f ca="1">IF(AND('Mapa de Riesgos'!$Y$19="Alta",'Mapa de Riesgos'!$AA$19="Catastrófico"),CONCATENATE("R2C",'Mapa de Riesgos'!$O$19),"")</f>
        <v/>
      </c>
      <c r="AJ17" s="54" t="str">
        <f>IF(AND('Mapa de Riesgos'!$Y$20="Alta",'Mapa de Riesgos'!$AA$20="Catastrófico"),CONCATENATE("R2C",'Mapa de Riesgos'!$O$20),"")</f>
        <v/>
      </c>
      <c r="AK17" s="54" t="str">
        <f>IF(AND('Mapa de Riesgos'!$Y$21="Alta",'Mapa de Riesgos'!$AA$21="Catastrófico"),CONCATENATE("R2C",'Mapa de Riesgos'!$O$21),"")</f>
        <v/>
      </c>
      <c r="AL17" s="54" t="str">
        <f>IF(AND('Mapa de Riesgos'!$Y$22="Alta",'Mapa de Riesgos'!$AA$22="Catastrófico"),CONCATENATE("R2C",'Mapa de Riesgos'!$O$22),"")</f>
        <v/>
      </c>
      <c r="AM17" s="55" t="str">
        <f>IF(AND('Mapa de Riesgos'!$Y$23="Alta",'Mapa de Riesgos'!$AA$23="Catastrófico"),CONCATENATE("R2C",'Mapa de Riesgos'!$O$23),"")</f>
        <v/>
      </c>
      <c r="AN17" s="81"/>
      <c r="AO17" s="525"/>
      <c r="AP17" s="526"/>
      <c r="AQ17" s="526"/>
      <c r="AR17" s="526"/>
      <c r="AS17" s="526"/>
      <c r="AT17" s="527"/>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row>
    <row r="18" spans="1:76" ht="15" customHeight="1" x14ac:dyDescent="0.25">
      <c r="A18" s="81"/>
      <c r="B18" s="474"/>
      <c r="C18" s="474"/>
      <c r="D18" s="475"/>
      <c r="E18" s="515"/>
      <c r="F18" s="516"/>
      <c r="G18" s="516"/>
      <c r="H18" s="516"/>
      <c r="I18" s="516"/>
      <c r="J18" s="65" t="str">
        <f>IF(AND('Mapa de Riesgos'!$Y$24="Alta",'Mapa de Riesgos'!$AA$24="Leve"),CONCATENATE("R3C",'Mapa de Riesgos'!$O$24),"")</f>
        <v/>
      </c>
      <c r="K18" s="66" t="str">
        <f>IF(AND('Mapa de Riesgos'!$Y$25="Alta",'Mapa de Riesgos'!$AA$25="Leve"),CONCATENATE("R3C",'Mapa de Riesgos'!$O$25),"")</f>
        <v/>
      </c>
      <c r="L18" s="66" t="str">
        <f>IF(AND('Mapa de Riesgos'!$Y$26="Alta",'Mapa de Riesgos'!$AA$26="Leve"),CONCATENATE("R3C",'Mapa de Riesgos'!$O$26),"")</f>
        <v/>
      </c>
      <c r="M18" s="66" t="str">
        <f>IF(AND('Mapa de Riesgos'!$Y$27="Alta",'Mapa de Riesgos'!$AA$27="Leve"),CONCATENATE("R3C",'Mapa de Riesgos'!$O$27),"")</f>
        <v/>
      </c>
      <c r="N18" s="66" t="str">
        <f>IF(AND('Mapa de Riesgos'!$Y$28="Alta",'Mapa de Riesgos'!$AA$28="Leve"),CONCATENATE("R3C",'Mapa de Riesgos'!$O$28),"")</f>
        <v/>
      </c>
      <c r="O18" s="67" t="str">
        <f>IF(AND('Mapa de Riesgos'!$Y$29="Alta",'Mapa de Riesgos'!$AA$29="Leve"),CONCATENATE("R3C",'Mapa de Riesgos'!$O$29),"")</f>
        <v/>
      </c>
      <c r="P18" s="65" t="str">
        <f>IF(AND('Mapa de Riesgos'!$Y$24="Alta",'Mapa de Riesgos'!$AA$24="Menor"),CONCATENATE("R3C",'Mapa de Riesgos'!$O$24),"")</f>
        <v/>
      </c>
      <c r="Q18" s="66" t="str">
        <f>IF(AND('Mapa de Riesgos'!$Y$25="Alta",'Mapa de Riesgos'!$AA$25="Menor"),CONCATENATE("R3C",'Mapa de Riesgos'!$O$25),"")</f>
        <v/>
      </c>
      <c r="R18" s="66" t="str">
        <f>IF(AND('Mapa de Riesgos'!$Y$26="Alta",'Mapa de Riesgos'!$AA$26="Menor"),CONCATENATE("R3C",'Mapa de Riesgos'!$O$26),"")</f>
        <v/>
      </c>
      <c r="S18" s="66" t="str">
        <f>IF(AND('Mapa de Riesgos'!$Y$27="Alta",'Mapa de Riesgos'!$AA$27="Menor"),CONCATENATE("R3C",'Mapa de Riesgos'!$O$27),"")</f>
        <v/>
      </c>
      <c r="T18" s="66" t="str">
        <f>IF(AND('Mapa de Riesgos'!$Y$28="Alta",'Mapa de Riesgos'!$AA$28="Menor"),CONCATENATE("R3C",'Mapa de Riesgos'!$O$28),"")</f>
        <v/>
      </c>
      <c r="U18" s="67" t="str">
        <f>IF(AND('Mapa de Riesgos'!$Y$29="Alta",'Mapa de Riesgos'!$AA$29="Menor"),CONCATENATE("R3C",'Mapa de Riesgos'!$O$29),"")</f>
        <v/>
      </c>
      <c r="V18" s="50" t="str">
        <f>IF(AND('Mapa de Riesgos'!$Y$24="Alta",'Mapa de Riesgos'!$AA$24="Moderado"),CONCATENATE("R3C",'Mapa de Riesgos'!$O$24),"")</f>
        <v/>
      </c>
      <c r="W18" s="51" t="str">
        <f>IF(AND('Mapa de Riesgos'!$Y$25="Alta",'Mapa de Riesgos'!$AA$25="Moderado"),CONCATENATE("R3C",'Mapa de Riesgos'!$O$25),"")</f>
        <v/>
      </c>
      <c r="X18" s="51" t="str">
        <f>IF(AND('Mapa de Riesgos'!$Y$26="Alta",'Mapa de Riesgos'!$AA$26="Moderado"),CONCATENATE("R3C",'Mapa de Riesgos'!$O$26),"")</f>
        <v/>
      </c>
      <c r="Y18" s="51" t="str">
        <f>IF(AND('Mapa de Riesgos'!$Y$27="Alta",'Mapa de Riesgos'!$AA$27="Moderado"),CONCATENATE("R3C",'Mapa de Riesgos'!$O$27),"")</f>
        <v/>
      </c>
      <c r="Z18" s="51" t="str">
        <f>IF(AND('Mapa de Riesgos'!$Y$28="Alta",'Mapa de Riesgos'!$AA$28="Moderado"),CONCATENATE("R3C",'Mapa de Riesgos'!$O$28),"")</f>
        <v/>
      </c>
      <c r="AA18" s="52" t="str">
        <f>IF(AND('Mapa de Riesgos'!$Y$29="Alta",'Mapa de Riesgos'!$AA$29="Moderado"),CONCATENATE("R3C",'Mapa de Riesgos'!$O$29),"")</f>
        <v/>
      </c>
      <c r="AB18" s="50" t="str">
        <f>IF(AND('Mapa de Riesgos'!$Y$24="Alta",'Mapa de Riesgos'!$AA$24="Mayor"),CONCATENATE("R3C",'Mapa de Riesgos'!$O$24),"")</f>
        <v/>
      </c>
      <c r="AC18" s="51" t="str">
        <f>IF(AND('Mapa de Riesgos'!$Y$25="Alta",'Mapa de Riesgos'!$AA$25="Mayor"),CONCATENATE("R3C",'Mapa de Riesgos'!$O$25),"")</f>
        <v/>
      </c>
      <c r="AD18" s="51" t="str">
        <f>IF(AND('Mapa de Riesgos'!$Y$26="Alta",'Mapa de Riesgos'!$AA$26="Mayor"),CONCATENATE("R3C",'Mapa de Riesgos'!$O$26),"")</f>
        <v/>
      </c>
      <c r="AE18" s="51" t="str">
        <f>IF(AND('Mapa de Riesgos'!$Y$27="Alta",'Mapa de Riesgos'!$AA$27="Mayor"),CONCATENATE("R3C",'Mapa de Riesgos'!$O$27),"")</f>
        <v/>
      </c>
      <c r="AF18" s="51" t="str">
        <f>IF(AND('Mapa de Riesgos'!$Y$28="Alta",'Mapa de Riesgos'!$AA$28="Mayor"),CONCATENATE("R3C",'Mapa de Riesgos'!$O$28),"")</f>
        <v/>
      </c>
      <c r="AG18" s="52" t="str">
        <f>IF(AND('Mapa de Riesgos'!$Y$29="Alta",'Mapa de Riesgos'!$AA$29="Mayor"),CONCATENATE("R3C",'Mapa de Riesgos'!$O$29),"")</f>
        <v/>
      </c>
      <c r="AH18" s="53" t="str">
        <f>IF(AND('Mapa de Riesgos'!$Y$24="Alta",'Mapa de Riesgos'!$AA$24="Catastrófico"),CONCATENATE("R3C",'Mapa de Riesgos'!$O$24),"")</f>
        <v/>
      </c>
      <c r="AI18" s="54" t="str">
        <f>IF(AND('Mapa de Riesgos'!$Y$25="Alta",'Mapa de Riesgos'!$AA$25="Catastrófico"),CONCATENATE("R3C",'Mapa de Riesgos'!$O$25),"")</f>
        <v/>
      </c>
      <c r="AJ18" s="54" t="str">
        <f>IF(AND('Mapa de Riesgos'!$Y$26="Alta",'Mapa de Riesgos'!$AA$26="Catastrófico"),CONCATENATE("R3C",'Mapa de Riesgos'!$O$26),"")</f>
        <v/>
      </c>
      <c r="AK18" s="54" t="str">
        <f>IF(AND('Mapa de Riesgos'!$Y$27="Alta",'Mapa de Riesgos'!$AA$27="Catastrófico"),CONCATENATE("R3C",'Mapa de Riesgos'!$O$27),"")</f>
        <v/>
      </c>
      <c r="AL18" s="54" t="str">
        <f>IF(AND('Mapa de Riesgos'!$Y$28="Alta",'Mapa de Riesgos'!$AA$28="Catastrófico"),CONCATENATE("R3C",'Mapa de Riesgos'!$O$28),"")</f>
        <v/>
      </c>
      <c r="AM18" s="55" t="str">
        <f>IF(AND('Mapa de Riesgos'!$Y$29="Alta",'Mapa de Riesgos'!$AA$29="Catastrófico"),CONCATENATE("R3C",'Mapa de Riesgos'!$O$29),"")</f>
        <v/>
      </c>
      <c r="AN18" s="81"/>
      <c r="AO18" s="525"/>
      <c r="AP18" s="526"/>
      <c r="AQ18" s="526"/>
      <c r="AR18" s="526"/>
      <c r="AS18" s="526"/>
      <c r="AT18" s="527"/>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row>
    <row r="19" spans="1:76" ht="15" customHeight="1" x14ac:dyDescent="0.25">
      <c r="A19" s="81"/>
      <c r="B19" s="474"/>
      <c r="C19" s="474"/>
      <c r="D19" s="475"/>
      <c r="E19" s="515"/>
      <c r="F19" s="516"/>
      <c r="G19" s="516"/>
      <c r="H19" s="516"/>
      <c r="I19" s="516"/>
      <c r="J19" s="65" t="str">
        <f>IF(AND('Mapa de Riesgos'!$Y$30="Alta",'Mapa de Riesgos'!$AA$30="Leve"),CONCATENATE("R4C",'Mapa de Riesgos'!$O$30),"")</f>
        <v/>
      </c>
      <c r="K19" s="66" t="str">
        <f>IF(AND('Mapa de Riesgos'!$Y$31="Alta",'Mapa de Riesgos'!$AA$31="Leve"),CONCATENATE("R4C",'Mapa de Riesgos'!$O$31),"")</f>
        <v/>
      </c>
      <c r="L19" s="66" t="str">
        <f>IF(AND('Mapa de Riesgos'!$Y$32="Alta",'Mapa de Riesgos'!$AA$32="Leve"),CONCATENATE("R4C",'Mapa de Riesgos'!$O$32),"")</f>
        <v/>
      </c>
      <c r="M19" s="66" t="str">
        <f>IF(AND('Mapa de Riesgos'!$Y$33="Alta",'Mapa de Riesgos'!$AA$33="Leve"),CONCATENATE("R4C",'Mapa de Riesgos'!$O$33),"")</f>
        <v/>
      </c>
      <c r="N19" s="66" t="str">
        <f>IF(AND('Mapa de Riesgos'!$Y$34="Alta",'Mapa de Riesgos'!$AA$34="Leve"),CONCATENATE("R4C",'Mapa de Riesgos'!$O$34),"")</f>
        <v/>
      </c>
      <c r="O19" s="67" t="str">
        <f>IF(AND('Mapa de Riesgos'!$Y$35="Alta",'Mapa de Riesgos'!$AA$35="Leve"),CONCATENATE("R4C",'Mapa de Riesgos'!$O$35),"")</f>
        <v/>
      </c>
      <c r="P19" s="65" t="str">
        <f>IF(AND('Mapa de Riesgos'!$Y$30="Alta",'Mapa de Riesgos'!$AA$30="Menor"),CONCATENATE("R4C",'Mapa de Riesgos'!$O$30),"")</f>
        <v/>
      </c>
      <c r="Q19" s="66" t="str">
        <f>IF(AND('Mapa de Riesgos'!$Y$31="Alta",'Mapa de Riesgos'!$AA$31="Menor"),CONCATENATE("R4C",'Mapa de Riesgos'!$O$31),"")</f>
        <v/>
      </c>
      <c r="R19" s="66" t="str">
        <f>IF(AND('Mapa de Riesgos'!$Y$32="Alta",'Mapa de Riesgos'!$AA$32="Menor"),CONCATENATE("R4C",'Mapa de Riesgos'!$O$32),"")</f>
        <v/>
      </c>
      <c r="S19" s="66" t="str">
        <f>IF(AND('Mapa de Riesgos'!$Y$33="Alta",'Mapa de Riesgos'!$AA$33="Menor"),CONCATENATE("R4C",'Mapa de Riesgos'!$O$33),"")</f>
        <v/>
      </c>
      <c r="T19" s="66" t="str">
        <f>IF(AND('Mapa de Riesgos'!$Y$34="Alta",'Mapa de Riesgos'!$AA$34="Menor"),CONCATENATE("R4C",'Mapa de Riesgos'!$O$34),"")</f>
        <v/>
      </c>
      <c r="U19" s="67" t="str">
        <f>IF(AND('Mapa de Riesgos'!$Y$35="Alta",'Mapa de Riesgos'!$AA$35="Menor"),CONCATENATE("R4C",'Mapa de Riesgos'!$O$35),"")</f>
        <v/>
      </c>
      <c r="V19" s="50" t="str">
        <f>IF(AND('Mapa de Riesgos'!$Y$30="Alta",'Mapa de Riesgos'!$AA$30="Moderado"),CONCATENATE("R4C",'Mapa de Riesgos'!$O$30),"")</f>
        <v/>
      </c>
      <c r="W19" s="51" t="str">
        <f>IF(AND('Mapa de Riesgos'!$Y$31="Alta",'Mapa de Riesgos'!$AA$31="Moderado"),CONCATENATE("R4C",'Mapa de Riesgos'!$O$31),"")</f>
        <v/>
      </c>
      <c r="X19" s="51" t="str">
        <f>IF(AND('Mapa de Riesgos'!$Y$32="Alta",'Mapa de Riesgos'!$AA$32="Moderado"),CONCATENATE("R4C",'Mapa de Riesgos'!$O$32),"")</f>
        <v/>
      </c>
      <c r="Y19" s="51" t="str">
        <f>IF(AND('Mapa de Riesgos'!$Y$33="Alta",'Mapa de Riesgos'!$AA$33="Moderado"),CONCATENATE("R4C",'Mapa de Riesgos'!$O$33),"")</f>
        <v/>
      </c>
      <c r="Z19" s="51" t="str">
        <f>IF(AND('Mapa de Riesgos'!$Y$34="Alta",'Mapa de Riesgos'!$AA$34="Moderado"),CONCATENATE("R4C",'Mapa de Riesgos'!$O$34),"")</f>
        <v/>
      </c>
      <c r="AA19" s="52" t="str">
        <f>IF(AND('Mapa de Riesgos'!$Y$35="Alta",'Mapa de Riesgos'!$AA$35="Moderado"),CONCATENATE("R4C",'Mapa de Riesgos'!$O$35),"")</f>
        <v/>
      </c>
      <c r="AB19" s="50" t="str">
        <f>IF(AND('Mapa de Riesgos'!$Y$30="Alta",'Mapa de Riesgos'!$AA$30="Mayor"),CONCATENATE("R4C",'Mapa de Riesgos'!$O$30),"")</f>
        <v/>
      </c>
      <c r="AC19" s="51" t="str">
        <f>IF(AND('Mapa de Riesgos'!$Y$31="Alta",'Mapa de Riesgos'!$AA$31="Mayor"),CONCATENATE("R4C",'Mapa de Riesgos'!$O$31),"")</f>
        <v/>
      </c>
      <c r="AD19" s="51" t="str">
        <f>IF(AND('Mapa de Riesgos'!$Y$32="Alta",'Mapa de Riesgos'!$AA$32="Mayor"),CONCATENATE("R4C",'Mapa de Riesgos'!$O$32),"")</f>
        <v/>
      </c>
      <c r="AE19" s="51" t="str">
        <f>IF(AND('Mapa de Riesgos'!$Y$33="Alta",'Mapa de Riesgos'!$AA$33="Mayor"),CONCATENATE("R4C",'Mapa de Riesgos'!$O$33),"")</f>
        <v/>
      </c>
      <c r="AF19" s="51" t="str">
        <f>IF(AND('Mapa de Riesgos'!$Y$34="Alta",'Mapa de Riesgos'!$AA$34="Mayor"),CONCATENATE("R4C",'Mapa de Riesgos'!$O$34),"")</f>
        <v/>
      </c>
      <c r="AG19" s="52" t="str">
        <f>IF(AND('Mapa de Riesgos'!$Y$35="Alta",'Mapa de Riesgos'!$AA$35="Mayor"),CONCATENATE("R4C",'Mapa de Riesgos'!$O$35),"")</f>
        <v/>
      </c>
      <c r="AH19" s="53" t="str">
        <f>IF(AND('Mapa de Riesgos'!$Y$30="Alta",'Mapa de Riesgos'!$AA$30="Catastrófico"),CONCATENATE("R4C",'Mapa de Riesgos'!$O$30),"")</f>
        <v/>
      </c>
      <c r="AI19" s="54" t="str">
        <f>IF(AND('Mapa de Riesgos'!$Y$31="Alta",'Mapa de Riesgos'!$AA$31="Catastrófico"),CONCATENATE("R4C",'Mapa de Riesgos'!$O$31),"")</f>
        <v/>
      </c>
      <c r="AJ19" s="54" t="str">
        <f>IF(AND('Mapa de Riesgos'!$Y$32="Alta",'Mapa de Riesgos'!$AA$32="Catastrófico"),CONCATENATE("R4C",'Mapa de Riesgos'!$O$32),"")</f>
        <v/>
      </c>
      <c r="AK19" s="54" t="str">
        <f>IF(AND('Mapa de Riesgos'!$Y$33="Alta",'Mapa de Riesgos'!$AA$33="Catastrófico"),CONCATENATE("R4C",'Mapa de Riesgos'!$O$33),"")</f>
        <v/>
      </c>
      <c r="AL19" s="54" t="str">
        <f>IF(AND('Mapa de Riesgos'!$Y$34="Alta",'Mapa de Riesgos'!$AA$34="Catastrófico"),CONCATENATE("R4C",'Mapa de Riesgos'!$O$34),"")</f>
        <v/>
      </c>
      <c r="AM19" s="55" t="str">
        <f>IF(AND('Mapa de Riesgos'!$Y$35="Alta",'Mapa de Riesgos'!$AA$35="Catastrófico"),CONCATENATE("R4C",'Mapa de Riesgos'!$O$35),"")</f>
        <v/>
      </c>
      <c r="AN19" s="81"/>
      <c r="AO19" s="525"/>
      <c r="AP19" s="526"/>
      <c r="AQ19" s="526"/>
      <c r="AR19" s="526"/>
      <c r="AS19" s="526"/>
      <c r="AT19" s="527"/>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row>
    <row r="20" spans="1:76" ht="15" customHeight="1" x14ac:dyDescent="0.25">
      <c r="A20" s="81"/>
      <c r="B20" s="474"/>
      <c r="C20" s="474"/>
      <c r="D20" s="475"/>
      <c r="E20" s="515"/>
      <c r="F20" s="516"/>
      <c r="G20" s="516"/>
      <c r="H20" s="516"/>
      <c r="I20" s="516"/>
      <c r="J20" s="65" t="str">
        <f>IF(AND('Mapa de Riesgos'!$Y$36="Alta",'Mapa de Riesgos'!$AA$36="Leve"),CONCATENATE("R5C",'Mapa de Riesgos'!$O$36),"")</f>
        <v/>
      </c>
      <c r="K20" s="66" t="str">
        <f>IF(AND('Mapa de Riesgos'!$Y$37="Alta",'Mapa de Riesgos'!$AA$37="Leve"),CONCATENATE("R5C",'Mapa de Riesgos'!$O$37),"")</f>
        <v/>
      </c>
      <c r="L20" s="66" t="str">
        <f>IF(AND('Mapa de Riesgos'!$Y$38="Alta",'Mapa de Riesgos'!$AA$38="Leve"),CONCATENATE("R5C",'Mapa de Riesgos'!$O$38),"")</f>
        <v/>
      </c>
      <c r="M20" s="66" t="str">
        <f>IF(AND('Mapa de Riesgos'!$Y$39="Alta",'Mapa de Riesgos'!$AA$39="Leve"),CONCATENATE("R5C",'Mapa de Riesgos'!$O$39),"")</f>
        <v/>
      </c>
      <c r="N20" s="66" t="str">
        <f>IF(AND('Mapa de Riesgos'!$Y$40="Alta",'Mapa de Riesgos'!$AA$40="Leve"),CONCATENATE("R5C",'Mapa de Riesgos'!$O$40),"")</f>
        <v/>
      </c>
      <c r="O20" s="67" t="str">
        <f>IF(AND('Mapa de Riesgos'!$Y$41="Alta",'Mapa de Riesgos'!$AA$41="Leve"),CONCATENATE("R5C",'Mapa de Riesgos'!$O$41),"")</f>
        <v/>
      </c>
      <c r="P20" s="65" t="str">
        <f>IF(AND('Mapa de Riesgos'!$Y$36="Alta",'Mapa de Riesgos'!$AA$36="Menor"),CONCATENATE("R5C",'Mapa de Riesgos'!$O$36),"")</f>
        <v/>
      </c>
      <c r="Q20" s="66" t="str">
        <f>IF(AND('Mapa de Riesgos'!$Y$37="Alta",'Mapa de Riesgos'!$AA$37="Menor"),CONCATENATE("R5C",'Mapa de Riesgos'!$O$37),"")</f>
        <v/>
      </c>
      <c r="R20" s="66" t="str">
        <f>IF(AND('Mapa de Riesgos'!$Y$38="Alta",'Mapa de Riesgos'!$AA$38="Menor"),CONCATENATE("R5C",'Mapa de Riesgos'!$O$38),"")</f>
        <v/>
      </c>
      <c r="S20" s="66" t="str">
        <f>IF(AND('Mapa de Riesgos'!$Y$39="Alta",'Mapa de Riesgos'!$AA$39="Menor"),CONCATENATE("R5C",'Mapa de Riesgos'!$O$39),"")</f>
        <v/>
      </c>
      <c r="T20" s="66" t="str">
        <f>IF(AND('Mapa de Riesgos'!$Y$40="Alta",'Mapa de Riesgos'!$AA$40="Menor"),CONCATENATE("R5C",'Mapa de Riesgos'!$O$40),"")</f>
        <v/>
      </c>
      <c r="U20" s="67" t="str">
        <f>IF(AND('Mapa de Riesgos'!$Y$41="Alta",'Mapa de Riesgos'!$AA$41="Menor"),CONCATENATE("R5C",'Mapa de Riesgos'!$O$41),"")</f>
        <v/>
      </c>
      <c r="V20" s="50" t="str">
        <f>IF(AND('Mapa de Riesgos'!$Y$36="Alta",'Mapa de Riesgos'!$AA$36="Moderado"),CONCATENATE("R5C",'Mapa de Riesgos'!$O$36),"")</f>
        <v/>
      </c>
      <c r="W20" s="51" t="str">
        <f>IF(AND('Mapa de Riesgos'!$Y$37="Alta",'Mapa de Riesgos'!$AA$37="Moderado"),CONCATENATE("R5C",'Mapa de Riesgos'!$O$37),"")</f>
        <v/>
      </c>
      <c r="X20" s="51" t="str">
        <f>IF(AND('Mapa de Riesgos'!$Y$38="Alta",'Mapa de Riesgos'!$AA$38="Moderado"),CONCATENATE("R5C",'Mapa de Riesgos'!$O$38),"")</f>
        <v/>
      </c>
      <c r="Y20" s="51" t="str">
        <f>IF(AND('Mapa de Riesgos'!$Y$39="Alta",'Mapa de Riesgos'!$AA$39="Moderado"),CONCATENATE("R5C",'Mapa de Riesgos'!$O$39),"")</f>
        <v/>
      </c>
      <c r="Z20" s="51" t="str">
        <f>IF(AND('Mapa de Riesgos'!$Y$40="Alta",'Mapa de Riesgos'!$AA$40="Moderado"),CONCATENATE("R5C",'Mapa de Riesgos'!$O$40),"")</f>
        <v/>
      </c>
      <c r="AA20" s="52" t="str">
        <f>IF(AND('Mapa de Riesgos'!$Y$41="Alta",'Mapa de Riesgos'!$AA$41="Moderado"),CONCATENATE("R5C",'Mapa de Riesgos'!$O$41),"")</f>
        <v/>
      </c>
      <c r="AB20" s="50" t="str">
        <f>IF(AND('Mapa de Riesgos'!$Y$36="Alta",'Mapa de Riesgos'!$AA$36="Mayor"),CONCATENATE("R5C",'Mapa de Riesgos'!$O$36),"")</f>
        <v/>
      </c>
      <c r="AC20" s="51" t="str">
        <f>IF(AND('Mapa de Riesgos'!$Y$37="Alta",'Mapa de Riesgos'!$AA$37="Mayor"),CONCATENATE("R5C",'Mapa de Riesgos'!$O$37),"")</f>
        <v/>
      </c>
      <c r="AD20" s="51" t="str">
        <f>IF(AND('Mapa de Riesgos'!$Y$38="Alta",'Mapa de Riesgos'!$AA$38="Mayor"),CONCATENATE("R5C",'Mapa de Riesgos'!$O$38),"")</f>
        <v/>
      </c>
      <c r="AE20" s="51" t="str">
        <f>IF(AND('Mapa de Riesgos'!$Y$39="Alta",'Mapa de Riesgos'!$AA$39="Mayor"),CONCATENATE("R5C",'Mapa de Riesgos'!$O$39),"")</f>
        <v/>
      </c>
      <c r="AF20" s="51" t="str">
        <f>IF(AND('Mapa de Riesgos'!$Y$40="Alta",'Mapa de Riesgos'!$AA$40="Mayor"),CONCATENATE("R5C",'Mapa de Riesgos'!$O$40),"")</f>
        <v/>
      </c>
      <c r="AG20" s="52" t="str">
        <f>IF(AND('Mapa de Riesgos'!$Y$41="Alta",'Mapa de Riesgos'!$AA$41="Mayor"),CONCATENATE("R5C",'Mapa de Riesgos'!$O$41),"")</f>
        <v/>
      </c>
      <c r="AH20" s="53" t="str">
        <f>IF(AND('Mapa de Riesgos'!$Y$36="Alta",'Mapa de Riesgos'!$AA$36="Catastrófico"),CONCATENATE("R5C",'Mapa de Riesgos'!$O$36),"")</f>
        <v/>
      </c>
      <c r="AI20" s="54" t="str">
        <f>IF(AND('Mapa de Riesgos'!$Y$37="Alta",'Mapa de Riesgos'!$AA$37="Catastrófico"),CONCATENATE("R5C",'Mapa de Riesgos'!$O$37),"")</f>
        <v/>
      </c>
      <c r="AJ20" s="54" t="str">
        <f>IF(AND('Mapa de Riesgos'!$Y$38="Alta",'Mapa de Riesgos'!$AA$38="Catastrófico"),CONCATENATE("R5C",'Mapa de Riesgos'!$O$38),"")</f>
        <v/>
      </c>
      <c r="AK20" s="54" t="str">
        <f>IF(AND('Mapa de Riesgos'!$Y$39="Alta",'Mapa de Riesgos'!$AA$39="Catastrófico"),CONCATENATE("R5C",'Mapa de Riesgos'!$O$39),"")</f>
        <v/>
      </c>
      <c r="AL20" s="54" t="str">
        <f>IF(AND('Mapa de Riesgos'!$Y$40="Alta",'Mapa de Riesgos'!$AA$40="Catastrófico"),CONCATENATE("R5C",'Mapa de Riesgos'!$O$40),"")</f>
        <v/>
      </c>
      <c r="AM20" s="55" t="str">
        <f>IF(AND('Mapa de Riesgos'!$Y$41="Alta",'Mapa de Riesgos'!$AA$41="Catastrófico"),CONCATENATE("R5C",'Mapa de Riesgos'!$O$41),"")</f>
        <v/>
      </c>
      <c r="AN20" s="81"/>
      <c r="AO20" s="525"/>
      <c r="AP20" s="526"/>
      <c r="AQ20" s="526"/>
      <c r="AR20" s="526"/>
      <c r="AS20" s="526"/>
      <c r="AT20" s="527"/>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row>
    <row r="21" spans="1:76" ht="15" customHeight="1" x14ac:dyDescent="0.25">
      <c r="A21" s="81"/>
      <c r="B21" s="474"/>
      <c r="C21" s="474"/>
      <c r="D21" s="475"/>
      <c r="E21" s="515"/>
      <c r="F21" s="516"/>
      <c r="G21" s="516"/>
      <c r="H21" s="516"/>
      <c r="I21" s="516"/>
      <c r="J21" s="65" t="str">
        <f>IF(AND('Mapa de Riesgos'!$Y$42="Alta",'Mapa de Riesgos'!$AA$42="Leve"),CONCATENATE("R6C",'Mapa de Riesgos'!$O$42),"")</f>
        <v/>
      </c>
      <c r="K21" s="66" t="str">
        <f>IF(AND('Mapa de Riesgos'!$Y$43="Alta",'Mapa de Riesgos'!$AA$43="Leve"),CONCATENATE("R6C",'Mapa de Riesgos'!$O$43),"")</f>
        <v/>
      </c>
      <c r="L21" s="66" t="str">
        <f>IF(AND('Mapa de Riesgos'!$Y$44="Alta",'Mapa de Riesgos'!$AA$44="Leve"),CONCATENATE("R6C",'Mapa de Riesgos'!$O$44),"")</f>
        <v/>
      </c>
      <c r="M21" s="66" t="str">
        <f>IF(AND('Mapa de Riesgos'!$Y$45="Alta",'Mapa de Riesgos'!$AA$45="Leve"),CONCATENATE("R6C",'Mapa de Riesgos'!$O$45),"")</f>
        <v/>
      </c>
      <c r="N21" s="66" t="str">
        <f>IF(AND('Mapa de Riesgos'!$Y$46="Alta",'Mapa de Riesgos'!$AA$46="Leve"),CONCATENATE("R6C",'Mapa de Riesgos'!$O$46),"")</f>
        <v/>
      </c>
      <c r="O21" s="67" t="str">
        <f>IF(AND('Mapa de Riesgos'!$Y$47="Alta",'Mapa de Riesgos'!$AA$47="Leve"),CONCATENATE("R6C",'Mapa de Riesgos'!$O$47),"")</f>
        <v/>
      </c>
      <c r="P21" s="65" t="str">
        <f>IF(AND('Mapa de Riesgos'!$Y$42="Alta",'Mapa de Riesgos'!$AA$42="Menor"),CONCATENATE("R6C",'Mapa de Riesgos'!$O$42),"")</f>
        <v/>
      </c>
      <c r="Q21" s="66" t="str">
        <f>IF(AND('Mapa de Riesgos'!$Y$43="Alta",'Mapa de Riesgos'!$AA$43="Menor"),CONCATENATE("R6C",'Mapa de Riesgos'!$O$43),"")</f>
        <v/>
      </c>
      <c r="R21" s="66" t="str">
        <f>IF(AND('Mapa de Riesgos'!$Y$44="Alta",'Mapa de Riesgos'!$AA$44="Menor"),CONCATENATE("R6C",'Mapa de Riesgos'!$O$44),"")</f>
        <v/>
      </c>
      <c r="S21" s="66" t="str">
        <f>IF(AND('Mapa de Riesgos'!$Y$45="Alta",'Mapa de Riesgos'!$AA$45="Menor"),CONCATENATE("R6C",'Mapa de Riesgos'!$O$45),"")</f>
        <v/>
      </c>
      <c r="T21" s="66" t="str">
        <f>IF(AND('Mapa de Riesgos'!$Y$46="Alta",'Mapa de Riesgos'!$AA$46="Menor"),CONCATENATE("R6C",'Mapa de Riesgos'!$O$46),"")</f>
        <v/>
      </c>
      <c r="U21" s="67" t="str">
        <f>IF(AND('Mapa de Riesgos'!$Y$47="Alta",'Mapa de Riesgos'!$AA$47="Menor"),CONCATENATE("R6C",'Mapa de Riesgos'!$O$47),"")</f>
        <v/>
      </c>
      <c r="V21" s="50" t="str">
        <f>IF(AND('Mapa de Riesgos'!$Y$42="Alta",'Mapa de Riesgos'!$AA$42="Moderado"),CONCATENATE("R6C",'Mapa de Riesgos'!$O$42),"")</f>
        <v/>
      </c>
      <c r="W21" s="51" t="str">
        <f>IF(AND('Mapa de Riesgos'!$Y$43="Alta",'Mapa de Riesgos'!$AA$43="Moderado"),CONCATENATE("R6C",'Mapa de Riesgos'!$O$43),"")</f>
        <v/>
      </c>
      <c r="X21" s="51" t="str">
        <f>IF(AND('Mapa de Riesgos'!$Y$44="Alta",'Mapa de Riesgos'!$AA$44="Moderado"),CONCATENATE("R6C",'Mapa de Riesgos'!$O$44),"")</f>
        <v/>
      </c>
      <c r="Y21" s="51" t="str">
        <f>IF(AND('Mapa de Riesgos'!$Y$45="Alta",'Mapa de Riesgos'!$AA$45="Moderado"),CONCATENATE("R6C",'Mapa de Riesgos'!$O$45),"")</f>
        <v/>
      </c>
      <c r="Z21" s="51" t="str">
        <f>IF(AND('Mapa de Riesgos'!$Y$46="Alta",'Mapa de Riesgos'!$AA$46="Moderado"),CONCATENATE("R6C",'Mapa de Riesgos'!$O$46),"")</f>
        <v/>
      </c>
      <c r="AA21" s="52" t="str">
        <f>IF(AND('Mapa de Riesgos'!$Y$47="Alta",'Mapa de Riesgos'!$AA$47="Moderado"),CONCATENATE("R6C",'Mapa de Riesgos'!$O$47),"")</f>
        <v/>
      </c>
      <c r="AB21" s="50" t="str">
        <f>IF(AND('Mapa de Riesgos'!$Y$42="Alta",'Mapa de Riesgos'!$AA$42="Mayor"),CONCATENATE("R6C",'Mapa de Riesgos'!$O$42),"")</f>
        <v/>
      </c>
      <c r="AC21" s="51" t="str">
        <f>IF(AND('Mapa de Riesgos'!$Y$43="Alta",'Mapa de Riesgos'!$AA$43="Mayor"),CONCATENATE("R6C",'Mapa de Riesgos'!$O$43),"")</f>
        <v/>
      </c>
      <c r="AD21" s="51" t="str">
        <f>IF(AND('Mapa de Riesgos'!$Y$44="Alta",'Mapa de Riesgos'!$AA$44="Mayor"),CONCATENATE("R6C",'Mapa de Riesgos'!$O$44),"")</f>
        <v/>
      </c>
      <c r="AE21" s="51" t="str">
        <f>IF(AND('Mapa de Riesgos'!$Y$45="Alta",'Mapa de Riesgos'!$AA$45="Mayor"),CONCATENATE("R6C",'Mapa de Riesgos'!$O$45),"")</f>
        <v/>
      </c>
      <c r="AF21" s="51" t="str">
        <f>IF(AND('Mapa de Riesgos'!$Y$46="Alta",'Mapa de Riesgos'!$AA$46="Mayor"),CONCATENATE("R6C",'Mapa de Riesgos'!$O$46),"")</f>
        <v/>
      </c>
      <c r="AG21" s="52" t="str">
        <f>IF(AND('Mapa de Riesgos'!$Y$47="Alta",'Mapa de Riesgos'!$AA$47="Mayor"),CONCATENATE("R6C",'Mapa de Riesgos'!$O$47),"")</f>
        <v/>
      </c>
      <c r="AH21" s="53" t="str">
        <f>IF(AND('Mapa de Riesgos'!$Y$42="Alta",'Mapa de Riesgos'!$AA$42="Catastrófico"),CONCATENATE("R6C",'Mapa de Riesgos'!$O$42),"")</f>
        <v/>
      </c>
      <c r="AI21" s="54" t="str">
        <f>IF(AND('Mapa de Riesgos'!$Y$43="Alta",'Mapa de Riesgos'!$AA$43="Catastrófico"),CONCATENATE("R6C",'Mapa de Riesgos'!$O$43),"")</f>
        <v/>
      </c>
      <c r="AJ21" s="54" t="str">
        <f>IF(AND('Mapa de Riesgos'!$Y$44="Alta",'Mapa de Riesgos'!$AA$44="Catastrófico"),CONCATENATE("R6C",'Mapa de Riesgos'!$O$44),"")</f>
        <v/>
      </c>
      <c r="AK21" s="54" t="str">
        <f>IF(AND('Mapa de Riesgos'!$Y$45="Alta",'Mapa de Riesgos'!$AA$45="Catastrófico"),CONCATENATE("R6C",'Mapa de Riesgos'!$O$45),"")</f>
        <v/>
      </c>
      <c r="AL21" s="54" t="str">
        <f>IF(AND('Mapa de Riesgos'!$Y$46="Alta",'Mapa de Riesgos'!$AA$46="Catastrófico"),CONCATENATE("R6C",'Mapa de Riesgos'!$O$46),"")</f>
        <v/>
      </c>
      <c r="AM21" s="55" t="str">
        <f>IF(AND('Mapa de Riesgos'!$Y$47="Alta",'Mapa de Riesgos'!$AA$47="Catastrófico"),CONCATENATE("R6C",'Mapa de Riesgos'!$O$47),"")</f>
        <v/>
      </c>
      <c r="AN21" s="81"/>
      <c r="AO21" s="525"/>
      <c r="AP21" s="526"/>
      <c r="AQ21" s="526"/>
      <c r="AR21" s="526"/>
      <c r="AS21" s="526"/>
      <c r="AT21" s="527"/>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row>
    <row r="22" spans="1:76" ht="15" customHeight="1" x14ac:dyDescent="0.25">
      <c r="A22" s="81"/>
      <c r="B22" s="474"/>
      <c r="C22" s="474"/>
      <c r="D22" s="475"/>
      <c r="E22" s="515"/>
      <c r="F22" s="516"/>
      <c r="G22" s="516"/>
      <c r="H22" s="516"/>
      <c r="I22" s="516"/>
      <c r="J22" s="65" t="str">
        <f>IF(AND('Mapa de Riesgos'!$Y$48="Alta",'Mapa de Riesgos'!$AA$48="Leve"),CONCATENATE("R7C",'Mapa de Riesgos'!$O$48),"")</f>
        <v/>
      </c>
      <c r="K22" s="66" t="str">
        <f>IF(AND('Mapa de Riesgos'!$Y$49="Alta",'Mapa de Riesgos'!$AA$49="Leve"),CONCATENATE("R7C",'Mapa de Riesgos'!$O$49),"")</f>
        <v/>
      </c>
      <c r="L22" s="66" t="str">
        <f>IF(AND('Mapa de Riesgos'!$Y$50="Alta",'Mapa de Riesgos'!$AA$50="Leve"),CONCATENATE("R7C",'Mapa de Riesgos'!$O$50),"")</f>
        <v/>
      </c>
      <c r="M22" s="66" t="str">
        <f>IF(AND('Mapa de Riesgos'!$Y$51="Alta",'Mapa de Riesgos'!$AA$51="Leve"),CONCATENATE("R7C",'Mapa de Riesgos'!$O$51),"")</f>
        <v/>
      </c>
      <c r="N22" s="66" t="str">
        <f>IF(AND('Mapa de Riesgos'!$Y$52="Alta",'Mapa de Riesgos'!$AA$52="Leve"),CONCATENATE("R7C",'Mapa de Riesgos'!$O$52),"")</f>
        <v/>
      </c>
      <c r="O22" s="67" t="str">
        <f>IF(AND('Mapa de Riesgos'!$Y$53="Alta",'Mapa de Riesgos'!$AA$53="Leve"),CONCATENATE("R7C",'Mapa de Riesgos'!$O$53),"")</f>
        <v/>
      </c>
      <c r="P22" s="65" t="str">
        <f>IF(AND('Mapa de Riesgos'!$Y$48="Alta",'Mapa de Riesgos'!$AA$48="Menor"),CONCATENATE("R7C",'Mapa de Riesgos'!$O$48),"")</f>
        <v/>
      </c>
      <c r="Q22" s="66" t="str">
        <f>IF(AND('Mapa de Riesgos'!$Y$49="Alta",'Mapa de Riesgos'!$AA$49="Menor"),CONCATENATE("R7C",'Mapa de Riesgos'!$O$49),"")</f>
        <v/>
      </c>
      <c r="R22" s="66" t="str">
        <f>IF(AND('Mapa de Riesgos'!$Y$50="Alta",'Mapa de Riesgos'!$AA$50="Menor"),CONCATENATE("R7C",'Mapa de Riesgos'!$O$50),"")</f>
        <v/>
      </c>
      <c r="S22" s="66" t="str">
        <f>IF(AND('Mapa de Riesgos'!$Y$51="Alta",'Mapa de Riesgos'!$AA$51="Menor"),CONCATENATE("R7C",'Mapa de Riesgos'!$O$51),"")</f>
        <v/>
      </c>
      <c r="T22" s="66" t="str">
        <f>IF(AND('Mapa de Riesgos'!$Y$52="Alta",'Mapa de Riesgos'!$AA$52="Menor"),CONCATENATE("R7C",'Mapa de Riesgos'!$O$52),"")</f>
        <v/>
      </c>
      <c r="U22" s="67" t="str">
        <f>IF(AND('Mapa de Riesgos'!$Y$53="Alta",'Mapa de Riesgos'!$AA$53="Menor"),CONCATENATE("R7C",'Mapa de Riesgos'!$O$53),"")</f>
        <v/>
      </c>
      <c r="V22" s="50" t="str">
        <f>IF(AND('Mapa de Riesgos'!$Y$48="Alta",'Mapa de Riesgos'!$AA$48="Moderado"),CONCATENATE("R7C",'Mapa de Riesgos'!$O$48),"")</f>
        <v/>
      </c>
      <c r="W22" s="51" t="str">
        <f>IF(AND('Mapa de Riesgos'!$Y$49="Alta",'Mapa de Riesgos'!$AA$49="Moderado"),CONCATENATE("R7C",'Mapa de Riesgos'!$O$49),"")</f>
        <v/>
      </c>
      <c r="X22" s="51" t="str">
        <f>IF(AND('Mapa de Riesgos'!$Y$50="Alta",'Mapa de Riesgos'!$AA$50="Moderado"),CONCATENATE("R7C",'Mapa de Riesgos'!$O$50),"")</f>
        <v/>
      </c>
      <c r="Y22" s="51" t="str">
        <f>IF(AND('Mapa de Riesgos'!$Y$51="Alta",'Mapa de Riesgos'!$AA$51="Moderado"),CONCATENATE("R7C",'Mapa de Riesgos'!$O$51),"")</f>
        <v/>
      </c>
      <c r="Z22" s="51" t="str">
        <f>IF(AND('Mapa de Riesgos'!$Y$52="Alta",'Mapa de Riesgos'!$AA$52="Moderado"),CONCATENATE("R7C",'Mapa de Riesgos'!$O$52),"")</f>
        <v/>
      </c>
      <c r="AA22" s="52" t="str">
        <f>IF(AND('Mapa de Riesgos'!$Y$53="Alta",'Mapa de Riesgos'!$AA$53="Moderado"),CONCATENATE("R7C",'Mapa de Riesgos'!$O$53),"")</f>
        <v/>
      </c>
      <c r="AB22" s="50" t="str">
        <f>IF(AND('Mapa de Riesgos'!$Y$48="Alta",'Mapa de Riesgos'!$AA$48="Mayor"),CONCATENATE("R7C",'Mapa de Riesgos'!$O$48),"")</f>
        <v/>
      </c>
      <c r="AC22" s="51" t="str">
        <f>IF(AND('Mapa de Riesgos'!$Y$49="Alta",'Mapa de Riesgos'!$AA$49="Mayor"),CONCATENATE("R7C",'Mapa de Riesgos'!$O$49),"")</f>
        <v/>
      </c>
      <c r="AD22" s="51" t="str">
        <f>IF(AND('Mapa de Riesgos'!$Y$50="Alta",'Mapa de Riesgos'!$AA$50="Mayor"),CONCATENATE("R7C",'Mapa de Riesgos'!$O$50),"")</f>
        <v/>
      </c>
      <c r="AE22" s="51" t="str">
        <f>IF(AND('Mapa de Riesgos'!$Y$51="Alta",'Mapa de Riesgos'!$AA$51="Mayor"),CONCATENATE("R7C",'Mapa de Riesgos'!$O$51),"")</f>
        <v/>
      </c>
      <c r="AF22" s="51" t="str">
        <f>IF(AND('Mapa de Riesgos'!$Y$52="Alta",'Mapa de Riesgos'!$AA$52="Mayor"),CONCATENATE("R7C",'Mapa de Riesgos'!$O$52),"")</f>
        <v/>
      </c>
      <c r="AG22" s="52" t="str">
        <f>IF(AND('Mapa de Riesgos'!$Y$53="Alta",'Mapa de Riesgos'!$AA$53="Mayor"),CONCATENATE("R7C",'Mapa de Riesgos'!$O$53),"")</f>
        <v/>
      </c>
      <c r="AH22" s="53" t="str">
        <f>IF(AND('Mapa de Riesgos'!$Y$48="Alta",'Mapa de Riesgos'!$AA$48="Catastrófico"),CONCATENATE("R7C",'Mapa de Riesgos'!$O$48),"")</f>
        <v/>
      </c>
      <c r="AI22" s="54" t="str">
        <f>IF(AND('Mapa de Riesgos'!$Y$49="Alta",'Mapa de Riesgos'!$AA$49="Catastrófico"),CONCATENATE("R7C",'Mapa de Riesgos'!$O$49),"")</f>
        <v/>
      </c>
      <c r="AJ22" s="54" t="str">
        <f>IF(AND('Mapa de Riesgos'!$Y$50="Alta",'Mapa de Riesgos'!$AA$50="Catastrófico"),CONCATENATE("R7C",'Mapa de Riesgos'!$O$50),"")</f>
        <v/>
      </c>
      <c r="AK22" s="54" t="str">
        <f>IF(AND('Mapa de Riesgos'!$Y$51="Alta",'Mapa de Riesgos'!$AA$51="Catastrófico"),CONCATENATE("R7C",'Mapa de Riesgos'!$O$51),"")</f>
        <v/>
      </c>
      <c r="AL22" s="54" t="str">
        <f>IF(AND('Mapa de Riesgos'!$Y$52="Alta",'Mapa de Riesgos'!$AA$52="Catastrófico"),CONCATENATE("R7C",'Mapa de Riesgos'!$O$52),"")</f>
        <v/>
      </c>
      <c r="AM22" s="55" t="str">
        <f>IF(AND('Mapa de Riesgos'!$Y$53="Alta",'Mapa de Riesgos'!$AA$53="Catastrófico"),CONCATENATE("R7C",'Mapa de Riesgos'!$O$53),"")</f>
        <v/>
      </c>
      <c r="AN22" s="81"/>
      <c r="AO22" s="525"/>
      <c r="AP22" s="526"/>
      <c r="AQ22" s="526"/>
      <c r="AR22" s="526"/>
      <c r="AS22" s="526"/>
      <c r="AT22" s="527"/>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row>
    <row r="23" spans="1:76" ht="15" customHeight="1" x14ac:dyDescent="0.25">
      <c r="A23" s="81"/>
      <c r="B23" s="474"/>
      <c r="C23" s="474"/>
      <c r="D23" s="475"/>
      <c r="E23" s="515"/>
      <c r="F23" s="516"/>
      <c r="G23" s="516"/>
      <c r="H23" s="516"/>
      <c r="I23" s="516"/>
      <c r="J23" s="65" t="str">
        <f>IF(AND('Mapa de Riesgos'!$Y$54="Alta",'Mapa de Riesgos'!$AA$54="Leve"),CONCATENATE("R8C",'Mapa de Riesgos'!$O$54),"")</f>
        <v/>
      </c>
      <c r="K23" s="66" t="str">
        <f>IF(AND('Mapa de Riesgos'!$Y$55="Alta",'Mapa de Riesgos'!$AA$55="Leve"),CONCATENATE("R8C",'Mapa de Riesgos'!$O$55),"")</f>
        <v/>
      </c>
      <c r="L23" s="66" t="str">
        <f>IF(AND('Mapa de Riesgos'!$Y$56="Alta",'Mapa de Riesgos'!$AA$56="Leve"),CONCATENATE("R8C",'Mapa de Riesgos'!$O$56),"")</f>
        <v/>
      </c>
      <c r="M23" s="66" t="str">
        <f>IF(AND('Mapa de Riesgos'!$Y$57="Alta",'Mapa de Riesgos'!$AA$57="Leve"),CONCATENATE("R8C",'Mapa de Riesgos'!$O$57),"")</f>
        <v/>
      </c>
      <c r="N23" s="66" t="str">
        <f>IF(AND('Mapa de Riesgos'!$Y$58="Alta",'Mapa de Riesgos'!$AA$58="Leve"),CONCATENATE("R8C",'Mapa de Riesgos'!$O$58),"")</f>
        <v/>
      </c>
      <c r="O23" s="67" t="str">
        <f>IF(AND('Mapa de Riesgos'!$Y$59="Alta",'Mapa de Riesgos'!$AA$59="Leve"),CONCATENATE("R8C",'Mapa de Riesgos'!$O$59),"")</f>
        <v/>
      </c>
      <c r="P23" s="65" t="str">
        <f>IF(AND('Mapa de Riesgos'!$Y$54="Alta",'Mapa de Riesgos'!$AA$54="Menor"),CONCATENATE("R8C",'Mapa de Riesgos'!$O$54),"")</f>
        <v/>
      </c>
      <c r="Q23" s="66" t="str">
        <f>IF(AND('Mapa de Riesgos'!$Y$55="Alta",'Mapa de Riesgos'!$AA$55="Menor"),CONCATENATE("R8C",'Mapa de Riesgos'!$O$55),"")</f>
        <v/>
      </c>
      <c r="R23" s="66" t="str">
        <f>IF(AND('Mapa de Riesgos'!$Y$56="Alta",'Mapa de Riesgos'!$AA$56="Menor"),CONCATENATE("R8C",'Mapa de Riesgos'!$O$56),"")</f>
        <v/>
      </c>
      <c r="S23" s="66" t="str">
        <f>IF(AND('Mapa de Riesgos'!$Y$57="Alta",'Mapa de Riesgos'!$AA$57="Menor"),CONCATENATE("R8C",'Mapa de Riesgos'!$O$57),"")</f>
        <v/>
      </c>
      <c r="T23" s="66" t="str">
        <f>IF(AND('Mapa de Riesgos'!$Y$58="Alta",'Mapa de Riesgos'!$AA$58="Menor"),CONCATENATE("R8C",'Mapa de Riesgos'!$O$58),"")</f>
        <v/>
      </c>
      <c r="U23" s="67" t="str">
        <f>IF(AND('Mapa de Riesgos'!$Y$59="Alta",'Mapa de Riesgos'!$AA$59="Menor"),CONCATENATE("R8C",'Mapa de Riesgos'!$O$59),"")</f>
        <v/>
      </c>
      <c r="V23" s="50" t="str">
        <f>IF(AND('Mapa de Riesgos'!$Y$54="Alta",'Mapa de Riesgos'!$AA$54="Moderado"),CONCATENATE("R8C",'Mapa de Riesgos'!$O$54),"")</f>
        <v/>
      </c>
      <c r="W23" s="51" t="str">
        <f>IF(AND('Mapa de Riesgos'!$Y$55="Alta",'Mapa de Riesgos'!$AA$55="Moderado"),CONCATENATE("R8C",'Mapa de Riesgos'!$O$55),"")</f>
        <v/>
      </c>
      <c r="X23" s="51" t="str">
        <f>IF(AND('Mapa de Riesgos'!$Y$56="Alta",'Mapa de Riesgos'!$AA$56="Moderado"),CONCATENATE("R8C",'Mapa de Riesgos'!$O$56),"")</f>
        <v/>
      </c>
      <c r="Y23" s="51" t="str">
        <f>IF(AND('Mapa de Riesgos'!$Y$57="Alta",'Mapa de Riesgos'!$AA$57="Moderado"),CONCATENATE("R8C",'Mapa de Riesgos'!$O$57),"")</f>
        <v/>
      </c>
      <c r="Z23" s="51" t="str">
        <f>IF(AND('Mapa de Riesgos'!$Y$58="Alta",'Mapa de Riesgos'!$AA$58="Moderado"),CONCATENATE("R8C",'Mapa de Riesgos'!$O$58),"")</f>
        <v/>
      </c>
      <c r="AA23" s="52" t="str">
        <f>IF(AND('Mapa de Riesgos'!$Y$59="Alta",'Mapa de Riesgos'!$AA$59="Moderado"),CONCATENATE("R8C",'Mapa de Riesgos'!$O$59),"")</f>
        <v/>
      </c>
      <c r="AB23" s="50" t="str">
        <f>IF(AND('Mapa de Riesgos'!$Y$54="Alta",'Mapa de Riesgos'!$AA$54="Mayor"),CONCATENATE("R8C",'Mapa de Riesgos'!$O$54),"")</f>
        <v/>
      </c>
      <c r="AC23" s="51" t="str">
        <f>IF(AND('Mapa de Riesgos'!$Y$55="Alta",'Mapa de Riesgos'!$AA$55="Mayor"),CONCATENATE("R8C",'Mapa de Riesgos'!$O$55),"")</f>
        <v/>
      </c>
      <c r="AD23" s="51" t="str">
        <f>IF(AND('Mapa de Riesgos'!$Y$56="Alta",'Mapa de Riesgos'!$AA$56="Mayor"),CONCATENATE("R8C",'Mapa de Riesgos'!$O$56),"")</f>
        <v/>
      </c>
      <c r="AE23" s="51" t="str">
        <f>IF(AND('Mapa de Riesgos'!$Y$57="Alta",'Mapa de Riesgos'!$AA$57="Mayor"),CONCATENATE("R8C",'Mapa de Riesgos'!$O$57),"")</f>
        <v/>
      </c>
      <c r="AF23" s="51" t="str">
        <f>IF(AND('Mapa de Riesgos'!$Y$58="Alta",'Mapa de Riesgos'!$AA$58="Mayor"),CONCATENATE("R8C",'Mapa de Riesgos'!$O$58),"")</f>
        <v/>
      </c>
      <c r="AG23" s="52" t="str">
        <f>IF(AND('Mapa de Riesgos'!$Y$59="Alta",'Mapa de Riesgos'!$AA$59="Mayor"),CONCATENATE("R8C",'Mapa de Riesgos'!$O$59),"")</f>
        <v/>
      </c>
      <c r="AH23" s="53" t="str">
        <f>IF(AND('Mapa de Riesgos'!$Y$54="Alta",'Mapa de Riesgos'!$AA$54="Catastrófico"),CONCATENATE("R8C",'Mapa de Riesgos'!$O$54),"")</f>
        <v/>
      </c>
      <c r="AI23" s="54" t="str">
        <f>IF(AND('Mapa de Riesgos'!$Y$55="Alta",'Mapa de Riesgos'!$AA$55="Catastrófico"),CONCATENATE("R8C",'Mapa de Riesgos'!$O$55),"")</f>
        <v/>
      </c>
      <c r="AJ23" s="54" t="str">
        <f>IF(AND('Mapa de Riesgos'!$Y$56="Alta",'Mapa de Riesgos'!$AA$56="Catastrófico"),CONCATENATE("R8C",'Mapa de Riesgos'!$O$56),"")</f>
        <v/>
      </c>
      <c r="AK23" s="54" t="str">
        <f>IF(AND('Mapa de Riesgos'!$Y$57="Alta",'Mapa de Riesgos'!$AA$57="Catastrófico"),CONCATENATE("R8C",'Mapa de Riesgos'!$O$57),"")</f>
        <v/>
      </c>
      <c r="AL23" s="54" t="str">
        <f>IF(AND('Mapa de Riesgos'!$Y$58="Alta",'Mapa de Riesgos'!$AA$58="Catastrófico"),CONCATENATE("R8C",'Mapa de Riesgos'!$O$58),"")</f>
        <v/>
      </c>
      <c r="AM23" s="55" t="str">
        <f>IF(AND('Mapa de Riesgos'!$Y$59="Alta",'Mapa de Riesgos'!$AA$59="Catastrófico"),CONCATENATE("R8C",'Mapa de Riesgos'!$O$59),"")</f>
        <v/>
      </c>
      <c r="AN23" s="81"/>
      <c r="AO23" s="525"/>
      <c r="AP23" s="526"/>
      <c r="AQ23" s="526"/>
      <c r="AR23" s="526"/>
      <c r="AS23" s="526"/>
      <c r="AT23" s="527"/>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row>
    <row r="24" spans="1:76" ht="15" customHeight="1" x14ac:dyDescent="0.25">
      <c r="A24" s="81"/>
      <c r="B24" s="474"/>
      <c r="C24" s="474"/>
      <c r="D24" s="475"/>
      <c r="E24" s="515"/>
      <c r="F24" s="516"/>
      <c r="G24" s="516"/>
      <c r="H24" s="516"/>
      <c r="I24" s="516"/>
      <c r="J24" s="65" t="str">
        <f>IF(AND('Mapa de Riesgos'!$Y$60="Alta",'Mapa de Riesgos'!$AA$60="Leve"),CONCATENATE("R9C",'Mapa de Riesgos'!$O$60),"")</f>
        <v/>
      </c>
      <c r="K24" s="66" t="str">
        <f>IF(AND('Mapa de Riesgos'!$Y$61="Alta",'Mapa de Riesgos'!$AA$61="Leve"),CONCATENATE("R9C",'Mapa de Riesgos'!$O$61),"")</f>
        <v/>
      </c>
      <c r="L24" s="66" t="str">
        <f>IF(AND('Mapa de Riesgos'!$Y$62="Alta",'Mapa de Riesgos'!$AA$62="Leve"),CONCATENATE("R9C",'Mapa de Riesgos'!$O$62),"")</f>
        <v/>
      </c>
      <c r="M24" s="66" t="str">
        <f>IF(AND('Mapa de Riesgos'!$Y$63="Alta",'Mapa de Riesgos'!$AA$63="Leve"),CONCATENATE("R9C",'Mapa de Riesgos'!$O$63),"")</f>
        <v/>
      </c>
      <c r="N24" s="66" t="str">
        <f>IF(AND('Mapa de Riesgos'!$Y$64="Alta",'Mapa de Riesgos'!$AA$64="Leve"),CONCATENATE("R9C",'Mapa de Riesgos'!$O$64),"")</f>
        <v/>
      </c>
      <c r="O24" s="67" t="str">
        <f>IF(AND('Mapa de Riesgos'!$Y$65="Alta",'Mapa de Riesgos'!$AA$65="Leve"),CONCATENATE("R9C",'Mapa de Riesgos'!$O$65),"")</f>
        <v/>
      </c>
      <c r="P24" s="65" t="str">
        <f>IF(AND('Mapa de Riesgos'!$Y$60="Alta",'Mapa de Riesgos'!$AA$60="Menor"),CONCATENATE("R9C",'Mapa de Riesgos'!$O$60),"")</f>
        <v/>
      </c>
      <c r="Q24" s="66" t="str">
        <f>IF(AND('Mapa de Riesgos'!$Y$61="Alta",'Mapa de Riesgos'!$AA$61="Menor"),CONCATENATE("R9C",'Mapa de Riesgos'!$O$61),"")</f>
        <v/>
      </c>
      <c r="R24" s="66" t="str">
        <f>IF(AND('Mapa de Riesgos'!$Y$62="Alta",'Mapa de Riesgos'!$AA$62="Menor"),CONCATENATE("R9C",'Mapa de Riesgos'!$O$62),"")</f>
        <v/>
      </c>
      <c r="S24" s="66" t="str">
        <f>IF(AND('Mapa de Riesgos'!$Y$63="Alta",'Mapa de Riesgos'!$AA$63="Menor"),CONCATENATE("R9C",'Mapa de Riesgos'!$O$63),"")</f>
        <v/>
      </c>
      <c r="T24" s="66" t="str">
        <f>IF(AND('Mapa de Riesgos'!$Y$64="Alta",'Mapa de Riesgos'!$AA$64="Menor"),CONCATENATE("R9C",'Mapa de Riesgos'!$O$64),"")</f>
        <v/>
      </c>
      <c r="U24" s="67" t="str">
        <f>IF(AND('Mapa de Riesgos'!$Y$65="Alta",'Mapa de Riesgos'!$AA$65="Menor"),CONCATENATE("R9C",'Mapa de Riesgos'!$O$65),"")</f>
        <v/>
      </c>
      <c r="V24" s="50" t="str">
        <f>IF(AND('Mapa de Riesgos'!$Y$60="Alta",'Mapa de Riesgos'!$AA$60="Moderado"),CONCATENATE("R9C",'Mapa de Riesgos'!$O$60),"")</f>
        <v/>
      </c>
      <c r="W24" s="51" t="str">
        <f>IF(AND('Mapa de Riesgos'!$Y$61="Alta",'Mapa de Riesgos'!$AA$61="Moderado"),CONCATENATE("R9C",'Mapa de Riesgos'!$O$61),"")</f>
        <v/>
      </c>
      <c r="X24" s="51" t="str">
        <f>IF(AND('Mapa de Riesgos'!$Y$62="Alta",'Mapa de Riesgos'!$AA$62="Moderado"),CONCATENATE("R9C",'Mapa de Riesgos'!$O$62),"")</f>
        <v/>
      </c>
      <c r="Y24" s="51" t="str">
        <f>IF(AND('Mapa de Riesgos'!$Y$63="Alta",'Mapa de Riesgos'!$AA$63="Moderado"),CONCATENATE("R9C",'Mapa de Riesgos'!$O$63),"")</f>
        <v/>
      </c>
      <c r="Z24" s="51" t="str">
        <f>IF(AND('Mapa de Riesgos'!$Y$64="Alta",'Mapa de Riesgos'!$AA$64="Moderado"),CONCATENATE("R9C",'Mapa de Riesgos'!$O$64),"")</f>
        <v/>
      </c>
      <c r="AA24" s="52" t="str">
        <f>IF(AND('Mapa de Riesgos'!$Y$65="Alta",'Mapa de Riesgos'!$AA$65="Moderado"),CONCATENATE("R9C",'Mapa de Riesgos'!$O$65),"")</f>
        <v/>
      </c>
      <c r="AB24" s="50" t="str">
        <f>IF(AND('Mapa de Riesgos'!$Y$60="Alta",'Mapa de Riesgos'!$AA$60="Mayor"),CONCATENATE("R9C",'Mapa de Riesgos'!$O$60),"")</f>
        <v/>
      </c>
      <c r="AC24" s="51" t="str">
        <f>IF(AND('Mapa de Riesgos'!$Y$61="Alta",'Mapa de Riesgos'!$AA$61="Mayor"),CONCATENATE("R9C",'Mapa de Riesgos'!$O$61),"")</f>
        <v/>
      </c>
      <c r="AD24" s="51" t="str">
        <f>IF(AND('Mapa de Riesgos'!$Y$62="Alta",'Mapa de Riesgos'!$AA$62="Mayor"),CONCATENATE("R9C",'Mapa de Riesgos'!$O$62),"")</f>
        <v/>
      </c>
      <c r="AE24" s="51" t="str">
        <f>IF(AND('Mapa de Riesgos'!$Y$63="Alta",'Mapa de Riesgos'!$AA$63="Mayor"),CONCATENATE("R9C",'Mapa de Riesgos'!$O$63),"")</f>
        <v/>
      </c>
      <c r="AF24" s="51" t="str">
        <f>IF(AND('Mapa de Riesgos'!$Y$64="Alta",'Mapa de Riesgos'!$AA$64="Mayor"),CONCATENATE("R9C",'Mapa de Riesgos'!$O$64),"")</f>
        <v/>
      </c>
      <c r="AG24" s="52" t="str">
        <f>IF(AND('Mapa de Riesgos'!$Y$65="Alta",'Mapa de Riesgos'!$AA$65="Mayor"),CONCATENATE("R9C",'Mapa de Riesgos'!$O$65),"")</f>
        <v/>
      </c>
      <c r="AH24" s="53" t="str">
        <f>IF(AND('Mapa de Riesgos'!$Y$60="Alta",'Mapa de Riesgos'!$AA$60="Catastrófico"),CONCATENATE("R9C",'Mapa de Riesgos'!$O$60),"")</f>
        <v/>
      </c>
      <c r="AI24" s="54" t="str">
        <f>IF(AND('Mapa de Riesgos'!$Y$61="Alta",'Mapa de Riesgos'!$AA$61="Catastrófico"),CONCATENATE("R9C",'Mapa de Riesgos'!$O$61),"")</f>
        <v/>
      </c>
      <c r="AJ24" s="54" t="str">
        <f>IF(AND('Mapa de Riesgos'!$Y$62="Alta",'Mapa de Riesgos'!$AA$62="Catastrófico"),CONCATENATE("R9C",'Mapa de Riesgos'!$O$62),"")</f>
        <v/>
      </c>
      <c r="AK24" s="54" t="str">
        <f>IF(AND('Mapa de Riesgos'!$Y$63="Alta",'Mapa de Riesgos'!$AA$63="Catastrófico"),CONCATENATE("R9C",'Mapa de Riesgos'!$O$63),"")</f>
        <v/>
      </c>
      <c r="AL24" s="54" t="str">
        <f>IF(AND('Mapa de Riesgos'!$Y$64="Alta",'Mapa de Riesgos'!$AA$64="Catastrófico"),CONCATENATE("R9C",'Mapa de Riesgos'!$O$64),"")</f>
        <v/>
      </c>
      <c r="AM24" s="55" t="str">
        <f>IF(AND('Mapa de Riesgos'!$Y$65="Alta",'Mapa de Riesgos'!$AA$65="Catastrófico"),CONCATENATE("R9C",'Mapa de Riesgos'!$O$65),"")</f>
        <v/>
      </c>
      <c r="AN24" s="81"/>
      <c r="AO24" s="525"/>
      <c r="AP24" s="526"/>
      <c r="AQ24" s="526"/>
      <c r="AR24" s="526"/>
      <c r="AS24" s="526"/>
      <c r="AT24" s="527"/>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row>
    <row r="25" spans="1:76" ht="15.75" customHeight="1" thickBot="1" x14ac:dyDescent="0.3">
      <c r="A25" s="81"/>
      <c r="B25" s="474"/>
      <c r="C25" s="474"/>
      <c r="D25" s="475"/>
      <c r="E25" s="518"/>
      <c r="F25" s="519"/>
      <c r="G25" s="519"/>
      <c r="H25" s="519"/>
      <c r="I25" s="519"/>
      <c r="J25" s="68" t="str">
        <f>IF(AND('Mapa de Riesgos'!$Y$66="Alta",'Mapa de Riesgos'!$AA$66="Leve"),CONCATENATE("R10C",'Mapa de Riesgos'!$O$66),"")</f>
        <v/>
      </c>
      <c r="K25" s="69" t="str">
        <f>IF(AND('Mapa de Riesgos'!$Y$67="Alta",'Mapa de Riesgos'!$AA$67="Leve"),CONCATENATE("R10C",'Mapa de Riesgos'!$O$67),"")</f>
        <v/>
      </c>
      <c r="L25" s="69" t="str">
        <f>IF(AND('Mapa de Riesgos'!$Y$68="Alta",'Mapa de Riesgos'!$AA$68="Leve"),CONCATENATE("R10C",'Mapa de Riesgos'!$O$68),"")</f>
        <v/>
      </c>
      <c r="M25" s="69" t="str">
        <f>IF(AND('Mapa de Riesgos'!$Y$69="Alta",'Mapa de Riesgos'!$AA$69="Leve"),CONCATENATE("R10C",'Mapa de Riesgos'!$O$69),"")</f>
        <v/>
      </c>
      <c r="N25" s="69" t="str">
        <f>IF(AND('Mapa de Riesgos'!$Y$70="Alta",'Mapa de Riesgos'!$AA$70="Leve"),CONCATENATE("R10C",'Mapa de Riesgos'!$O$70),"")</f>
        <v/>
      </c>
      <c r="O25" s="70" t="str">
        <f>IF(AND('Mapa de Riesgos'!$Y$71="Alta",'Mapa de Riesgos'!$AA$71="Leve"),CONCATENATE("R10C",'Mapa de Riesgos'!$O$71),"")</f>
        <v/>
      </c>
      <c r="P25" s="68" t="str">
        <f>IF(AND('Mapa de Riesgos'!$Y$66="Alta",'Mapa de Riesgos'!$AA$66="Menor"),CONCATENATE("R10C",'Mapa de Riesgos'!$O$66),"")</f>
        <v/>
      </c>
      <c r="Q25" s="69" t="str">
        <f>IF(AND('Mapa de Riesgos'!$Y$67="Alta",'Mapa de Riesgos'!$AA$67="Menor"),CONCATENATE("R10C",'Mapa de Riesgos'!$O$67),"")</f>
        <v/>
      </c>
      <c r="R25" s="69" t="str">
        <f>IF(AND('Mapa de Riesgos'!$Y$68="Alta",'Mapa de Riesgos'!$AA$68="Menor"),CONCATENATE("R10C",'Mapa de Riesgos'!$O$68),"")</f>
        <v/>
      </c>
      <c r="S25" s="69" t="str">
        <f>IF(AND('Mapa de Riesgos'!$Y$69="Alta",'Mapa de Riesgos'!$AA$69="Menor"),CONCATENATE("R10C",'Mapa de Riesgos'!$O$69),"")</f>
        <v/>
      </c>
      <c r="T25" s="69" t="str">
        <f>IF(AND('Mapa de Riesgos'!$Y$70="Alta",'Mapa de Riesgos'!$AA$70="Menor"),CONCATENATE("R10C",'Mapa de Riesgos'!$O$70),"")</f>
        <v/>
      </c>
      <c r="U25" s="70" t="str">
        <f>IF(AND('Mapa de Riesgos'!$Y$71="Alta",'Mapa de Riesgos'!$AA$71="Menor"),CONCATENATE("R10C",'Mapa de Riesgos'!$O$71),"")</f>
        <v/>
      </c>
      <c r="V25" s="56" t="str">
        <f>IF(AND('Mapa de Riesgos'!$Y$66="Alta",'Mapa de Riesgos'!$AA$66="Moderado"),CONCATENATE("R10C",'Mapa de Riesgos'!$O$66),"")</f>
        <v/>
      </c>
      <c r="W25" s="57" t="str">
        <f>IF(AND('Mapa de Riesgos'!$Y$67="Alta",'Mapa de Riesgos'!$AA$67="Moderado"),CONCATENATE("R10C",'Mapa de Riesgos'!$O$67),"")</f>
        <v/>
      </c>
      <c r="X25" s="57" t="str">
        <f>IF(AND('Mapa de Riesgos'!$Y$68="Alta",'Mapa de Riesgos'!$AA$68="Moderado"),CONCATENATE("R10C",'Mapa de Riesgos'!$O$68),"")</f>
        <v/>
      </c>
      <c r="Y25" s="57" t="str">
        <f>IF(AND('Mapa de Riesgos'!$Y$69="Alta",'Mapa de Riesgos'!$AA$69="Moderado"),CONCATENATE("R10C",'Mapa de Riesgos'!$O$69),"")</f>
        <v/>
      </c>
      <c r="Z25" s="57" t="str">
        <f>IF(AND('Mapa de Riesgos'!$Y$70="Alta",'Mapa de Riesgos'!$AA$70="Moderado"),CONCATENATE("R10C",'Mapa de Riesgos'!$O$70),"")</f>
        <v/>
      </c>
      <c r="AA25" s="58" t="str">
        <f>IF(AND('Mapa de Riesgos'!$Y$71="Alta",'Mapa de Riesgos'!$AA$71="Moderado"),CONCATENATE("R10C",'Mapa de Riesgos'!$O$71),"")</f>
        <v/>
      </c>
      <c r="AB25" s="56" t="str">
        <f>IF(AND('Mapa de Riesgos'!$Y$66="Alta",'Mapa de Riesgos'!$AA$66="Mayor"),CONCATENATE("R10C",'Mapa de Riesgos'!$O$66),"")</f>
        <v/>
      </c>
      <c r="AC25" s="57" t="str">
        <f>IF(AND('Mapa de Riesgos'!$Y$67="Alta",'Mapa de Riesgos'!$AA$67="Mayor"),CONCATENATE("R10C",'Mapa de Riesgos'!$O$67),"")</f>
        <v/>
      </c>
      <c r="AD25" s="57" t="str">
        <f>IF(AND('Mapa de Riesgos'!$Y$68="Alta",'Mapa de Riesgos'!$AA$68="Mayor"),CONCATENATE("R10C",'Mapa de Riesgos'!$O$68),"")</f>
        <v/>
      </c>
      <c r="AE25" s="57" t="str">
        <f>IF(AND('Mapa de Riesgos'!$Y$69="Alta",'Mapa de Riesgos'!$AA$69="Mayor"),CONCATENATE("R10C",'Mapa de Riesgos'!$O$69),"")</f>
        <v/>
      </c>
      <c r="AF25" s="57" t="str">
        <f>IF(AND('Mapa de Riesgos'!$Y$70="Alta",'Mapa de Riesgos'!$AA$70="Mayor"),CONCATENATE("R10C",'Mapa de Riesgos'!$O$70),"")</f>
        <v/>
      </c>
      <c r="AG25" s="58" t="str">
        <f>IF(AND('Mapa de Riesgos'!$Y$71="Alta",'Mapa de Riesgos'!$AA$71="Mayor"),CONCATENATE("R10C",'Mapa de Riesgos'!$O$71),"")</f>
        <v/>
      </c>
      <c r="AH25" s="59" t="str">
        <f>IF(AND('Mapa de Riesgos'!$Y$66="Alta",'Mapa de Riesgos'!$AA$66="Catastrófico"),CONCATENATE("R10C",'Mapa de Riesgos'!$O$66),"")</f>
        <v/>
      </c>
      <c r="AI25" s="60" t="str">
        <f>IF(AND('Mapa de Riesgos'!$Y$67="Alta",'Mapa de Riesgos'!$AA$67="Catastrófico"),CONCATENATE("R10C",'Mapa de Riesgos'!$O$67),"")</f>
        <v/>
      </c>
      <c r="AJ25" s="60" t="str">
        <f>IF(AND('Mapa de Riesgos'!$Y$68="Alta",'Mapa de Riesgos'!$AA$68="Catastrófico"),CONCATENATE("R10C",'Mapa de Riesgos'!$O$68),"")</f>
        <v/>
      </c>
      <c r="AK25" s="60" t="str">
        <f>IF(AND('Mapa de Riesgos'!$Y$69="Alta",'Mapa de Riesgos'!$AA$69="Catastrófico"),CONCATENATE("R10C",'Mapa de Riesgos'!$O$69),"")</f>
        <v/>
      </c>
      <c r="AL25" s="60" t="str">
        <f>IF(AND('Mapa de Riesgos'!$Y$70="Alta",'Mapa de Riesgos'!$AA$70="Catastrófico"),CONCATENATE("R10C",'Mapa de Riesgos'!$O$70),"")</f>
        <v/>
      </c>
      <c r="AM25" s="61" t="str">
        <f>IF(AND('Mapa de Riesgos'!$Y$71="Alta",'Mapa de Riesgos'!$AA$71="Catastrófico"),CONCATENATE("R10C",'Mapa de Riesgos'!$O$71),"")</f>
        <v/>
      </c>
      <c r="AN25" s="81"/>
      <c r="AO25" s="528"/>
      <c r="AP25" s="529"/>
      <c r="AQ25" s="529"/>
      <c r="AR25" s="529"/>
      <c r="AS25" s="529"/>
      <c r="AT25" s="530"/>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row>
    <row r="26" spans="1:76" ht="15" customHeight="1" x14ac:dyDescent="0.25">
      <c r="A26" s="81"/>
      <c r="B26" s="474"/>
      <c r="C26" s="474"/>
      <c r="D26" s="475"/>
      <c r="E26" s="512" t="s">
        <v>133</v>
      </c>
      <c r="F26" s="513"/>
      <c r="G26" s="513"/>
      <c r="H26" s="513"/>
      <c r="I26" s="514"/>
      <c r="J26" s="62" t="str">
        <f ca="1">IF(AND('Mapa de Riesgos'!$Y$12="Media",'Mapa de Riesgos'!$AA$12="Leve"),CONCATENATE("R1C",'Mapa de Riesgos'!$O$12),"")</f>
        <v/>
      </c>
      <c r="K26" s="63" t="str">
        <f ca="1">IF(AND('Mapa de Riesgos'!$Y$13="Media",'Mapa de Riesgos'!$AA$13="Leve"),CONCATENATE("R1C",'Mapa de Riesgos'!$O$13),"")</f>
        <v/>
      </c>
      <c r="L26" s="63" t="str">
        <f>IF(AND('Mapa de Riesgos'!$Y$14="Media",'Mapa de Riesgos'!$AA$14="Leve"),CONCATENATE("R1C",'Mapa de Riesgos'!$O$14),"")</f>
        <v/>
      </c>
      <c r="M26" s="63" t="str">
        <f>IF(AND('Mapa de Riesgos'!$Y$15="Media",'Mapa de Riesgos'!$AA$15="Leve"),CONCATENATE("R1C",'Mapa de Riesgos'!$O$15),"")</f>
        <v/>
      </c>
      <c r="N26" s="63" t="str">
        <f>IF(AND('Mapa de Riesgos'!$Y$16="Media",'Mapa de Riesgos'!$AA$16="Leve"),CONCATENATE("R1C",'Mapa de Riesgos'!$O$16),"")</f>
        <v/>
      </c>
      <c r="O26" s="64" t="str">
        <f>IF(AND('Mapa de Riesgos'!$Y$17="Media",'Mapa de Riesgos'!$AA$17="Leve"),CONCATENATE("R1C",'Mapa de Riesgos'!$O$17),"")</f>
        <v/>
      </c>
      <c r="P26" s="62" t="str">
        <f ca="1">IF(AND('Mapa de Riesgos'!$Y$12="Media",'Mapa de Riesgos'!$AA$12="Menor"),CONCATENATE("R1C",'Mapa de Riesgos'!$O$12),"")</f>
        <v/>
      </c>
      <c r="Q26" s="63" t="str">
        <f ca="1">IF(AND('Mapa de Riesgos'!$Y$13="Media",'Mapa de Riesgos'!$AA$13="Menor"),CONCATENATE("R1C",'Mapa de Riesgos'!$O$13),"")</f>
        <v/>
      </c>
      <c r="R26" s="63" t="str">
        <f>IF(AND('Mapa de Riesgos'!$Y$14="Media",'Mapa de Riesgos'!$AA$14="Menor"),CONCATENATE("R1C",'Mapa de Riesgos'!$O$14),"")</f>
        <v/>
      </c>
      <c r="S26" s="63" t="str">
        <f>IF(AND('Mapa de Riesgos'!$Y$15="Media",'Mapa de Riesgos'!$AA$15="Menor"),CONCATENATE("R1C",'Mapa de Riesgos'!$O$15),"")</f>
        <v/>
      </c>
      <c r="T26" s="63" t="str">
        <f>IF(AND('Mapa de Riesgos'!$Y$16="Media",'Mapa de Riesgos'!$AA$16="Menor"),CONCATENATE("R1C",'Mapa de Riesgos'!$O$16),"")</f>
        <v/>
      </c>
      <c r="U26" s="64" t="str">
        <f>IF(AND('Mapa de Riesgos'!$Y$17="Media",'Mapa de Riesgos'!$AA$17="Menor"),CONCATENATE("R1C",'Mapa de Riesgos'!$O$17),"")</f>
        <v/>
      </c>
      <c r="V26" s="62" t="str">
        <f ca="1">IF(AND('Mapa de Riesgos'!$Y$12="Media",'Mapa de Riesgos'!$AA$12="Moderado"),CONCATENATE("R1C",'Mapa de Riesgos'!$O$12),"")</f>
        <v/>
      </c>
      <c r="W26" s="63" t="str">
        <f ca="1">IF(AND('Mapa de Riesgos'!$Y$13="Media",'Mapa de Riesgos'!$AA$13="Moderado"),CONCATENATE("R1C",'Mapa de Riesgos'!$O$13),"")</f>
        <v/>
      </c>
      <c r="X26" s="63" t="str">
        <f>IF(AND('Mapa de Riesgos'!$Y$14="Media",'Mapa de Riesgos'!$AA$14="Moderado"),CONCATENATE("R1C",'Mapa de Riesgos'!$O$14),"")</f>
        <v/>
      </c>
      <c r="Y26" s="63" t="str">
        <f>IF(AND('Mapa de Riesgos'!$Y$15="Media",'Mapa de Riesgos'!$AA$15="Moderado"),CONCATENATE("R1C",'Mapa de Riesgos'!$O$15),"")</f>
        <v/>
      </c>
      <c r="Z26" s="63" t="str">
        <f>IF(AND('Mapa de Riesgos'!$Y$16="Media",'Mapa de Riesgos'!$AA$16="Moderado"),CONCATENATE("R1C",'Mapa de Riesgos'!$O$16),"")</f>
        <v/>
      </c>
      <c r="AA26" s="64" t="str">
        <f>IF(AND('Mapa de Riesgos'!$Y$17="Media",'Mapa de Riesgos'!$AA$17="Moderado"),CONCATENATE("R1C",'Mapa de Riesgos'!$O$17),"")</f>
        <v/>
      </c>
      <c r="AB26" s="44" t="str">
        <f ca="1">IF(AND('Mapa de Riesgos'!$Y$12="Media",'Mapa de Riesgos'!$AA$12="Mayor"),CONCATENATE("R1C",'Mapa de Riesgos'!$O$12),"")</f>
        <v/>
      </c>
      <c r="AC26" s="45" t="str">
        <f ca="1">IF(AND('Mapa de Riesgos'!$Y$13="Media",'Mapa de Riesgos'!$AA$13="Mayor"),CONCATENATE("R1C",'Mapa de Riesgos'!$O$13),"")</f>
        <v/>
      </c>
      <c r="AD26" s="45" t="str">
        <f>IF(AND('Mapa de Riesgos'!$Y$14="Media",'Mapa de Riesgos'!$AA$14="Mayor"),CONCATENATE("R1C",'Mapa de Riesgos'!$O$14),"")</f>
        <v/>
      </c>
      <c r="AE26" s="45" t="str">
        <f>IF(AND('Mapa de Riesgos'!$Y$15="Media",'Mapa de Riesgos'!$AA$15="Mayor"),CONCATENATE("R1C",'Mapa de Riesgos'!$O$15),"")</f>
        <v/>
      </c>
      <c r="AF26" s="45" t="str">
        <f>IF(AND('Mapa de Riesgos'!$Y$16="Media",'Mapa de Riesgos'!$AA$16="Mayor"),CONCATENATE("R1C",'Mapa de Riesgos'!$O$16),"")</f>
        <v/>
      </c>
      <c r="AG26" s="46" t="str">
        <f>IF(AND('Mapa de Riesgos'!$Y$17="Media",'Mapa de Riesgos'!$AA$17="Mayor"),CONCATENATE("R1C",'Mapa de Riesgos'!$O$17),"")</f>
        <v/>
      </c>
      <c r="AH26" s="47" t="str">
        <f ca="1">IF(AND('Mapa de Riesgos'!$Y$12="Media",'Mapa de Riesgos'!$AA$12="Catastrófico"),CONCATENATE("R1C",'Mapa de Riesgos'!$O$12),"")</f>
        <v/>
      </c>
      <c r="AI26" s="48" t="str">
        <f ca="1">IF(AND('Mapa de Riesgos'!$Y$13="Media",'Mapa de Riesgos'!$AA$13="Catastrófico"),CONCATENATE("R1C",'Mapa de Riesgos'!$O$13),"")</f>
        <v/>
      </c>
      <c r="AJ26" s="48" t="str">
        <f>IF(AND('Mapa de Riesgos'!$Y$14="Media",'Mapa de Riesgos'!$AA$14="Catastrófico"),CONCATENATE("R1C",'Mapa de Riesgos'!$O$14),"")</f>
        <v/>
      </c>
      <c r="AK26" s="48" t="str">
        <f>IF(AND('Mapa de Riesgos'!$Y$15="Media",'Mapa de Riesgos'!$AA$15="Catastrófico"),CONCATENATE("R1C",'Mapa de Riesgos'!$O$15),"")</f>
        <v/>
      </c>
      <c r="AL26" s="48" t="str">
        <f>IF(AND('Mapa de Riesgos'!$Y$16="Media",'Mapa de Riesgos'!$AA$16="Catastrófico"),CONCATENATE("R1C",'Mapa de Riesgos'!$O$16),"")</f>
        <v/>
      </c>
      <c r="AM26" s="49" t="str">
        <f>IF(AND('Mapa de Riesgos'!$Y$17="Media",'Mapa de Riesgos'!$AA$17="Catastrófico"),CONCATENATE("R1C",'Mapa de Riesgos'!$O$17),"")</f>
        <v/>
      </c>
      <c r="AN26" s="81"/>
      <c r="AO26" s="552" t="s">
        <v>134</v>
      </c>
      <c r="AP26" s="553"/>
      <c r="AQ26" s="553"/>
      <c r="AR26" s="553"/>
      <c r="AS26" s="553"/>
      <c r="AT26" s="554"/>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row>
    <row r="27" spans="1:76" ht="15" customHeight="1" x14ac:dyDescent="0.25">
      <c r="A27" s="81"/>
      <c r="B27" s="474"/>
      <c r="C27" s="474"/>
      <c r="D27" s="475"/>
      <c r="E27" s="531"/>
      <c r="F27" s="516"/>
      <c r="G27" s="516"/>
      <c r="H27" s="516"/>
      <c r="I27" s="517"/>
      <c r="J27" s="65" t="str">
        <f ca="1">IF(AND('Mapa de Riesgos'!$Y$18="Media",'Mapa de Riesgos'!$AA$18="Leve"),CONCATENATE("R2C",'Mapa de Riesgos'!$O$18),"")</f>
        <v/>
      </c>
      <c r="K27" s="66" t="str">
        <f ca="1">IF(AND('Mapa de Riesgos'!$Y$19="Media",'Mapa de Riesgos'!$AA$19="Leve"),CONCATENATE("R2C",'Mapa de Riesgos'!$O$19),"")</f>
        <v/>
      </c>
      <c r="L27" s="66" t="str">
        <f>IF(AND('Mapa de Riesgos'!$Y$20="Media",'Mapa de Riesgos'!$AA$20="Leve"),CONCATENATE("R2C",'Mapa de Riesgos'!$O$20),"")</f>
        <v/>
      </c>
      <c r="M27" s="66" t="str">
        <f>IF(AND('Mapa de Riesgos'!$Y$21="Media",'Mapa de Riesgos'!$AA$21="Leve"),CONCATENATE("R2C",'Mapa de Riesgos'!$O$21),"")</f>
        <v/>
      </c>
      <c r="N27" s="66" t="str">
        <f>IF(AND('Mapa de Riesgos'!$Y$22="Media",'Mapa de Riesgos'!$AA$22="Leve"),CONCATENATE("R2C",'Mapa de Riesgos'!$O$22),"")</f>
        <v/>
      </c>
      <c r="O27" s="67" t="str">
        <f>IF(AND('Mapa de Riesgos'!$Y$23="Media",'Mapa de Riesgos'!$AA$23="Leve"),CONCATENATE("R2C",'Mapa de Riesgos'!$O$23),"")</f>
        <v/>
      </c>
      <c r="P27" s="65" t="str">
        <f ca="1">IF(AND('Mapa de Riesgos'!$Y$18="Media",'Mapa de Riesgos'!$AA$18="Menor"),CONCATENATE("R2C",'Mapa de Riesgos'!$O$18),"")</f>
        <v/>
      </c>
      <c r="Q27" s="66" t="str">
        <f ca="1">IF(AND('Mapa de Riesgos'!$Y$19="Media",'Mapa de Riesgos'!$AA$19="Menor"),CONCATENATE("R2C",'Mapa de Riesgos'!$O$19),"")</f>
        <v/>
      </c>
      <c r="R27" s="66" t="str">
        <f>IF(AND('Mapa de Riesgos'!$Y$20="Media",'Mapa de Riesgos'!$AA$20="Menor"),CONCATENATE("R2C",'Mapa de Riesgos'!$O$20),"")</f>
        <v/>
      </c>
      <c r="S27" s="66" t="str">
        <f>IF(AND('Mapa de Riesgos'!$Y$21="Media",'Mapa de Riesgos'!$AA$21="Menor"),CONCATENATE("R2C",'Mapa de Riesgos'!$O$21),"")</f>
        <v/>
      </c>
      <c r="T27" s="66" t="str">
        <f>IF(AND('Mapa de Riesgos'!$Y$22="Media",'Mapa de Riesgos'!$AA$22="Menor"),CONCATENATE("R2C",'Mapa de Riesgos'!$O$22),"")</f>
        <v/>
      </c>
      <c r="U27" s="67" t="str">
        <f>IF(AND('Mapa de Riesgos'!$Y$23="Media",'Mapa de Riesgos'!$AA$23="Menor"),CONCATENATE("R2C",'Mapa de Riesgos'!$O$23),"")</f>
        <v/>
      </c>
      <c r="V27" s="65" t="str">
        <f ca="1">IF(AND('Mapa de Riesgos'!$Y$18="Media",'Mapa de Riesgos'!$AA$18="Moderado"),CONCATENATE("R2C",'Mapa de Riesgos'!$O$18),"")</f>
        <v/>
      </c>
      <c r="W27" s="66" t="str">
        <f ca="1">IF(AND('Mapa de Riesgos'!$Y$19="Media",'Mapa de Riesgos'!$AA$19="Moderado"),CONCATENATE("R2C",'Mapa de Riesgos'!$O$19),"")</f>
        <v/>
      </c>
      <c r="X27" s="66" t="str">
        <f>IF(AND('Mapa de Riesgos'!$Y$20="Media",'Mapa de Riesgos'!$AA$20="Moderado"),CONCATENATE("R2C",'Mapa de Riesgos'!$O$20),"")</f>
        <v/>
      </c>
      <c r="Y27" s="66" t="str">
        <f>IF(AND('Mapa de Riesgos'!$Y$21="Media",'Mapa de Riesgos'!$AA$21="Moderado"),CONCATENATE("R2C",'Mapa de Riesgos'!$O$21),"")</f>
        <v/>
      </c>
      <c r="Z27" s="66" t="str">
        <f>IF(AND('Mapa de Riesgos'!$Y$22="Media",'Mapa de Riesgos'!$AA$22="Moderado"),CONCATENATE("R2C",'Mapa de Riesgos'!$O$22),"")</f>
        <v/>
      </c>
      <c r="AA27" s="67" t="str">
        <f>IF(AND('Mapa de Riesgos'!$Y$23="Media",'Mapa de Riesgos'!$AA$23="Moderado"),CONCATENATE("R2C",'Mapa de Riesgos'!$O$23),"")</f>
        <v/>
      </c>
      <c r="AB27" s="50" t="str">
        <f ca="1">IF(AND('Mapa de Riesgos'!$Y$18="Media",'Mapa de Riesgos'!$AA$18="Mayor"),CONCATENATE("R2C",'Mapa de Riesgos'!$O$18),"")</f>
        <v/>
      </c>
      <c r="AC27" s="51" t="str">
        <f ca="1">IF(AND('Mapa de Riesgos'!$Y$19="Media",'Mapa de Riesgos'!$AA$19="Mayor"),CONCATENATE("R2C",'Mapa de Riesgos'!$O$19),"")</f>
        <v/>
      </c>
      <c r="AD27" s="51" t="str">
        <f>IF(AND('Mapa de Riesgos'!$Y$20="Media",'Mapa de Riesgos'!$AA$20="Mayor"),CONCATENATE("R2C",'Mapa de Riesgos'!$O$20),"")</f>
        <v/>
      </c>
      <c r="AE27" s="51" t="str">
        <f>IF(AND('Mapa de Riesgos'!$Y$21="Media",'Mapa de Riesgos'!$AA$21="Mayor"),CONCATENATE("R2C",'Mapa de Riesgos'!$O$21),"")</f>
        <v/>
      </c>
      <c r="AF27" s="51" t="str">
        <f>IF(AND('Mapa de Riesgos'!$Y$22="Media",'Mapa de Riesgos'!$AA$22="Mayor"),CONCATENATE("R2C",'Mapa de Riesgos'!$O$22),"")</f>
        <v/>
      </c>
      <c r="AG27" s="52" t="str">
        <f>IF(AND('Mapa de Riesgos'!$Y$23="Media",'Mapa de Riesgos'!$AA$23="Mayor"),CONCATENATE("R2C",'Mapa de Riesgos'!$O$23),"")</f>
        <v/>
      </c>
      <c r="AH27" s="53" t="str">
        <f ca="1">IF(AND('Mapa de Riesgos'!$Y$18="Media",'Mapa de Riesgos'!$AA$18="Catastrófico"),CONCATENATE("R2C",'Mapa de Riesgos'!$O$18),"")</f>
        <v/>
      </c>
      <c r="AI27" s="54" t="str">
        <f ca="1">IF(AND('Mapa de Riesgos'!$Y$19="Media",'Mapa de Riesgos'!$AA$19="Catastrófico"),CONCATENATE("R2C",'Mapa de Riesgos'!$O$19),"")</f>
        <v/>
      </c>
      <c r="AJ27" s="54" t="str">
        <f>IF(AND('Mapa de Riesgos'!$Y$20="Media",'Mapa de Riesgos'!$AA$20="Catastrófico"),CONCATENATE("R2C",'Mapa de Riesgos'!$O$20),"")</f>
        <v/>
      </c>
      <c r="AK27" s="54" t="str">
        <f>IF(AND('Mapa de Riesgos'!$Y$21="Media",'Mapa de Riesgos'!$AA$21="Catastrófico"),CONCATENATE("R2C",'Mapa de Riesgos'!$O$21),"")</f>
        <v/>
      </c>
      <c r="AL27" s="54" t="str">
        <f>IF(AND('Mapa de Riesgos'!$Y$22="Media",'Mapa de Riesgos'!$AA$22="Catastrófico"),CONCATENATE("R2C",'Mapa de Riesgos'!$O$22),"")</f>
        <v/>
      </c>
      <c r="AM27" s="55" t="str">
        <f>IF(AND('Mapa de Riesgos'!$Y$23="Media",'Mapa de Riesgos'!$AA$23="Catastrófico"),CONCATENATE("R2C",'Mapa de Riesgos'!$O$23),"")</f>
        <v/>
      </c>
      <c r="AN27" s="81"/>
      <c r="AO27" s="555"/>
      <c r="AP27" s="556"/>
      <c r="AQ27" s="556"/>
      <c r="AR27" s="556"/>
      <c r="AS27" s="556"/>
      <c r="AT27" s="557"/>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row>
    <row r="28" spans="1:76" ht="15" customHeight="1" x14ac:dyDescent="0.25">
      <c r="A28" s="81"/>
      <c r="B28" s="474"/>
      <c r="C28" s="474"/>
      <c r="D28" s="475"/>
      <c r="E28" s="515"/>
      <c r="F28" s="516"/>
      <c r="G28" s="516"/>
      <c r="H28" s="516"/>
      <c r="I28" s="517"/>
      <c r="J28" s="65" t="str">
        <f>IF(AND('Mapa de Riesgos'!$Y$24="Media",'Mapa de Riesgos'!$AA$24="Leve"),CONCATENATE("R3C",'Mapa de Riesgos'!$O$24),"")</f>
        <v/>
      </c>
      <c r="K28" s="66" t="str">
        <f>IF(AND('Mapa de Riesgos'!$Y$25="Media",'Mapa de Riesgos'!$AA$25="Leve"),CONCATENATE("R3C",'Mapa de Riesgos'!$O$25),"")</f>
        <v/>
      </c>
      <c r="L28" s="66" t="str">
        <f>IF(AND('Mapa de Riesgos'!$Y$26="Media",'Mapa de Riesgos'!$AA$26="Leve"),CONCATENATE("R3C",'Mapa de Riesgos'!$O$26),"")</f>
        <v/>
      </c>
      <c r="M28" s="66" t="str">
        <f>IF(AND('Mapa de Riesgos'!$Y$27="Media",'Mapa de Riesgos'!$AA$27="Leve"),CONCATENATE("R3C",'Mapa de Riesgos'!$O$27),"")</f>
        <v/>
      </c>
      <c r="N28" s="66" t="str">
        <f>IF(AND('Mapa de Riesgos'!$Y$28="Media",'Mapa de Riesgos'!$AA$28="Leve"),CONCATENATE("R3C",'Mapa de Riesgos'!$O$28),"")</f>
        <v/>
      </c>
      <c r="O28" s="67" t="str">
        <f>IF(AND('Mapa de Riesgos'!$Y$29="Media",'Mapa de Riesgos'!$AA$29="Leve"),CONCATENATE("R3C",'Mapa de Riesgos'!$O$29),"")</f>
        <v/>
      </c>
      <c r="P28" s="65" t="str">
        <f>IF(AND('Mapa de Riesgos'!$Y$24="Media",'Mapa de Riesgos'!$AA$24="Menor"),CONCATENATE("R3C",'Mapa de Riesgos'!$O$24),"")</f>
        <v/>
      </c>
      <c r="Q28" s="66" t="str">
        <f>IF(AND('Mapa de Riesgos'!$Y$25="Media",'Mapa de Riesgos'!$AA$25="Menor"),CONCATENATE("R3C",'Mapa de Riesgos'!$O$25),"")</f>
        <v/>
      </c>
      <c r="R28" s="66" t="str">
        <f>IF(AND('Mapa de Riesgos'!$Y$26="Media",'Mapa de Riesgos'!$AA$26="Menor"),CONCATENATE("R3C",'Mapa de Riesgos'!$O$26),"")</f>
        <v/>
      </c>
      <c r="S28" s="66" t="str">
        <f>IF(AND('Mapa de Riesgos'!$Y$27="Media",'Mapa de Riesgos'!$AA$27="Menor"),CONCATENATE("R3C",'Mapa de Riesgos'!$O$27),"")</f>
        <v/>
      </c>
      <c r="T28" s="66" t="str">
        <f>IF(AND('Mapa de Riesgos'!$Y$28="Media",'Mapa de Riesgos'!$AA$28="Menor"),CONCATENATE("R3C",'Mapa de Riesgos'!$O$28),"")</f>
        <v/>
      </c>
      <c r="U28" s="67" t="str">
        <f>IF(AND('Mapa de Riesgos'!$Y$29="Media",'Mapa de Riesgos'!$AA$29="Menor"),CONCATENATE("R3C",'Mapa de Riesgos'!$O$29),"")</f>
        <v/>
      </c>
      <c r="V28" s="65" t="str">
        <f>IF(AND('Mapa de Riesgos'!$Y$24="Media",'Mapa de Riesgos'!$AA$24="Moderado"),CONCATENATE("R3C",'Mapa de Riesgos'!$O$24),"")</f>
        <v/>
      </c>
      <c r="W28" s="66" t="str">
        <f>IF(AND('Mapa de Riesgos'!$Y$25="Media",'Mapa de Riesgos'!$AA$25="Moderado"),CONCATENATE("R3C",'Mapa de Riesgos'!$O$25),"")</f>
        <v/>
      </c>
      <c r="X28" s="66" t="str">
        <f>IF(AND('Mapa de Riesgos'!$Y$26="Media",'Mapa de Riesgos'!$AA$26="Moderado"),CONCATENATE("R3C",'Mapa de Riesgos'!$O$26),"")</f>
        <v/>
      </c>
      <c r="Y28" s="66" t="str">
        <f>IF(AND('Mapa de Riesgos'!$Y$27="Media",'Mapa de Riesgos'!$AA$27="Moderado"),CONCATENATE("R3C",'Mapa de Riesgos'!$O$27),"")</f>
        <v/>
      </c>
      <c r="Z28" s="66" t="str">
        <f>IF(AND('Mapa de Riesgos'!$Y$28="Media",'Mapa de Riesgos'!$AA$28="Moderado"),CONCATENATE("R3C",'Mapa de Riesgos'!$O$28),"")</f>
        <v/>
      </c>
      <c r="AA28" s="67" t="str">
        <f>IF(AND('Mapa de Riesgos'!$Y$29="Media",'Mapa de Riesgos'!$AA$29="Moderado"),CONCATENATE("R3C",'Mapa de Riesgos'!$O$29),"")</f>
        <v/>
      </c>
      <c r="AB28" s="50" t="str">
        <f>IF(AND('Mapa de Riesgos'!$Y$24="Media",'Mapa de Riesgos'!$AA$24="Mayor"),CONCATENATE("R3C",'Mapa de Riesgos'!$O$24),"")</f>
        <v/>
      </c>
      <c r="AC28" s="51" t="str">
        <f>IF(AND('Mapa de Riesgos'!$Y$25="Media",'Mapa de Riesgos'!$AA$25="Mayor"),CONCATENATE("R3C",'Mapa de Riesgos'!$O$25),"")</f>
        <v/>
      </c>
      <c r="AD28" s="51" t="str">
        <f>IF(AND('Mapa de Riesgos'!$Y$26="Media",'Mapa de Riesgos'!$AA$26="Mayor"),CONCATENATE("R3C",'Mapa de Riesgos'!$O$26),"")</f>
        <v/>
      </c>
      <c r="AE28" s="51" t="str">
        <f>IF(AND('Mapa de Riesgos'!$Y$27="Media",'Mapa de Riesgos'!$AA$27="Mayor"),CONCATENATE("R3C",'Mapa de Riesgos'!$O$27),"")</f>
        <v/>
      </c>
      <c r="AF28" s="51" t="str">
        <f>IF(AND('Mapa de Riesgos'!$Y$28="Media",'Mapa de Riesgos'!$AA$28="Mayor"),CONCATENATE("R3C",'Mapa de Riesgos'!$O$28),"")</f>
        <v/>
      </c>
      <c r="AG28" s="52" t="str">
        <f>IF(AND('Mapa de Riesgos'!$Y$29="Media",'Mapa de Riesgos'!$AA$29="Mayor"),CONCATENATE("R3C",'Mapa de Riesgos'!$O$29),"")</f>
        <v/>
      </c>
      <c r="AH28" s="53" t="str">
        <f>IF(AND('Mapa de Riesgos'!$Y$24="Media",'Mapa de Riesgos'!$AA$24="Catastrófico"),CONCATENATE("R3C",'Mapa de Riesgos'!$O$24),"")</f>
        <v/>
      </c>
      <c r="AI28" s="54" t="str">
        <f>IF(AND('Mapa de Riesgos'!$Y$25="Media",'Mapa de Riesgos'!$AA$25="Catastrófico"),CONCATENATE("R3C",'Mapa de Riesgos'!$O$25),"")</f>
        <v/>
      </c>
      <c r="AJ28" s="54" t="str">
        <f>IF(AND('Mapa de Riesgos'!$Y$26="Media",'Mapa de Riesgos'!$AA$26="Catastrófico"),CONCATENATE("R3C",'Mapa de Riesgos'!$O$26),"")</f>
        <v/>
      </c>
      <c r="AK28" s="54" t="str">
        <f>IF(AND('Mapa de Riesgos'!$Y$27="Media",'Mapa de Riesgos'!$AA$27="Catastrófico"),CONCATENATE("R3C",'Mapa de Riesgos'!$O$27),"")</f>
        <v/>
      </c>
      <c r="AL28" s="54" t="str">
        <f>IF(AND('Mapa de Riesgos'!$Y$28="Media",'Mapa de Riesgos'!$AA$28="Catastrófico"),CONCATENATE("R3C",'Mapa de Riesgos'!$O$28),"")</f>
        <v/>
      </c>
      <c r="AM28" s="55" t="str">
        <f>IF(AND('Mapa de Riesgos'!$Y$29="Media",'Mapa de Riesgos'!$AA$29="Catastrófico"),CONCATENATE("R3C",'Mapa de Riesgos'!$O$29),"")</f>
        <v/>
      </c>
      <c r="AN28" s="81"/>
      <c r="AO28" s="555"/>
      <c r="AP28" s="556"/>
      <c r="AQ28" s="556"/>
      <c r="AR28" s="556"/>
      <c r="AS28" s="556"/>
      <c r="AT28" s="557"/>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row>
    <row r="29" spans="1:76" ht="15" customHeight="1" x14ac:dyDescent="0.25">
      <c r="A29" s="81"/>
      <c r="B29" s="474"/>
      <c r="C29" s="474"/>
      <c r="D29" s="475"/>
      <c r="E29" s="515"/>
      <c r="F29" s="516"/>
      <c r="G29" s="516"/>
      <c r="H29" s="516"/>
      <c r="I29" s="517"/>
      <c r="J29" s="65" t="str">
        <f>IF(AND('Mapa de Riesgos'!$Y$30="Media",'Mapa de Riesgos'!$AA$30="Leve"),CONCATENATE("R4C",'Mapa de Riesgos'!$O$30),"")</f>
        <v/>
      </c>
      <c r="K29" s="66" t="str">
        <f>IF(AND('Mapa de Riesgos'!$Y$31="Media",'Mapa de Riesgos'!$AA$31="Leve"),CONCATENATE("R4C",'Mapa de Riesgos'!$O$31),"")</f>
        <v/>
      </c>
      <c r="L29" s="66" t="str">
        <f>IF(AND('Mapa de Riesgos'!$Y$32="Media",'Mapa de Riesgos'!$AA$32="Leve"),CONCATENATE("R4C",'Mapa de Riesgos'!$O$32),"")</f>
        <v/>
      </c>
      <c r="M29" s="66" t="str">
        <f>IF(AND('Mapa de Riesgos'!$Y$33="Media",'Mapa de Riesgos'!$AA$33="Leve"),CONCATENATE("R4C",'Mapa de Riesgos'!$O$33),"")</f>
        <v/>
      </c>
      <c r="N29" s="66" t="str">
        <f>IF(AND('Mapa de Riesgos'!$Y$34="Media",'Mapa de Riesgos'!$AA$34="Leve"),CONCATENATE("R4C",'Mapa de Riesgos'!$O$34),"")</f>
        <v/>
      </c>
      <c r="O29" s="67" t="str">
        <f>IF(AND('Mapa de Riesgos'!$Y$35="Media",'Mapa de Riesgos'!$AA$35="Leve"),CONCATENATE("R4C",'Mapa de Riesgos'!$O$35),"")</f>
        <v/>
      </c>
      <c r="P29" s="65" t="str">
        <f>IF(AND('Mapa de Riesgos'!$Y$30="Media",'Mapa de Riesgos'!$AA$30="Menor"),CONCATENATE("R4C",'Mapa de Riesgos'!$O$30),"")</f>
        <v/>
      </c>
      <c r="Q29" s="66" t="str">
        <f>IF(AND('Mapa de Riesgos'!$Y$31="Media",'Mapa de Riesgos'!$AA$31="Menor"),CONCATENATE("R4C",'Mapa de Riesgos'!$O$31),"")</f>
        <v/>
      </c>
      <c r="R29" s="66" t="str">
        <f>IF(AND('Mapa de Riesgos'!$Y$32="Media",'Mapa de Riesgos'!$AA$32="Menor"),CONCATENATE("R4C",'Mapa de Riesgos'!$O$32),"")</f>
        <v/>
      </c>
      <c r="S29" s="66" t="str">
        <f>IF(AND('Mapa de Riesgos'!$Y$33="Media",'Mapa de Riesgos'!$AA$33="Menor"),CONCATENATE("R4C",'Mapa de Riesgos'!$O$33),"")</f>
        <v/>
      </c>
      <c r="T29" s="66" t="str">
        <f>IF(AND('Mapa de Riesgos'!$Y$34="Media",'Mapa de Riesgos'!$AA$34="Menor"),CONCATENATE("R4C",'Mapa de Riesgos'!$O$34),"")</f>
        <v/>
      </c>
      <c r="U29" s="67" t="str">
        <f>IF(AND('Mapa de Riesgos'!$Y$35="Media",'Mapa de Riesgos'!$AA$35="Menor"),CONCATENATE("R4C",'Mapa de Riesgos'!$O$35),"")</f>
        <v/>
      </c>
      <c r="V29" s="65" t="str">
        <f>IF(AND('Mapa de Riesgos'!$Y$30="Media",'Mapa de Riesgos'!$AA$30="Moderado"),CONCATENATE("R4C",'Mapa de Riesgos'!$O$30),"")</f>
        <v/>
      </c>
      <c r="W29" s="66" t="str">
        <f>IF(AND('Mapa de Riesgos'!$Y$31="Media",'Mapa de Riesgos'!$AA$31="Moderado"),CONCATENATE("R4C",'Mapa de Riesgos'!$O$31),"")</f>
        <v/>
      </c>
      <c r="X29" s="66" t="str">
        <f>IF(AND('Mapa de Riesgos'!$Y$32="Media",'Mapa de Riesgos'!$AA$32="Moderado"),CONCATENATE("R4C",'Mapa de Riesgos'!$O$32),"")</f>
        <v/>
      </c>
      <c r="Y29" s="66" t="str">
        <f>IF(AND('Mapa de Riesgos'!$Y$33="Media",'Mapa de Riesgos'!$AA$33="Moderado"),CONCATENATE("R4C",'Mapa de Riesgos'!$O$33),"")</f>
        <v/>
      </c>
      <c r="Z29" s="66" t="str">
        <f>IF(AND('Mapa de Riesgos'!$Y$34="Media",'Mapa de Riesgos'!$AA$34="Moderado"),CONCATENATE("R4C",'Mapa de Riesgos'!$O$34),"")</f>
        <v/>
      </c>
      <c r="AA29" s="67" t="str">
        <f>IF(AND('Mapa de Riesgos'!$Y$35="Media",'Mapa de Riesgos'!$AA$35="Moderado"),CONCATENATE("R4C",'Mapa de Riesgos'!$O$35),"")</f>
        <v/>
      </c>
      <c r="AB29" s="50" t="str">
        <f>IF(AND('Mapa de Riesgos'!$Y$30="Media",'Mapa de Riesgos'!$AA$30="Mayor"),CONCATENATE("R4C",'Mapa de Riesgos'!$O$30),"")</f>
        <v/>
      </c>
      <c r="AC29" s="51" t="str">
        <f>IF(AND('Mapa de Riesgos'!$Y$31="Media",'Mapa de Riesgos'!$AA$31="Mayor"),CONCATENATE("R4C",'Mapa de Riesgos'!$O$31),"")</f>
        <v/>
      </c>
      <c r="AD29" s="51" t="str">
        <f>IF(AND('Mapa de Riesgos'!$Y$32="Media",'Mapa de Riesgos'!$AA$32="Mayor"),CONCATENATE("R4C",'Mapa de Riesgos'!$O$32),"")</f>
        <v/>
      </c>
      <c r="AE29" s="51" t="str">
        <f>IF(AND('Mapa de Riesgos'!$Y$33="Media",'Mapa de Riesgos'!$AA$33="Mayor"),CONCATENATE("R4C",'Mapa de Riesgos'!$O$33),"")</f>
        <v/>
      </c>
      <c r="AF29" s="51" t="str">
        <f>IF(AND('Mapa de Riesgos'!$Y$34="Media",'Mapa de Riesgos'!$AA$34="Mayor"),CONCATENATE("R4C",'Mapa de Riesgos'!$O$34),"")</f>
        <v/>
      </c>
      <c r="AG29" s="52" t="str">
        <f>IF(AND('Mapa de Riesgos'!$Y$35="Media",'Mapa de Riesgos'!$AA$35="Mayor"),CONCATENATE("R4C",'Mapa de Riesgos'!$O$35),"")</f>
        <v/>
      </c>
      <c r="AH29" s="53" t="str">
        <f>IF(AND('Mapa de Riesgos'!$Y$30="Media",'Mapa de Riesgos'!$AA$30="Catastrófico"),CONCATENATE("R4C",'Mapa de Riesgos'!$O$30),"")</f>
        <v/>
      </c>
      <c r="AI29" s="54" t="str">
        <f>IF(AND('Mapa de Riesgos'!$Y$31="Media",'Mapa de Riesgos'!$AA$31="Catastrófico"),CONCATENATE("R4C",'Mapa de Riesgos'!$O$31),"")</f>
        <v/>
      </c>
      <c r="AJ29" s="54" t="str">
        <f>IF(AND('Mapa de Riesgos'!$Y$32="Media",'Mapa de Riesgos'!$AA$32="Catastrófico"),CONCATENATE("R4C",'Mapa de Riesgos'!$O$32),"")</f>
        <v/>
      </c>
      <c r="AK29" s="54" t="str">
        <f>IF(AND('Mapa de Riesgos'!$Y$33="Media",'Mapa de Riesgos'!$AA$33="Catastrófico"),CONCATENATE("R4C",'Mapa de Riesgos'!$O$33),"")</f>
        <v/>
      </c>
      <c r="AL29" s="54" t="str">
        <f>IF(AND('Mapa de Riesgos'!$Y$34="Media",'Mapa de Riesgos'!$AA$34="Catastrófico"),CONCATENATE("R4C",'Mapa de Riesgos'!$O$34),"")</f>
        <v/>
      </c>
      <c r="AM29" s="55" t="str">
        <f>IF(AND('Mapa de Riesgos'!$Y$35="Media",'Mapa de Riesgos'!$AA$35="Catastrófico"),CONCATENATE("R4C",'Mapa de Riesgos'!$O$35),"")</f>
        <v/>
      </c>
      <c r="AN29" s="81"/>
      <c r="AO29" s="555"/>
      <c r="AP29" s="556"/>
      <c r="AQ29" s="556"/>
      <c r="AR29" s="556"/>
      <c r="AS29" s="556"/>
      <c r="AT29" s="557"/>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row>
    <row r="30" spans="1:76" ht="15" customHeight="1" x14ac:dyDescent="0.25">
      <c r="A30" s="81"/>
      <c r="B30" s="474"/>
      <c r="C30" s="474"/>
      <c r="D30" s="475"/>
      <c r="E30" s="515"/>
      <c r="F30" s="516"/>
      <c r="G30" s="516"/>
      <c r="H30" s="516"/>
      <c r="I30" s="517"/>
      <c r="J30" s="65" t="str">
        <f>IF(AND('Mapa de Riesgos'!$Y$36="Media",'Mapa de Riesgos'!$AA$36="Leve"),CONCATENATE("R5C",'Mapa de Riesgos'!$O$36),"")</f>
        <v/>
      </c>
      <c r="K30" s="66" t="str">
        <f>IF(AND('Mapa de Riesgos'!$Y$37="Media",'Mapa de Riesgos'!$AA$37="Leve"),CONCATENATE("R5C",'Mapa de Riesgos'!$O$37),"")</f>
        <v/>
      </c>
      <c r="L30" s="66" t="str">
        <f>IF(AND('Mapa de Riesgos'!$Y$38="Media",'Mapa de Riesgos'!$AA$38="Leve"),CONCATENATE("R5C",'Mapa de Riesgos'!$O$38),"")</f>
        <v/>
      </c>
      <c r="M30" s="66" t="str">
        <f>IF(AND('Mapa de Riesgos'!$Y$39="Media",'Mapa de Riesgos'!$AA$39="Leve"),CONCATENATE("R5C",'Mapa de Riesgos'!$O$39),"")</f>
        <v/>
      </c>
      <c r="N30" s="66" t="str">
        <f>IF(AND('Mapa de Riesgos'!$Y$40="Media",'Mapa de Riesgos'!$AA$40="Leve"),CONCATENATE("R5C",'Mapa de Riesgos'!$O$40),"")</f>
        <v/>
      </c>
      <c r="O30" s="67" t="str">
        <f>IF(AND('Mapa de Riesgos'!$Y$41="Media",'Mapa de Riesgos'!$AA$41="Leve"),CONCATENATE("R5C",'Mapa de Riesgos'!$O$41),"")</f>
        <v/>
      </c>
      <c r="P30" s="65" t="str">
        <f>IF(AND('Mapa de Riesgos'!$Y$36="Media",'Mapa de Riesgos'!$AA$36="Menor"),CONCATENATE("R5C",'Mapa de Riesgos'!$O$36),"")</f>
        <v/>
      </c>
      <c r="Q30" s="66" t="str">
        <f>IF(AND('Mapa de Riesgos'!$Y$37="Media",'Mapa de Riesgos'!$AA$37="Menor"),CONCATENATE("R5C",'Mapa de Riesgos'!$O$37),"")</f>
        <v/>
      </c>
      <c r="R30" s="66" t="str">
        <f>IF(AND('Mapa de Riesgos'!$Y$38="Media",'Mapa de Riesgos'!$AA$38="Menor"),CONCATENATE("R5C",'Mapa de Riesgos'!$O$38),"")</f>
        <v/>
      </c>
      <c r="S30" s="66" t="str">
        <f>IF(AND('Mapa de Riesgos'!$Y$39="Media",'Mapa de Riesgos'!$AA$39="Menor"),CONCATENATE("R5C",'Mapa de Riesgos'!$O$39),"")</f>
        <v/>
      </c>
      <c r="T30" s="66" t="str">
        <f>IF(AND('Mapa de Riesgos'!$Y$40="Media",'Mapa de Riesgos'!$AA$40="Menor"),CONCATENATE("R5C",'Mapa de Riesgos'!$O$40),"")</f>
        <v/>
      </c>
      <c r="U30" s="67" t="str">
        <f>IF(AND('Mapa de Riesgos'!$Y$41="Media",'Mapa de Riesgos'!$AA$41="Menor"),CONCATENATE("R5C",'Mapa de Riesgos'!$O$41),"")</f>
        <v/>
      </c>
      <c r="V30" s="65" t="str">
        <f>IF(AND('Mapa de Riesgos'!$Y$36="Media",'Mapa de Riesgos'!$AA$36="Moderado"),CONCATENATE("R5C",'Mapa de Riesgos'!$O$36),"")</f>
        <v/>
      </c>
      <c r="W30" s="66" t="str">
        <f>IF(AND('Mapa de Riesgos'!$Y$37="Media",'Mapa de Riesgos'!$AA$37="Moderado"),CONCATENATE("R5C",'Mapa de Riesgos'!$O$37),"")</f>
        <v/>
      </c>
      <c r="X30" s="66" t="str">
        <f>IF(AND('Mapa de Riesgos'!$Y$38="Media",'Mapa de Riesgos'!$AA$38="Moderado"),CONCATENATE("R5C",'Mapa de Riesgos'!$O$38),"")</f>
        <v/>
      </c>
      <c r="Y30" s="66" t="str">
        <f>IF(AND('Mapa de Riesgos'!$Y$39="Media",'Mapa de Riesgos'!$AA$39="Moderado"),CONCATENATE("R5C",'Mapa de Riesgos'!$O$39),"")</f>
        <v/>
      </c>
      <c r="Z30" s="66" t="str">
        <f>IF(AND('Mapa de Riesgos'!$Y$40="Media",'Mapa de Riesgos'!$AA$40="Moderado"),CONCATENATE("R5C",'Mapa de Riesgos'!$O$40),"")</f>
        <v/>
      </c>
      <c r="AA30" s="67" t="str">
        <f>IF(AND('Mapa de Riesgos'!$Y$41="Media",'Mapa de Riesgos'!$AA$41="Moderado"),CONCATENATE("R5C",'Mapa de Riesgos'!$O$41),"")</f>
        <v/>
      </c>
      <c r="AB30" s="50" t="str">
        <f>IF(AND('Mapa de Riesgos'!$Y$36="Media",'Mapa de Riesgos'!$AA$36="Mayor"),CONCATENATE("R5C",'Mapa de Riesgos'!$O$36),"")</f>
        <v/>
      </c>
      <c r="AC30" s="51" t="str">
        <f>IF(AND('Mapa de Riesgos'!$Y$37="Media",'Mapa de Riesgos'!$AA$37="Mayor"),CONCATENATE("R5C",'Mapa de Riesgos'!$O$37),"")</f>
        <v/>
      </c>
      <c r="AD30" s="51" t="str">
        <f>IF(AND('Mapa de Riesgos'!$Y$38="Media",'Mapa de Riesgos'!$AA$38="Mayor"),CONCATENATE("R5C",'Mapa de Riesgos'!$O$38),"")</f>
        <v/>
      </c>
      <c r="AE30" s="51" t="str">
        <f>IF(AND('Mapa de Riesgos'!$Y$39="Media",'Mapa de Riesgos'!$AA$39="Mayor"),CONCATENATE("R5C",'Mapa de Riesgos'!$O$39),"")</f>
        <v/>
      </c>
      <c r="AF30" s="51" t="str">
        <f>IF(AND('Mapa de Riesgos'!$Y$40="Media",'Mapa de Riesgos'!$AA$40="Mayor"),CONCATENATE("R5C",'Mapa de Riesgos'!$O$40),"")</f>
        <v/>
      </c>
      <c r="AG30" s="52" t="str">
        <f>IF(AND('Mapa de Riesgos'!$Y$41="Media",'Mapa de Riesgos'!$AA$41="Mayor"),CONCATENATE("R5C",'Mapa de Riesgos'!$O$41),"")</f>
        <v/>
      </c>
      <c r="AH30" s="53" t="str">
        <f>IF(AND('Mapa de Riesgos'!$Y$36="Media",'Mapa de Riesgos'!$AA$36="Catastrófico"),CONCATENATE("R5C",'Mapa de Riesgos'!$O$36),"")</f>
        <v/>
      </c>
      <c r="AI30" s="54" t="str">
        <f>IF(AND('Mapa de Riesgos'!$Y$37="Media",'Mapa de Riesgos'!$AA$37="Catastrófico"),CONCATENATE("R5C",'Mapa de Riesgos'!$O$37),"")</f>
        <v/>
      </c>
      <c r="AJ30" s="54" t="str">
        <f>IF(AND('Mapa de Riesgos'!$Y$38="Media",'Mapa de Riesgos'!$AA$38="Catastrófico"),CONCATENATE("R5C",'Mapa de Riesgos'!$O$38),"")</f>
        <v/>
      </c>
      <c r="AK30" s="54" t="str">
        <f>IF(AND('Mapa de Riesgos'!$Y$39="Media",'Mapa de Riesgos'!$AA$39="Catastrófico"),CONCATENATE("R5C",'Mapa de Riesgos'!$O$39),"")</f>
        <v/>
      </c>
      <c r="AL30" s="54" t="str">
        <f>IF(AND('Mapa de Riesgos'!$Y$40="Media",'Mapa de Riesgos'!$AA$40="Catastrófico"),CONCATENATE("R5C",'Mapa de Riesgos'!$O$40),"")</f>
        <v/>
      </c>
      <c r="AM30" s="55" t="str">
        <f>IF(AND('Mapa de Riesgos'!$Y$41="Media",'Mapa de Riesgos'!$AA$41="Catastrófico"),CONCATENATE("R5C",'Mapa de Riesgos'!$O$41),"")</f>
        <v/>
      </c>
      <c r="AN30" s="81"/>
      <c r="AO30" s="555"/>
      <c r="AP30" s="556"/>
      <c r="AQ30" s="556"/>
      <c r="AR30" s="556"/>
      <c r="AS30" s="556"/>
      <c r="AT30" s="557"/>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row>
    <row r="31" spans="1:76" ht="15" customHeight="1" x14ac:dyDescent="0.25">
      <c r="A31" s="81"/>
      <c r="B31" s="474"/>
      <c r="C31" s="474"/>
      <c r="D31" s="475"/>
      <c r="E31" s="515"/>
      <c r="F31" s="516"/>
      <c r="G31" s="516"/>
      <c r="H31" s="516"/>
      <c r="I31" s="517"/>
      <c r="J31" s="65" t="str">
        <f>IF(AND('Mapa de Riesgos'!$Y$42="Media",'Mapa de Riesgos'!$AA$42="Leve"),CONCATENATE("R6C",'Mapa de Riesgos'!$O$42),"")</f>
        <v/>
      </c>
      <c r="K31" s="66" t="str">
        <f>IF(AND('Mapa de Riesgos'!$Y$43="Media",'Mapa de Riesgos'!$AA$43="Leve"),CONCATENATE("R6C",'Mapa de Riesgos'!$O$43),"")</f>
        <v/>
      </c>
      <c r="L31" s="66" t="str">
        <f>IF(AND('Mapa de Riesgos'!$Y$44="Media",'Mapa de Riesgos'!$AA$44="Leve"),CONCATENATE("R6C",'Mapa de Riesgos'!$O$44),"")</f>
        <v/>
      </c>
      <c r="M31" s="66" t="str">
        <f>IF(AND('Mapa de Riesgos'!$Y$45="Media",'Mapa de Riesgos'!$AA$45="Leve"),CONCATENATE("R6C",'Mapa de Riesgos'!$O$45),"")</f>
        <v/>
      </c>
      <c r="N31" s="66" t="str">
        <f>IF(AND('Mapa de Riesgos'!$Y$46="Media",'Mapa de Riesgos'!$AA$46="Leve"),CONCATENATE("R6C",'Mapa de Riesgos'!$O$46),"")</f>
        <v/>
      </c>
      <c r="O31" s="67" t="str">
        <f>IF(AND('Mapa de Riesgos'!$Y$47="Media",'Mapa de Riesgos'!$AA$47="Leve"),CONCATENATE("R6C",'Mapa de Riesgos'!$O$47),"")</f>
        <v/>
      </c>
      <c r="P31" s="65" t="str">
        <f>IF(AND('Mapa de Riesgos'!$Y$42="Media",'Mapa de Riesgos'!$AA$42="Menor"),CONCATENATE("R6C",'Mapa de Riesgos'!$O$42),"")</f>
        <v/>
      </c>
      <c r="Q31" s="66" t="str">
        <f>IF(AND('Mapa de Riesgos'!$Y$43="Media",'Mapa de Riesgos'!$AA$43="Menor"),CONCATENATE("R6C",'Mapa de Riesgos'!$O$43),"")</f>
        <v/>
      </c>
      <c r="R31" s="66" t="str">
        <f>IF(AND('Mapa de Riesgos'!$Y$44="Media",'Mapa de Riesgos'!$AA$44="Menor"),CONCATENATE("R6C",'Mapa de Riesgos'!$O$44),"")</f>
        <v/>
      </c>
      <c r="S31" s="66" t="str">
        <f>IF(AND('Mapa de Riesgos'!$Y$45="Media",'Mapa de Riesgos'!$AA$45="Menor"),CONCATENATE("R6C",'Mapa de Riesgos'!$O$45),"")</f>
        <v/>
      </c>
      <c r="T31" s="66" t="str">
        <f>IF(AND('Mapa de Riesgos'!$Y$46="Media",'Mapa de Riesgos'!$AA$46="Menor"),CONCATENATE("R6C",'Mapa de Riesgos'!$O$46),"")</f>
        <v/>
      </c>
      <c r="U31" s="67" t="str">
        <f>IF(AND('Mapa de Riesgos'!$Y$47="Media",'Mapa de Riesgos'!$AA$47="Menor"),CONCATENATE("R6C",'Mapa de Riesgos'!$O$47),"")</f>
        <v/>
      </c>
      <c r="V31" s="65" t="str">
        <f>IF(AND('Mapa de Riesgos'!$Y$42="Media",'Mapa de Riesgos'!$AA$42="Moderado"),CONCATENATE("R6C",'Mapa de Riesgos'!$O$42),"")</f>
        <v/>
      </c>
      <c r="W31" s="66" t="str">
        <f>IF(AND('Mapa de Riesgos'!$Y$43="Media",'Mapa de Riesgos'!$AA$43="Moderado"),CONCATENATE("R6C",'Mapa de Riesgos'!$O$43),"")</f>
        <v/>
      </c>
      <c r="X31" s="66" t="str">
        <f>IF(AND('Mapa de Riesgos'!$Y$44="Media",'Mapa de Riesgos'!$AA$44="Moderado"),CONCATENATE("R6C",'Mapa de Riesgos'!$O$44),"")</f>
        <v/>
      </c>
      <c r="Y31" s="66" t="str">
        <f>IF(AND('Mapa de Riesgos'!$Y$45="Media",'Mapa de Riesgos'!$AA$45="Moderado"),CONCATENATE("R6C",'Mapa de Riesgos'!$O$45),"")</f>
        <v/>
      </c>
      <c r="Z31" s="66" t="str">
        <f>IF(AND('Mapa de Riesgos'!$Y$46="Media",'Mapa de Riesgos'!$AA$46="Moderado"),CONCATENATE("R6C",'Mapa de Riesgos'!$O$46),"")</f>
        <v/>
      </c>
      <c r="AA31" s="67" t="str">
        <f>IF(AND('Mapa de Riesgos'!$Y$47="Media",'Mapa de Riesgos'!$AA$47="Moderado"),CONCATENATE("R6C",'Mapa de Riesgos'!$O$47),"")</f>
        <v/>
      </c>
      <c r="AB31" s="50" t="str">
        <f>IF(AND('Mapa de Riesgos'!$Y$42="Media",'Mapa de Riesgos'!$AA$42="Mayor"),CONCATENATE("R6C",'Mapa de Riesgos'!$O$42),"")</f>
        <v/>
      </c>
      <c r="AC31" s="51" t="str">
        <f>IF(AND('Mapa de Riesgos'!$Y$43="Media",'Mapa de Riesgos'!$AA$43="Mayor"),CONCATENATE("R6C",'Mapa de Riesgos'!$O$43),"")</f>
        <v/>
      </c>
      <c r="AD31" s="51" t="str">
        <f>IF(AND('Mapa de Riesgos'!$Y$44="Media",'Mapa de Riesgos'!$AA$44="Mayor"),CONCATENATE("R6C",'Mapa de Riesgos'!$O$44),"")</f>
        <v/>
      </c>
      <c r="AE31" s="51" t="str">
        <f>IF(AND('Mapa de Riesgos'!$Y$45="Media",'Mapa de Riesgos'!$AA$45="Mayor"),CONCATENATE("R6C",'Mapa de Riesgos'!$O$45),"")</f>
        <v/>
      </c>
      <c r="AF31" s="51" t="str">
        <f>IF(AND('Mapa de Riesgos'!$Y$46="Media",'Mapa de Riesgos'!$AA$46="Mayor"),CONCATENATE("R6C",'Mapa de Riesgos'!$O$46),"")</f>
        <v/>
      </c>
      <c r="AG31" s="52" t="str">
        <f>IF(AND('Mapa de Riesgos'!$Y$47="Media",'Mapa de Riesgos'!$AA$47="Mayor"),CONCATENATE("R6C",'Mapa de Riesgos'!$O$47),"")</f>
        <v/>
      </c>
      <c r="AH31" s="53" t="str">
        <f>IF(AND('Mapa de Riesgos'!$Y$42="Media",'Mapa de Riesgos'!$AA$42="Catastrófico"),CONCATENATE("R6C",'Mapa de Riesgos'!$O$42),"")</f>
        <v/>
      </c>
      <c r="AI31" s="54" t="str">
        <f>IF(AND('Mapa de Riesgos'!$Y$43="Media",'Mapa de Riesgos'!$AA$43="Catastrófico"),CONCATENATE("R6C",'Mapa de Riesgos'!$O$43),"")</f>
        <v/>
      </c>
      <c r="AJ31" s="54" t="str">
        <f>IF(AND('Mapa de Riesgos'!$Y$44="Media",'Mapa de Riesgos'!$AA$44="Catastrófico"),CONCATENATE("R6C",'Mapa de Riesgos'!$O$44),"")</f>
        <v/>
      </c>
      <c r="AK31" s="54" t="str">
        <f>IF(AND('Mapa de Riesgos'!$Y$45="Media",'Mapa de Riesgos'!$AA$45="Catastrófico"),CONCATENATE("R6C",'Mapa de Riesgos'!$O$45),"")</f>
        <v/>
      </c>
      <c r="AL31" s="54" t="str">
        <f>IF(AND('Mapa de Riesgos'!$Y$46="Media",'Mapa de Riesgos'!$AA$46="Catastrófico"),CONCATENATE("R6C",'Mapa de Riesgos'!$O$46),"")</f>
        <v/>
      </c>
      <c r="AM31" s="55" t="str">
        <f>IF(AND('Mapa de Riesgos'!$Y$47="Media",'Mapa de Riesgos'!$AA$47="Catastrófico"),CONCATENATE("R6C",'Mapa de Riesgos'!$O$47),"")</f>
        <v/>
      </c>
      <c r="AN31" s="81"/>
      <c r="AO31" s="555"/>
      <c r="AP31" s="556"/>
      <c r="AQ31" s="556"/>
      <c r="AR31" s="556"/>
      <c r="AS31" s="556"/>
      <c r="AT31" s="557"/>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row>
    <row r="32" spans="1:76" ht="15" customHeight="1" x14ac:dyDescent="0.25">
      <c r="A32" s="81"/>
      <c r="B32" s="474"/>
      <c r="C32" s="474"/>
      <c r="D32" s="475"/>
      <c r="E32" s="515"/>
      <c r="F32" s="516"/>
      <c r="G32" s="516"/>
      <c r="H32" s="516"/>
      <c r="I32" s="517"/>
      <c r="J32" s="65" t="str">
        <f>IF(AND('Mapa de Riesgos'!$Y$48="Media",'Mapa de Riesgos'!$AA$48="Leve"),CONCATENATE("R7C",'Mapa de Riesgos'!$O$48),"")</f>
        <v/>
      </c>
      <c r="K32" s="66" t="str">
        <f>IF(AND('Mapa de Riesgos'!$Y$49="Media",'Mapa de Riesgos'!$AA$49="Leve"),CONCATENATE("R7C",'Mapa de Riesgos'!$O$49),"")</f>
        <v/>
      </c>
      <c r="L32" s="66" t="str">
        <f>IF(AND('Mapa de Riesgos'!$Y$50="Media",'Mapa de Riesgos'!$AA$50="Leve"),CONCATENATE("R7C",'Mapa de Riesgos'!$O$50),"")</f>
        <v/>
      </c>
      <c r="M32" s="66" t="str">
        <f>IF(AND('Mapa de Riesgos'!$Y$51="Media",'Mapa de Riesgos'!$AA$51="Leve"),CONCATENATE("R7C",'Mapa de Riesgos'!$O$51),"")</f>
        <v/>
      </c>
      <c r="N32" s="66" t="str">
        <f>IF(AND('Mapa de Riesgos'!$Y$52="Media",'Mapa de Riesgos'!$AA$52="Leve"),CONCATENATE("R7C",'Mapa de Riesgos'!$O$52),"")</f>
        <v/>
      </c>
      <c r="O32" s="67" t="str">
        <f>IF(AND('Mapa de Riesgos'!$Y$53="Media",'Mapa de Riesgos'!$AA$53="Leve"),CONCATENATE("R7C",'Mapa de Riesgos'!$O$53),"")</f>
        <v/>
      </c>
      <c r="P32" s="65" t="str">
        <f>IF(AND('Mapa de Riesgos'!$Y$48="Media",'Mapa de Riesgos'!$AA$48="Menor"),CONCATENATE("R7C",'Mapa de Riesgos'!$O$48),"")</f>
        <v/>
      </c>
      <c r="Q32" s="66" t="str">
        <f>IF(AND('Mapa de Riesgos'!$Y$49="Media",'Mapa de Riesgos'!$AA$49="Menor"),CONCATENATE("R7C",'Mapa de Riesgos'!$O$49),"")</f>
        <v/>
      </c>
      <c r="R32" s="66" t="str">
        <f>IF(AND('Mapa de Riesgos'!$Y$50="Media",'Mapa de Riesgos'!$AA$50="Menor"),CONCATENATE("R7C",'Mapa de Riesgos'!$O$50),"")</f>
        <v/>
      </c>
      <c r="S32" s="66" t="str">
        <f>IF(AND('Mapa de Riesgos'!$Y$51="Media",'Mapa de Riesgos'!$AA$51="Menor"),CONCATENATE("R7C",'Mapa de Riesgos'!$O$51),"")</f>
        <v/>
      </c>
      <c r="T32" s="66" t="str">
        <f>IF(AND('Mapa de Riesgos'!$Y$52="Media",'Mapa de Riesgos'!$AA$52="Menor"),CONCATENATE("R7C",'Mapa de Riesgos'!$O$52),"")</f>
        <v/>
      </c>
      <c r="U32" s="67" t="str">
        <f>IF(AND('Mapa de Riesgos'!$Y$53="Media",'Mapa de Riesgos'!$AA$53="Menor"),CONCATENATE("R7C",'Mapa de Riesgos'!$O$53),"")</f>
        <v/>
      </c>
      <c r="V32" s="65" t="str">
        <f>IF(AND('Mapa de Riesgos'!$Y$48="Media",'Mapa de Riesgos'!$AA$48="Moderado"),CONCATENATE("R7C",'Mapa de Riesgos'!$O$48),"")</f>
        <v/>
      </c>
      <c r="W32" s="66" t="str">
        <f>IF(AND('Mapa de Riesgos'!$Y$49="Media",'Mapa de Riesgos'!$AA$49="Moderado"),CONCATENATE("R7C",'Mapa de Riesgos'!$O$49),"")</f>
        <v/>
      </c>
      <c r="X32" s="66" t="str">
        <f>IF(AND('Mapa de Riesgos'!$Y$50="Media",'Mapa de Riesgos'!$AA$50="Moderado"),CONCATENATE("R7C",'Mapa de Riesgos'!$O$50),"")</f>
        <v/>
      </c>
      <c r="Y32" s="66" t="str">
        <f>IF(AND('Mapa de Riesgos'!$Y$51="Media",'Mapa de Riesgos'!$AA$51="Moderado"),CONCATENATE("R7C",'Mapa de Riesgos'!$O$51),"")</f>
        <v/>
      </c>
      <c r="Z32" s="66" t="str">
        <f>IF(AND('Mapa de Riesgos'!$Y$52="Media",'Mapa de Riesgos'!$AA$52="Moderado"),CONCATENATE("R7C",'Mapa de Riesgos'!$O$52),"")</f>
        <v/>
      </c>
      <c r="AA32" s="67" t="str">
        <f>IF(AND('Mapa de Riesgos'!$Y$53="Media",'Mapa de Riesgos'!$AA$53="Moderado"),CONCATENATE("R7C",'Mapa de Riesgos'!$O$53),"")</f>
        <v/>
      </c>
      <c r="AB32" s="50" t="str">
        <f>IF(AND('Mapa de Riesgos'!$Y$48="Media",'Mapa de Riesgos'!$AA$48="Mayor"),CONCATENATE("R7C",'Mapa de Riesgos'!$O$48),"")</f>
        <v/>
      </c>
      <c r="AC32" s="51" t="str">
        <f>IF(AND('Mapa de Riesgos'!$Y$49="Media",'Mapa de Riesgos'!$AA$49="Mayor"),CONCATENATE("R7C",'Mapa de Riesgos'!$O$49),"")</f>
        <v/>
      </c>
      <c r="AD32" s="51" t="str">
        <f>IF(AND('Mapa de Riesgos'!$Y$50="Media",'Mapa de Riesgos'!$AA$50="Mayor"),CONCATENATE("R7C",'Mapa de Riesgos'!$O$50),"")</f>
        <v/>
      </c>
      <c r="AE32" s="51" t="str">
        <f>IF(AND('Mapa de Riesgos'!$Y$51="Media",'Mapa de Riesgos'!$AA$51="Mayor"),CONCATENATE("R7C",'Mapa de Riesgos'!$O$51),"")</f>
        <v/>
      </c>
      <c r="AF32" s="51" t="str">
        <f>IF(AND('Mapa de Riesgos'!$Y$52="Media",'Mapa de Riesgos'!$AA$52="Mayor"),CONCATENATE("R7C",'Mapa de Riesgos'!$O$52),"")</f>
        <v/>
      </c>
      <c r="AG32" s="52" t="str">
        <f>IF(AND('Mapa de Riesgos'!$Y$53="Media",'Mapa de Riesgos'!$AA$53="Mayor"),CONCATENATE("R7C",'Mapa de Riesgos'!$O$53),"")</f>
        <v/>
      </c>
      <c r="AH32" s="53" t="str">
        <f>IF(AND('Mapa de Riesgos'!$Y$48="Media",'Mapa de Riesgos'!$AA$48="Catastrófico"),CONCATENATE("R7C",'Mapa de Riesgos'!$O$48),"")</f>
        <v/>
      </c>
      <c r="AI32" s="54" t="str">
        <f>IF(AND('Mapa de Riesgos'!$Y$49="Media",'Mapa de Riesgos'!$AA$49="Catastrófico"),CONCATENATE("R7C",'Mapa de Riesgos'!$O$49),"")</f>
        <v/>
      </c>
      <c r="AJ32" s="54" t="str">
        <f>IF(AND('Mapa de Riesgos'!$Y$50="Media",'Mapa de Riesgos'!$AA$50="Catastrófico"),CONCATENATE("R7C",'Mapa de Riesgos'!$O$50),"")</f>
        <v/>
      </c>
      <c r="AK32" s="54" t="str">
        <f>IF(AND('Mapa de Riesgos'!$Y$51="Media",'Mapa de Riesgos'!$AA$51="Catastrófico"),CONCATENATE("R7C",'Mapa de Riesgos'!$O$51),"")</f>
        <v/>
      </c>
      <c r="AL32" s="54" t="str">
        <f>IF(AND('Mapa de Riesgos'!$Y$52="Media",'Mapa de Riesgos'!$AA$52="Catastrófico"),CONCATENATE("R7C",'Mapa de Riesgos'!$O$52),"")</f>
        <v/>
      </c>
      <c r="AM32" s="55" t="str">
        <f>IF(AND('Mapa de Riesgos'!$Y$53="Media",'Mapa de Riesgos'!$AA$53="Catastrófico"),CONCATENATE("R7C",'Mapa de Riesgos'!$O$53),"")</f>
        <v/>
      </c>
      <c r="AN32" s="81"/>
      <c r="AO32" s="555"/>
      <c r="AP32" s="556"/>
      <c r="AQ32" s="556"/>
      <c r="AR32" s="556"/>
      <c r="AS32" s="556"/>
      <c r="AT32" s="557"/>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row>
    <row r="33" spans="1:80" ht="15" customHeight="1" x14ac:dyDescent="0.25">
      <c r="A33" s="81"/>
      <c r="B33" s="474"/>
      <c r="C33" s="474"/>
      <c r="D33" s="475"/>
      <c r="E33" s="515"/>
      <c r="F33" s="516"/>
      <c r="G33" s="516"/>
      <c r="H33" s="516"/>
      <c r="I33" s="517"/>
      <c r="J33" s="65" t="str">
        <f>IF(AND('Mapa de Riesgos'!$Y$54="Media",'Mapa de Riesgos'!$AA$54="Leve"),CONCATENATE("R8C",'Mapa de Riesgos'!$O$54),"")</f>
        <v/>
      </c>
      <c r="K33" s="66" t="str">
        <f>IF(AND('Mapa de Riesgos'!$Y$55="Media",'Mapa de Riesgos'!$AA$55="Leve"),CONCATENATE("R8C",'Mapa de Riesgos'!$O$55),"")</f>
        <v/>
      </c>
      <c r="L33" s="66" t="str">
        <f>IF(AND('Mapa de Riesgos'!$Y$56="Media",'Mapa de Riesgos'!$AA$56="Leve"),CONCATENATE("R8C",'Mapa de Riesgos'!$O$56),"")</f>
        <v/>
      </c>
      <c r="M33" s="66" t="str">
        <f>IF(AND('Mapa de Riesgos'!$Y$57="Media",'Mapa de Riesgos'!$AA$57="Leve"),CONCATENATE("R8C",'Mapa de Riesgos'!$O$57),"")</f>
        <v/>
      </c>
      <c r="N33" s="66" t="str">
        <f>IF(AND('Mapa de Riesgos'!$Y$58="Media",'Mapa de Riesgos'!$AA$58="Leve"),CONCATENATE("R8C",'Mapa de Riesgos'!$O$58),"")</f>
        <v/>
      </c>
      <c r="O33" s="67" t="str">
        <f>IF(AND('Mapa de Riesgos'!$Y$59="Media",'Mapa de Riesgos'!$AA$59="Leve"),CONCATENATE("R8C",'Mapa de Riesgos'!$O$59),"")</f>
        <v/>
      </c>
      <c r="P33" s="65" t="str">
        <f>IF(AND('Mapa de Riesgos'!$Y$54="Media",'Mapa de Riesgos'!$AA$54="Menor"),CONCATENATE("R8C",'Mapa de Riesgos'!$O$54),"")</f>
        <v/>
      </c>
      <c r="Q33" s="66" t="str">
        <f>IF(AND('Mapa de Riesgos'!$Y$55="Media",'Mapa de Riesgos'!$AA$55="Menor"),CONCATENATE("R8C",'Mapa de Riesgos'!$O$55),"")</f>
        <v/>
      </c>
      <c r="R33" s="66" t="str">
        <f>IF(AND('Mapa de Riesgos'!$Y$56="Media",'Mapa de Riesgos'!$AA$56="Menor"),CONCATENATE("R8C",'Mapa de Riesgos'!$O$56),"")</f>
        <v/>
      </c>
      <c r="S33" s="66" t="str">
        <f>IF(AND('Mapa de Riesgos'!$Y$57="Media",'Mapa de Riesgos'!$AA$57="Menor"),CONCATENATE("R8C",'Mapa de Riesgos'!$O$57),"")</f>
        <v/>
      </c>
      <c r="T33" s="66" t="str">
        <f>IF(AND('Mapa de Riesgos'!$Y$58="Media",'Mapa de Riesgos'!$AA$58="Menor"),CONCATENATE("R8C",'Mapa de Riesgos'!$O$58),"")</f>
        <v/>
      </c>
      <c r="U33" s="67" t="str">
        <f>IF(AND('Mapa de Riesgos'!$Y$59="Media",'Mapa de Riesgos'!$AA$59="Menor"),CONCATENATE("R8C",'Mapa de Riesgos'!$O$59),"")</f>
        <v/>
      </c>
      <c r="V33" s="65" t="str">
        <f>IF(AND('Mapa de Riesgos'!$Y$54="Media",'Mapa de Riesgos'!$AA$54="Moderado"),CONCATENATE("R8C",'Mapa de Riesgos'!$O$54),"")</f>
        <v/>
      </c>
      <c r="W33" s="66" t="str">
        <f>IF(AND('Mapa de Riesgos'!$Y$55="Media",'Mapa de Riesgos'!$AA$55="Moderado"),CONCATENATE("R8C",'Mapa de Riesgos'!$O$55),"")</f>
        <v/>
      </c>
      <c r="X33" s="66" t="str">
        <f>IF(AND('Mapa de Riesgos'!$Y$56="Media",'Mapa de Riesgos'!$AA$56="Moderado"),CONCATENATE("R8C",'Mapa de Riesgos'!$O$56),"")</f>
        <v/>
      </c>
      <c r="Y33" s="66" t="str">
        <f>IF(AND('Mapa de Riesgos'!$Y$57="Media",'Mapa de Riesgos'!$AA$57="Moderado"),CONCATENATE("R8C",'Mapa de Riesgos'!$O$57),"")</f>
        <v/>
      </c>
      <c r="Z33" s="66" t="str">
        <f>IF(AND('Mapa de Riesgos'!$Y$58="Media",'Mapa de Riesgos'!$AA$58="Moderado"),CONCATENATE("R8C",'Mapa de Riesgos'!$O$58),"")</f>
        <v/>
      </c>
      <c r="AA33" s="67" t="str">
        <f>IF(AND('Mapa de Riesgos'!$Y$59="Media",'Mapa de Riesgos'!$AA$59="Moderado"),CONCATENATE("R8C",'Mapa de Riesgos'!$O$59),"")</f>
        <v/>
      </c>
      <c r="AB33" s="50" t="str">
        <f>IF(AND('Mapa de Riesgos'!$Y$54="Media",'Mapa de Riesgos'!$AA$54="Mayor"),CONCATENATE("R8C",'Mapa de Riesgos'!$O$54),"")</f>
        <v/>
      </c>
      <c r="AC33" s="51" t="str">
        <f>IF(AND('Mapa de Riesgos'!$Y$55="Media",'Mapa de Riesgos'!$AA$55="Mayor"),CONCATENATE("R8C",'Mapa de Riesgos'!$O$55),"")</f>
        <v/>
      </c>
      <c r="AD33" s="51" t="str">
        <f>IF(AND('Mapa de Riesgos'!$Y$56="Media",'Mapa de Riesgos'!$AA$56="Mayor"),CONCATENATE("R8C",'Mapa de Riesgos'!$O$56),"")</f>
        <v/>
      </c>
      <c r="AE33" s="51" t="str">
        <f>IF(AND('Mapa de Riesgos'!$Y$57="Media",'Mapa de Riesgos'!$AA$57="Mayor"),CONCATENATE("R8C",'Mapa de Riesgos'!$O$57),"")</f>
        <v/>
      </c>
      <c r="AF33" s="51" t="str">
        <f>IF(AND('Mapa de Riesgos'!$Y$58="Media",'Mapa de Riesgos'!$AA$58="Mayor"),CONCATENATE("R8C",'Mapa de Riesgos'!$O$58),"")</f>
        <v/>
      </c>
      <c r="AG33" s="52" t="str">
        <f>IF(AND('Mapa de Riesgos'!$Y$59="Media",'Mapa de Riesgos'!$AA$59="Mayor"),CONCATENATE("R8C",'Mapa de Riesgos'!$O$59),"")</f>
        <v/>
      </c>
      <c r="AH33" s="53" t="str">
        <f>IF(AND('Mapa de Riesgos'!$Y$54="Media",'Mapa de Riesgos'!$AA$54="Catastrófico"),CONCATENATE("R8C",'Mapa de Riesgos'!$O$54),"")</f>
        <v/>
      </c>
      <c r="AI33" s="54" t="str">
        <f>IF(AND('Mapa de Riesgos'!$Y$55="Media",'Mapa de Riesgos'!$AA$55="Catastrófico"),CONCATENATE("R8C",'Mapa de Riesgos'!$O$55),"")</f>
        <v/>
      </c>
      <c r="AJ33" s="54" t="str">
        <f>IF(AND('Mapa de Riesgos'!$Y$56="Media",'Mapa de Riesgos'!$AA$56="Catastrófico"),CONCATENATE("R8C",'Mapa de Riesgos'!$O$56),"")</f>
        <v/>
      </c>
      <c r="AK33" s="54" t="str">
        <f>IF(AND('Mapa de Riesgos'!$Y$57="Media",'Mapa de Riesgos'!$AA$57="Catastrófico"),CONCATENATE("R8C",'Mapa de Riesgos'!$O$57),"")</f>
        <v/>
      </c>
      <c r="AL33" s="54" t="str">
        <f>IF(AND('Mapa de Riesgos'!$Y$58="Media",'Mapa de Riesgos'!$AA$58="Catastrófico"),CONCATENATE("R8C",'Mapa de Riesgos'!$O$58),"")</f>
        <v/>
      </c>
      <c r="AM33" s="55" t="str">
        <f>IF(AND('Mapa de Riesgos'!$Y$59="Media",'Mapa de Riesgos'!$AA$59="Catastrófico"),CONCATENATE("R8C",'Mapa de Riesgos'!$O$59),"")</f>
        <v/>
      </c>
      <c r="AN33" s="81"/>
      <c r="AO33" s="555"/>
      <c r="AP33" s="556"/>
      <c r="AQ33" s="556"/>
      <c r="AR33" s="556"/>
      <c r="AS33" s="556"/>
      <c r="AT33" s="557"/>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row>
    <row r="34" spans="1:80" ht="15" customHeight="1" x14ac:dyDescent="0.25">
      <c r="A34" s="81"/>
      <c r="B34" s="474"/>
      <c r="C34" s="474"/>
      <c r="D34" s="475"/>
      <c r="E34" s="515"/>
      <c r="F34" s="516"/>
      <c r="G34" s="516"/>
      <c r="H34" s="516"/>
      <c r="I34" s="517"/>
      <c r="J34" s="65" t="str">
        <f>IF(AND('Mapa de Riesgos'!$Y$60="Media",'Mapa de Riesgos'!$AA$60="Leve"),CONCATENATE("R9C",'Mapa de Riesgos'!$O$60),"")</f>
        <v/>
      </c>
      <c r="K34" s="66" t="str">
        <f>IF(AND('Mapa de Riesgos'!$Y$61="Media",'Mapa de Riesgos'!$AA$61="Leve"),CONCATENATE("R9C",'Mapa de Riesgos'!$O$61),"")</f>
        <v/>
      </c>
      <c r="L34" s="66" t="str">
        <f>IF(AND('Mapa de Riesgos'!$Y$62="Media",'Mapa de Riesgos'!$AA$62="Leve"),CONCATENATE("R9C",'Mapa de Riesgos'!$O$62),"")</f>
        <v/>
      </c>
      <c r="M34" s="66" t="str">
        <f>IF(AND('Mapa de Riesgos'!$Y$63="Media",'Mapa de Riesgos'!$AA$63="Leve"),CONCATENATE("R9C",'Mapa de Riesgos'!$O$63),"")</f>
        <v/>
      </c>
      <c r="N34" s="66" t="str">
        <f>IF(AND('Mapa de Riesgos'!$Y$64="Media",'Mapa de Riesgos'!$AA$64="Leve"),CONCATENATE("R9C",'Mapa de Riesgos'!$O$64),"")</f>
        <v/>
      </c>
      <c r="O34" s="67" t="str">
        <f>IF(AND('Mapa de Riesgos'!$Y$65="Media",'Mapa de Riesgos'!$AA$65="Leve"),CONCATENATE("R9C",'Mapa de Riesgos'!$O$65),"")</f>
        <v/>
      </c>
      <c r="P34" s="65" t="str">
        <f>IF(AND('Mapa de Riesgos'!$Y$60="Media",'Mapa de Riesgos'!$AA$60="Menor"),CONCATENATE("R9C",'Mapa de Riesgos'!$O$60),"")</f>
        <v/>
      </c>
      <c r="Q34" s="66" t="str">
        <f>IF(AND('Mapa de Riesgos'!$Y$61="Media",'Mapa de Riesgos'!$AA$61="Menor"),CONCATENATE("R9C",'Mapa de Riesgos'!$O$61),"")</f>
        <v/>
      </c>
      <c r="R34" s="66" t="str">
        <f>IF(AND('Mapa de Riesgos'!$Y$62="Media",'Mapa de Riesgos'!$AA$62="Menor"),CONCATENATE("R9C",'Mapa de Riesgos'!$O$62),"")</f>
        <v/>
      </c>
      <c r="S34" s="66" t="str">
        <f>IF(AND('Mapa de Riesgos'!$Y$63="Media",'Mapa de Riesgos'!$AA$63="Menor"),CONCATENATE("R9C",'Mapa de Riesgos'!$O$63),"")</f>
        <v/>
      </c>
      <c r="T34" s="66" t="str">
        <f>IF(AND('Mapa de Riesgos'!$Y$64="Media",'Mapa de Riesgos'!$AA$64="Menor"),CONCATENATE("R9C",'Mapa de Riesgos'!$O$64),"")</f>
        <v/>
      </c>
      <c r="U34" s="67" t="str">
        <f>IF(AND('Mapa de Riesgos'!$Y$65="Media",'Mapa de Riesgos'!$AA$65="Menor"),CONCATENATE("R9C",'Mapa de Riesgos'!$O$65),"")</f>
        <v/>
      </c>
      <c r="V34" s="65" t="str">
        <f>IF(AND('Mapa de Riesgos'!$Y$60="Media",'Mapa de Riesgos'!$AA$60="Moderado"),CONCATENATE("R9C",'Mapa de Riesgos'!$O$60),"")</f>
        <v/>
      </c>
      <c r="W34" s="66" t="str">
        <f>IF(AND('Mapa de Riesgos'!$Y$61="Media",'Mapa de Riesgos'!$AA$61="Moderado"),CONCATENATE("R9C",'Mapa de Riesgos'!$O$61),"")</f>
        <v/>
      </c>
      <c r="X34" s="66" t="str">
        <f>IF(AND('Mapa de Riesgos'!$Y$62="Media",'Mapa de Riesgos'!$AA$62="Moderado"),CONCATENATE("R9C",'Mapa de Riesgos'!$O$62),"")</f>
        <v/>
      </c>
      <c r="Y34" s="66" t="str">
        <f>IF(AND('Mapa de Riesgos'!$Y$63="Media",'Mapa de Riesgos'!$AA$63="Moderado"),CONCATENATE("R9C",'Mapa de Riesgos'!$O$63),"")</f>
        <v/>
      </c>
      <c r="Z34" s="66" t="str">
        <f>IF(AND('Mapa de Riesgos'!$Y$64="Media",'Mapa de Riesgos'!$AA$64="Moderado"),CONCATENATE("R9C",'Mapa de Riesgos'!$O$64),"")</f>
        <v/>
      </c>
      <c r="AA34" s="67" t="str">
        <f>IF(AND('Mapa de Riesgos'!$Y$65="Media",'Mapa de Riesgos'!$AA$65="Moderado"),CONCATENATE("R9C",'Mapa de Riesgos'!$O$65),"")</f>
        <v/>
      </c>
      <c r="AB34" s="50" t="str">
        <f>IF(AND('Mapa de Riesgos'!$Y$60="Media",'Mapa de Riesgos'!$AA$60="Mayor"),CONCATENATE("R9C",'Mapa de Riesgos'!$O$60),"")</f>
        <v/>
      </c>
      <c r="AC34" s="51" t="str">
        <f>IF(AND('Mapa de Riesgos'!$Y$61="Media",'Mapa de Riesgos'!$AA$61="Mayor"),CONCATENATE("R9C",'Mapa de Riesgos'!$O$61),"")</f>
        <v/>
      </c>
      <c r="AD34" s="51" t="str">
        <f>IF(AND('Mapa de Riesgos'!$Y$62="Media",'Mapa de Riesgos'!$AA$62="Mayor"),CONCATENATE("R9C",'Mapa de Riesgos'!$O$62),"")</f>
        <v/>
      </c>
      <c r="AE34" s="51" t="str">
        <f>IF(AND('Mapa de Riesgos'!$Y$63="Media",'Mapa de Riesgos'!$AA$63="Mayor"),CONCATENATE("R9C",'Mapa de Riesgos'!$O$63),"")</f>
        <v/>
      </c>
      <c r="AF34" s="51" t="str">
        <f>IF(AND('Mapa de Riesgos'!$Y$64="Media",'Mapa de Riesgos'!$AA$64="Mayor"),CONCATENATE("R9C",'Mapa de Riesgos'!$O$64),"")</f>
        <v/>
      </c>
      <c r="AG34" s="52" t="str">
        <f>IF(AND('Mapa de Riesgos'!$Y$65="Media",'Mapa de Riesgos'!$AA$65="Mayor"),CONCATENATE("R9C",'Mapa de Riesgos'!$O$65),"")</f>
        <v/>
      </c>
      <c r="AH34" s="53" t="str">
        <f>IF(AND('Mapa de Riesgos'!$Y$60="Media",'Mapa de Riesgos'!$AA$60="Catastrófico"),CONCATENATE("R9C",'Mapa de Riesgos'!$O$60),"")</f>
        <v/>
      </c>
      <c r="AI34" s="54" t="str">
        <f>IF(AND('Mapa de Riesgos'!$Y$61="Media",'Mapa de Riesgos'!$AA$61="Catastrófico"),CONCATENATE("R9C",'Mapa de Riesgos'!$O$61),"")</f>
        <v/>
      </c>
      <c r="AJ34" s="54" t="str">
        <f>IF(AND('Mapa de Riesgos'!$Y$62="Media",'Mapa de Riesgos'!$AA$62="Catastrófico"),CONCATENATE("R9C",'Mapa de Riesgos'!$O$62),"")</f>
        <v/>
      </c>
      <c r="AK34" s="54" t="str">
        <f>IF(AND('Mapa de Riesgos'!$Y$63="Media",'Mapa de Riesgos'!$AA$63="Catastrófico"),CONCATENATE("R9C",'Mapa de Riesgos'!$O$63),"")</f>
        <v/>
      </c>
      <c r="AL34" s="54" t="str">
        <f>IF(AND('Mapa de Riesgos'!$Y$64="Media",'Mapa de Riesgos'!$AA$64="Catastrófico"),CONCATENATE("R9C",'Mapa de Riesgos'!$O$64),"")</f>
        <v/>
      </c>
      <c r="AM34" s="55" t="str">
        <f>IF(AND('Mapa de Riesgos'!$Y$65="Media",'Mapa de Riesgos'!$AA$65="Catastrófico"),CONCATENATE("R9C",'Mapa de Riesgos'!$O$65),"")</f>
        <v/>
      </c>
      <c r="AN34" s="81"/>
      <c r="AO34" s="555"/>
      <c r="AP34" s="556"/>
      <c r="AQ34" s="556"/>
      <c r="AR34" s="556"/>
      <c r="AS34" s="556"/>
      <c r="AT34" s="557"/>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row>
    <row r="35" spans="1:80" ht="15.75" customHeight="1" thickBot="1" x14ac:dyDescent="0.3">
      <c r="A35" s="81"/>
      <c r="B35" s="474"/>
      <c r="C35" s="474"/>
      <c r="D35" s="475"/>
      <c r="E35" s="518"/>
      <c r="F35" s="519"/>
      <c r="G35" s="519"/>
      <c r="H35" s="519"/>
      <c r="I35" s="520"/>
      <c r="J35" s="65" t="str">
        <f>IF(AND('Mapa de Riesgos'!$Y$66="Media",'Mapa de Riesgos'!$AA$66="Leve"),CONCATENATE("R10C",'Mapa de Riesgos'!$O$66),"")</f>
        <v/>
      </c>
      <c r="K35" s="66" t="str">
        <f>IF(AND('Mapa de Riesgos'!$Y$67="Media",'Mapa de Riesgos'!$AA$67="Leve"),CONCATENATE("R10C",'Mapa de Riesgos'!$O$67),"")</f>
        <v/>
      </c>
      <c r="L35" s="66" t="str">
        <f>IF(AND('Mapa de Riesgos'!$Y$68="Media",'Mapa de Riesgos'!$AA$68="Leve"),CONCATENATE("R10C",'Mapa de Riesgos'!$O$68),"")</f>
        <v/>
      </c>
      <c r="M35" s="66" t="str">
        <f>IF(AND('Mapa de Riesgos'!$Y$69="Media",'Mapa de Riesgos'!$AA$69="Leve"),CONCATENATE("R10C",'Mapa de Riesgos'!$O$69),"")</f>
        <v/>
      </c>
      <c r="N35" s="66" t="str">
        <f>IF(AND('Mapa de Riesgos'!$Y$70="Media",'Mapa de Riesgos'!$AA$70="Leve"),CONCATENATE("R10C",'Mapa de Riesgos'!$O$70),"")</f>
        <v/>
      </c>
      <c r="O35" s="67" t="str">
        <f>IF(AND('Mapa de Riesgos'!$Y$71="Media",'Mapa de Riesgos'!$AA$71="Leve"),CONCATENATE("R10C",'Mapa de Riesgos'!$O$71),"")</f>
        <v/>
      </c>
      <c r="P35" s="65" t="str">
        <f>IF(AND('Mapa de Riesgos'!$Y$66="Media",'Mapa de Riesgos'!$AA$66="Menor"),CONCATENATE("R10C",'Mapa de Riesgos'!$O$66),"")</f>
        <v/>
      </c>
      <c r="Q35" s="66" t="str">
        <f>IF(AND('Mapa de Riesgos'!$Y$67="Media",'Mapa de Riesgos'!$AA$67="Menor"),CONCATENATE("R10C",'Mapa de Riesgos'!$O$67),"")</f>
        <v/>
      </c>
      <c r="R35" s="66" t="str">
        <f>IF(AND('Mapa de Riesgos'!$Y$68="Media",'Mapa de Riesgos'!$AA$68="Menor"),CONCATENATE("R10C",'Mapa de Riesgos'!$O$68),"")</f>
        <v/>
      </c>
      <c r="S35" s="66" t="str">
        <f>IF(AND('Mapa de Riesgos'!$Y$69="Media",'Mapa de Riesgos'!$AA$69="Menor"),CONCATENATE("R10C",'Mapa de Riesgos'!$O$69),"")</f>
        <v/>
      </c>
      <c r="T35" s="66" t="str">
        <f>IF(AND('Mapa de Riesgos'!$Y$70="Media",'Mapa de Riesgos'!$AA$70="Menor"),CONCATENATE("R10C",'Mapa de Riesgos'!$O$70),"")</f>
        <v/>
      </c>
      <c r="U35" s="67" t="str">
        <f>IF(AND('Mapa de Riesgos'!$Y$71="Media",'Mapa de Riesgos'!$AA$71="Menor"),CONCATENATE("R10C",'Mapa de Riesgos'!$O$71),"")</f>
        <v/>
      </c>
      <c r="V35" s="65" t="str">
        <f>IF(AND('Mapa de Riesgos'!$Y$66="Media",'Mapa de Riesgos'!$AA$66="Moderado"),CONCATENATE("R10C",'Mapa de Riesgos'!$O$66),"")</f>
        <v/>
      </c>
      <c r="W35" s="66" t="str">
        <f>IF(AND('Mapa de Riesgos'!$Y$67="Media",'Mapa de Riesgos'!$AA$67="Moderado"),CONCATENATE("R10C",'Mapa de Riesgos'!$O$67),"")</f>
        <v/>
      </c>
      <c r="X35" s="66" t="str">
        <f>IF(AND('Mapa de Riesgos'!$Y$68="Media",'Mapa de Riesgos'!$AA$68="Moderado"),CONCATENATE("R10C",'Mapa de Riesgos'!$O$68),"")</f>
        <v/>
      </c>
      <c r="Y35" s="66" t="str">
        <f>IF(AND('Mapa de Riesgos'!$Y$69="Media",'Mapa de Riesgos'!$AA$69="Moderado"),CONCATENATE("R10C",'Mapa de Riesgos'!$O$69),"")</f>
        <v/>
      </c>
      <c r="Z35" s="66" t="str">
        <f>IF(AND('Mapa de Riesgos'!$Y$70="Media",'Mapa de Riesgos'!$AA$70="Moderado"),CONCATENATE("R10C",'Mapa de Riesgos'!$O$70),"")</f>
        <v/>
      </c>
      <c r="AA35" s="67" t="str">
        <f>IF(AND('Mapa de Riesgos'!$Y$71="Media",'Mapa de Riesgos'!$AA$71="Moderado"),CONCATENATE("R10C",'Mapa de Riesgos'!$O$71),"")</f>
        <v/>
      </c>
      <c r="AB35" s="56" t="str">
        <f>IF(AND('Mapa de Riesgos'!$Y$66="Media",'Mapa de Riesgos'!$AA$66="Mayor"),CONCATENATE("R10C",'Mapa de Riesgos'!$O$66),"")</f>
        <v/>
      </c>
      <c r="AC35" s="57" t="str">
        <f>IF(AND('Mapa de Riesgos'!$Y$67="Media",'Mapa de Riesgos'!$AA$67="Mayor"),CONCATENATE("R10C",'Mapa de Riesgos'!$O$67),"")</f>
        <v/>
      </c>
      <c r="AD35" s="57" t="str">
        <f>IF(AND('Mapa de Riesgos'!$Y$68="Media",'Mapa de Riesgos'!$AA$68="Mayor"),CONCATENATE("R10C",'Mapa de Riesgos'!$O$68),"")</f>
        <v/>
      </c>
      <c r="AE35" s="57" t="str">
        <f>IF(AND('Mapa de Riesgos'!$Y$69="Media",'Mapa de Riesgos'!$AA$69="Mayor"),CONCATENATE("R10C",'Mapa de Riesgos'!$O$69),"")</f>
        <v/>
      </c>
      <c r="AF35" s="57" t="str">
        <f>IF(AND('Mapa de Riesgos'!$Y$70="Media",'Mapa de Riesgos'!$AA$70="Mayor"),CONCATENATE("R10C",'Mapa de Riesgos'!$O$70),"")</f>
        <v/>
      </c>
      <c r="AG35" s="58" t="str">
        <f>IF(AND('Mapa de Riesgos'!$Y$71="Media",'Mapa de Riesgos'!$AA$71="Mayor"),CONCATENATE("R10C",'Mapa de Riesgos'!$O$71),"")</f>
        <v/>
      </c>
      <c r="AH35" s="59" t="str">
        <f>IF(AND('Mapa de Riesgos'!$Y$66="Media",'Mapa de Riesgos'!$AA$66="Catastrófico"),CONCATENATE("R10C",'Mapa de Riesgos'!$O$66),"")</f>
        <v/>
      </c>
      <c r="AI35" s="60" t="str">
        <f>IF(AND('Mapa de Riesgos'!$Y$67="Media",'Mapa de Riesgos'!$AA$67="Catastrófico"),CONCATENATE("R10C",'Mapa de Riesgos'!$O$67),"")</f>
        <v/>
      </c>
      <c r="AJ35" s="60" t="str">
        <f>IF(AND('Mapa de Riesgos'!$Y$68="Media",'Mapa de Riesgos'!$AA$68="Catastrófico"),CONCATENATE("R10C",'Mapa de Riesgos'!$O$68),"")</f>
        <v/>
      </c>
      <c r="AK35" s="60" t="str">
        <f>IF(AND('Mapa de Riesgos'!$Y$69="Media",'Mapa de Riesgos'!$AA$69="Catastrófico"),CONCATENATE("R10C",'Mapa de Riesgos'!$O$69),"")</f>
        <v/>
      </c>
      <c r="AL35" s="60" t="str">
        <f>IF(AND('Mapa de Riesgos'!$Y$70="Media",'Mapa de Riesgos'!$AA$70="Catastrófico"),CONCATENATE("R10C",'Mapa de Riesgos'!$O$70),"")</f>
        <v/>
      </c>
      <c r="AM35" s="61" t="str">
        <f>IF(AND('Mapa de Riesgos'!$Y$71="Media",'Mapa de Riesgos'!$AA$71="Catastrófico"),CONCATENATE("R10C",'Mapa de Riesgos'!$O$71),"")</f>
        <v/>
      </c>
      <c r="AN35" s="81"/>
      <c r="AO35" s="558"/>
      <c r="AP35" s="559"/>
      <c r="AQ35" s="559"/>
      <c r="AR35" s="559"/>
      <c r="AS35" s="559"/>
      <c r="AT35" s="560"/>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row>
    <row r="36" spans="1:80" ht="15" customHeight="1" x14ac:dyDescent="0.25">
      <c r="A36" s="81"/>
      <c r="B36" s="474"/>
      <c r="C36" s="474"/>
      <c r="D36" s="475"/>
      <c r="E36" s="512" t="s">
        <v>135</v>
      </c>
      <c r="F36" s="513"/>
      <c r="G36" s="513"/>
      <c r="H36" s="513"/>
      <c r="I36" s="513"/>
      <c r="J36" s="71" t="str">
        <f ca="1">IF(AND('Mapa de Riesgos'!$Y$12="Baja",'Mapa de Riesgos'!$AA$12="Leve"),CONCATENATE("R1C",'Mapa de Riesgos'!$O$12),"")</f>
        <v/>
      </c>
      <c r="K36" s="72" t="str">
        <f ca="1">IF(AND('Mapa de Riesgos'!$Y$13="Baja",'Mapa de Riesgos'!$AA$13="Leve"),CONCATENATE("R1C",'Mapa de Riesgos'!$O$13),"")</f>
        <v/>
      </c>
      <c r="L36" s="72" t="str">
        <f>IF(AND('Mapa de Riesgos'!$Y$14="Baja",'Mapa de Riesgos'!$AA$14="Leve"),CONCATENATE("R1C",'Mapa de Riesgos'!$O$14),"")</f>
        <v/>
      </c>
      <c r="M36" s="72" t="str">
        <f>IF(AND('Mapa de Riesgos'!$Y$15="Baja",'Mapa de Riesgos'!$AA$15="Leve"),CONCATENATE("R1C",'Mapa de Riesgos'!$O$15),"")</f>
        <v/>
      </c>
      <c r="N36" s="72" t="str">
        <f>IF(AND('Mapa de Riesgos'!$Y$16="Baja",'Mapa de Riesgos'!$AA$16="Leve"),CONCATENATE("R1C",'Mapa de Riesgos'!$O$16),"")</f>
        <v/>
      </c>
      <c r="O36" s="73" t="str">
        <f>IF(AND('Mapa de Riesgos'!$Y$17="Baja",'Mapa de Riesgos'!$AA$17="Leve"),CONCATENATE("R1C",'Mapa de Riesgos'!$O$17),"")</f>
        <v/>
      </c>
      <c r="P36" s="62" t="str">
        <f ca="1">IF(AND('Mapa de Riesgos'!$Y$12="Baja",'Mapa de Riesgos'!$AA$12="Menor"),CONCATENATE("R1C",'Mapa de Riesgos'!$O$12),"")</f>
        <v/>
      </c>
      <c r="Q36" s="63" t="str">
        <f ca="1">IF(AND('Mapa de Riesgos'!$Y$13="Baja",'Mapa de Riesgos'!$AA$13="Menor"),CONCATENATE("R1C",'Mapa de Riesgos'!$O$13),"")</f>
        <v/>
      </c>
      <c r="R36" s="63" t="str">
        <f>IF(AND('Mapa de Riesgos'!$Y$14="Baja",'Mapa de Riesgos'!$AA$14="Menor"),CONCATENATE("R1C",'Mapa de Riesgos'!$O$14),"")</f>
        <v/>
      </c>
      <c r="S36" s="63" t="str">
        <f>IF(AND('Mapa de Riesgos'!$Y$15="Baja",'Mapa de Riesgos'!$AA$15="Menor"),CONCATENATE("R1C",'Mapa de Riesgos'!$O$15),"")</f>
        <v/>
      </c>
      <c r="T36" s="63" t="str">
        <f>IF(AND('Mapa de Riesgos'!$Y$16="Baja",'Mapa de Riesgos'!$AA$16="Menor"),CONCATENATE("R1C",'Mapa de Riesgos'!$O$16),"")</f>
        <v/>
      </c>
      <c r="U36" s="64" t="str">
        <f>IF(AND('Mapa de Riesgos'!$Y$17="Baja",'Mapa de Riesgos'!$AA$17="Menor"),CONCATENATE("R1C",'Mapa de Riesgos'!$O$17),"")</f>
        <v/>
      </c>
      <c r="V36" s="62" t="str">
        <f ca="1">IF(AND('Mapa de Riesgos'!$Y$12="Baja",'Mapa de Riesgos'!$AA$12="Moderado"),CONCATENATE("R1C",'Mapa de Riesgos'!$O$12),"")</f>
        <v>R1C1</v>
      </c>
      <c r="W36" s="63" t="str">
        <f ca="1">IF(AND('Mapa de Riesgos'!$Y$13="Baja",'Mapa de Riesgos'!$AA$13="Moderado"),CONCATENATE("R1C",'Mapa de Riesgos'!$O$13),"")</f>
        <v/>
      </c>
      <c r="X36" s="63" t="str">
        <f>IF(AND('Mapa de Riesgos'!$Y$14="Baja",'Mapa de Riesgos'!$AA$14="Moderado"),CONCATENATE("R1C",'Mapa de Riesgos'!$O$14),"")</f>
        <v/>
      </c>
      <c r="Y36" s="63" t="str">
        <f>IF(AND('Mapa de Riesgos'!$Y$15="Baja",'Mapa de Riesgos'!$AA$15="Moderado"),CONCATENATE("R1C",'Mapa de Riesgos'!$O$15),"")</f>
        <v/>
      </c>
      <c r="Z36" s="63" t="str">
        <f>IF(AND('Mapa de Riesgos'!$Y$16="Baja",'Mapa de Riesgos'!$AA$16="Moderado"),CONCATENATE("R1C",'Mapa de Riesgos'!$O$16),"")</f>
        <v/>
      </c>
      <c r="AA36" s="64" t="str">
        <f>IF(AND('Mapa de Riesgos'!$Y$17="Baja",'Mapa de Riesgos'!$AA$17="Moderado"),CONCATENATE("R1C",'Mapa de Riesgos'!$O$17),"")</f>
        <v/>
      </c>
      <c r="AB36" s="44" t="str">
        <f ca="1">IF(AND('Mapa de Riesgos'!$Y$12="Baja",'Mapa de Riesgos'!$AA$12="Mayor"),CONCATENATE("R1C",'Mapa de Riesgos'!$O$12),"")</f>
        <v/>
      </c>
      <c r="AC36" s="45" t="str">
        <f ca="1">IF(AND('Mapa de Riesgos'!$Y$13="Baja",'Mapa de Riesgos'!$AA$13="Mayor"),CONCATENATE("R1C",'Mapa de Riesgos'!$O$13),"")</f>
        <v/>
      </c>
      <c r="AD36" s="45" t="str">
        <f>IF(AND('Mapa de Riesgos'!$Y$14="Baja",'Mapa de Riesgos'!$AA$14="Mayor"),CONCATENATE("R1C",'Mapa de Riesgos'!$O$14),"")</f>
        <v/>
      </c>
      <c r="AE36" s="45" t="str">
        <f>IF(AND('Mapa de Riesgos'!$Y$15="Baja",'Mapa de Riesgos'!$AA$15="Mayor"),CONCATENATE("R1C",'Mapa de Riesgos'!$O$15),"")</f>
        <v/>
      </c>
      <c r="AF36" s="45" t="str">
        <f>IF(AND('Mapa de Riesgos'!$Y$16="Baja",'Mapa de Riesgos'!$AA$16="Mayor"),CONCATENATE("R1C",'Mapa de Riesgos'!$O$16),"")</f>
        <v/>
      </c>
      <c r="AG36" s="46" t="str">
        <f>IF(AND('Mapa de Riesgos'!$Y$17="Baja",'Mapa de Riesgos'!$AA$17="Mayor"),CONCATENATE("R1C",'Mapa de Riesgos'!$O$17),"")</f>
        <v/>
      </c>
      <c r="AH36" s="47" t="str">
        <f ca="1">IF(AND('Mapa de Riesgos'!$Y$12="Baja",'Mapa de Riesgos'!$AA$12="Catastrófico"),CONCATENATE("R1C",'Mapa de Riesgos'!$O$12),"")</f>
        <v/>
      </c>
      <c r="AI36" s="48" t="str">
        <f ca="1">IF(AND('Mapa de Riesgos'!$Y$13="Baja",'Mapa de Riesgos'!$AA$13="Catastrófico"),CONCATENATE("R1C",'Mapa de Riesgos'!$O$13),"")</f>
        <v/>
      </c>
      <c r="AJ36" s="48" t="str">
        <f>IF(AND('Mapa de Riesgos'!$Y$14="Baja",'Mapa de Riesgos'!$AA$14="Catastrófico"),CONCATENATE("R1C",'Mapa de Riesgos'!$O$14),"")</f>
        <v/>
      </c>
      <c r="AK36" s="48" t="str">
        <f>IF(AND('Mapa de Riesgos'!$Y$15="Baja",'Mapa de Riesgos'!$AA$15="Catastrófico"),CONCATENATE("R1C",'Mapa de Riesgos'!$O$15),"")</f>
        <v/>
      </c>
      <c r="AL36" s="48" t="str">
        <f>IF(AND('Mapa de Riesgos'!$Y$16="Baja",'Mapa de Riesgos'!$AA$16="Catastrófico"),CONCATENATE("R1C",'Mapa de Riesgos'!$O$16),"")</f>
        <v/>
      </c>
      <c r="AM36" s="49" t="str">
        <f>IF(AND('Mapa de Riesgos'!$Y$17="Baja",'Mapa de Riesgos'!$AA$17="Catastrófico"),CONCATENATE("R1C",'Mapa de Riesgos'!$O$17),"")</f>
        <v/>
      </c>
      <c r="AN36" s="81"/>
      <c r="AO36" s="543" t="s">
        <v>136</v>
      </c>
      <c r="AP36" s="544"/>
      <c r="AQ36" s="544"/>
      <c r="AR36" s="544"/>
      <c r="AS36" s="544"/>
      <c r="AT36" s="545"/>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row>
    <row r="37" spans="1:80" ht="15" customHeight="1" x14ac:dyDescent="0.25">
      <c r="A37" s="81"/>
      <c r="B37" s="474"/>
      <c r="C37" s="474"/>
      <c r="D37" s="475"/>
      <c r="E37" s="531"/>
      <c r="F37" s="516"/>
      <c r="G37" s="516"/>
      <c r="H37" s="516"/>
      <c r="I37" s="516"/>
      <c r="J37" s="74" t="str">
        <f ca="1">IF(AND('Mapa de Riesgos'!$Y$18="Baja",'Mapa de Riesgos'!$AA$18="Leve"),CONCATENATE("R2C",'Mapa de Riesgos'!$O$18),"")</f>
        <v/>
      </c>
      <c r="K37" s="75" t="str">
        <f ca="1">IF(AND('Mapa de Riesgos'!$Y$19="Baja",'Mapa de Riesgos'!$AA$19="Leve"),CONCATENATE("R2C",'Mapa de Riesgos'!$O$19),"")</f>
        <v/>
      </c>
      <c r="L37" s="75" t="str">
        <f>IF(AND('Mapa de Riesgos'!$Y$20="Baja",'Mapa de Riesgos'!$AA$20="Leve"),CONCATENATE("R2C",'Mapa de Riesgos'!$O$20),"")</f>
        <v/>
      </c>
      <c r="M37" s="75" t="str">
        <f>IF(AND('Mapa de Riesgos'!$Y$21="Baja",'Mapa de Riesgos'!$AA$21="Leve"),CONCATENATE("R2C",'Mapa de Riesgos'!$O$21),"")</f>
        <v/>
      </c>
      <c r="N37" s="75" t="str">
        <f>IF(AND('Mapa de Riesgos'!$Y$22="Baja",'Mapa de Riesgos'!$AA$22="Leve"),CONCATENATE("R2C",'Mapa de Riesgos'!$O$22),"")</f>
        <v/>
      </c>
      <c r="O37" s="76" t="str">
        <f>IF(AND('Mapa de Riesgos'!$Y$23="Baja",'Mapa de Riesgos'!$AA$23="Leve"),CONCATENATE("R2C",'Mapa de Riesgos'!$O$23),"")</f>
        <v/>
      </c>
      <c r="P37" s="65" t="str">
        <f ca="1">IF(AND('Mapa de Riesgos'!$Y$18="Baja",'Mapa de Riesgos'!$AA$18="Menor"),CONCATENATE("R2C",'Mapa de Riesgos'!$O$18),"")</f>
        <v/>
      </c>
      <c r="Q37" s="66" t="str">
        <f ca="1">IF(AND('Mapa de Riesgos'!$Y$19="Baja",'Mapa de Riesgos'!$AA$19="Menor"),CONCATENATE("R2C",'Mapa de Riesgos'!$O$19),"")</f>
        <v/>
      </c>
      <c r="R37" s="66" t="str">
        <f>IF(AND('Mapa de Riesgos'!$Y$20="Baja",'Mapa de Riesgos'!$AA$20="Menor"),CONCATENATE("R2C",'Mapa de Riesgos'!$O$20),"")</f>
        <v/>
      </c>
      <c r="S37" s="66" t="str">
        <f>IF(AND('Mapa de Riesgos'!$Y$21="Baja",'Mapa de Riesgos'!$AA$21="Menor"),CONCATENATE("R2C",'Mapa de Riesgos'!$O$21),"")</f>
        <v/>
      </c>
      <c r="T37" s="66" t="str">
        <f>IF(AND('Mapa de Riesgos'!$Y$22="Baja",'Mapa de Riesgos'!$AA$22="Menor"),CONCATENATE("R2C",'Mapa de Riesgos'!$O$22),"")</f>
        <v/>
      </c>
      <c r="U37" s="67" t="str">
        <f>IF(AND('Mapa de Riesgos'!$Y$23="Baja",'Mapa de Riesgos'!$AA$23="Menor"),CONCATENATE("R2C",'Mapa de Riesgos'!$O$23),"")</f>
        <v/>
      </c>
      <c r="V37" s="65" t="str">
        <f ca="1">IF(AND('Mapa de Riesgos'!$Y$18="Baja",'Mapa de Riesgos'!$AA$18="Moderado"),CONCATENATE("R2C",'Mapa de Riesgos'!$O$18),"")</f>
        <v>R2C1</v>
      </c>
      <c r="W37" s="66" t="str">
        <f ca="1">IF(AND('Mapa de Riesgos'!$Y$19="Baja",'Mapa de Riesgos'!$AA$19="Moderado"),CONCATENATE("R2C",'Mapa de Riesgos'!$O$19),"")</f>
        <v>R2C2</v>
      </c>
      <c r="X37" s="66" t="str">
        <f>IF(AND('Mapa de Riesgos'!$Y$20="Baja",'Mapa de Riesgos'!$AA$20="Moderado"),CONCATENATE("R2C",'Mapa de Riesgos'!$O$20),"")</f>
        <v/>
      </c>
      <c r="Y37" s="66" t="str">
        <f>IF(AND('Mapa de Riesgos'!$Y$21="Baja",'Mapa de Riesgos'!$AA$21="Moderado"),CONCATENATE("R2C",'Mapa de Riesgos'!$O$21),"")</f>
        <v/>
      </c>
      <c r="Z37" s="66" t="str">
        <f>IF(AND('Mapa de Riesgos'!$Y$22="Baja",'Mapa de Riesgos'!$AA$22="Moderado"),CONCATENATE("R2C",'Mapa de Riesgos'!$O$22),"")</f>
        <v/>
      </c>
      <c r="AA37" s="67" t="str">
        <f>IF(AND('Mapa de Riesgos'!$Y$23="Baja",'Mapa de Riesgos'!$AA$23="Moderado"),CONCATENATE("R2C",'Mapa de Riesgos'!$O$23),"")</f>
        <v/>
      </c>
      <c r="AB37" s="50" t="str">
        <f ca="1">IF(AND('Mapa de Riesgos'!$Y$18="Baja",'Mapa de Riesgos'!$AA$18="Mayor"),CONCATENATE("R2C",'Mapa de Riesgos'!$O$18),"")</f>
        <v/>
      </c>
      <c r="AC37" s="51" t="str">
        <f ca="1">IF(AND('Mapa de Riesgos'!$Y$19="Baja",'Mapa de Riesgos'!$AA$19="Mayor"),CONCATENATE("R2C",'Mapa de Riesgos'!$O$19),"")</f>
        <v/>
      </c>
      <c r="AD37" s="51" t="str">
        <f>IF(AND('Mapa de Riesgos'!$Y$20="Baja",'Mapa de Riesgos'!$AA$20="Mayor"),CONCATENATE("R2C",'Mapa de Riesgos'!$O$20),"")</f>
        <v/>
      </c>
      <c r="AE37" s="51" t="str">
        <f>IF(AND('Mapa de Riesgos'!$Y$21="Baja",'Mapa de Riesgos'!$AA$21="Mayor"),CONCATENATE("R2C",'Mapa de Riesgos'!$O$21),"")</f>
        <v/>
      </c>
      <c r="AF37" s="51" t="str">
        <f>IF(AND('Mapa de Riesgos'!$Y$22="Baja",'Mapa de Riesgos'!$AA$22="Mayor"),CONCATENATE("R2C",'Mapa de Riesgos'!$O$22),"")</f>
        <v/>
      </c>
      <c r="AG37" s="52" t="str">
        <f>IF(AND('Mapa de Riesgos'!$Y$23="Baja",'Mapa de Riesgos'!$AA$23="Mayor"),CONCATENATE("R2C",'Mapa de Riesgos'!$O$23),"")</f>
        <v/>
      </c>
      <c r="AH37" s="53" t="str">
        <f ca="1">IF(AND('Mapa de Riesgos'!$Y$18="Baja",'Mapa de Riesgos'!$AA$18="Catastrófico"),CONCATENATE("R2C",'Mapa de Riesgos'!$O$18),"")</f>
        <v/>
      </c>
      <c r="AI37" s="54" t="str">
        <f ca="1">IF(AND('Mapa de Riesgos'!$Y$19="Baja",'Mapa de Riesgos'!$AA$19="Catastrófico"),CONCATENATE("R2C",'Mapa de Riesgos'!$O$19),"")</f>
        <v/>
      </c>
      <c r="AJ37" s="54" t="str">
        <f>IF(AND('Mapa de Riesgos'!$Y$20="Baja",'Mapa de Riesgos'!$AA$20="Catastrófico"),CONCATENATE("R2C",'Mapa de Riesgos'!$O$20),"")</f>
        <v/>
      </c>
      <c r="AK37" s="54" t="str">
        <f>IF(AND('Mapa de Riesgos'!$Y$21="Baja",'Mapa de Riesgos'!$AA$21="Catastrófico"),CONCATENATE("R2C",'Mapa de Riesgos'!$O$21),"")</f>
        <v/>
      </c>
      <c r="AL37" s="54" t="str">
        <f>IF(AND('Mapa de Riesgos'!$Y$22="Baja",'Mapa de Riesgos'!$AA$22="Catastrófico"),CONCATENATE("R2C",'Mapa de Riesgos'!$O$22),"")</f>
        <v/>
      </c>
      <c r="AM37" s="55" t="str">
        <f>IF(AND('Mapa de Riesgos'!$Y$23="Baja",'Mapa de Riesgos'!$AA$23="Catastrófico"),CONCATENATE("R2C",'Mapa de Riesgos'!$O$23),"")</f>
        <v/>
      </c>
      <c r="AN37" s="81"/>
      <c r="AO37" s="546"/>
      <c r="AP37" s="547"/>
      <c r="AQ37" s="547"/>
      <c r="AR37" s="547"/>
      <c r="AS37" s="547"/>
      <c r="AT37" s="548"/>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row>
    <row r="38" spans="1:80" ht="15" customHeight="1" x14ac:dyDescent="0.25">
      <c r="A38" s="81"/>
      <c r="B38" s="474"/>
      <c r="C38" s="474"/>
      <c r="D38" s="475"/>
      <c r="E38" s="515"/>
      <c r="F38" s="516"/>
      <c r="G38" s="516"/>
      <c r="H38" s="516"/>
      <c r="I38" s="516"/>
      <c r="J38" s="74" t="str">
        <f>IF(AND('Mapa de Riesgos'!$Y$24="Baja",'Mapa de Riesgos'!$AA$24="Leve"),CONCATENATE("R3C",'Mapa de Riesgos'!$O$24),"")</f>
        <v/>
      </c>
      <c r="K38" s="75" t="str">
        <f>IF(AND('Mapa de Riesgos'!$Y$25="Baja",'Mapa de Riesgos'!$AA$25="Leve"),CONCATENATE("R3C",'Mapa de Riesgos'!$O$25),"")</f>
        <v/>
      </c>
      <c r="L38" s="75" t="str">
        <f>IF(AND('Mapa de Riesgos'!$Y$26="Baja",'Mapa de Riesgos'!$AA$26="Leve"),CONCATENATE("R3C",'Mapa de Riesgos'!$O$26),"")</f>
        <v/>
      </c>
      <c r="M38" s="75" t="str">
        <f>IF(AND('Mapa de Riesgos'!$Y$27="Baja",'Mapa de Riesgos'!$AA$27="Leve"),CONCATENATE("R3C",'Mapa de Riesgos'!$O$27),"")</f>
        <v/>
      </c>
      <c r="N38" s="75" t="str">
        <f>IF(AND('Mapa de Riesgos'!$Y$28="Baja",'Mapa de Riesgos'!$AA$28="Leve"),CONCATENATE("R3C",'Mapa de Riesgos'!$O$28),"")</f>
        <v/>
      </c>
      <c r="O38" s="76" t="str">
        <f>IF(AND('Mapa de Riesgos'!$Y$29="Baja",'Mapa de Riesgos'!$AA$29="Leve"),CONCATENATE("R3C",'Mapa de Riesgos'!$O$29),"")</f>
        <v/>
      </c>
      <c r="P38" s="65" t="str">
        <f>IF(AND('Mapa de Riesgos'!$Y$24="Baja",'Mapa de Riesgos'!$AA$24="Menor"),CONCATENATE("R3C",'Mapa de Riesgos'!$O$24),"")</f>
        <v/>
      </c>
      <c r="Q38" s="66" t="str">
        <f>IF(AND('Mapa de Riesgos'!$Y$25="Baja",'Mapa de Riesgos'!$AA$25="Menor"),CONCATENATE("R3C",'Mapa de Riesgos'!$O$25),"")</f>
        <v/>
      </c>
      <c r="R38" s="66" t="str">
        <f>IF(AND('Mapa de Riesgos'!$Y$26="Baja",'Mapa de Riesgos'!$AA$26="Menor"),CONCATENATE("R3C",'Mapa de Riesgos'!$O$26),"")</f>
        <v/>
      </c>
      <c r="S38" s="66" t="str">
        <f>IF(AND('Mapa de Riesgos'!$Y$27="Baja",'Mapa de Riesgos'!$AA$27="Menor"),CONCATENATE("R3C",'Mapa de Riesgos'!$O$27),"")</f>
        <v/>
      </c>
      <c r="T38" s="66" t="str">
        <f>IF(AND('Mapa de Riesgos'!$Y$28="Baja",'Mapa de Riesgos'!$AA$28="Menor"),CONCATENATE("R3C",'Mapa de Riesgos'!$O$28),"")</f>
        <v/>
      </c>
      <c r="U38" s="67" t="str">
        <f>IF(AND('Mapa de Riesgos'!$Y$29="Baja",'Mapa de Riesgos'!$AA$29="Menor"),CONCATENATE("R3C",'Mapa de Riesgos'!$O$29),"")</f>
        <v/>
      </c>
      <c r="V38" s="65" t="str">
        <f>IF(AND('Mapa de Riesgos'!$Y$24="Baja",'Mapa de Riesgos'!$AA$24="Moderado"),CONCATENATE("R3C",'Mapa de Riesgos'!$O$24),"")</f>
        <v/>
      </c>
      <c r="W38" s="66" t="str">
        <f>IF(AND('Mapa de Riesgos'!$Y$25="Baja",'Mapa de Riesgos'!$AA$25="Moderado"),CONCATENATE("R3C",'Mapa de Riesgos'!$O$25),"")</f>
        <v/>
      </c>
      <c r="X38" s="66" t="str">
        <f>IF(AND('Mapa de Riesgos'!$Y$26="Baja",'Mapa de Riesgos'!$AA$26="Moderado"),CONCATENATE("R3C",'Mapa de Riesgos'!$O$26),"")</f>
        <v/>
      </c>
      <c r="Y38" s="66" t="str">
        <f>IF(AND('Mapa de Riesgos'!$Y$27="Baja",'Mapa de Riesgos'!$AA$27="Moderado"),CONCATENATE("R3C",'Mapa de Riesgos'!$O$27),"")</f>
        <v/>
      </c>
      <c r="Z38" s="66" t="str">
        <f>IF(AND('Mapa de Riesgos'!$Y$28="Baja",'Mapa de Riesgos'!$AA$28="Moderado"),CONCATENATE("R3C",'Mapa de Riesgos'!$O$28),"")</f>
        <v/>
      </c>
      <c r="AA38" s="67" t="str">
        <f>IF(AND('Mapa de Riesgos'!$Y$29="Baja",'Mapa de Riesgos'!$AA$29="Moderado"),CONCATENATE("R3C",'Mapa de Riesgos'!$O$29),"")</f>
        <v/>
      </c>
      <c r="AB38" s="50" t="str">
        <f>IF(AND('Mapa de Riesgos'!$Y$24="Baja",'Mapa de Riesgos'!$AA$24="Mayor"),CONCATENATE("R3C",'Mapa de Riesgos'!$O$24),"")</f>
        <v/>
      </c>
      <c r="AC38" s="51" t="str">
        <f>IF(AND('Mapa de Riesgos'!$Y$25="Baja",'Mapa de Riesgos'!$AA$25="Mayor"),CONCATENATE("R3C",'Mapa de Riesgos'!$O$25),"")</f>
        <v/>
      </c>
      <c r="AD38" s="51" t="str">
        <f>IF(AND('Mapa de Riesgos'!$Y$26="Baja",'Mapa de Riesgos'!$AA$26="Mayor"),CONCATENATE("R3C",'Mapa de Riesgos'!$O$26),"")</f>
        <v/>
      </c>
      <c r="AE38" s="51" t="str">
        <f>IF(AND('Mapa de Riesgos'!$Y$27="Baja",'Mapa de Riesgos'!$AA$27="Mayor"),CONCATENATE("R3C",'Mapa de Riesgos'!$O$27),"")</f>
        <v/>
      </c>
      <c r="AF38" s="51" t="str">
        <f>IF(AND('Mapa de Riesgos'!$Y$28="Baja",'Mapa de Riesgos'!$AA$28="Mayor"),CONCATENATE("R3C",'Mapa de Riesgos'!$O$28),"")</f>
        <v/>
      </c>
      <c r="AG38" s="52" t="str">
        <f>IF(AND('Mapa de Riesgos'!$Y$29="Baja",'Mapa de Riesgos'!$AA$29="Mayor"),CONCATENATE("R3C",'Mapa de Riesgos'!$O$29),"")</f>
        <v/>
      </c>
      <c r="AH38" s="53" t="str">
        <f>IF(AND('Mapa de Riesgos'!$Y$24="Baja",'Mapa de Riesgos'!$AA$24="Catastrófico"),CONCATENATE("R3C",'Mapa de Riesgos'!$O$24),"")</f>
        <v/>
      </c>
      <c r="AI38" s="54" t="str">
        <f>IF(AND('Mapa de Riesgos'!$Y$25="Baja",'Mapa de Riesgos'!$AA$25="Catastrófico"),CONCATENATE("R3C",'Mapa de Riesgos'!$O$25),"")</f>
        <v/>
      </c>
      <c r="AJ38" s="54" t="str">
        <f>IF(AND('Mapa de Riesgos'!$Y$26="Baja",'Mapa de Riesgos'!$AA$26="Catastrófico"),CONCATENATE("R3C",'Mapa de Riesgos'!$O$26),"")</f>
        <v/>
      </c>
      <c r="AK38" s="54" t="str">
        <f>IF(AND('Mapa de Riesgos'!$Y$27="Baja",'Mapa de Riesgos'!$AA$27="Catastrófico"),CONCATENATE("R3C",'Mapa de Riesgos'!$O$27),"")</f>
        <v/>
      </c>
      <c r="AL38" s="54" t="str">
        <f>IF(AND('Mapa de Riesgos'!$Y$28="Baja",'Mapa de Riesgos'!$AA$28="Catastrófico"),CONCATENATE("R3C",'Mapa de Riesgos'!$O$28),"")</f>
        <v/>
      </c>
      <c r="AM38" s="55" t="str">
        <f>IF(AND('Mapa de Riesgos'!$Y$29="Baja",'Mapa de Riesgos'!$AA$29="Catastrófico"),CONCATENATE("R3C",'Mapa de Riesgos'!$O$29),"")</f>
        <v/>
      </c>
      <c r="AN38" s="81"/>
      <c r="AO38" s="546"/>
      <c r="AP38" s="547"/>
      <c r="AQ38" s="547"/>
      <c r="AR38" s="547"/>
      <c r="AS38" s="547"/>
      <c r="AT38" s="548"/>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row>
    <row r="39" spans="1:80" ht="15" customHeight="1" x14ac:dyDescent="0.25">
      <c r="A39" s="81"/>
      <c r="B39" s="474"/>
      <c r="C39" s="474"/>
      <c r="D39" s="475"/>
      <c r="E39" s="515"/>
      <c r="F39" s="516"/>
      <c r="G39" s="516"/>
      <c r="H39" s="516"/>
      <c r="I39" s="516"/>
      <c r="J39" s="74" t="str">
        <f>IF(AND('Mapa de Riesgos'!$Y$30="Baja",'Mapa de Riesgos'!$AA$30="Leve"),CONCATENATE("R4C",'Mapa de Riesgos'!$O$30),"")</f>
        <v/>
      </c>
      <c r="K39" s="75" t="str">
        <f>IF(AND('Mapa de Riesgos'!$Y$31="Baja",'Mapa de Riesgos'!$AA$31="Leve"),CONCATENATE("R4C",'Mapa de Riesgos'!$O$31),"")</f>
        <v/>
      </c>
      <c r="L39" s="75" t="str">
        <f>IF(AND('Mapa de Riesgos'!$Y$32="Baja",'Mapa de Riesgos'!$AA$32="Leve"),CONCATENATE("R4C",'Mapa de Riesgos'!$O$32),"")</f>
        <v/>
      </c>
      <c r="M39" s="75" t="str">
        <f>IF(AND('Mapa de Riesgos'!$Y$33="Baja",'Mapa de Riesgos'!$AA$33="Leve"),CONCATENATE("R4C",'Mapa de Riesgos'!$O$33),"")</f>
        <v/>
      </c>
      <c r="N39" s="75" t="str">
        <f>IF(AND('Mapa de Riesgos'!$Y$34="Baja",'Mapa de Riesgos'!$AA$34="Leve"),CONCATENATE("R4C",'Mapa de Riesgos'!$O$34),"")</f>
        <v/>
      </c>
      <c r="O39" s="76" t="str">
        <f>IF(AND('Mapa de Riesgos'!$Y$35="Baja",'Mapa de Riesgos'!$AA$35="Leve"),CONCATENATE("R4C",'Mapa de Riesgos'!$O$35),"")</f>
        <v/>
      </c>
      <c r="P39" s="65" t="str">
        <f>IF(AND('Mapa de Riesgos'!$Y$30="Baja",'Mapa de Riesgos'!$AA$30="Menor"),CONCATENATE("R4C",'Mapa de Riesgos'!$O$30),"")</f>
        <v/>
      </c>
      <c r="Q39" s="66" t="str">
        <f>IF(AND('Mapa de Riesgos'!$Y$31="Baja",'Mapa de Riesgos'!$AA$31="Menor"),CONCATENATE("R4C",'Mapa de Riesgos'!$O$31),"")</f>
        <v/>
      </c>
      <c r="R39" s="66" t="str">
        <f>IF(AND('Mapa de Riesgos'!$Y$32="Baja",'Mapa de Riesgos'!$AA$32="Menor"),CONCATENATE("R4C",'Mapa de Riesgos'!$O$32),"")</f>
        <v/>
      </c>
      <c r="S39" s="66" t="str">
        <f>IF(AND('Mapa de Riesgos'!$Y$33="Baja",'Mapa de Riesgos'!$AA$33="Menor"),CONCATENATE("R4C",'Mapa de Riesgos'!$O$33),"")</f>
        <v/>
      </c>
      <c r="T39" s="66" t="str">
        <f>IF(AND('Mapa de Riesgos'!$Y$34="Baja",'Mapa de Riesgos'!$AA$34="Menor"),CONCATENATE("R4C",'Mapa de Riesgos'!$O$34),"")</f>
        <v/>
      </c>
      <c r="U39" s="67" t="str">
        <f>IF(AND('Mapa de Riesgos'!$Y$35="Baja",'Mapa de Riesgos'!$AA$35="Menor"),CONCATENATE("R4C",'Mapa de Riesgos'!$O$35),"")</f>
        <v/>
      </c>
      <c r="V39" s="65" t="str">
        <f>IF(AND('Mapa de Riesgos'!$Y$30="Baja",'Mapa de Riesgos'!$AA$30="Moderado"),CONCATENATE("R4C",'Mapa de Riesgos'!$O$30),"")</f>
        <v/>
      </c>
      <c r="W39" s="66" t="str">
        <f>IF(AND('Mapa de Riesgos'!$Y$31="Baja",'Mapa de Riesgos'!$AA$31="Moderado"),CONCATENATE("R4C",'Mapa de Riesgos'!$O$31),"")</f>
        <v/>
      </c>
      <c r="X39" s="66" t="str">
        <f>IF(AND('Mapa de Riesgos'!$Y$32="Baja",'Mapa de Riesgos'!$AA$32="Moderado"),CONCATENATE("R4C",'Mapa de Riesgos'!$O$32),"")</f>
        <v/>
      </c>
      <c r="Y39" s="66" t="str">
        <f>IF(AND('Mapa de Riesgos'!$Y$33="Baja",'Mapa de Riesgos'!$AA$33="Moderado"),CONCATENATE("R4C",'Mapa de Riesgos'!$O$33),"")</f>
        <v/>
      </c>
      <c r="Z39" s="66" t="str">
        <f>IF(AND('Mapa de Riesgos'!$Y$34="Baja",'Mapa de Riesgos'!$AA$34="Moderado"),CONCATENATE("R4C",'Mapa de Riesgos'!$O$34),"")</f>
        <v/>
      </c>
      <c r="AA39" s="67" t="str">
        <f>IF(AND('Mapa de Riesgos'!$Y$35="Baja",'Mapa de Riesgos'!$AA$35="Moderado"),CONCATENATE("R4C",'Mapa de Riesgos'!$O$35),"")</f>
        <v/>
      </c>
      <c r="AB39" s="50" t="str">
        <f>IF(AND('Mapa de Riesgos'!$Y$30="Baja",'Mapa de Riesgos'!$AA$30="Mayor"),CONCATENATE("R4C",'Mapa de Riesgos'!$O$30),"")</f>
        <v/>
      </c>
      <c r="AC39" s="51" t="str">
        <f>IF(AND('Mapa de Riesgos'!$Y$31="Baja",'Mapa de Riesgos'!$AA$31="Mayor"),CONCATENATE("R4C",'Mapa de Riesgos'!$O$31),"")</f>
        <v/>
      </c>
      <c r="AD39" s="51" t="str">
        <f>IF(AND('Mapa de Riesgos'!$Y$32="Baja",'Mapa de Riesgos'!$AA$32="Mayor"),CONCATENATE("R4C",'Mapa de Riesgos'!$O$32),"")</f>
        <v/>
      </c>
      <c r="AE39" s="51" t="str">
        <f>IF(AND('Mapa de Riesgos'!$Y$33="Baja",'Mapa de Riesgos'!$AA$33="Mayor"),CONCATENATE("R4C",'Mapa de Riesgos'!$O$33),"")</f>
        <v/>
      </c>
      <c r="AF39" s="51" t="str">
        <f>IF(AND('Mapa de Riesgos'!$Y$34="Baja",'Mapa de Riesgos'!$AA$34="Mayor"),CONCATENATE("R4C",'Mapa de Riesgos'!$O$34),"")</f>
        <v/>
      </c>
      <c r="AG39" s="52" t="str">
        <f>IF(AND('Mapa de Riesgos'!$Y$35="Baja",'Mapa de Riesgos'!$AA$35="Mayor"),CONCATENATE("R4C",'Mapa de Riesgos'!$O$35),"")</f>
        <v/>
      </c>
      <c r="AH39" s="53" t="str">
        <f>IF(AND('Mapa de Riesgos'!$Y$30="Baja",'Mapa de Riesgos'!$AA$30="Catastrófico"),CONCATENATE("R4C",'Mapa de Riesgos'!$O$30),"")</f>
        <v/>
      </c>
      <c r="AI39" s="54" t="str">
        <f>IF(AND('Mapa de Riesgos'!$Y$31="Baja",'Mapa de Riesgos'!$AA$31="Catastrófico"),CONCATENATE("R4C",'Mapa de Riesgos'!$O$31),"")</f>
        <v/>
      </c>
      <c r="AJ39" s="54" t="str">
        <f>IF(AND('Mapa de Riesgos'!$Y$32="Baja",'Mapa de Riesgos'!$AA$32="Catastrófico"),CONCATENATE("R4C",'Mapa de Riesgos'!$O$32),"")</f>
        <v/>
      </c>
      <c r="AK39" s="54" t="str">
        <f>IF(AND('Mapa de Riesgos'!$Y$33="Baja",'Mapa de Riesgos'!$AA$33="Catastrófico"),CONCATENATE("R4C",'Mapa de Riesgos'!$O$33),"")</f>
        <v/>
      </c>
      <c r="AL39" s="54" t="str">
        <f>IF(AND('Mapa de Riesgos'!$Y$34="Baja",'Mapa de Riesgos'!$AA$34="Catastrófico"),CONCATENATE("R4C",'Mapa de Riesgos'!$O$34),"")</f>
        <v/>
      </c>
      <c r="AM39" s="55" t="str">
        <f>IF(AND('Mapa de Riesgos'!$Y$35="Baja",'Mapa de Riesgos'!$AA$35="Catastrófico"),CONCATENATE("R4C",'Mapa de Riesgos'!$O$35),"")</f>
        <v/>
      </c>
      <c r="AN39" s="81"/>
      <c r="AO39" s="546"/>
      <c r="AP39" s="547"/>
      <c r="AQ39" s="547"/>
      <c r="AR39" s="547"/>
      <c r="AS39" s="547"/>
      <c r="AT39" s="548"/>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row>
    <row r="40" spans="1:80" ht="15" customHeight="1" x14ac:dyDescent="0.25">
      <c r="A40" s="81"/>
      <c r="B40" s="474"/>
      <c r="C40" s="474"/>
      <c r="D40" s="475"/>
      <c r="E40" s="515"/>
      <c r="F40" s="516"/>
      <c r="G40" s="516"/>
      <c r="H40" s="516"/>
      <c r="I40" s="516"/>
      <c r="J40" s="74" t="str">
        <f>IF(AND('Mapa de Riesgos'!$Y$36="Baja",'Mapa de Riesgos'!$AA$36="Leve"),CONCATENATE("R5C",'Mapa de Riesgos'!$O$36),"")</f>
        <v/>
      </c>
      <c r="K40" s="75" t="str">
        <f>IF(AND('Mapa de Riesgos'!$Y$37="Baja",'Mapa de Riesgos'!$AA$37="Leve"),CONCATENATE("R5C",'Mapa de Riesgos'!$O$37),"")</f>
        <v/>
      </c>
      <c r="L40" s="75" t="str">
        <f>IF(AND('Mapa de Riesgos'!$Y$38="Baja",'Mapa de Riesgos'!$AA$38="Leve"),CONCATENATE("R5C",'Mapa de Riesgos'!$O$38),"")</f>
        <v/>
      </c>
      <c r="M40" s="75" t="str">
        <f>IF(AND('Mapa de Riesgos'!$Y$39="Baja",'Mapa de Riesgos'!$AA$39="Leve"),CONCATENATE("R5C",'Mapa de Riesgos'!$O$39),"")</f>
        <v/>
      </c>
      <c r="N40" s="75" t="str">
        <f>IF(AND('Mapa de Riesgos'!$Y$40="Baja",'Mapa de Riesgos'!$AA$40="Leve"),CONCATENATE("R5C",'Mapa de Riesgos'!$O$40),"")</f>
        <v/>
      </c>
      <c r="O40" s="76" t="str">
        <f>IF(AND('Mapa de Riesgos'!$Y$41="Baja",'Mapa de Riesgos'!$AA$41="Leve"),CONCATENATE("R5C",'Mapa de Riesgos'!$O$41),"")</f>
        <v/>
      </c>
      <c r="P40" s="65" t="str">
        <f>IF(AND('Mapa de Riesgos'!$Y$36="Baja",'Mapa de Riesgos'!$AA$36="Menor"),CONCATENATE("R5C",'Mapa de Riesgos'!$O$36),"")</f>
        <v/>
      </c>
      <c r="Q40" s="66" t="str">
        <f>IF(AND('Mapa de Riesgos'!$Y$37="Baja",'Mapa de Riesgos'!$AA$37="Menor"),CONCATENATE("R5C",'Mapa de Riesgos'!$O$37),"")</f>
        <v/>
      </c>
      <c r="R40" s="66" t="str">
        <f>IF(AND('Mapa de Riesgos'!$Y$38="Baja",'Mapa de Riesgos'!$AA$38="Menor"),CONCATENATE("R5C",'Mapa de Riesgos'!$O$38),"")</f>
        <v/>
      </c>
      <c r="S40" s="66" t="str">
        <f>IF(AND('Mapa de Riesgos'!$Y$39="Baja",'Mapa de Riesgos'!$AA$39="Menor"),CONCATENATE("R5C",'Mapa de Riesgos'!$O$39),"")</f>
        <v/>
      </c>
      <c r="T40" s="66" t="str">
        <f>IF(AND('Mapa de Riesgos'!$Y$40="Baja",'Mapa de Riesgos'!$AA$40="Menor"),CONCATENATE("R5C",'Mapa de Riesgos'!$O$40),"")</f>
        <v/>
      </c>
      <c r="U40" s="67" t="str">
        <f>IF(AND('Mapa de Riesgos'!$Y$41="Baja",'Mapa de Riesgos'!$AA$41="Menor"),CONCATENATE("R5C",'Mapa de Riesgos'!$O$41),"")</f>
        <v/>
      </c>
      <c r="V40" s="65" t="str">
        <f>IF(AND('Mapa de Riesgos'!$Y$36="Baja",'Mapa de Riesgos'!$AA$36="Moderado"),CONCATENATE("R5C",'Mapa de Riesgos'!$O$36),"")</f>
        <v/>
      </c>
      <c r="W40" s="66" t="str">
        <f>IF(AND('Mapa de Riesgos'!$Y$37="Baja",'Mapa de Riesgos'!$AA$37="Moderado"),CONCATENATE("R5C",'Mapa de Riesgos'!$O$37),"")</f>
        <v/>
      </c>
      <c r="X40" s="66" t="str">
        <f>IF(AND('Mapa de Riesgos'!$Y$38="Baja",'Mapa de Riesgos'!$AA$38="Moderado"),CONCATENATE("R5C",'Mapa de Riesgos'!$O$38),"")</f>
        <v/>
      </c>
      <c r="Y40" s="66" t="str">
        <f>IF(AND('Mapa de Riesgos'!$Y$39="Baja",'Mapa de Riesgos'!$AA$39="Moderado"),CONCATENATE("R5C",'Mapa de Riesgos'!$O$39),"")</f>
        <v/>
      </c>
      <c r="Z40" s="66" t="str">
        <f>IF(AND('Mapa de Riesgos'!$Y$40="Baja",'Mapa de Riesgos'!$AA$40="Moderado"),CONCATENATE("R5C",'Mapa de Riesgos'!$O$40),"")</f>
        <v/>
      </c>
      <c r="AA40" s="67" t="str">
        <f>IF(AND('Mapa de Riesgos'!$Y$41="Baja",'Mapa de Riesgos'!$AA$41="Moderado"),CONCATENATE("R5C",'Mapa de Riesgos'!$O$41),"")</f>
        <v/>
      </c>
      <c r="AB40" s="50" t="str">
        <f>IF(AND('Mapa de Riesgos'!$Y$36="Baja",'Mapa de Riesgos'!$AA$36="Mayor"),CONCATENATE("R5C",'Mapa de Riesgos'!$O$36),"")</f>
        <v/>
      </c>
      <c r="AC40" s="51" t="str">
        <f>IF(AND('Mapa de Riesgos'!$Y$37="Baja",'Mapa de Riesgos'!$AA$37="Mayor"),CONCATENATE("R5C",'Mapa de Riesgos'!$O$37),"")</f>
        <v/>
      </c>
      <c r="AD40" s="51" t="str">
        <f>IF(AND('Mapa de Riesgos'!$Y$38="Baja",'Mapa de Riesgos'!$AA$38="Mayor"),CONCATENATE("R5C",'Mapa de Riesgos'!$O$38),"")</f>
        <v/>
      </c>
      <c r="AE40" s="51" t="str">
        <f>IF(AND('Mapa de Riesgos'!$Y$39="Baja",'Mapa de Riesgos'!$AA$39="Mayor"),CONCATENATE("R5C",'Mapa de Riesgos'!$O$39),"")</f>
        <v/>
      </c>
      <c r="AF40" s="51" t="str">
        <f>IF(AND('Mapa de Riesgos'!$Y$40="Baja",'Mapa de Riesgos'!$AA$40="Mayor"),CONCATENATE("R5C",'Mapa de Riesgos'!$O$40),"")</f>
        <v/>
      </c>
      <c r="AG40" s="52" t="str">
        <f>IF(AND('Mapa de Riesgos'!$Y$41="Baja",'Mapa de Riesgos'!$AA$41="Mayor"),CONCATENATE("R5C",'Mapa de Riesgos'!$O$41),"")</f>
        <v/>
      </c>
      <c r="AH40" s="53" t="str">
        <f>IF(AND('Mapa de Riesgos'!$Y$36="Baja",'Mapa de Riesgos'!$AA$36="Catastrófico"),CONCATENATE("R5C",'Mapa de Riesgos'!$O$36),"")</f>
        <v/>
      </c>
      <c r="AI40" s="54" t="str">
        <f>IF(AND('Mapa de Riesgos'!$Y$37="Baja",'Mapa de Riesgos'!$AA$37="Catastrófico"),CONCATENATE("R5C",'Mapa de Riesgos'!$O$37),"")</f>
        <v/>
      </c>
      <c r="AJ40" s="54" t="str">
        <f>IF(AND('Mapa de Riesgos'!$Y$38="Baja",'Mapa de Riesgos'!$AA$38="Catastrófico"),CONCATENATE("R5C",'Mapa de Riesgos'!$O$38),"")</f>
        <v/>
      </c>
      <c r="AK40" s="54" t="str">
        <f>IF(AND('Mapa de Riesgos'!$Y$39="Baja",'Mapa de Riesgos'!$AA$39="Catastrófico"),CONCATENATE("R5C",'Mapa de Riesgos'!$O$39),"")</f>
        <v/>
      </c>
      <c r="AL40" s="54" t="str">
        <f>IF(AND('Mapa de Riesgos'!$Y$40="Baja",'Mapa de Riesgos'!$AA$40="Catastrófico"),CONCATENATE("R5C",'Mapa de Riesgos'!$O$40),"")</f>
        <v/>
      </c>
      <c r="AM40" s="55" t="str">
        <f>IF(AND('Mapa de Riesgos'!$Y$41="Baja",'Mapa de Riesgos'!$AA$41="Catastrófico"),CONCATENATE("R5C",'Mapa de Riesgos'!$O$41),"")</f>
        <v/>
      </c>
      <c r="AN40" s="81"/>
      <c r="AO40" s="546"/>
      <c r="AP40" s="547"/>
      <c r="AQ40" s="547"/>
      <c r="AR40" s="547"/>
      <c r="AS40" s="547"/>
      <c r="AT40" s="548"/>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row>
    <row r="41" spans="1:80" ht="15" customHeight="1" x14ac:dyDescent="0.25">
      <c r="A41" s="81"/>
      <c r="B41" s="474"/>
      <c r="C41" s="474"/>
      <c r="D41" s="475"/>
      <c r="E41" s="515"/>
      <c r="F41" s="516"/>
      <c r="G41" s="516"/>
      <c r="H41" s="516"/>
      <c r="I41" s="516"/>
      <c r="J41" s="74" t="str">
        <f>IF(AND('Mapa de Riesgos'!$Y$42="Baja",'Mapa de Riesgos'!$AA$42="Leve"),CONCATENATE("R6C",'Mapa de Riesgos'!$O$42),"")</f>
        <v/>
      </c>
      <c r="K41" s="75" t="str">
        <f>IF(AND('Mapa de Riesgos'!$Y$43="Baja",'Mapa de Riesgos'!$AA$43="Leve"),CONCATENATE("R6C",'Mapa de Riesgos'!$O$43),"")</f>
        <v/>
      </c>
      <c r="L41" s="75" t="str">
        <f>IF(AND('Mapa de Riesgos'!$Y$44="Baja",'Mapa de Riesgos'!$AA$44="Leve"),CONCATENATE("R6C",'Mapa de Riesgos'!$O$44),"")</f>
        <v/>
      </c>
      <c r="M41" s="75" t="str">
        <f>IF(AND('Mapa de Riesgos'!$Y$45="Baja",'Mapa de Riesgos'!$AA$45="Leve"),CONCATENATE("R6C",'Mapa de Riesgos'!$O$45),"")</f>
        <v/>
      </c>
      <c r="N41" s="75" t="str">
        <f>IF(AND('Mapa de Riesgos'!$Y$46="Baja",'Mapa de Riesgos'!$AA$46="Leve"),CONCATENATE("R6C",'Mapa de Riesgos'!$O$46),"")</f>
        <v/>
      </c>
      <c r="O41" s="76" t="str">
        <f>IF(AND('Mapa de Riesgos'!$Y$47="Baja",'Mapa de Riesgos'!$AA$47="Leve"),CONCATENATE("R6C",'Mapa de Riesgos'!$O$47),"")</f>
        <v/>
      </c>
      <c r="P41" s="65" t="str">
        <f>IF(AND('Mapa de Riesgos'!$Y$42="Baja",'Mapa de Riesgos'!$AA$42="Menor"),CONCATENATE("R6C",'Mapa de Riesgos'!$O$42),"")</f>
        <v/>
      </c>
      <c r="Q41" s="66" t="str">
        <f>IF(AND('Mapa de Riesgos'!$Y$43="Baja",'Mapa de Riesgos'!$AA$43="Menor"),CONCATENATE("R6C",'Mapa de Riesgos'!$O$43),"")</f>
        <v/>
      </c>
      <c r="R41" s="66" t="str">
        <f>IF(AND('Mapa de Riesgos'!$Y$44="Baja",'Mapa de Riesgos'!$AA$44="Menor"),CONCATENATE("R6C",'Mapa de Riesgos'!$O$44),"")</f>
        <v/>
      </c>
      <c r="S41" s="66" t="str">
        <f>IF(AND('Mapa de Riesgos'!$Y$45="Baja",'Mapa de Riesgos'!$AA$45="Menor"),CONCATENATE("R6C",'Mapa de Riesgos'!$O$45),"")</f>
        <v/>
      </c>
      <c r="T41" s="66" t="str">
        <f>IF(AND('Mapa de Riesgos'!$Y$46="Baja",'Mapa de Riesgos'!$AA$46="Menor"),CONCATENATE("R6C",'Mapa de Riesgos'!$O$46),"")</f>
        <v/>
      </c>
      <c r="U41" s="67" t="str">
        <f>IF(AND('Mapa de Riesgos'!$Y$47="Baja",'Mapa de Riesgos'!$AA$47="Menor"),CONCATENATE("R6C",'Mapa de Riesgos'!$O$47),"")</f>
        <v/>
      </c>
      <c r="V41" s="65" t="str">
        <f>IF(AND('Mapa de Riesgos'!$Y$42="Baja",'Mapa de Riesgos'!$AA$42="Moderado"),CONCATENATE("R6C",'Mapa de Riesgos'!$O$42),"")</f>
        <v/>
      </c>
      <c r="W41" s="66" t="str">
        <f>IF(AND('Mapa de Riesgos'!$Y$43="Baja",'Mapa de Riesgos'!$AA$43="Moderado"),CONCATENATE("R6C",'Mapa de Riesgos'!$O$43),"")</f>
        <v/>
      </c>
      <c r="X41" s="66" t="str">
        <f>IF(AND('Mapa de Riesgos'!$Y$44="Baja",'Mapa de Riesgos'!$AA$44="Moderado"),CONCATENATE("R6C",'Mapa de Riesgos'!$O$44),"")</f>
        <v/>
      </c>
      <c r="Y41" s="66" t="str">
        <f>IF(AND('Mapa de Riesgos'!$Y$45="Baja",'Mapa de Riesgos'!$AA$45="Moderado"),CONCATENATE("R6C",'Mapa de Riesgos'!$O$45),"")</f>
        <v/>
      </c>
      <c r="Z41" s="66" t="str">
        <f>IF(AND('Mapa de Riesgos'!$Y$46="Baja",'Mapa de Riesgos'!$AA$46="Moderado"),CONCATENATE("R6C",'Mapa de Riesgos'!$O$46),"")</f>
        <v/>
      </c>
      <c r="AA41" s="67" t="str">
        <f>IF(AND('Mapa de Riesgos'!$Y$47="Baja",'Mapa de Riesgos'!$AA$47="Moderado"),CONCATENATE("R6C",'Mapa de Riesgos'!$O$47),"")</f>
        <v/>
      </c>
      <c r="AB41" s="50" t="str">
        <f>IF(AND('Mapa de Riesgos'!$Y$42="Baja",'Mapa de Riesgos'!$AA$42="Mayor"),CONCATENATE("R6C",'Mapa de Riesgos'!$O$42),"")</f>
        <v/>
      </c>
      <c r="AC41" s="51" t="str">
        <f>IF(AND('Mapa de Riesgos'!$Y$43="Baja",'Mapa de Riesgos'!$AA$43="Mayor"),CONCATENATE("R6C",'Mapa de Riesgos'!$O$43),"")</f>
        <v/>
      </c>
      <c r="AD41" s="51" t="str">
        <f>IF(AND('Mapa de Riesgos'!$Y$44="Baja",'Mapa de Riesgos'!$AA$44="Mayor"),CONCATENATE("R6C",'Mapa de Riesgos'!$O$44),"")</f>
        <v/>
      </c>
      <c r="AE41" s="51" t="str">
        <f>IF(AND('Mapa de Riesgos'!$Y$45="Baja",'Mapa de Riesgos'!$AA$45="Mayor"),CONCATENATE("R6C",'Mapa de Riesgos'!$O$45),"")</f>
        <v/>
      </c>
      <c r="AF41" s="51" t="str">
        <f>IF(AND('Mapa de Riesgos'!$Y$46="Baja",'Mapa de Riesgos'!$AA$46="Mayor"),CONCATENATE("R6C",'Mapa de Riesgos'!$O$46),"")</f>
        <v/>
      </c>
      <c r="AG41" s="52" t="str">
        <f>IF(AND('Mapa de Riesgos'!$Y$47="Baja",'Mapa de Riesgos'!$AA$47="Mayor"),CONCATENATE("R6C",'Mapa de Riesgos'!$O$47),"")</f>
        <v/>
      </c>
      <c r="AH41" s="53" t="str">
        <f>IF(AND('Mapa de Riesgos'!$Y$42="Baja",'Mapa de Riesgos'!$AA$42="Catastrófico"),CONCATENATE("R6C",'Mapa de Riesgos'!$O$42),"")</f>
        <v/>
      </c>
      <c r="AI41" s="54" t="str">
        <f>IF(AND('Mapa de Riesgos'!$Y$43="Baja",'Mapa de Riesgos'!$AA$43="Catastrófico"),CONCATENATE("R6C",'Mapa de Riesgos'!$O$43),"")</f>
        <v/>
      </c>
      <c r="AJ41" s="54" t="str">
        <f>IF(AND('Mapa de Riesgos'!$Y$44="Baja",'Mapa de Riesgos'!$AA$44="Catastrófico"),CONCATENATE("R6C",'Mapa de Riesgos'!$O$44),"")</f>
        <v/>
      </c>
      <c r="AK41" s="54" t="str">
        <f>IF(AND('Mapa de Riesgos'!$Y$45="Baja",'Mapa de Riesgos'!$AA$45="Catastrófico"),CONCATENATE("R6C",'Mapa de Riesgos'!$O$45),"")</f>
        <v/>
      </c>
      <c r="AL41" s="54" t="str">
        <f>IF(AND('Mapa de Riesgos'!$Y$46="Baja",'Mapa de Riesgos'!$AA$46="Catastrófico"),CONCATENATE("R6C",'Mapa de Riesgos'!$O$46),"")</f>
        <v/>
      </c>
      <c r="AM41" s="55" t="str">
        <f>IF(AND('Mapa de Riesgos'!$Y$47="Baja",'Mapa de Riesgos'!$AA$47="Catastrófico"),CONCATENATE("R6C",'Mapa de Riesgos'!$O$47),"")</f>
        <v/>
      </c>
      <c r="AN41" s="81"/>
      <c r="AO41" s="546"/>
      <c r="AP41" s="547"/>
      <c r="AQ41" s="547"/>
      <c r="AR41" s="547"/>
      <c r="AS41" s="547"/>
      <c r="AT41" s="548"/>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row>
    <row r="42" spans="1:80" ht="15" customHeight="1" x14ac:dyDescent="0.25">
      <c r="A42" s="81"/>
      <c r="B42" s="474"/>
      <c r="C42" s="474"/>
      <c r="D42" s="475"/>
      <c r="E42" s="515"/>
      <c r="F42" s="516"/>
      <c r="G42" s="516"/>
      <c r="H42" s="516"/>
      <c r="I42" s="516"/>
      <c r="J42" s="74" t="str">
        <f>IF(AND('Mapa de Riesgos'!$Y$48="Baja",'Mapa de Riesgos'!$AA$48="Leve"),CONCATENATE("R7C",'Mapa de Riesgos'!$O$48),"")</f>
        <v/>
      </c>
      <c r="K42" s="75" t="str">
        <f>IF(AND('Mapa de Riesgos'!$Y$49="Baja",'Mapa de Riesgos'!$AA$49="Leve"),CONCATENATE("R7C",'Mapa de Riesgos'!$O$49),"")</f>
        <v/>
      </c>
      <c r="L42" s="75" t="str">
        <f>IF(AND('Mapa de Riesgos'!$Y$50="Baja",'Mapa de Riesgos'!$AA$50="Leve"),CONCATENATE("R7C",'Mapa de Riesgos'!$O$50),"")</f>
        <v/>
      </c>
      <c r="M42" s="75" t="str">
        <f>IF(AND('Mapa de Riesgos'!$Y$51="Baja",'Mapa de Riesgos'!$AA$51="Leve"),CONCATENATE("R7C",'Mapa de Riesgos'!$O$51),"")</f>
        <v/>
      </c>
      <c r="N42" s="75" t="str">
        <f>IF(AND('Mapa de Riesgos'!$Y$52="Baja",'Mapa de Riesgos'!$AA$52="Leve"),CONCATENATE("R7C",'Mapa de Riesgos'!$O$52),"")</f>
        <v/>
      </c>
      <c r="O42" s="76" t="str">
        <f>IF(AND('Mapa de Riesgos'!$Y$53="Baja",'Mapa de Riesgos'!$AA$53="Leve"),CONCATENATE("R7C",'Mapa de Riesgos'!$O$53),"")</f>
        <v/>
      </c>
      <c r="P42" s="65" t="str">
        <f>IF(AND('Mapa de Riesgos'!$Y$48="Baja",'Mapa de Riesgos'!$AA$48="Menor"),CONCATENATE("R7C",'Mapa de Riesgos'!$O$48),"")</f>
        <v/>
      </c>
      <c r="Q42" s="66" t="str">
        <f>IF(AND('Mapa de Riesgos'!$Y$49="Baja",'Mapa de Riesgos'!$AA$49="Menor"),CONCATENATE("R7C",'Mapa de Riesgos'!$O$49),"")</f>
        <v/>
      </c>
      <c r="R42" s="66" t="str">
        <f>IF(AND('Mapa de Riesgos'!$Y$50="Baja",'Mapa de Riesgos'!$AA$50="Menor"),CONCATENATE("R7C",'Mapa de Riesgos'!$O$50),"")</f>
        <v/>
      </c>
      <c r="S42" s="66" t="str">
        <f>IF(AND('Mapa de Riesgos'!$Y$51="Baja",'Mapa de Riesgos'!$AA$51="Menor"),CONCATENATE("R7C",'Mapa de Riesgos'!$O$51),"")</f>
        <v/>
      </c>
      <c r="T42" s="66" t="str">
        <f>IF(AND('Mapa de Riesgos'!$Y$52="Baja",'Mapa de Riesgos'!$AA$52="Menor"),CONCATENATE("R7C",'Mapa de Riesgos'!$O$52),"")</f>
        <v/>
      </c>
      <c r="U42" s="67" t="str">
        <f>IF(AND('Mapa de Riesgos'!$Y$53="Baja",'Mapa de Riesgos'!$AA$53="Menor"),CONCATENATE("R7C",'Mapa de Riesgos'!$O$53),"")</f>
        <v/>
      </c>
      <c r="V42" s="65" t="str">
        <f>IF(AND('Mapa de Riesgos'!$Y$48="Baja",'Mapa de Riesgos'!$AA$48="Moderado"),CONCATENATE("R7C",'Mapa de Riesgos'!$O$48),"")</f>
        <v/>
      </c>
      <c r="W42" s="66" t="str">
        <f>IF(AND('Mapa de Riesgos'!$Y$49="Baja",'Mapa de Riesgos'!$AA$49="Moderado"),CONCATENATE("R7C",'Mapa de Riesgos'!$O$49),"")</f>
        <v/>
      </c>
      <c r="X42" s="66" t="str">
        <f>IF(AND('Mapa de Riesgos'!$Y$50="Baja",'Mapa de Riesgos'!$AA$50="Moderado"),CONCATENATE("R7C",'Mapa de Riesgos'!$O$50),"")</f>
        <v/>
      </c>
      <c r="Y42" s="66" t="str">
        <f>IF(AND('Mapa de Riesgos'!$Y$51="Baja",'Mapa de Riesgos'!$AA$51="Moderado"),CONCATENATE("R7C",'Mapa de Riesgos'!$O$51),"")</f>
        <v/>
      </c>
      <c r="Z42" s="66" t="str">
        <f>IF(AND('Mapa de Riesgos'!$Y$52="Baja",'Mapa de Riesgos'!$AA$52="Moderado"),CONCATENATE("R7C",'Mapa de Riesgos'!$O$52),"")</f>
        <v/>
      </c>
      <c r="AA42" s="67" t="str">
        <f>IF(AND('Mapa de Riesgos'!$Y$53="Baja",'Mapa de Riesgos'!$AA$53="Moderado"),CONCATENATE("R7C",'Mapa de Riesgos'!$O$53),"")</f>
        <v/>
      </c>
      <c r="AB42" s="50" t="str">
        <f>IF(AND('Mapa de Riesgos'!$Y$48="Baja",'Mapa de Riesgos'!$AA$48="Mayor"),CONCATENATE("R7C",'Mapa de Riesgos'!$O$48),"")</f>
        <v/>
      </c>
      <c r="AC42" s="51" t="str">
        <f>IF(AND('Mapa de Riesgos'!$Y$49="Baja",'Mapa de Riesgos'!$AA$49="Mayor"),CONCATENATE("R7C",'Mapa de Riesgos'!$O$49),"")</f>
        <v/>
      </c>
      <c r="AD42" s="51" t="str">
        <f>IF(AND('Mapa de Riesgos'!$Y$50="Baja",'Mapa de Riesgos'!$AA$50="Mayor"),CONCATENATE("R7C",'Mapa de Riesgos'!$O$50),"")</f>
        <v/>
      </c>
      <c r="AE42" s="51" t="str">
        <f>IF(AND('Mapa de Riesgos'!$Y$51="Baja",'Mapa de Riesgos'!$AA$51="Mayor"),CONCATENATE("R7C",'Mapa de Riesgos'!$O$51),"")</f>
        <v/>
      </c>
      <c r="AF42" s="51" t="str">
        <f>IF(AND('Mapa de Riesgos'!$Y$52="Baja",'Mapa de Riesgos'!$AA$52="Mayor"),CONCATENATE("R7C",'Mapa de Riesgos'!$O$52),"")</f>
        <v/>
      </c>
      <c r="AG42" s="52" t="str">
        <f>IF(AND('Mapa de Riesgos'!$Y$53="Baja",'Mapa de Riesgos'!$AA$53="Mayor"),CONCATENATE("R7C",'Mapa de Riesgos'!$O$53),"")</f>
        <v/>
      </c>
      <c r="AH42" s="53" t="str">
        <f>IF(AND('Mapa de Riesgos'!$Y$48="Baja",'Mapa de Riesgos'!$AA$48="Catastrófico"),CONCATENATE("R7C",'Mapa de Riesgos'!$O$48),"")</f>
        <v/>
      </c>
      <c r="AI42" s="54" t="str">
        <f>IF(AND('Mapa de Riesgos'!$Y$49="Baja",'Mapa de Riesgos'!$AA$49="Catastrófico"),CONCATENATE("R7C",'Mapa de Riesgos'!$O$49),"")</f>
        <v/>
      </c>
      <c r="AJ42" s="54" t="str">
        <f>IF(AND('Mapa de Riesgos'!$Y$50="Baja",'Mapa de Riesgos'!$AA$50="Catastrófico"),CONCATENATE("R7C",'Mapa de Riesgos'!$O$50),"")</f>
        <v/>
      </c>
      <c r="AK42" s="54" t="str">
        <f>IF(AND('Mapa de Riesgos'!$Y$51="Baja",'Mapa de Riesgos'!$AA$51="Catastrófico"),CONCATENATE("R7C",'Mapa de Riesgos'!$O$51),"")</f>
        <v/>
      </c>
      <c r="AL42" s="54" t="str">
        <f>IF(AND('Mapa de Riesgos'!$Y$52="Baja",'Mapa de Riesgos'!$AA$52="Catastrófico"),CONCATENATE("R7C",'Mapa de Riesgos'!$O$52),"")</f>
        <v/>
      </c>
      <c r="AM42" s="55" t="str">
        <f>IF(AND('Mapa de Riesgos'!$Y$53="Baja",'Mapa de Riesgos'!$AA$53="Catastrófico"),CONCATENATE("R7C",'Mapa de Riesgos'!$O$53),"")</f>
        <v/>
      </c>
      <c r="AN42" s="81"/>
      <c r="AO42" s="546"/>
      <c r="AP42" s="547"/>
      <c r="AQ42" s="547"/>
      <c r="AR42" s="547"/>
      <c r="AS42" s="547"/>
      <c r="AT42" s="548"/>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row>
    <row r="43" spans="1:80" ht="15" customHeight="1" x14ac:dyDescent="0.25">
      <c r="A43" s="81"/>
      <c r="B43" s="474"/>
      <c r="C43" s="474"/>
      <c r="D43" s="475"/>
      <c r="E43" s="515"/>
      <c r="F43" s="516"/>
      <c r="G43" s="516"/>
      <c r="H43" s="516"/>
      <c r="I43" s="516"/>
      <c r="J43" s="74" t="str">
        <f>IF(AND('Mapa de Riesgos'!$Y$54="Baja",'Mapa de Riesgos'!$AA$54="Leve"),CONCATENATE("R8C",'Mapa de Riesgos'!$O$54),"")</f>
        <v/>
      </c>
      <c r="K43" s="75" t="str">
        <f>IF(AND('Mapa de Riesgos'!$Y$55="Baja",'Mapa de Riesgos'!$AA$55="Leve"),CONCATENATE("R8C",'Mapa de Riesgos'!$O$55),"")</f>
        <v/>
      </c>
      <c r="L43" s="75" t="str">
        <f>IF(AND('Mapa de Riesgos'!$Y$56="Baja",'Mapa de Riesgos'!$AA$56="Leve"),CONCATENATE("R8C",'Mapa de Riesgos'!$O$56),"")</f>
        <v/>
      </c>
      <c r="M43" s="75" t="str">
        <f>IF(AND('Mapa de Riesgos'!$Y$57="Baja",'Mapa de Riesgos'!$AA$57="Leve"),CONCATENATE("R8C",'Mapa de Riesgos'!$O$57),"")</f>
        <v/>
      </c>
      <c r="N43" s="75" t="str">
        <f>IF(AND('Mapa de Riesgos'!$Y$58="Baja",'Mapa de Riesgos'!$AA$58="Leve"),CONCATENATE("R8C",'Mapa de Riesgos'!$O$58),"")</f>
        <v/>
      </c>
      <c r="O43" s="76" t="str">
        <f>IF(AND('Mapa de Riesgos'!$Y$59="Baja",'Mapa de Riesgos'!$AA$59="Leve"),CONCATENATE("R8C",'Mapa de Riesgos'!$O$59),"")</f>
        <v/>
      </c>
      <c r="P43" s="65" t="str">
        <f>IF(AND('Mapa de Riesgos'!$Y$54="Baja",'Mapa de Riesgos'!$AA$54="Menor"),CONCATENATE("R8C",'Mapa de Riesgos'!$O$54),"")</f>
        <v/>
      </c>
      <c r="Q43" s="66" t="str">
        <f>IF(AND('Mapa de Riesgos'!$Y$55="Baja",'Mapa de Riesgos'!$AA$55="Menor"),CONCATENATE("R8C",'Mapa de Riesgos'!$O$55),"")</f>
        <v/>
      </c>
      <c r="R43" s="66" t="str">
        <f>IF(AND('Mapa de Riesgos'!$Y$56="Baja",'Mapa de Riesgos'!$AA$56="Menor"),CONCATENATE("R8C",'Mapa de Riesgos'!$O$56),"")</f>
        <v/>
      </c>
      <c r="S43" s="66" t="str">
        <f>IF(AND('Mapa de Riesgos'!$Y$57="Baja",'Mapa de Riesgos'!$AA$57="Menor"),CONCATENATE("R8C",'Mapa de Riesgos'!$O$57),"")</f>
        <v/>
      </c>
      <c r="T43" s="66" t="str">
        <f>IF(AND('Mapa de Riesgos'!$Y$58="Baja",'Mapa de Riesgos'!$AA$58="Menor"),CONCATENATE("R8C",'Mapa de Riesgos'!$O$58),"")</f>
        <v/>
      </c>
      <c r="U43" s="67" t="str">
        <f>IF(AND('Mapa de Riesgos'!$Y$59="Baja",'Mapa de Riesgos'!$AA$59="Menor"),CONCATENATE("R8C",'Mapa de Riesgos'!$O$59),"")</f>
        <v/>
      </c>
      <c r="V43" s="65" t="str">
        <f>IF(AND('Mapa de Riesgos'!$Y$54="Baja",'Mapa de Riesgos'!$AA$54="Moderado"),CONCATENATE("R8C",'Mapa de Riesgos'!$O$54),"")</f>
        <v/>
      </c>
      <c r="W43" s="66" t="str">
        <f>IF(AND('Mapa de Riesgos'!$Y$55="Baja",'Mapa de Riesgos'!$AA$55="Moderado"),CONCATENATE("R8C",'Mapa de Riesgos'!$O$55),"")</f>
        <v/>
      </c>
      <c r="X43" s="66" t="str">
        <f>IF(AND('Mapa de Riesgos'!$Y$56="Baja",'Mapa de Riesgos'!$AA$56="Moderado"),CONCATENATE("R8C",'Mapa de Riesgos'!$O$56),"")</f>
        <v/>
      </c>
      <c r="Y43" s="66" t="str">
        <f>IF(AND('Mapa de Riesgos'!$Y$57="Baja",'Mapa de Riesgos'!$AA$57="Moderado"),CONCATENATE("R8C",'Mapa de Riesgos'!$O$57),"")</f>
        <v/>
      </c>
      <c r="Z43" s="66" t="str">
        <f>IF(AND('Mapa de Riesgos'!$Y$58="Baja",'Mapa de Riesgos'!$AA$58="Moderado"),CONCATENATE("R8C",'Mapa de Riesgos'!$O$58),"")</f>
        <v/>
      </c>
      <c r="AA43" s="67" t="str">
        <f>IF(AND('Mapa de Riesgos'!$Y$59="Baja",'Mapa de Riesgos'!$AA$59="Moderado"),CONCATENATE("R8C",'Mapa de Riesgos'!$O$59),"")</f>
        <v/>
      </c>
      <c r="AB43" s="50" t="str">
        <f>IF(AND('Mapa de Riesgos'!$Y$54="Baja",'Mapa de Riesgos'!$AA$54="Mayor"),CONCATENATE("R8C",'Mapa de Riesgos'!$O$54),"")</f>
        <v/>
      </c>
      <c r="AC43" s="51" t="str">
        <f>IF(AND('Mapa de Riesgos'!$Y$55="Baja",'Mapa de Riesgos'!$AA$55="Mayor"),CONCATENATE("R8C",'Mapa de Riesgos'!$O$55),"")</f>
        <v/>
      </c>
      <c r="AD43" s="51" t="str">
        <f>IF(AND('Mapa de Riesgos'!$Y$56="Baja",'Mapa de Riesgos'!$AA$56="Mayor"),CONCATENATE("R8C",'Mapa de Riesgos'!$O$56),"")</f>
        <v/>
      </c>
      <c r="AE43" s="51" t="str">
        <f>IF(AND('Mapa de Riesgos'!$Y$57="Baja",'Mapa de Riesgos'!$AA$57="Mayor"),CONCATENATE("R8C",'Mapa de Riesgos'!$O$57),"")</f>
        <v/>
      </c>
      <c r="AF43" s="51" t="str">
        <f>IF(AND('Mapa de Riesgos'!$Y$58="Baja",'Mapa de Riesgos'!$AA$58="Mayor"),CONCATENATE("R8C",'Mapa de Riesgos'!$O$58),"")</f>
        <v/>
      </c>
      <c r="AG43" s="52" t="str">
        <f>IF(AND('Mapa de Riesgos'!$Y$59="Baja",'Mapa de Riesgos'!$AA$59="Mayor"),CONCATENATE("R8C",'Mapa de Riesgos'!$O$59),"")</f>
        <v/>
      </c>
      <c r="AH43" s="53" t="str">
        <f>IF(AND('Mapa de Riesgos'!$Y$54="Baja",'Mapa de Riesgos'!$AA$54="Catastrófico"),CONCATENATE("R8C",'Mapa de Riesgos'!$O$54),"")</f>
        <v/>
      </c>
      <c r="AI43" s="54" t="str">
        <f>IF(AND('Mapa de Riesgos'!$Y$55="Baja",'Mapa de Riesgos'!$AA$55="Catastrófico"),CONCATENATE("R8C",'Mapa de Riesgos'!$O$55),"")</f>
        <v/>
      </c>
      <c r="AJ43" s="54" t="str">
        <f>IF(AND('Mapa de Riesgos'!$Y$56="Baja",'Mapa de Riesgos'!$AA$56="Catastrófico"),CONCATENATE("R8C",'Mapa de Riesgos'!$O$56),"")</f>
        <v/>
      </c>
      <c r="AK43" s="54" t="str">
        <f>IF(AND('Mapa de Riesgos'!$Y$57="Baja",'Mapa de Riesgos'!$AA$57="Catastrófico"),CONCATENATE("R8C",'Mapa de Riesgos'!$O$57),"")</f>
        <v/>
      </c>
      <c r="AL43" s="54" t="str">
        <f>IF(AND('Mapa de Riesgos'!$Y$58="Baja",'Mapa de Riesgos'!$AA$58="Catastrófico"),CONCATENATE("R8C",'Mapa de Riesgos'!$O$58),"")</f>
        <v/>
      </c>
      <c r="AM43" s="55" t="str">
        <f>IF(AND('Mapa de Riesgos'!$Y$59="Baja",'Mapa de Riesgos'!$AA$59="Catastrófico"),CONCATENATE("R8C",'Mapa de Riesgos'!$O$59),"")</f>
        <v/>
      </c>
      <c r="AN43" s="81"/>
      <c r="AO43" s="546"/>
      <c r="AP43" s="547"/>
      <c r="AQ43" s="547"/>
      <c r="AR43" s="547"/>
      <c r="AS43" s="547"/>
      <c r="AT43" s="548"/>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row>
    <row r="44" spans="1:80" ht="15" customHeight="1" x14ac:dyDescent="0.25">
      <c r="A44" s="81"/>
      <c r="B44" s="474"/>
      <c r="C44" s="474"/>
      <c r="D44" s="475"/>
      <c r="E44" s="515"/>
      <c r="F44" s="516"/>
      <c r="G44" s="516"/>
      <c r="H44" s="516"/>
      <c r="I44" s="516"/>
      <c r="J44" s="74" t="str">
        <f>IF(AND('Mapa de Riesgos'!$Y$60="Baja",'Mapa de Riesgos'!$AA$60="Leve"),CONCATENATE("R9C",'Mapa de Riesgos'!$O$60),"")</f>
        <v/>
      </c>
      <c r="K44" s="75" t="str">
        <f>IF(AND('Mapa de Riesgos'!$Y$61="Baja",'Mapa de Riesgos'!$AA$61="Leve"),CONCATENATE("R9C",'Mapa de Riesgos'!$O$61),"")</f>
        <v/>
      </c>
      <c r="L44" s="75" t="str">
        <f>IF(AND('Mapa de Riesgos'!$Y$62="Baja",'Mapa de Riesgos'!$AA$62="Leve"),CONCATENATE("R9C",'Mapa de Riesgos'!$O$62),"")</f>
        <v/>
      </c>
      <c r="M44" s="75" t="str">
        <f>IF(AND('Mapa de Riesgos'!$Y$63="Baja",'Mapa de Riesgos'!$AA$63="Leve"),CONCATENATE("R9C",'Mapa de Riesgos'!$O$63),"")</f>
        <v/>
      </c>
      <c r="N44" s="75" t="str">
        <f>IF(AND('Mapa de Riesgos'!$Y$64="Baja",'Mapa de Riesgos'!$AA$64="Leve"),CONCATENATE("R9C",'Mapa de Riesgos'!$O$64),"")</f>
        <v/>
      </c>
      <c r="O44" s="76" t="str">
        <f>IF(AND('Mapa de Riesgos'!$Y$65="Baja",'Mapa de Riesgos'!$AA$65="Leve"),CONCATENATE("R9C",'Mapa de Riesgos'!$O$65),"")</f>
        <v/>
      </c>
      <c r="P44" s="65" t="str">
        <f>IF(AND('Mapa de Riesgos'!$Y$60="Baja",'Mapa de Riesgos'!$AA$60="Menor"),CONCATENATE("R9C",'Mapa de Riesgos'!$O$60),"")</f>
        <v/>
      </c>
      <c r="Q44" s="66" t="str">
        <f>IF(AND('Mapa de Riesgos'!$Y$61="Baja",'Mapa de Riesgos'!$AA$61="Menor"),CONCATENATE("R9C",'Mapa de Riesgos'!$O$61),"")</f>
        <v/>
      </c>
      <c r="R44" s="66" t="str">
        <f>IF(AND('Mapa de Riesgos'!$Y$62="Baja",'Mapa de Riesgos'!$AA$62="Menor"),CONCATENATE("R9C",'Mapa de Riesgos'!$O$62),"")</f>
        <v/>
      </c>
      <c r="S44" s="66" t="str">
        <f>IF(AND('Mapa de Riesgos'!$Y$63="Baja",'Mapa de Riesgos'!$AA$63="Menor"),CONCATENATE("R9C",'Mapa de Riesgos'!$O$63),"")</f>
        <v/>
      </c>
      <c r="T44" s="66" t="str">
        <f>IF(AND('Mapa de Riesgos'!$Y$64="Baja",'Mapa de Riesgos'!$AA$64="Menor"),CONCATENATE("R9C",'Mapa de Riesgos'!$O$64),"")</f>
        <v/>
      </c>
      <c r="U44" s="67" t="str">
        <f>IF(AND('Mapa de Riesgos'!$Y$65="Baja",'Mapa de Riesgos'!$AA$65="Menor"),CONCATENATE("R9C",'Mapa de Riesgos'!$O$65),"")</f>
        <v/>
      </c>
      <c r="V44" s="65" t="str">
        <f>IF(AND('Mapa de Riesgos'!$Y$60="Baja",'Mapa de Riesgos'!$AA$60="Moderado"),CONCATENATE("R9C",'Mapa de Riesgos'!$O$60),"")</f>
        <v/>
      </c>
      <c r="W44" s="66" t="str">
        <f>IF(AND('Mapa de Riesgos'!$Y$61="Baja",'Mapa de Riesgos'!$AA$61="Moderado"),CONCATENATE("R9C",'Mapa de Riesgos'!$O$61),"")</f>
        <v/>
      </c>
      <c r="X44" s="66" t="str">
        <f>IF(AND('Mapa de Riesgos'!$Y$62="Baja",'Mapa de Riesgos'!$AA$62="Moderado"),CONCATENATE("R9C",'Mapa de Riesgos'!$O$62),"")</f>
        <v/>
      </c>
      <c r="Y44" s="66" t="str">
        <f>IF(AND('Mapa de Riesgos'!$Y$63="Baja",'Mapa de Riesgos'!$AA$63="Moderado"),CONCATENATE("R9C",'Mapa de Riesgos'!$O$63),"")</f>
        <v/>
      </c>
      <c r="Z44" s="66" t="str">
        <f>IF(AND('Mapa de Riesgos'!$Y$64="Baja",'Mapa de Riesgos'!$AA$64="Moderado"),CONCATENATE("R9C",'Mapa de Riesgos'!$O$64),"")</f>
        <v/>
      </c>
      <c r="AA44" s="67" t="str">
        <f>IF(AND('Mapa de Riesgos'!$Y$65="Baja",'Mapa de Riesgos'!$AA$65="Moderado"),CONCATENATE("R9C",'Mapa de Riesgos'!$O$65),"")</f>
        <v/>
      </c>
      <c r="AB44" s="50" t="str">
        <f>IF(AND('Mapa de Riesgos'!$Y$60="Baja",'Mapa de Riesgos'!$AA$60="Mayor"),CONCATENATE("R9C",'Mapa de Riesgos'!$O$60),"")</f>
        <v/>
      </c>
      <c r="AC44" s="51" t="str">
        <f>IF(AND('Mapa de Riesgos'!$Y$61="Baja",'Mapa de Riesgos'!$AA$61="Mayor"),CONCATENATE("R9C",'Mapa de Riesgos'!$O$61),"")</f>
        <v/>
      </c>
      <c r="AD44" s="51" t="str">
        <f>IF(AND('Mapa de Riesgos'!$Y$62="Baja",'Mapa de Riesgos'!$AA$62="Mayor"),CONCATENATE("R9C",'Mapa de Riesgos'!$O$62),"")</f>
        <v/>
      </c>
      <c r="AE44" s="51" t="str">
        <f>IF(AND('Mapa de Riesgos'!$Y$63="Baja",'Mapa de Riesgos'!$AA$63="Mayor"),CONCATENATE("R9C",'Mapa de Riesgos'!$O$63),"")</f>
        <v/>
      </c>
      <c r="AF44" s="51" t="str">
        <f>IF(AND('Mapa de Riesgos'!$Y$64="Baja",'Mapa de Riesgos'!$AA$64="Mayor"),CONCATENATE("R9C",'Mapa de Riesgos'!$O$64),"")</f>
        <v/>
      </c>
      <c r="AG44" s="52" t="str">
        <f>IF(AND('Mapa de Riesgos'!$Y$65="Baja",'Mapa de Riesgos'!$AA$65="Mayor"),CONCATENATE("R9C",'Mapa de Riesgos'!$O$65),"")</f>
        <v/>
      </c>
      <c r="AH44" s="53" t="str">
        <f>IF(AND('Mapa de Riesgos'!$Y$60="Baja",'Mapa de Riesgos'!$AA$60="Catastrófico"),CONCATENATE("R9C",'Mapa de Riesgos'!$O$60),"")</f>
        <v/>
      </c>
      <c r="AI44" s="54" t="str">
        <f>IF(AND('Mapa de Riesgos'!$Y$61="Baja",'Mapa de Riesgos'!$AA$61="Catastrófico"),CONCATENATE("R9C",'Mapa de Riesgos'!$O$61),"")</f>
        <v/>
      </c>
      <c r="AJ44" s="54" t="str">
        <f>IF(AND('Mapa de Riesgos'!$Y$62="Baja",'Mapa de Riesgos'!$AA$62="Catastrófico"),CONCATENATE("R9C",'Mapa de Riesgos'!$O$62),"")</f>
        <v/>
      </c>
      <c r="AK44" s="54" t="str">
        <f>IF(AND('Mapa de Riesgos'!$Y$63="Baja",'Mapa de Riesgos'!$AA$63="Catastrófico"),CONCATENATE("R9C",'Mapa de Riesgos'!$O$63),"")</f>
        <v/>
      </c>
      <c r="AL44" s="54" t="str">
        <f>IF(AND('Mapa de Riesgos'!$Y$64="Baja",'Mapa de Riesgos'!$AA$64="Catastrófico"),CONCATENATE("R9C",'Mapa de Riesgos'!$O$64),"")</f>
        <v/>
      </c>
      <c r="AM44" s="55" t="str">
        <f>IF(AND('Mapa de Riesgos'!$Y$65="Baja",'Mapa de Riesgos'!$AA$65="Catastrófico"),CONCATENATE("R9C",'Mapa de Riesgos'!$O$65),"")</f>
        <v/>
      </c>
      <c r="AN44" s="81"/>
      <c r="AO44" s="546"/>
      <c r="AP44" s="547"/>
      <c r="AQ44" s="547"/>
      <c r="AR44" s="547"/>
      <c r="AS44" s="547"/>
      <c r="AT44" s="548"/>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row>
    <row r="45" spans="1:80" ht="15.75" customHeight="1" thickBot="1" x14ac:dyDescent="0.3">
      <c r="A45" s="81"/>
      <c r="B45" s="474"/>
      <c r="C45" s="474"/>
      <c r="D45" s="475"/>
      <c r="E45" s="518"/>
      <c r="F45" s="519"/>
      <c r="G45" s="519"/>
      <c r="H45" s="519"/>
      <c r="I45" s="519"/>
      <c r="J45" s="77" t="str">
        <f>IF(AND('Mapa de Riesgos'!$Y$66="Baja",'Mapa de Riesgos'!$AA$66="Leve"),CONCATENATE("R10C",'Mapa de Riesgos'!$O$66),"")</f>
        <v/>
      </c>
      <c r="K45" s="78" t="str">
        <f>IF(AND('Mapa de Riesgos'!$Y$67="Baja",'Mapa de Riesgos'!$AA$67="Leve"),CONCATENATE("R10C",'Mapa de Riesgos'!$O$67),"")</f>
        <v/>
      </c>
      <c r="L45" s="78" t="str">
        <f>IF(AND('Mapa de Riesgos'!$Y$68="Baja",'Mapa de Riesgos'!$AA$68="Leve"),CONCATENATE("R10C",'Mapa de Riesgos'!$O$68),"")</f>
        <v/>
      </c>
      <c r="M45" s="78" t="str">
        <f>IF(AND('Mapa de Riesgos'!$Y$69="Baja",'Mapa de Riesgos'!$AA$69="Leve"),CONCATENATE("R10C",'Mapa de Riesgos'!$O$69),"")</f>
        <v/>
      </c>
      <c r="N45" s="78" t="str">
        <f>IF(AND('Mapa de Riesgos'!$Y$70="Baja",'Mapa de Riesgos'!$AA$70="Leve"),CONCATENATE("R10C",'Mapa de Riesgos'!$O$70),"")</f>
        <v/>
      </c>
      <c r="O45" s="79" t="str">
        <f>IF(AND('Mapa de Riesgos'!$Y$71="Baja",'Mapa de Riesgos'!$AA$71="Leve"),CONCATENATE("R10C",'Mapa de Riesgos'!$O$71),"")</f>
        <v/>
      </c>
      <c r="P45" s="65" t="str">
        <f>IF(AND('Mapa de Riesgos'!$Y$66="Baja",'Mapa de Riesgos'!$AA$66="Menor"),CONCATENATE("R10C",'Mapa de Riesgos'!$O$66),"")</f>
        <v/>
      </c>
      <c r="Q45" s="66" t="str">
        <f>IF(AND('Mapa de Riesgos'!$Y$67="Baja",'Mapa de Riesgos'!$AA$67="Menor"),CONCATENATE("R10C",'Mapa de Riesgos'!$O$67),"")</f>
        <v/>
      </c>
      <c r="R45" s="66" t="str">
        <f>IF(AND('Mapa de Riesgos'!$Y$68="Baja",'Mapa de Riesgos'!$AA$68="Menor"),CONCATENATE("R10C",'Mapa de Riesgos'!$O$68),"")</f>
        <v/>
      </c>
      <c r="S45" s="66" t="str">
        <f>IF(AND('Mapa de Riesgos'!$Y$69="Baja",'Mapa de Riesgos'!$AA$69="Menor"),CONCATENATE("R10C",'Mapa de Riesgos'!$O$69),"")</f>
        <v/>
      </c>
      <c r="T45" s="66" t="str">
        <f>IF(AND('Mapa de Riesgos'!$Y$70="Baja",'Mapa de Riesgos'!$AA$70="Menor"),CONCATENATE("R10C",'Mapa de Riesgos'!$O$70),"")</f>
        <v/>
      </c>
      <c r="U45" s="67" t="str">
        <f>IF(AND('Mapa de Riesgos'!$Y$71="Baja",'Mapa de Riesgos'!$AA$71="Menor"),CONCATENATE("R10C",'Mapa de Riesgos'!$O$71),"")</f>
        <v/>
      </c>
      <c r="V45" s="68" t="str">
        <f>IF(AND('Mapa de Riesgos'!$Y$66="Baja",'Mapa de Riesgos'!$AA$66="Moderado"),CONCATENATE("R10C",'Mapa de Riesgos'!$O$66),"")</f>
        <v/>
      </c>
      <c r="W45" s="69" t="str">
        <f>IF(AND('Mapa de Riesgos'!$Y$67="Baja",'Mapa de Riesgos'!$AA$67="Moderado"),CONCATENATE("R10C",'Mapa de Riesgos'!$O$67),"")</f>
        <v/>
      </c>
      <c r="X45" s="69" t="str">
        <f>IF(AND('Mapa de Riesgos'!$Y$68="Baja",'Mapa de Riesgos'!$AA$68="Moderado"),CONCATENATE("R10C",'Mapa de Riesgos'!$O$68),"")</f>
        <v/>
      </c>
      <c r="Y45" s="69" t="str">
        <f>IF(AND('Mapa de Riesgos'!$Y$69="Baja",'Mapa de Riesgos'!$AA$69="Moderado"),CONCATENATE("R10C",'Mapa de Riesgos'!$O$69),"")</f>
        <v/>
      </c>
      <c r="Z45" s="69" t="str">
        <f>IF(AND('Mapa de Riesgos'!$Y$70="Baja",'Mapa de Riesgos'!$AA$70="Moderado"),CONCATENATE("R10C",'Mapa de Riesgos'!$O$70),"")</f>
        <v/>
      </c>
      <c r="AA45" s="70" t="str">
        <f>IF(AND('Mapa de Riesgos'!$Y$71="Baja",'Mapa de Riesgos'!$AA$71="Moderado"),CONCATENATE("R10C",'Mapa de Riesgos'!$O$71),"")</f>
        <v/>
      </c>
      <c r="AB45" s="56" t="str">
        <f>IF(AND('Mapa de Riesgos'!$Y$66="Baja",'Mapa de Riesgos'!$AA$66="Mayor"),CONCATENATE("R10C",'Mapa de Riesgos'!$O$66),"")</f>
        <v/>
      </c>
      <c r="AC45" s="57" t="str">
        <f>IF(AND('Mapa de Riesgos'!$Y$67="Baja",'Mapa de Riesgos'!$AA$67="Mayor"),CONCATENATE("R10C",'Mapa de Riesgos'!$O$67),"")</f>
        <v/>
      </c>
      <c r="AD45" s="57" t="str">
        <f>IF(AND('Mapa de Riesgos'!$Y$68="Baja",'Mapa de Riesgos'!$AA$68="Mayor"),CONCATENATE("R10C",'Mapa de Riesgos'!$O$68),"")</f>
        <v/>
      </c>
      <c r="AE45" s="57" t="str">
        <f>IF(AND('Mapa de Riesgos'!$Y$69="Baja",'Mapa de Riesgos'!$AA$69="Mayor"),CONCATENATE("R10C",'Mapa de Riesgos'!$O$69),"")</f>
        <v/>
      </c>
      <c r="AF45" s="57" t="str">
        <f>IF(AND('Mapa de Riesgos'!$Y$70="Baja",'Mapa de Riesgos'!$AA$70="Mayor"),CONCATENATE("R10C",'Mapa de Riesgos'!$O$70),"")</f>
        <v/>
      </c>
      <c r="AG45" s="58" t="str">
        <f>IF(AND('Mapa de Riesgos'!$Y$71="Baja",'Mapa de Riesgos'!$AA$71="Mayor"),CONCATENATE("R10C",'Mapa de Riesgos'!$O$71),"")</f>
        <v/>
      </c>
      <c r="AH45" s="59" t="str">
        <f>IF(AND('Mapa de Riesgos'!$Y$66="Baja",'Mapa de Riesgos'!$AA$66="Catastrófico"),CONCATENATE("R10C",'Mapa de Riesgos'!$O$66),"")</f>
        <v/>
      </c>
      <c r="AI45" s="60" t="str">
        <f>IF(AND('Mapa de Riesgos'!$Y$67="Baja",'Mapa de Riesgos'!$AA$67="Catastrófico"),CONCATENATE("R10C",'Mapa de Riesgos'!$O$67),"")</f>
        <v/>
      </c>
      <c r="AJ45" s="60" t="str">
        <f>IF(AND('Mapa de Riesgos'!$Y$68="Baja",'Mapa de Riesgos'!$AA$68="Catastrófico"),CONCATENATE("R10C",'Mapa de Riesgos'!$O$68),"")</f>
        <v/>
      </c>
      <c r="AK45" s="60" t="str">
        <f>IF(AND('Mapa de Riesgos'!$Y$69="Baja",'Mapa de Riesgos'!$AA$69="Catastrófico"),CONCATENATE("R10C",'Mapa de Riesgos'!$O$69),"")</f>
        <v/>
      </c>
      <c r="AL45" s="60" t="str">
        <f>IF(AND('Mapa de Riesgos'!$Y$70="Baja",'Mapa de Riesgos'!$AA$70="Catastrófico"),CONCATENATE("R10C",'Mapa de Riesgos'!$O$70),"")</f>
        <v/>
      </c>
      <c r="AM45" s="61" t="str">
        <f>IF(AND('Mapa de Riesgos'!$Y$71="Baja",'Mapa de Riesgos'!$AA$71="Catastrófico"),CONCATENATE("R10C",'Mapa de Riesgos'!$O$71),"")</f>
        <v/>
      </c>
      <c r="AN45" s="81"/>
      <c r="AO45" s="549"/>
      <c r="AP45" s="550"/>
      <c r="AQ45" s="550"/>
      <c r="AR45" s="550"/>
      <c r="AS45" s="550"/>
      <c r="AT45" s="551"/>
    </row>
    <row r="46" spans="1:80" ht="46.5" customHeight="1" x14ac:dyDescent="0.35">
      <c r="A46" s="81"/>
      <c r="B46" s="474"/>
      <c r="C46" s="474"/>
      <c r="D46" s="475"/>
      <c r="E46" s="512" t="s">
        <v>137</v>
      </c>
      <c r="F46" s="513"/>
      <c r="G46" s="513"/>
      <c r="H46" s="513"/>
      <c r="I46" s="514"/>
      <c r="J46" s="71" t="str">
        <f ca="1">IF(AND('Mapa de Riesgos'!$Y$12="Muy Baja",'Mapa de Riesgos'!$AA$12="Leve"),CONCATENATE("R1C",'Mapa de Riesgos'!$O$12),"")</f>
        <v/>
      </c>
      <c r="K46" s="72" t="str">
        <f ca="1">IF(AND('Mapa de Riesgos'!$Y$13="Muy Baja",'Mapa de Riesgos'!$AA$13="Leve"),CONCATENATE("R1C",'Mapa de Riesgos'!$O$13),"")</f>
        <v/>
      </c>
      <c r="L46" s="72" t="str">
        <f>IF(AND('Mapa de Riesgos'!$Y$14="Muy Baja",'Mapa de Riesgos'!$AA$14="Leve"),CONCATENATE("R1C",'Mapa de Riesgos'!$O$14),"")</f>
        <v/>
      </c>
      <c r="M46" s="72" t="str">
        <f>IF(AND('Mapa de Riesgos'!$Y$15="Muy Baja",'Mapa de Riesgos'!$AA$15="Leve"),CONCATENATE("R1C",'Mapa de Riesgos'!$O$15),"")</f>
        <v/>
      </c>
      <c r="N46" s="72" t="str">
        <f>IF(AND('Mapa de Riesgos'!$Y$16="Muy Baja",'Mapa de Riesgos'!$AA$16="Leve"),CONCATENATE("R1C",'Mapa de Riesgos'!$O$16),"")</f>
        <v/>
      </c>
      <c r="O46" s="73" t="str">
        <f>IF(AND('Mapa de Riesgos'!$Y$17="Muy Baja",'Mapa de Riesgos'!$AA$17="Leve"),CONCATENATE("R1C",'Mapa de Riesgos'!$O$17),"")</f>
        <v/>
      </c>
      <c r="P46" s="71" t="str">
        <f ca="1">IF(AND('Mapa de Riesgos'!$Y$12="Muy Baja",'Mapa de Riesgos'!$AA$12="Menor"),CONCATENATE("R1C",'Mapa de Riesgos'!$O$12),"")</f>
        <v/>
      </c>
      <c r="Q46" s="72" t="str">
        <f ca="1">IF(AND('Mapa de Riesgos'!$Y$13="Muy Baja",'Mapa de Riesgos'!$AA$13="Menor"),CONCATENATE("R1C",'Mapa de Riesgos'!$O$13),"")</f>
        <v/>
      </c>
      <c r="R46" s="72" t="str">
        <f>IF(AND('Mapa de Riesgos'!$Y$14="Muy Baja",'Mapa de Riesgos'!$AA$14="Menor"),CONCATENATE("R1C",'Mapa de Riesgos'!$O$14),"")</f>
        <v/>
      </c>
      <c r="S46" s="72" t="str">
        <f>IF(AND('Mapa de Riesgos'!$Y$15="Muy Baja",'Mapa de Riesgos'!$AA$15="Menor"),CONCATENATE("R1C",'Mapa de Riesgos'!$O$15),"")</f>
        <v/>
      </c>
      <c r="T46" s="72" t="str">
        <f>IF(AND('Mapa de Riesgos'!$Y$16="Muy Baja",'Mapa de Riesgos'!$AA$16="Menor"),CONCATENATE("R1C",'Mapa de Riesgos'!$O$16),"")</f>
        <v/>
      </c>
      <c r="U46" s="73" t="str">
        <f>IF(AND('Mapa de Riesgos'!$Y$17="Muy Baja",'Mapa de Riesgos'!$AA$17="Menor"),CONCATENATE("R1C",'Mapa de Riesgos'!$O$17),"")</f>
        <v/>
      </c>
      <c r="V46" s="62" t="str">
        <f ca="1">IF(AND('Mapa de Riesgos'!$Y$12="Muy Baja",'Mapa de Riesgos'!$AA$12="Moderado"),CONCATENATE("R1C",'Mapa de Riesgos'!$O$12),"")</f>
        <v/>
      </c>
      <c r="W46" s="80" t="str">
        <f ca="1">IF(AND('Mapa de Riesgos'!$Y$13="Muy Baja",'Mapa de Riesgos'!$AA$13="Moderado"),CONCATENATE("R1C",'Mapa de Riesgos'!$O$13),"")</f>
        <v>R1C2</v>
      </c>
      <c r="X46" s="63" t="str">
        <f>IF(AND('Mapa de Riesgos'!$Y$14="Muy Baja",'Mapa de Riesgos'!$AA$14="Moderado"),CONCATENATE("R1C",'Mapa de Riesgos'!$O$14),"")</f>
        <v/>
      </c>
      <c r="Y46" s="63" t="str">
        <f>IF(AND('Mapa de Riesgos'!$Y$15="Muy Baja",'Mapa de Riesgos'!$AA$15="Moderado"),CONCATENATE("R1C",'Mapa de Riesgos'!$O$15),"")</f>
        <v/>
      </c>
      <c r="Z46" s="63" t="str">
        <f>IF(AND('Mapa de Riesgos'!$Y$16="Muy Baja",'Mapa de Riesgos'!$AA$16="Moderado"),CONCATENATE("R1C",'Mapa de Riesgos'!$O$16),"")</f>
        <v/>
      </c>
      <c r="AA46" s="64" t="str">
        <f>IF(AND('Mapa de Riesgos'!$Y$17="Muy Baja",'Mapa de Riesgos'!$AA$17="Moderado"),CONCATENATE("R1C",'Mapa de Riesgos'!$O$17),"")</f>
        <v/>
      </c>
      <c r="AB46" s="44" t="str">
        <f ca="1">IF(AND('Mapa de Riesgos'!$Y$12="Muy Baja",'Mapa de Riesgos'!$AA$12="Mayor"),CONCATENATE("R1C",'Mapa de Riesgos'!$O$12),"")</f>
        <v/>
      </c>
      <c r="AC46" s="45" t="str">
        <f ca="1">IF(AND('Mapa de Riesgos'!$Y$13="Muy Baja",'Mapa de Riesgos'!$AA$13="Mayor"),CONCATENATE("R1C",'Mapa de Riesgos'!$O$13),"")</f>
        <v/>
      </c>
      <c r="AD46" s="45" t="str">
        <f>IF(AND('Mapa de Riesgos'!$Y$14="Muy Baja",'Mapa de Riesgos'!$AA$14="Mayor"),CONCATENATE("R1C",'Mapa de Riesgos'!$O$14),"")</f>
        <v/>
      </c>
      <c r="AE46" s="45" t="str">
        <f>IF(AND('Mapa de Riesgos'!$Y$15="Muy Baja",'Mapa de Riesgos'!$AA$15="Mayor"),CONCATENATE("R1C",'Mapa de Riesgos'!$O$15),"")</f>
        <v/>
      </c>
      <c r="AF46" s="45" t="str">
        <f>IF(AND('Mapa de Riesgos'!$Y$16="Muy Baja",'Mapa de Riesgos'!$AA$16="Mayor"),CONCATENATE("R1C",'Mapa de Riesgos'!$O$16),"")</f>
        <v/>
      </c>
      <c r="AG46" s="46" t="str">
        <f>IF(AND('Mapa de Riesgos'!$Y$17="Muy Baja",'Mapa de Riesgos'!$AA$17="Mayor"),CONCATENATE("R1C",'Mapa de Riesgos'!$O$17),"")</f>
        <v/>
      </c>
      <c r="AH46" s="47" t="str">
        <f ca="1">IF(AND('Mapa de Riesgos'!$Y$12="Muy Baja",'Mapa de Riesgos'!$AA$12="Catastrófico"),CONCATENATE("R1C",'Mapa de Riesgos'!$O$12),"")</f>
        <v/>
      </c>
      <c r="AI46" s="48" t="str">
        <f ca="1">IF(AND('Mapa de Riesgos'!$Y$13="Muy Baja",'Mapa de Riesgos'!$AA$13="Catastrófico"),CONCATENATE("R1C",'Mapa de Riesgos'!$O$13),"")</f>
        <v/>
      </c>
      <c r="AJ46" s="48" t="str">
        <f>IF(AND('Mapa de Riesgos'!$Y$14="Muy Baja",'Mapa de Riesgos'!$AA$14="Catastrófico"),CONCATENATE("R1C",'Mapa de Riesgos'!$O$14),"")</f>
        <v/>
      </c>
      <c r="AK46" s="48" t="str">
        <f>IF(AND('Mapa de Riesgos'!$Y$15="Muy Baja",'Mapa de Riesgos'!$AA$15="Catastrófico"),CONCATENATE("R1C",'Mapa de Riesgos'!$O$15),"")</f>
        <v/>
      </c>
      <c r="AL46" s="48" t="str">
        <f>IF(AND('Mapa de Riesgos'!$Y$16="Muy Baja",'Mapa de Riesgos'!$AA$16="Catastrófico"),CONCATENATE("R1C",'Mapa de Riesgos'!$O$16),"")</f>
        <v/>
      </c>
      <c r="AM46" s="49" t="str">
        <f>IF(AND('Mapa de Riesgos'!$Y$17="Muy Baja",'Mapa de Riesgos'!$AA$17="Catastrófico"),CONCATENATE("R1C",'Mapa de Riesgos'!$O$17),"")</f>
        <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row>
    <row r="47" spans="1:80" ht="46.5" customHeight="1" x14ac:dyDescent="0.25">
      <c r="A47" s="81"/>
      <c r="B47" s="474"/>
      <c r="C47" s="474"/>
      <c r="D47" s="475"/>
      <c r="E47" s="531"/>
      <c r="F47" s="516"/>
      <c r="G47" s="516"/>
      <c r="H47" s="516"/>
      <c r="I47" s="517"/>
      <c r="J47" s="74" t="str">
        <f ca="1">IF(AND('Mapa de Riesgos'!$Y$18="Muy Baja",'Mapa de Riesgos'!$AA$18="Leve"),CONCATENATE("R2C",'Mapa de Riesgos'!$O$18),"")</f>
        <v/>
      </c>
      <c r="K47" s="75" t="str">
        <f ca="1">IF(AND('Mapa de Riesgos'!$Y$19="Muy Baja",'Mapa de Riesgos'!$AA$19="Leve"),CONCATENATE("R2C",'Mapa de Riesgos'!$O$19),"")</f>
        <v/>
      </c>
      <c r="L47" s="75" t="str">
        <f>IF(AND('Mapa de Riesgos'!$Y$20="Muy Baja",'Mapa de Riesgos'!$AA$20="Leve"),CONCATENATE("R2C",'Mapa de Riesgos'!$O$20),"")</f>
        <v/>
      </c>
      <c r="M47" s="75" t="str">
        <f>IF(AND('Mapa de Riesgos'!$Y$21="Muy Baja",'Mapa de Riesgos'!$AA$21="Leve"),CONCATENATE("R2C",'Mapa de Riesgos'!$O$21),"")</f>
        <v/>
      </c>
      <c r="N47" s="75" t="str">
        <f>IF(AND('Mapa de Riesgos'!$Y$22="Muy Baja",'Mapa de Riesgos'!$AA$22="Leve"),CONCATENATE("R2C",'Mapa de Riesgos'!$O$22),"")</f>
        <v/>
      </c>
      <c r="O47" s="76" t="str">
        <f>IF(AND('Mapa de Riesgos'!$Y$23="Muy Baja",'Mapa de Riesgos'!$AA$23="Leve"),CONCATENATE("R2C",'Mapa de Riesgos'!$O$23),"")</f>
        <v/>
      </c>
      <c r="P47" s="74" t="str">
        <f ca="1">IF(AND('Mapa de Riesgos'!$Y$18="Muy Baja",'Mapa de Riesgos'!$AA$18="Menor"),CONCATENATE("R2C",'Mapa de Riesgos'!$O$18),"")</f>
        <v/>
      </c>
      <c r="Q47" s="75" t="str">
        <f ca="1">IF(AND('Mapa de Riesgos'!$Y$19="Muy Baja",'Mapa de Riesgos'!$AA$19="Menor"),CONCATENATE("R2C",'Mapa de Riesgos'!$O$19),"")</f>
        <v/>
      </c>
      <c r="R47" s="75" t="str">
        <f>IF(AND('Mapa de Riesgos'!$Y$20="Muy Baja",'Mapa de Riesgos'!$AA$20="Menor"),CONCATENATE("R2C",'Mapa de Riesgos'!$O$20),"")</f>
        <v/>
      </c>
      <c r="S47" s="75" t="str">
        <f>IF(AND('Mapa de Riesgos'!$Y$21="Muy Baja",'Mapa de Riesgos'!$AA$21="Menor"),CONCATENATE("R2C",'Mapa de Riesgos'!$O$21),"")</f>
        <v/>
      </c>
      <c r="T47" s="75" t="str">
        <f>IF(AND('Mapa de Riesgos'!$Y$22="Muy Baja",'Mapa de Riesgos'!$AA$22="Menor"),CONCATENATE("R2C",'Mapa de Riesgos'!$O$22),"")</f>
        <v/>
      </c>
      <c r="U47" s="76" t="str">
        <f>IF(AND('Mapa de Riesgos'!$Y$23="Muy Baja",'Mapa de Riesgos'!$AA$23="Menor"),CONCATENATE("R2C",'Mapa de Riesgos'!$O$23),"")</f>
        <v/>
      </c>
      <c r="V47" s="65" t="str">
        <f ca="1">IF(AND('Mapa de Riesgos'!$Y$18="Muy Baja",'Mapa de Riesgos'!$AA$18="Moderado"),CONCATENATE("R2C",'Mapa de Riesgos'!$O$18),"")</f>
        <v/>
      </c>
      <c r="W47" s="66" t="str">
        <f ca="1">IF(AND('Mapa de Riesgos'!$Y$19="Muy Baja",'Mapa de Riesgos'!$AA$19="Moderado"),CONCATENATE("R2C",'Mapa de Riesgos'!$O$19),"")</f>
        <v/>
      </c>
      <c r="X47" s="66" t="str">
        <f>IF(AND('Mapa de Riesgos'!$Y$20="Muy Baja",'Mapa de Riesgos'!$AA$20="Moderado"),CONCATENATE("R2C",'Mapa de Riesgos'!$O$20),"")</f>
        <v/>
      </c>
      <c r="Y47" s="66" t="str">
        <f>IF(AND('Mapa de Riesgos'!$Y$21="Muy Baja",'Mapa de Riesgos'!$AA$21="Moderado"),CONCATENATE("R2C",'Mapa de Riesgos'!$O$21),"")</f>
        <v/>
      </c>
      <c r="Z47" s="66" t="str">
        <f>IF(AND('Mapa de Riesgos'!$Y$22="Muy Baja",'Mapa de Riesgos'!$AA$22="Moderado"),CONCATENATE("R2C",'Mapa de Riesgos'!$O$22),"")</f>
        <v/>
      </c>
      <c r="AA47" s="67" t="str">
        <f>IF(AND('Mapa de Riesgos'!$Y$23="Muy Baja",'Mapa de Riesgos'!$AA$23="Moderado"),CONCATENATE("R2C",'Mapa de Riesgos'!$O$23),"")</f>
        <v/>
      </c>
      <c r="AB47" s="50" t="str">
        <f ca="1">IF(AND('Mapa de Riesgos'!$Y$18="Muy Baja",'Mapa de Riesgos'!$AA$18="Mayor"),CONCATENATE("R2C",'Mapa de Riesgos'!$O$18),"")</f>
        <v/>
      </c>
      <c r="AC47" s="51" t="str">
        <f ca="1">IF(AND('Mapa de Riesgos'!$Y$19="Muy Baja",'Mapa de Riesgos'!$AA$19="Mayor"),CONCATENATE("R2C",'Mapa de Riesgos'!$O$19),"")</f>
        <v/>
      </c>
      <c r="AD47" s="51" t="str">
        <f>IF(AND('Mapa de Riesgos'!$Y$20="Muy Baja",'Mapa de Riesgos'!$AA$20="Mayor"),CONCATENATE("R2C",'Mapa de Riesgos'!$O$20),"")</f>
        <v/>
      </c>
      <c r="AE47" s="51" t="str">
        <f>IF(AND('Mapa de Riesgos'!$Y$21="Muy Baja",'Mapa de Riesgos'!$AA$21="Mayor"),CONCATENATE("R2C",'Mapa de Riesgos'!$O$21),"")</f>
        <v/>
      </c>
      <c r="AF47" s="51" t="str">
        <f>IF(AND('Mapa de Riesgos'!$Y$22="Muy Baja",'Mapa de Riesgos'!$AA$22="Mayor"),CONCATENATE("R2C",'Mapa de Riesgos'!$O$22),"")</f>
        <v/>
      </c>
      <c r="AG47" s="52" t="str">
        <f>IF(AND('Mapa de Riesgos'!$Y$23="Muy Baja",'Mapa de Riesgos'!$AA$23="Mayor"),CONCATENATE("R2C",'Mapa de Riesgos'!$O$23),"")</f>
        <v/>
      </c>
      <c r="AH47" s="53" t="str">
        <f ca="1">IF(AND('Mapa de Riesgos'!$Y$18="Muy Baja",'Mapa de Riesgos'!$AA$18="Catastrófico"),CONCATENATE("R2C",'Mapa de Riesgos'!$O$18),"")</f>
        <v/>
      </c>
      <c r="AI47" s="54" t="str">
        <f ca="1">IF(AND('Mapa de Riesgos'!$Y$19="Muy Baja",'Mapa de Riesgos'!$AA$19="Catastrófico"),CONCATENATE("R2C",'Mapa de Riesgos'!$O$19),"")</f>
        <v/>
      </c>
      <c r="AJ47" s="54" t="str">
        <f>IF(AND('Mapa de Riesgos'!$Y$20="Muy Baja",'Mapa de Riesgos'!$AA$20="Catastrófico"),CONCATENATE("R2C",'Mapa de Riesgos'!$O$20),"")</f>
        <v/>
      </c>
      <c r="AK47" s="54" t="str">
        <f>IF(AND('Mapa de Riesgos'!$Y$21="Muy Baja",'Mapa de Riesgos'!$AA$21="Catastrófico"),CONCATENATE("R2C",'Mapa de Riesgos'!$O$21),"")</f>
        <v/>
      </c>
      <c r="AL47" s="54" t="str">
        <f>IF(AND('Mapa de Riesgos'!$Y$22="Muy Baja",'Mapa de Riesgos'!$AA$22="Catastrófico"),CONCATENATE("R2C",'Mapa de Riesgos'!$O$22),"")</f>
        <v/>
      </c>
      <c r="AM47" s="55" t="str">
        <f>IF(AND('Mapa de Riesgos'!$Y$23="Muy Baja",'Mapa de Riesgos'!$AA$23="Catastrófico"),CONCATENATE("R2C",'Mapa de Riesgos'!$O$23),"")</f>
        <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row>
    <row r="48" spans="1:80" ht="15" customHeight="1" x14ac:dyDescent="0.25">
      <c r="A48" s="81"/>
      <c r="B48" s="474"/>
      <c r="C48" s="474"/>
      <c r="D48" s="475"/>
      <c r="E48" s="531"/>
      <c r="F48" s="516"/>
      <c r="G48" s="516"/>
      <c r="H48" s="516"/>
      <c r="I48" s="517"/>
      <c r="J48" s="74" t="str">
        <f>IF(AND('Mapa de Riesgos'!$Y$24="Muy Baja",'Mapa de Riesgos'!$AA$24="Leve"),CONCATENATE("R3C",'Mapa de Riesgos'!$O$24),"")</f>
        <v/>
      </c>
      <c r="K48" s="75" t="str">
        <f>IF(AND('Mapa de Riesgos'!$Y$25="Muy Baja",'Mapa de Riesgos'!$AA$25="Leve"),CONCATENATE("R3C",'Mapa de Riesgos'!$O$25),"")</f>
        <v/>
      </c>
      <c r="L48" s="75" t="str">
        <f>IF(AND('Mapa de Riesgos'!$Y$26="Muy Baja",'Mapa de Riesgos'!$AA$26="Leve"),CONCATENATE("R3C",'Mapa de Riesgos'!$O$26),"")</f>
        <v/>
      </c>
      <c r="M48" s="75" t="str">
        <f>IF(AND('Mapa de Riesgos'!$Y$27="Muy Baja",'Mapa de Riesgos'!$AA$27="Leve"),CONCATENATE("R3C",'Mapa de Riesgos'!$O$27),"")</f>
        <v/>
      </c>
      <c r="N48" s="75" t="str">
        <f>IF(AND('Mapa de Riesgos'!$Y$28="Muy Baja",'Mapa de Riesgos'!$AA$28="Leve"),CONCATENATE("R3C",'Mapa de Riesgos'!$O$28),"")</f>
        <v/>
      </c>
      <c r="O48" s="76" t="str">
        <f>IF(AND('Mapa de Riesgos'!$Y$29="Muy Baja",'Mapa de Riesgos'!$AA$29="Leve"),CONCATENATE("R3C",'Mapa de Riesgos'!$O$29),"")</f>
        <v/>
      </c>
      <c r="P48" s="74" t="str">
        <f>IF(AND('Mapa de Riesgos'!$Y$24="Muy Baja",'Mapa de Riesgos'!$AA$24="Menor"),CONCATENATE("R3C",'Mapa de Riesgos'!$O$24),"")</f>
        <v/>
      </c>
      <c r="Q48" s="75" t="str">
        <f>IF(AND('Mapa de Riesgos'!$Y$25="Muy Baja",'Mapa de Riesgos'!$AA$25="Menor"),CONCATENATE("R3C",'Mapa de Riesgos'!$O$25),"")</f>
        <v/>
      </c>
      <c r="R48" s="75" t="str">
        <f>IF(AND('Mapa de Riesgos'!$Y$26="Muy Baja",'Mapa de Riesgos'!$AA$26="Menor"),CONCATENATE("R3C",'Mapa de Riesgos'!$O$26),"")</f>
        <v/>
      </c>
      <c r="S48" s="75" t="str">
        <f>IF(AND('Mapa de Riesgos'!$Y$27="Muy Baja",'Mapa de Riesgos'!$AA$27="Menor"),CONCATENATE("R3C",'Mapa de Riesgos'!$O$27),"")</f>
        <v/>
      </c>
      <c r="T48" s="75" t="str">
        <f>IF(AND('Mapa de Riesgos'!$Y$28="Muy Baja",'Mapa de Riesgos'!$AA$28="Menor"),CONCATENATE("R3C",'Mapa de Riesgos'!$O$28),"")</f>
        <v/>
      </c>
      <c r="U48" s="76" t="str">
        <f>IF(AND('Mapa de Riesgos'!$Y$29="Muy Baja",'Mapa de Riesgos'!$AA$29="Menor"),CONCATENATE("R3C",'Mapa de Riesgos'!$O$29),"")</f>
        <v/>
      </c>
      <c r="V48" s="65" t="str">
        <f>IF(AND('Mapa de Riesgos'!$Y$24="Muy Baja",'Mapa de Riesgos'!$AA$24="Moderado"),CONCATENATE("R3C",'Mapa de Riesgos'!$O$24),"")</f>
        <v/>
      </c>
      <c r="W48" s="66" t="str">
        <f>IF(AND('Mapa de Riesgos'!$Y$25="Muy Baja",'Mapa de Riesgos'!$AA$25="Moderado"),CONCATENATE("R3C",'Mapa de Riesgos'!$O$25),"")</f>
        <v/>
      </c>
      <c r="X48" s="66" t="str">
        <f>IF(AND('Mapa de Riesgos'!$Y$26="Muy Baja",'Mapa de Riesgos'!$AA$26="Moderado"),CONCATENATE("R3C",'Mapa de Riesgos'!$O$26),"")</f>
        <v/>
      </c>
      <c r="Y48" s="66" t="str">
        <f>IF(AND('Mapa de Riesgos'!$Y$27="Muy Baja",'Mapa de Riesgos'!$AA$27="Moderado"),CONCATENATE("R3C",'Mapa de Riesgos'!$O$27),"")</f>
        <v/>
      </c>
      <c r="Z48" s="66" t="str">
        <f>IF(AND('Mapa de Riesgos'!$Y$28="Muy Baja",'Mapa de Riesgos'!$AA$28="Moderado"),CONCATENATE("R3C",'Mapa de Riesgos'!$O$28),"")</f>
        <v/>
      </c>
      <c r="AA48" s="67" t="str">
        <f>IF(AND('Mapa de Riesgos'!$Y$29="Muy Baja",'Mapa de Riesgos'!$AA$29="Moderado"),CONCATENATE("R3C",'Mapa de Riesgos'!$O$29),"")</f>
        <v/>
      </c>
      <c r="AB48" s="50" t="str">
        <f>IF(AND('Mapa de Riesgos'!$Y$24="Muy Baja",'Mapa de Riesgos'!$AA$24="Mayor"),CONCATENATE("R3C",'Mapa de Riesgos'!$O$24),"")</f>
        <v/>
      </c>
      <c r="AC48" s="51" t="str">
        <f>IF(AND('Mapa de Riesgos'!$Y$25="Muy Baja",'Mapa de Riesgos'!$AA$25="Mayor"),CONCATENATE("R3C",'Mapa de Riesgos'!$O$25),"")</f>
        <v/>
      </c>
      <c r="AD48" s="51" t="str">
        <f>IF(AND('Mapa de Riesgos'!$Y$26="Muy Baja",'Mapa de Riesgos'!$AA$26="Mayor"),CONCATENATE("R3C",'Mapa de Riesgos'!$O$26),"")</f>
        <v/>
      </c>
      <c r="AE48" s="51" t="str">
        <f>IF(AND('Mapa de Riesgos'!$Y$27="Muy Baja",'Mapa de Riesgos'!$AA$27="Mayor"),CONCATENATE("R3C",'Mapa de Riesgos'!$O$27),"")</f>
        <v/>
      </c>
      <c r="AF48" s="51" t="str">
        <f>IF(AND('Mapa de Riesgos'!$Y$28="Muy Baja",'Mapa de Riesgos'!$AA$28="Mayor"),CONCATENATE("R3C",'Mapa de Riesgos'!$O$28),"")</f>
        <v/>
      </c>
      <c r="AG48" s="52" t="str">
        <f>IF(AND('Mapa de Riesgos'!$Y$29="Muy Baja",'Mapa de Riesgos'!$AA$29="Mayor"),CONCATENATE("R3C",'Mapa de Riesgos'!$O$29),"")</f>
        <v/>
      </c>
      <c r="AH48" s="53" t="str">
        <f>IF(AND('Mapa de Riesgos'!$Y$24="Muy Baja",'Mapa de Riesgos'!$AA$24="Catastrófico"),CONCATENATE("R3C",'Mapa de Riesgos'!$O$24),"")</f>
        <v/>
      </c>
      <c r="AI48" s="54" t="str">
        <f>IF(AND('Mapa de Riesgos'!$Y$25="Muy Baja",'Mapa de Riesgos'!$AA$25="Catastrófico"),CONCATENATE("R3C",'Mapa de Riesgos'!$O$25),"")</f>
        <v/>
      </c>
      <c r="AJ48" s="54" t="str">
        <f>IF(AND('Mapa de Riesgos'!$Y$26="Muy Baja",'Mapa de Riesgos'!$AA$26="Catastrófico"),CONCATENATE("R3C",'Mapa de Riesgos'!$O$26),"")</f>
        <v/>
      </c>
      <c r="AK48" s="54" t="str">
        <f>IF(AND('Mapa de Riesgos'!$Y$27="Muy Baja",'Mapa de Riesgos'!$AA$27="Catastrófico"),CONCATENATE("R3C",'Mapa de Riesgos'!$O$27),"")</f>
        <v/>
      </c>
      <c r="AL48" s="54" t="str">
        <f>IF(AND('Mapa de Riesgos'!$Y$28="Muy Baja",'Mapa de Riesgos'!$AA$28="Catastrófico"),CONCATENATE("R3C",'Mapa de Riesgos'!$O$28),"")</f>
        <v/>
      </c>
      <c r="AM48" s="55" t="str">
        <f>IF(AND('Mapa de Riesgos'!$Y$29="Muy Baja",'Mapa de Riesgos'!$AA$29="Catastrófico"),CONCATENATE("R3C",'Mapa de Riesgos'!$O$29),"")</f>
        <v/>
      </c>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row>
    <row r="49" spans="1:80" ht="15" customHeight="1" x14ac:dyDescent="0.25">
      <c r="A49" s="81"/>
      <c r="B49" s="474"/>
      <c r="C49" s="474"/>
      <c r="D49" s="475"/>
      <c r="E49" s="515"/>
      <c r="F49" s="516"/>
      <c r="G49" s="516"/>
      <c r="H49" s="516"/>
      <c r="I49" s="517"/>
      <c r="J49" s="74" t="str">
        <f>IF(AND('Mapa de Riesgos'!$Y$30="Muy Baja",'Mapa de Riesgos'!$AA$30="Leve"),CONCATENATE("R4C",'Mapa de Riesgos'!$O$30),"")</f>
        <v/>
      </c>
      <c r="K49" s="75" t="str">
        <f>IF(AND('Mapa de Riesgos'!$Y$31="Muy Baja",'Mapa de Riesgos'!$AA$31="Leve"),CONCATENATE("R4C",'Mapa de Riesgos'!$O$31),"")</f>
        <v/>
      </c>
      <c r="L49" s="75" t="str">
        <f>IF(AND('Mapa de Riesgos'!$Y$32="Muy Baja",'Mapa de Riesgos'!$AA$32="Leve"),CONCATENATE("R4C",'Mapa de Riesgos'!$O$32),"")</f>
        <v/>
      </c>
      <c r="M49" s="75" t="str">
        <f>IF(AND('Mapa de Riesgos'!$Y$33="Muy Baja",'Mapa de Riesgos'!$AA$33="Leve"),CONCATENATE("R4C",'Mapa de Riesgos'!$O$33),"")</f>
        <v/>
      </c>
      <c r="N49" s="75" t="str">
        <f>IF(AND('Mapa de Riesgos'!$Y$34="Muy Baja",'Mapa de Riesgos'!$AA$34="Leve"),CONCATENATE("R4C",'Mapa de Riesgos'!$O$34),"")</f>
        <v/>
      </c>
      <c r="O49" s="76" t="str">
        <f>IF(AND('Mapa de Riesgos'!$Y$35="Muy Baja",'Mapa de Riesgos'!$AA$35="Leve"),CONCATENATE("R4C",'Mapa de Riesgos'!$O$35),"")</f>
        <v/>
      </c>
      <c r="P49" s="74" t="str">
        <f>IF(AND('Mapa de Riesgos'!$Y$30="Muy Baja",'Mapa de Riesgos'!$AA$30="Menor"),CONCATENATE("R4C",'Mapa de Riesgos'!$O$30),"")</f>
        <v/>
      </c>
      <c r="Q49" s="75" t="str">
        <f>IF(AND('Mapa de Riesgos'!$Y$31="Muy Baja",'Mapa de Riesgos'!$AA$31="Menor"),CONCATENATE("R4C",'Mapa de Riesgos'!$O$31),"")</f>
        <v/>
      </c>
      <c r="R49" s="75" t="str">
        <f>IF(AND('Mapa de Riesgos'!$Y$32="Muy Baja",'Mapa de Riesgos'!$AA$32="Menor"),CONCATENATE("R4C",'Mapa de Riesgos'!$O$32),"")</f>
        <v/>
      </c>
      <c r="S49" s="75" t="str">
        <f>IF(AND('Mapa de Riesgos'!$Y$33="Muy Baja",'Mapa de Riesgos'!$AA$33="Menor"),CONCATENATE("R4C",'Mapa de Riesgos'!$O$33),"")</f>
        <v/>
      </c>
      <c r="T49" s="75" t="str">
        <f>IF(AND('Mapa de Riesgos'!$Y$34="Muy Baja",'Mapa de Riesgos'!$AA$34="Menor"),CONCATENATE("R4C",'Mapa de Riesgos'!$O$34),"")</f>
        <v/>
      </c>
      <c r="U49" s="76" t="str">
        <f>IF(AND('Mapa de Riesgos'!$Y$35="Muy Baja",'Mapa de Riesgos'!$AA$35="Menor"),CONCATENATE("R4C",'Mapa de Riesgos'!$O$35),"")</f>
        <v/>
      </c>
      <c r="V49" s="65" t="str">
        <f>IF(AND('Mapa de Riesgos'!$Y$30="Muy Baja",'Mapa de Riesgos'!$AA$30="Moderado"),CONCATENATE("R4C",'Mapa de Riesgos'!$O$30),"")</f>
        <v/>
      </c>
      <c r="W49" s="66" t="str">
        <f>IF(AND('Mapa de Riesgos'!$Y$31="Muy Baja",'Mapa de Riesgos'!$AA$31="Moderado"),CONCATENATE("R4C",'Mapa de Riesgos'!$O$31),"")</f>
        <v/>
      </c>
      <c r="X49" s="66" t="str">
        <f>IF(AND('Mapa de Riesgos'!$Y$32="Muy Baja",'Mapa de Riesgos'!$AA$32="Moderado"),CONCATENATE("R4C",'Mapa de Riesgos'!$O$32),"")</f>
        <v/>
      </c>
      <c r="Y49" s="66" t="str">
        <f>IF(AND('Mapa de Riesgos'!$Y$33="Muy Baja",'Mapa de Riesgos'!$AA$33="Moderado"),CONCATENATE("R4C",'Mapa de Riesgos'!$O$33),"")</f>
        <v/>
      </c>
      <c r="Z49" s="66" t="str">
        <f>IF(AND('Mapa de Riesgos'!$Y$34="Muy Baja",'Mapa de Riesgos'!$AA$34="Moderado"),CONCATENATE("R4C",'Mapa de Riesgos'!$O$34),"")</f>
        <v/>
      </c>
      <c r="AA49" s="67" t="str">
        <f>IF(AND('Mapa de Riesgos'!$Y$35="Muy Baja",'Mapa de Riesgos'!$AA$35="Moderado"),CONCATENATE("R4C",'Mapa de Riesgos'!$O$35),"")</f>
        <v/>
      </c>
      <c r="AB49" s="50" t="str">
        <f>IF(AND('Mapa de Riesgos'!$Y$30="Muy Baja",'Mapa de Riesgos'!$AA$30="Mayor"),CONCATENATE("R4C",'Mapa de Riesgos'!$O$30),"")</f>
        <v/>
      </c>
      <c r="AC49" s="51" t="str">
        <f>IF(AND('Mapa de Riesgos'!$Y$31="Muy Baja",'Mapa de Riesgos'!$AA$31="Mayor"),CONCATENATE("R4C",'Mapa de Riesgos'!$O$31),"")</f>
        <v/>
      </c>
      <c r="AD49" s="51" t="str">
        <f>IF(AND('Mapa de Riesgos'!$Y$32="Muy Baja",'Mapa de Riesgos'!$AA$32="Mayor"),CONCATENATE("R4C",'Mapa de Riesgos'!$O$32),"")</f>
        <v/>
      </c>
      <c r="AE49" s="51" t="str">
        <f>IF(AND('Mapa de Riesgos'!$Y$33="Muy Baja",'Mapa de Riesgos'!$AA$33="Mayor"),CONCATENATE("R4C",'Mapa de Riesgos'!$O$33),"")</f>
        <v/>
      </c>
      <c r="AF49" s="51" t="str">
        <f>IF(AND('Mapa de Riesgos'!$Y$34="Muy Baja",'Mapa de Riesgos'!$AA$34="Mayor"),CONCATENATE("R4C",'Mapa de Riesgos'!$O$34),"")</f>
        <v/>
      </c>
      <c r="AG49" s="52" t="str">
        <f>IF(AND('Mapa de Riesgos'!$Y$35="Muy Baja",'Mapa de Riesgos'!$AA$35="Mayor"),CONCATENATE("R4C",'Mapa de Riesgos'!$O$35),"")</f>
        <v/>
      </c>
      <c r="AH49" s="53" t="str">
        <f>IF(AND('Mapa de Riesgos'!$Y$30="Muy Baja",'Mapa de Riesgos'!$AA$30="Catastrófico"),CONCATENATE("R4C",'Mapa de Riesgos'!$O$30),"")</f>
        <v/>
      </c>
      <c r="AI49" s="54" t="str">
        <f>IF(AND('Mapa de Riesgos'!$Y$31="Muy Baja",'Mapa de Riesgos'!$AA$31="Catastrófico"),CONCATENATE("R4C",'Mapa de Riesgos'!$O$31),"")</f>
        <v/>
      </c>
      <c r="AJ49" s="54" t="str">
        <f>IF(AND('Mapa de Riesgos'!$Y$32="Muy Baja",'Mapa de Riesgos'!$AA$32="Catastrófico"),CONCATENATE("R4C",'Mapa de Riesgos'!$O$32),"")</f>
        <v/>
      </c>
      <c r="AK49" s="54" t="str">
        <f>IF(AND('Mapa de Riesgos'!$Y$33="Muy Baja",'Mapa de Riesgos'!$AA$33="Catastrófico"),CONCATENATE("R4C",'Mapa de Riesgos'!$O$33),"")</f>
        <v/>
      </c>
      <c r="AL49" s="54" t="str">
        <f>IF(AND('Mapa de Riesgos'!$Y$34="Muy Baja",'Mapa de Riesgos'!$AA$34="Catastrófico"),CONCATENATE("R4C",'Mapa de Riesgos'!$O$34),"")</f>
        <v/>
      </c>
      <c r="AM49" s="55" t="str">
        <f>IF(AND('Mapa de Riesgos'!$Y$35="Muy Baja",'Mapa de Riesgos'!$AA$35="Catastrófico"),CONCATENATE("R4C",'Mapa de Riesgos'!$O$35),"")</f>
        <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row>
    <row r="50" spans="1:80" ht="15" customHeight="1" x14ac:dyDescent="0.25">
      <c r="A50" s="81"/>
      <c r="B50" s="474"/>
      <c r="C50" s="474"/>
      <c r="D50" s="475"/>
      <c r="E50" s="515"/>
      <c r="F50" s="516"/>
      <c r="G50" s="516"/>
      <c r="H50" s="516"/>
      <c r="I50" s="517"/>
      <c r="J50" s="74" t="str">
        <f>IF(AND('Mapa de Riesgos'!$Y$36="Muy Baja",'Mapa de Riesgos'!$AA$36="Leve"),CONCATENATE("R5C",'Mapa de Riesgos'!$O$36),"")</f>
        <v/>
      </c>
      <c r="K50" s="75" t="str">
        <f>IF(AND('Mapa de Riesgos'!$Y$37="Muy Baja",'Mapa de Riesgos'!$AA$37="Leve"),CONCATENATE("R5C",'Mapa de Riesgos'!$O$37),"")</f>
        <v/>
      </c>
      <c r="L50" s="75" t="str">
        <f>IF(AND('Mapa de Riesgos'!$Y$38="Muy Baja",'Mapa de Riesgos'!$AA$38="Leve"),CONCATENATE("R5C",'Mapa de Riesgos'!$O$38),"")</f>
        <v/>
      </c>
      <c r="M50" s="75" t="str">
        <f>IF(AND('Mapa de Riesgos'!$Y$39="Muy Baja",'Mapa de Riesgos'!$AA$39="Leve"),CONCATENATE("R5C",'Mapa de Riesgos'!$O$39),"")</f>
        <v/>
      </c>
      <c r="N50" s="75" t="str">
        <f>IF(AND('Mapa de Riesgos'!$Y$40="Muy Baja",'Mapa de Riesgos'!$AA$40="Leve"),CONCATENATE("R5C",'Mapa de Riesgos'!$O$40),"")</f>
        <v/>
      </c>
      <c r="O50" s="76" t="str">
        <f>IF(AND('Mapa de Riesgos'!$Y$41="Muy Baja",'Mapa de Riesgos'!$AA$41="Leve"),CONCATENATE("R5C",'Mapa de Riesgos'!$O$41),"")</f>
        <v/>
      </c>
      <c r="P50" s="74" t="str">
        <f>IF(AND('Mapa de Riesgos'!$Y$36="Muy Baja",'Mapa de Riesgos'!$AA$36="Menor"),CONCATENATE("R5C",'Mapa de Riesgos'!$O$36),"")</f>
        <v/>
      </c>
      <c r="Q50" s="75" t="str">
        <f>IF(AND('Mapa de Riesgos'!$Y$37="Muy Baja",'Mapa de Riesgos'!$AA$37="Menor"),CONCATENATE("R5C",'Mapa de Riesgos'!$O$37),"")</f>
        <v/>
      </c>
      <c r="R50" s="75" t="str">
        <f>IF(AND('Mapa de Riesgos'!$Y$38="Muy Baja",'Mapa de Riesgos'!$AA$38="Menor"),CONCATENATE("R5C",'Mapa de Riesgos'!$O$38),"")</f>
        <v/>
      </c>
      <c r="S50" s="75" t="str">
        <f>IF(AND('Mapa de Riesgos'!$Y$39="Muy Baja",'Mapa de Riesgos'!$AA$39="Menor"),CONCATENATE("R5C",'Mapa de Riesgos'!$O$39),"")</f>
        <v/>
      </c>
      <c r="T50" s="75" t="str">
        <f>IF(AND('Mapa de Riesgos'!$Y$40="Muy Baja",'Mapa de Riesgos'!$AA$40="Menor"),CONCATENATE("R5C",'Mapa de Riesgos'!$O$40),"")</f>
        <v/>
      </c>
      <c r="U50" s="76" t="str">
        <f>IF(AND('Mapa de Riesgos'!$Y$41="Muy Baja",'Mapa de Riesgos'!$AA$41="Menor"),CONCATENATE("R5C",'Mapa de Riesgos'!$O$41),"")</f>
        <v/>
      </c>
      <c r="V50" s="65" t="str">
        <f>IF(AND('Mapa de Riesgos'!$Y$36="Muy Baja",'Mapa de Riesgos'!$AA$36="Moderado"),CONCATENATE("R5C",'Mapa de Riesgos'!$O$36),"")</f>
        <v/>
      </c>
      <c r="W50" s="66" t="str">
        <f>IF(AND('Mapa de Riesgos'!$Y$37="Muy Baja",'Mapa de Riesgos'!$AA$37="Moderado"),CONCATENATE("R5C",'Mapa de Riesgos'!$O$37),"")</f>
        <v/>
      </c>
      <c r="X50" s="66" t="str">
        <f>IF(AND('Mapa de Riesgos'!$Y$38="Muy Baja",'Mapa de Riesgos'!$AA$38="Moderado"),CONCATENATE("R5C",'Mapa de Riesgos'!$O$38),"")</f>
        <v/>
      </c>
      <c r="Y50" s="66" t="str">
        <f>IF(AND('Mapa de Riesgos'!$Y$39="Muy Baja",'Mapa de Riesgos'!$AA$39="Moderado"),CONCATENATE("R5C",'Mapa de Riesgos'!$O$39),"")</f>
        <v/>
      </c>
      <c r="Z50" s="66" t="str">
        <f>IF(AND('Mapa de Riesgos'!$Y$40="Muy Baja",'Mapa de Riesgos'!$AA$40="Moderado"),CONCATENATE("R5C",'Mapa de Riesgos'!$O$40),"")</f>
        <v/>
      </c>
      <c r="AA50" s="67" t="str">
        <f>IF(AND('Mapa de Riesgos'!$Y$41="Muy Baja",'Mapa de Riesgos'!$AA$41="Moderado"),CONCATENATE("R5C",'Mapa de Riesgos'!$O$41),"")</f>
        <v/>
      </c>
      <c r="AB50" s="50" t="str">
        <f>IF(AND('Mapa de Riesgos'!$Y$36="Muy Baja",'Mapa de Riesgos'!$AA$36="Mayor"),CONCATENATE("R5C",'Mapa de Riesgos'!$O$36),"")</f>
        <v/>
      </c>
      <c r="AC50" s="51" t="str">
        <f>IF(AND('Mapa de Riesgos'!$Y$37="Muy Baja",'Mapa de Riesgos'!$AA$37="Mayor"),CONCATENATE("R5C",'Mapa de Riesgos'!$O$37),"")</f>
        <v/>
      </c>
      <c r="AD50" s="51" t="str">
        <f>IF(AND('Mapa de Riesgos'!$Y$38="Muy Baja",'Mapa de Riesgos'!$AA$38="Mayor"),CONCATENATE("R5C",'Mapa de Riesgos'!$O$38),"")</f>
        <v/>
      </c>
      <c r="AE50" s="51" t="str">
        <f>IF(AND('Mapa de Riesgos'!$Y$39="Muy Baja",'Mapa de Riesgos'!$AA$39="Mayor"),CONCATENATE("R5C",'Mapa de Riesgos'!$O$39),"")</f>
        <v/>
      </c>
      <c r="AF50" s="51" t="str">
        <f>IF(AND('Mapa de Riesgos'!$Y$40="Muy Baja",'Mapa de Riesgos'!$AA$40="Mayor"),CONCATENATE("R5C",'Mapa de Riesgos'!$O$40),"")</f>
        <v/>
      </c>
      <c r="AG50" s="52" t="str">
        <f>IF(AND('Mapa de Riesgos'!$Y$41="Muy Baja",'Mapa de Riesgos'!$AA$41="Mayor"),CONCATENATE("R5C",'Mapa de Riesgos'!$O$41),"")</f>
        <v/>
      </c>
      <c r="AH50" s="53" t="str">
        <f>IF(AND('Mapa de Riesgos'!$Y$36="Muy Baja",'Mapa de Riesgos'!$AA$36="Catastrófico"),CONCATENATE("R5C",'Mapa de Riesgos'!$O$36),"")</f>
        <v/>
      </c>
      <c r="AI50" s="54" t="str">
        <f>IF(AND('Mapa de Riesgos'!$Y$37="Muy Baja",'Mapa de Riesgos'!$AA$37="Catastrófico"),CONCATENATE("R5C",'Mapa de Riesgos'!$O$37),"")</f>
        <v/>
      </c>
      <c r="AJ50" s="54" t="str">
        <f>IF(AND('Mapa de Riesgos'!$Y$38="Muy Baja",'Mapa de Riesgos'!$AA$38="Catastrófico"),CONCATENATE("R5C",'Mapa de Riesgos'!$O$38),"")</f>
        <v/>
      </c>
      <c r="AK50" s="54" t="str">
        <f>IF(AND('Mapa de Riesgos'!$Y$39="Muy Baja",'Mapa de Riesgos'!$AA$39="Catastrófico"),CONCATENATE("R5C",'Mapa de Riesgos'!$O$39),"")</f>
        <v/>
      </c>
      <c r="AL50" s="54" t="str">
        <f>IF(AND('Mapa de Riesgos'!$Y$40="Muy Baja",'Mapa de Riesgos'!$AA$40="Catastrófico"),CONCATENATE("R5C",'Mapa de Riesgos'!$O$40),"")</f>
        <v/>
      </c>
      <c r="AM50" s="55" t="str">
        <f>IF(AND('Mapa de Riesgos'!$Y$41="Muy Baja",'Mapa de Riesgos'!$AA$41="Catastrófico"),CONCATENATE("R5C",'Mapa de Riesgos'!$O$41),"")</f>
        <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row>
    <row r="51" spans="1:80" ht="15" customHeight="1" x14ac:dyDescent="0.25">
      <c r="A51" s="81"/>
      <c r="B51" s="474"/>
      <c r="C51" s="474"/>
      <c r="D51" s="475"/>
      <c r="E51" s="515"/>
      <c r="F51" s="516"/>
      <c r="G51" s="516"/>
      <c r="H51" s="516"/>
      <c r="I51" s="517"/>
      <c r="J51" s="74" t="str">
        <f>IF(AND('Mapa de Riesgos'!$Y$42="Muy Baja",'Mapa de Riesgos'!$AA$42="Leve"),CONCATENATE("R6C",'Mapa de Riesgos'!$O$42),"")</f>
        <v/>
      </c>
      <c r="K51" s="75" t="str">
        <f>IF(AND('Mapa de Riesgos'!$Y$43="Muy Baja",'Mapa de Riesgos'!$AA$43="Leve"),CONCATENATE("R6C",'Mapa de Riesgos'!$O$43),"")</f>
        <v/>
      </c>
      <c r="L51" s="75" t="str">
        <f>IF(AND('Mapa de Riesgos'!$Y$44="Muy Baja",'Mapa de Riesgos'!$AA$44="Leve"),CONCATENATE("R6C",'Mapa de Riesgos'!$O$44),"")</f>
        <v/>
      </c>
      <c r="M51" s="75" t="str">
        <f>IF(AND('Mapa de Riesgos'!$Y$45="Muy Baja",'Mapa de Riesgos'!$AA$45="Leve"),CONCATENATE("R6C",'Mapa de Riesgos'!$O$45),"")</f>
        <v/>
      </c>
      <c r="N51" s="75" t="str">
        <f>IF(AND('Mapa de Riesgos'!$Y$46="Muy Baja",'Mapa de Riesgos'!$AA$46="Leve"),CONCATENATE("R6C",'Mapa de Riesgos'!$O$46),"")</f>
        <v/>
      </c>
      <c r="O51" s="76" t="str">
        <f>IF(AND('Mapa de Riesgos'!$Y$47="Muy Baja",'Mapa de Riesgos'!$AA$47="Leve"),CONCATENATE("R6C",'Mapa de Riesgos'!$O$47),"")</f>
        <v/>
      </c>
      <c r="P51" s="74" t="str">
        <f>IF(AND('Mapa de Riesgos'!$Y$42="Muy Baja",'Mapa de Riesgos'!$AA$42="Menor"),CONCATENATE("R6C",'Mapa de Riesgos'!$O$42),"")</f>
        <v/>
      </c>
      <c r="Q51" s="75" t="str">
        <f>IF(AND('Mapa de Riesgos'!$Y$43="Muy Baja",'Mapa de Riesgos'!$AA$43="Menor"),CONCATENATE("R6C",'Mapa de Riesgos'!$O$43),"")</f>
        <v/>
      </c>
      <c r="R51" s="75" t="str">
        <f>IF(AND('Mapa de Riesgos'!$Y$44="Muy Baja",'Mapa de Riesgos'!$AA$44="Menor"),CONCATENATE("R6C",'Mapa de Riesgos'!$O$44),"")</f>
        <v/>
      </c>
      <c r="S51" s="75" t="str">
        <f>IF(AND('Mapa de Riesgos'!$Y$45="Muy Baja",'Mapa de Riesgos'!$AA$45="Menor"),CONCATENATE("R6C",'Mapa de Riesgos'!$O$45),"")</f>
        <v/>
      </c>
      <c r="T51" s="75" t="str">
        <f>IF(AND('Mapa de Riesgos'!$Y$46="Muy Baja",'Mapa de Riesgos'!$AA$46="Menor"),CONCATENATE("R6C",'Mapa de Riesgos'!$O$46),"")</f>
        <v/>
      </c>
      <c r="U51" s="76" t="str">
        <f>IF(AND('Mapa de Riesgos'!$Y$47="Muy Baja",'Mapa de Riesgos'!$AA$47="Menor"),CONCATENATE("R6C",'Mapa de Riesgos'!$O$47),"")</f>
        <v/>
      </c>
      <c r="V51" s="65" t="str">
        <f>IF(AND('Mapa de Riesgos'!$Y$42="Muy Baja",'Mapa de Riesgos'!$AA$42="Moderado"),CONCATENATE("R6C",'Mapa de Riesgos'!$O$42),"")</f>
        <v/>
      </c>
      <c r="W51" s="66" t="str">
        <f>IF(AND('Mapa de Riesgos'!$Y$43="Muy Baja",'Mapa de Riesgos'!$AA$43="Moderado"),CONCATENATE("R6C",'Mapa de Riesgos'!$O$43),"")</f>
        <v/>
      </c>
      <c r="X51" s="66" t="str">
        <f>IF(AND('Mapa de Riesgos'!$Y$44="Muy Baja",'Mapa de Riesgos'!$AA$44="Moderado"),CONCATENATE("R6C",'Mapa de Riesgos'!$O$44),"")</f>
        <v/>
      </c>
      <c r="Y51" s="66" t="str">
        <f>IF(AND('Mapa de Riesgos'!$Y$45="Muy Baja",'Mapa de Riesgos'!$AA$45="Moderado"),CONCATENATE("R6C",'Mapa de Riesgos'!$O$45),"")</f>
        <v/>
      </c>
      <c r="Z51" s="66" t="str">
        <f>IF(AND('Mapa de Riesgos'!$Y$46="Muy Baja",'Mapa de Riesgos'!$AA$46="Moderado"),CONCATENATE("R6C",'Mapa de Riesgos'!$O$46),"")</f>
        <v/>
      </c>
      <c r="AA51" s="67" t="str">
        <f>IF(AND('Mapa de Riesgos'!$Y$47="Muy Baja",'Mapa de Riesgos'!$AA$47="Moderado"),CONCATENATE("R6C",'Mapa de Riesgos'!$O$47),"")</f>
        <v/>
      </c>
      <c r="AB51" s="50" t="str">
        <f>IF(AND('Mapa de Riesgos'!$Y$42="Muy Baja",'Mapa de Riesgos'!$AA$42="Mayor"),CONCATENATE("R6C",'Mapa de Riesgos'!$O$42),"")</f>
        <v/>
      </c>
      <c r="AC51" s="51" t="str">
        <f>IF(AND('Mapa de Riesgos'!$Y$43="Muy Baja",'Mapa de Riesgos'!$AA$43="Mayor"),CONCATENATE("R6C",'Mapa de Riesgos'!$O$43),"")</f>
        <v/>
      </c>
      <c r="AD51" s="51" t="str">
        <f>IF(AND('Mapa de Riesgos'!$Y$44="Muy Baja",'Mapa de Riesgos'!$AA$44="Mayor"),CONCATENATE("R6C",'Mapa de Riesgos'!$O$44),"")</f>
        <v/>
      </c>
      <c r="AE51" s="51" t="str">
        <f>IF(AND('Mapa de Riesgos'!$Y$45="Muy Baja",'Mapa de Riesgos'!$AA$45="Mayor"),CONCATENATE("R6C",'Mapa de Riesgos'!$O$45),"")</f>
        <v/>
      </c>
      <c r="AF51" s="51" t="str">
        <f>IF(AND('Mapa de Riesgos'!$Y$46="Muy Baja",'Mapa de Riesgos'!$AA$46="Mayor"),CONCATENATE("R6C",'Mapa de Riesgos'!$O$46),"")</f>
        <v/>
      </c>
      <c r="AG51" s="52" t="str">
        <f>IF(AND('Mapa de Riesgos'!$Y$47="Muy Baja",'Mapa de Riesgos'!$AA$47="Mayor"),CONCATENATE("R6C",'Mapa de Riesgos'!$O$47),"")</f>
        <v/>
      </c>
      <c r="AH51" s="53" t="str">
        <f>IF(AND('Mapa de Riesgos'!$Y$42="Muy Baja",'Mapa de Riesgos'!$AA$42="Catastrófico"),CONCATENATE("R6C",'Mapa de Riesgos'!$O$42),"")</f>
        <v/>
      </c>
      <c r="AI51" s="54" t="str">
        <f>IF(AND('Mapa de Riesgos'!$Y$43="Muy Baja",'Mapa de Riesgos'!$AA$43="Catastrófico"),CONCATENATE("R6C",'Mapa de Riesgos'!$O$43),"")</f>
        <v/>
      </c>
      <c r="AJ51" s="54" t="str">
        <f>IF(AND('Mapa de Riesgos'!$Y$44="Muy Baja",'Mapa de Riesgos'!$AA$44="Catastrófico"),CONCATENATE("R6C",'Mapa de Riesgos'!$O$44),"")</f>
        <v/>
      </c>
      <c r="AK51" s="54" t="str">
        <f>IF(AND('Mapa de Riesgos'!$Y$45="Muy Baja",'Mapa de Riesgos'!$AA$45="Catastrófico"),CONCATENATE("R6C",'Mapa de Riesgos'!$O$45),"")</f>
        <v/>
      </c>
      <c r="AL51" s="54" t="str">
        <f>IF(AND('Mapa de Riesgos'!$Y$46="Muy Baja",'Mapa de Riesgos'!$AA$46="Catastrófico"),CONCATENATE("R6C",'Mapa de Riesgos'!$O$46),"")</f>
        <v/>
      </c>
      <c r="AM51" s="55" t="str">
        <f>IF(AND('Mapa de Riesgos'!$Y$47="Muy Baja",'Mapa de Riesgos'!$AA$47="Catastrófico"),CONCATENATE("R6C",'Mapa de Riesgos'!$O$47),"")</f>
        <v/>
      </c>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row>
    <row r="52" spans="1:80" ht="15" customHeight="1" x14ac:dyDescent="0.25">
      <c r="A52" s="81"/>
      <c r="B52" s="474"/>
      <c r="C52" s="474"/>
      <c r="D52" s="475"/>
      <c r="E52" s="515"/>
      <c r="F52" s="516"/>
      <c r="G52" s="516"/>
      <c r="H52" s="516"/>
      <c r="I52" s="517"/>
      <c r="J52" s="74" t="str">
        <f>IF(AND('Mapa de Riesgos'!$Y$48="Muy Baja",'Mapa de Riesgos'!$AA$48="Leve"),CONCATENATE("R7C",'Mapa de Riesgos'!$O$48),"")</f>
        <v/>
      </c>
      <c r="K52" s="75" t="str">
        <f>IF(AND('Mapa de Riesgos'!$Y$49="Muy Baja",'Mapa de Riesgos'!$AA$49="Leve"),CONCATENATE("R7C",'Mapa de Riesgos'!$O$49),"")</f>
        <v/>
      </c>
      <c r="L52" s="75" t="str">
        <f>IF(AND('Mapa de Riesgos'!$Y$50="Muy Baja",'Mapa de Riesgos'!$AA$50="Leve"),CONCATENATE("R7C",'Mapa de Riesgos'!$O$50),"")</f>
        <v/>
      </c>
      <c r="M52" s="75" t="str">
        <f>IF(AND('Mapa de Riesgos'!$Y$51="Muy Baja",'Mapa de Riesgos'!$AA$51="Leve"),CONCATENATE("R7C",'Mapa de Riesgos'!$O$51),"")</f>
        <v/>
      </c>
      <c r="N52" s="75" t="str">
        <f>IF(AND('Mapa de Riesgos'!$Y$52="Muy Baja",'Mapa de Riesgos'!$AA$52="Leve"),CONCATENATE("R7C",'Mapa de Riesgos'!$O$52),"")</f>
        <v/>
      </c>
      <c r="O52" s="76" t="str">
        <f>IF(AND('Mapa de Riesgos'!$Y$53="Muy Baja",'Mapa de Riesgos'!$AA$53="Leve"),CONCATENATE("R7C",'Mapa de Riesgos'!$O$53),"")</f>
        <v/>
      </c>
      <c r="P52" s="74" t="str">
        <f>IF(AND('Mapa de Riesgos'!$Y$48="Muy Baja",'Mapa de Riesgos'!$AA$48="Menor"),CONCATENATE("R7C",'Mapa de Riesgos'!$O$48),"")</f>
        <v/>
      </c>
      <c r="Q52" s="75" t="str">
        <f>IF(AND('Mapa de Riesgos'!$Y$49="Muy Baja",'Mapa de Riesgos'!$AA$49="Menor"),CONCATENATE("R7C",'Mapa de Riesgos'!$O$49),"")</f>
        <v/>
      </c>
      <c r="R52" s="75" t="str">
        <f>IF(AND('Mapa de Riesgos'!$Y$50="Muy Baja",'Mapa de Riesgos'!$AA$50="Menor"),CONCATENATE("R7C",'Mapa de Riesgos'!$O$50),"")</f>
        <v/>
      </c>
      <c r="S52" s="75" t="str">
        <f>IF(AND('Mapa de Riesgos'!$Y$51="Muy Baja",'Mapa de Riesgos'!$AA$51="Menor"),CONCATENATE("R7C",'Mapa de Riesgos'!$O$51),"")</f>
        <v/>
      </c>
      <c r="T52" s="75" t="str">
        <f>IF(AND('Mapa de Riesgos'!$Y$52="Muy Baja",'Mapa de Riesgos'!$AA$52="Menor"),CONCATENATE("R7C",'Mapa de Riesgos'!$O$52),"")</f>
        <v/>
      </c>
      <c r="U52" s="76" t="str">
        <f>IF(AND('Mapa de Riesgos'!$Y$53="Muy Baja",'Mapa de Riesgos'!$AA$53="Menor"),CONCATENATE("R7C",'Mapa de Riesgos'!$O$53),"")</f>
        <v/>
      </c>
      <c r="V52" s="65" t="str">
        <f>IF(AND('Mapa de Riesgos'!$Y$48="Muy Baja",'Mapa de Riesgos'!$AA$48="Moderado"),CONCATENATE("R7C",'Mapa de Riesgos'!$O$48),"")</f>
        <v/>
      </c>
      <c r="W52" s="66" t="str">
        <f>IF(AND('Mapa de Riesgos'!$Y$49="Muy Baja",'Mapa de Riesgos'!$AA$49="Moderado"),CONCATENATE("R7C",'Mapa de Riesgos'!$O$49),"")</f>
        <v/>
      </c>
      <c r="X52" s="66" t="str">
        <f>IF(AND('Mapa de Riesgos'!$Y$50="Muy Baja",'Mapa de Riesgos'!$AA$50="Moderado"),CONCATENATE("R7C",'Mapa de Riesgos'!$O$50),"")</f>
        <v/>
      </c>
      <c r="Y52" s="66" t="str">
        <f>IF(AND('Mapa de Riesgos'!$Y$51="Muy Baja",'Mapa de Riesgos'!$AA$51="Moderado"),CONCATENATE("R7C",'Mapa de Riesgos'!$O$51),"")</f>
        <v/>
      </c>
      <c r="Z52" s="66" t="str">
        <f>IF(AND('Mapa de Riesgos'!$Y$52="Muy Baja",'Mapa de Riesgos'!$AA$52="Moderado"),CONCATENATE("R7C",'Mapa de Riesgos'!$O$52),"")</f>
        <v/>
      </c>
      <c r="AA52" s="67" t="str">
        <f>IF(AND('Mapa de Riesgos'!$Y$53="Muy Baja",'Mapa de Riesgos'!$AA$53="Moderado"),CONCATENATE("R7C",'Mapa de Riesgos'!$O$53),"")</f>
        <v/>
      </c>
      <c r="AB52" s="50" t="str">
        <f>IF(AND('Mapa de Riesgos'!$Y$48="Muy Baja",'Mapa de Riesgos'!$AA$48="Mayor"),CONCATENATE("R7C",'Mapa de Riesgos'!$O$48),"")</f>
        <v/>
      </c>
      <c r="AC52" s="51" t="str">
        <f>IF(AND('Mapa de Riesgos'!$Y$49="Muy Baja",'Mapa de Riesgos'!$AA$49="Mayor"),CONCATENATE("R7C",'Mapa de Riesgos'!$O$49),"")</f>
        <v/>
      </c>
      <c r="AD52" s="51" t="str">
        <f>IF(AND('Mapa de Riesgos'!$Y$50="Muy Baja",'Mapa de Riesgos'!$AA$50="Mayor"),CONCATENATE("R7C",'Mapa de Riesgos'!$O$50),"")</f>
        <v/>
      </c>
      <c r="AE52" s="51" t="str">
        <f>IF(AND('Mapa de Riesgos'!$Y$51="Muy Baja",'Mapa de Riesgos'!$AA$51="Mayor"),CONCATENATE("R7C",'Mapa de Riesgos'!$O$51),"")</f>
        <v/>
      </c>
      <c r="AF52" s="51" t="str">
        <f>IF(AND('Mapa de Riesgos'!$Y$52="Muy Baja",'Mapa de Riesgos'!$AA$52="Mayor"),CONCATENATE("R7C",'Mapa de Riesgos'!$O$52),"")</f>
        <v/>
      </c>
      <c r="AG52" s="52" t="str">
        <f>IF(AND('Mapa de Riesgos'!$Y$53="Muy Baja",'Mapa de Riesgos'!$AA$53="Mayor"),CONCATENATE("R7C",'Mapa de Riesgos'!$O$53),"")</f>
        <v/>
      </c>
      <c r="AH52" s="53" t="str">
        <f>IF(AND('Mapa de Riesgos'!$Y$48="Muy Baja",'Mapa de Riesgos'!$AA$48="Catastrófico"),CONCATENATE("R7C",'Mapa de Riesgos'!$O$48),"")</f>
        <v/>
      </c>
      <c r="AI52" s="54" t="str">
        <f>IF(AND('Mapa de Riesgos'!$Y$49="Muy Baja",'Mapa de Riesgos'!$AA$49="Catastrófico"),CONCATENATE("R7C",'Mapa de Riesgos'!$O$49),"")</f>
        <v/>
      </c>
      <c r="AJ52" s="54" t="str">
        <f>IF(AND('Mapa de Riesgos'!$Y$50="Muy Baja",'Mapa de Riesgos'!$AA$50="Catastrófico"),CONCATENATE("R7C",'Mapa de Riesgos'!$O$50),"")</f>
        <v/>
      </c>
      <c r="AK52" s="54" t="str">
        <f>IF(AND('Mapa de Riesgos'!$Y$51="Muy Baja",'Mapa de Riesgos'!$AA$51="Catastrófico"),CONCATENATE("R7C",'Mapa de Riesgos'!$O$51),"")</f>
        <v/>
      </c>
      <c r="AL52" s="54" t="str">
        <f>IF(AND('Mapa de Riesgos'!$Y$52="Muy Baja",'Mapa de Riesgos'!$AA$52="Catastrófico"),CONCATENATE("R7C",'Mapa de Riesgos'!$O$52),"")</f>
        <v/>
      </c>
      <c r="AM52" s="55" t="str">
        <f>IF(AND('Mapa de Riesgos'!$Y$53="Muy Baja",'Mapa de Riesgos'!$AA$53="Catastrófico"),CONCATENATE("R7C",'Mapa de Riesgos'!$O$53),"")</f>
        <v/>
      </c>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row>
    <row r="53" spans="1:80" ht="15" customHeight="1" x14ac:dyDescent="0.25">
      <c r="A53" s="81"/>
      <c r="B53" s="474"/>
      <c r="C53" s="474"/>
      <c r="D53" s="475"/>
      <c r="E53" s="515"/>
      <c r="F53" s="516"/>
      <c r="G53" s="516"/>
      <c r="H53" s="516"/>
      <c r="I53" s="517"/>
      <c r="J53" s="74" t="str">
        <f>IF(AND('Mapa de Riesgos'!$Y$54="Muy Baja",'Mapa de Riesgos'!$AA$54="Leve"),CONCATENATE("R8C",'Mapa de Riesgos'!$O$54),"")</f>
        <v/>
      </c>
      <c r="K53" s="75" t="str">
        <f>IF(AND('Mapa de Riesgos'!$Y$55="Muy Baja",'Mapa de Riesgos'!$AA$55="Leve"),CONCATENATE("R8C",'Mapa de Riesgos'!$O$55),"")</f>
        <v/>
      </c>
      <c r="L53" s="75" t="str">
        <f>IF(AND('Mapa de Riesgos'!$Y$56="Muy Baja",'Mapa de Riesgos'!$AA$56="Leve"),CONCATENATE("R8C",'Mapa de Riesgos'!$O$56),"")</f>
        <v/>
      </c>
      <c r="M53" s="75" t="str">
        <f>IF(AND('Mapa de Riesgos'!$Y$57="Muy Baja",'Mapa de Riesgos'!$AA$57="Leve"),CONCATENATE("R8C",'Mapa de Riesgos'!$O$57),"")</f>
        <v/>
      </c>
      <c r="N53" s="75" t="str">
        <f>IF(AND('Mapa de Riesgos'!$Y$58="Muy Baja",'Mapa de Riesgos'!$AA$58="Leve"),CONCATENATE("R8C",'Mapa de Riesgos'!$O$58),"")</f>
        <v/>
      </c>
      <c r="O53" s="76" t="str">
        <f>IF(AND('Mapa de Riesgos'!$Y$59="Muy Baja",'Mapa de Riesgos'!$AA$59="Leve"),CONCATENATE("R8C",'Mapa de Riesgos'!$O$59),"")</f>
        <v/>
      </c>
      <c r="P53" s="74" t="str">
        <f>IF(AND('Mapa de Riesgos'!$Y$54="Muy Baja",'Mapa de Riesgos'!$AA$54="Menor"),CONCATENATE("R8C",'Mapa de Riesgos'!$O$54),"")</f>
        <v/>
      </c>
      <c r="Q53" s="75" t="str">
        <f>IF(AND('Mapa de Riesgos'!$Y$55="Muy Baja",'Mapa de Riesgos'!$AA$55="Menor"),CONCATENATE("R8C",'Mapa de Riesgos'!$O$55),"")</f>
        <v/>
      </c>
      <c r="R53" s="75" t="str">
        <f>IF(AND('Mapa de Riesgos'!$Y$56="Muy Baja",'Mapa de Riesgos'!$AA$56="Menor"),CONCATENATE("R8C",'Mapa de Riesgos'!$O$56),"")</f>
        <v/>
      </c>
      <c r="S53" s="75" t="str">
        <f>IF(AND('Mapa de Riesgos'!$Y$57="Muy Baja",'Mapa de Riesgos'!$AA$57="Menor"),CONCATENATE("R8C",'Mapa de Riesgos'!$O$57),"")</f>
        <v/>
      </c>
      <c r="T53" s="75" t="str">
        <f>IF(AND('Mapa de Riesgos'!$Y$58="Muy Baja",'Mapa de Riesgos'!$AA$58="Menor"),CONCATENATE("R8C",'Mapa de Riesgos'!$O$58),"")</f>
        <v/>
      </c>
      <c r="U53" s="76" t="str">
        <f>IF(AND('Mapa de Riesgos'!$Y$59="Muy Baja",'Mapa de Riesgos'!$AA$59="Menor"),CONCATENATE("R8C",'Mapa de Riesgos'!$O$59),"")</f>
        <v/>
      </c>
      <c r="V53" s="65" t="str">
        <f>IF(AND('Mapa de Riesgos'!$Y$54="Muy Baja",'Mapa de Riesgos'!$AA$54="Moderado"),CONCATENATE("R8C",'Mapa de Riesgos'!$O$54),"")</f>
        <v/>
      </c>
      <c r="W53" s="66" t="str">
        <f>IF(AND('Mapa de Riesgos'!$Y$55="Muy Baja",'Mapa de Riesgos'!$AA$55="Moderado"),CONCATENATE("R8C",'Mapa de Riesgos'!$O$55),"")</f>
        <v/>
      </c>
      <c r="X53" s="66" t="str">
        <f>IF(AND('Mapa de Riesgos'!$Y$56="Muy Baja",'Mapa de Riesgos'!$AA$56="Moderado"),CONCATENATE("R8C",'Mapa de Riesgos'!$O$56),"")</f>
        <v/>
      </c>
      <c r="Y53" s="66" t="str">
        <f>IF(AND('Mapa de Riesgos'!$Y$57="Muy Baja",'Mapa de Riesgos'!$AA$57="Moderado"),CONCATENATE("R8C",'Mapa de Riesgos'!$O$57),"")</f>
        <v/>
      </c>
      <c r="Z53" s="66" t="str">
        <f>IF(AND('Mapa de Riesgos'!$Y$58="Muy Baja",'Mapa de Riesgos'!$AA$58="Moderado"),CONCATENATE("R8C",'Mapa de Riesgos'!$O$58),"")</f>
        <v/>
      </c>
      <c r="AA53" s="67" t="str">
        <f>IF(AND('Mapa de Riesgos'!$Y$59="Muy Baja",'Mapa de Riesgos'!$AA$59="Moderado"),CONCATENATE("R8C",'Mapa de Riesgos'!$O$59),"")</f>
        <v/>
      </c>
      <c r="AB53" s="50" t="str">
        <f>IF(AND('Mapa de Riesgos'!$Y$54="Muy Baja",'Mapa de Riesgos'!$AA$54="Mayor"),CONCATENATE("R8C",'Mapa de Riesgos'!$O$54),"")</f>
        <v/>
      </c>
      <c r="AC53" s="51" t="str">
        <f>IF(AND('Mapa de Riesgos'!$Y$55="Muy Baja",'Mapa de Riesgos'!$AA$55="Mayor"),CONCATENATE("R8C",'Mapa de Riesgos'!$O$55),"")</f>
        <v/>
      </c>
      <c r="AD53" s="51" t="str">
        <f>IF(AND('Mapa de Riesgos'!$Y$56="Muy Baja",'Mapa de Riesgos'!$AA$56="Mayor"),CONCATENATE("R8C",'Mapa de Riesgos'!$O$56),"")</f>
        <v/>
      </c>
      <c r="AE53" s="51" t="str">
        <f>IF(AND('Mapa de Riesgos'!$Y$57="Muy Baja",'Mapa de Riesgos'!$AA$57="Mayor"),CONCATENATE("R8C",'Mapa de Riesgos'!$O$57),"")</f>
        <v/>
      </c>
      <c r="AF53" s="51" t="str">
        <f>IF(AND('Mapa de Riesgos'!$Y$58="Muy Baja",'Mapa de Riesgos'!$AA$58="Mayor"),CONCATENATE("R8C",'Mapa de Riesgos'!$O$58),"")</f>
        <v/>
      </c>
      <c r="AG53" s="52" t="str">
        <f>IF(AND('Mapa de Riesgos'!$Y$59="Muy Baja",'Mapa de Riesgos'!$AA$59="Mayor"),CONCATENATE("R8C",'Mapa de Riesgos'!$O$59),"")</f>
        <v/>
      </c>
      <c r="AH53" s="53" t="str">
        <f>IF(AND('Mapa de Riesgos'!$Y$54="Muy Baja",'Mapa de Riesgos'!$AA$54="Catastrófico"),CONCATENATE("R8C",'Mapa de Riesgos'!$O$54),"")</f>
        <v/>
      </c>
      <c r="AI53" s="54" t="str">
        <f>IF(AND('Mapa de Riesgos'!$Y$55="Muy Baja",'Mapa de Riesgos'!$AA$55="Catastrófico"),CONCATENATE("R8C",'Mapa de Riesgos'!$O$55),"")</f>
        <v/>
      </c>
      <c r="AJ53" s="54" t="str">
        <f>IF(AND('Mapa de Riesgos'!$Y$56="Muy Baja",'Mapa de Riesgos'!$AA$56="Catastrófico"),CONCATENATE("R8C",'Mapa de Riesgos'!$O$56),"")</f>
        <v/>
      </c>
      <c r="AK53" s="54" t="str">
        <f>IF(AND('Mapa de Riesgos'!$Y$57="Muy Baja",'Mapa de Riesgos'!$AA$57="Catastrófico"),CONCATENATE("R8C",'Mapa de Riesgos'!$O$57),"")</f>
        <v/>
      </c>
      <c r="AL53" s="54" t="str">
        <f>IF(AND('Mapa de Riesgos'!$Y$58="Muy Baja",'Mapa de Riesgos'!$AA$58="Catastrófico"),CONCATENATE("R8C",'Mapa de Riesgos'!$O$58),"")</f>
        <v/>
      </c>
      <c r="AM53" s="55" t="str">
        <f>IF(AND('Mapa de Riesgos'!$Y$59="Muy Baja",'Mapa de Riesgos'!$AA$59="Catastrófico"),CONCATENATE("R8C",'Mapa de Riesgos'!$O$59),"")</f>
        <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row>
    <row r="54" spans="1:80" ht="15" customHeight="1" x14ac:dyDescent="0.25">
      <c r="A54" s="81"/>
      <c r="B54" s="474"/>
      <c r="C54" s="474"/>
      <c r="D54" s="475"/>
      <c r="E54" s="515"/>
      <c r="F54" s="516"/>
      <c r="G54" s="516"/>
      <c r="H54" s="516"/>
      <c r="I54" s="517"/>
      <c r="J54" s="74" t="str">
        <f>IF(AND('Mapa de Riesgos'!$Y$60="Muy Baja",'Mapa de Riesgos'!$AA$60="Leve"),CONCATENATE("R9C",'Mapa de Riesgos'!$O$60),"")</f>
        <v/>
      </c>
      <c r="K54" s="75" t="str">
        <f>IF(AND('Mapa de Riesgos'!$Y$61="Muy Baja",'Mapa de Riesgos'!$AA$61="Leve"),CONCATENATE("R9C",'Mapa de Riesgos'!$O$61),"")</f>
        <v/>
      </c>
      <c r="L54" s="75" t="str">
        <f>IF(AND('Mapa de Riesgos'!$Y$62="Muy Baja",'Mapa de Riesgos'!$AA$62="Leve"),CONCATENATE("R9C",'Mapa de Riesgos'!$O$62),"")</f>
        <v/>
      </c>
      <c r="M54" s="75" t="str">
        <f>IF(AND('Mapa de Riesgos'!$Y$63="Muy Baja",'Mapa de Riesgos'!$AA$63="Leve"),CONCATENATE("R9C",'Mapa de Riesgos'!$O$63),"")</f>
        <v/>
      </c>
      <c r="N54" s="75" t="str">
        <f>IF(AND('Mapa de Riesgos'!$Y$64="Muy Baja",'Mapa de Riesgos'!$AA$64="Leve"),CONCATENATE("R9C",'Mapa de Riesgos'!$O$64),"")</f>
        <v/>
      </c>
      <c r="O54" s="76" t="str">
        <f>IF(AND('Mapa de Riesgos'!$Y$65="Muy Baja",'Mapa de Riesgos'!$AA$65="Leve"),CONCATENATE("R9C",'Mapa de Riesgos'!$O$65),"")</f>
        <v/>
      </c>
      <c r="P54" s="74" t="str">
        <f>IF(AND('Mapa de Riesgos'!$Y$60="Muy Baja",'Mapa de Riesgos'!$AA$60="Menor"),CONCATENATE("R9C",'Mapa de Riesgos'!$O$60),"")</f>
        <v/>
      </c>
      <c r="Q54" s="75" t="str">
        <f>IF(AND('Mapa de Riesgos'!$Y$61="Muy Baja",'Mapa de Riesgos'!$AA$61="Menor"),CONCATENATE("R9C",'Mapa de Riesgos'!$O$61),"")</f>
        <v/>
      </c>
      <c r="R54" s="75" t="str">
        <f>IF(AND('Mapa de Riesgos'!$Y$62="Muy Baja",'Mapa de Riesgos'!$AA$62="Menor"),CONCATENATE("R9C",'Mapa de Riesgos'!$O$62),"")</f>
        <v/>
      </c>
      <c r="S54" s="75" t="str">
        <f>IF(AND('Mapa de Riesgos'!$Y$63="Muy Baja",'Mapa de Riesgos'!$AA$63="Menor"),CONCATENATE("R9C",'Mapa de Riesgos'!$O$63),"")</f>
        <v/>
      </c>
      <c r="T54" s="75" t="str">
        <f>IF(AND('Mapa de Riesgos'!$Y$64="Muy Baja",'Mapa de Riesgos'!$AA$64="Menor"),CONCATENATE("R9C",'Mapa de Riesgos'!$O$64),"")</f>
        <v/>
      </c>
      <c r="U54" s="76" t="str">
        <f>IF(AND('Mapa de Riesgos'!$Y$65="Muy Baja",'Mapa de Riesgos'!$AA$65="Menor"),CONCATENATE("R9C",'Mapa de Riesgos'!$O$65),"")</f>
        <v/>
      </c>
      <c r="V54" s="65" t="str">
        <f>IF(AND('Mapa de Riesgos'!$Y$60="Muy Baja",'Mapa de Riesgos'!$AA$60="Moderado"),CONCATENATE("R9C",'Mapa de Riesgos'!$O$60),"")</f>
        <v/>
      </c>
      <c r="W54" s="66" t="str">
        <f>IF(AND('Mapa de Riesgos'!$Y$61="Muy Baja",'Mapa de Riesgos'!$AA$61="Moderado"),CONCATENATE("R9C",'Mapa de Riesgos'!$O$61),"")</f>
        <v/>
      </c>
      <c r="X54" s="66" t="str">
        <f>IF(AND('Mapa de Riesgos'!$Y$62="Muy Baja",'Mapa de Riesgos'!$AA$62="Moderado"),CONCATENATE("R9C",'Mapa de Riesgos'!$O$62),"")</f>
        <v/>
      </c>
      <c r="Y54" s="66" t="str">
        <f>IF(AND('Mapa de Riesgos'!$Y$63="Muy Baja",'Mapa de Riesgos'!$AA$63="Moderado"),CONCATENATE("R9C",'Mapa de Riesgos'!$O$63),"")</f>
        <v/>
      </c>
      <c r="Z54" s="66" t="str">
        <f>IF(AND('Mapa de Riesgos'!$Y$64="Muy Baja",'Mapa de Riesgos'!$AA$64="Moderado"),CONCATENATE("R9C",'Mapa de Riesgos'!$O$64),"")</f>
        <v/>
      </c>
      <c r="AA54" s="67" t="str">
        <f>IF(AND('Mapa de Riesgos'!$Y$65="Muy Baja",'Mapa de Riesgos'!$AA$65="Moderado"),CONCATENATE("R9C",'Mapa de Riesgos'!$O$65),"")</f>
        <v/>
      </c>
      <c r="AB54" s="50" t="str">
        <f>IF(AND('Mapa de Riesgos'!$Y$60="Muy Baja",'Mapa de Riesgos'!$AA$60="Mayor"),CONCATENATE("R9C",'Mapa de Riesgos'!$O$60),"")</f>
        <v/>
      </c>
      <c r="AC54" s="51" t="str">
        <f>IF(AND('Mapa de Riesgos'!$Y$61="Muy Baja",'Mapa de Riesgos'!$AA$61="Mayor"),CONCATENATE("R9C",'Mapa de Riesgos'!$O$61),"")</f>
        <v/>
      </c>
      <c r="AD54" s="51" t="str">
        <f>IF(AND('Mapa de Riesgos'!$Y$62="Muy Baja",'Mapa de Riesgos'!$AA$62="Mayor"),CONCATENATE("R9C",'Mapa de Riesgos'!$O$62),"")</f>
        <v/>
      </c>
      <c r="AE54" s="51" t="str">
        <f>IF(AND('Mapa de Riesgos'!$Y$63="Muy Baja",'Mapa de Riesgos'!$AA$63="Mayor"),CONCATENATE("R9C",'Mapa de Riesgos'!$O$63),"")</f>
        <v/>
      </c>
      <c r="AF54" s="51" t="str">
        <f>IF(AND('Mapa de Riesgos'!$Y$64="Muy Baja",'Mapa de Riesgos'!$AA$64="Mayor"),CONCATENATE("R9C",'Mapa de Riesgos'!$O$64),"")</f>
        <v/>
      </c>
      <c r="AG54" s="52" t="str">
        <f>IF(AND('Mapa de Riesgos'!$Y$65="Muy Baja",'Mapa de Riesgos'!$AA$65="Mayor"),CONCATENATE("R9C",'Mapa de Riesgos'!$O$65),"")</f>
        <v/>
      </c>
      <c r="AH54" s="53" t="str">
        <f>IF(AND('Mapa de Riesgos'!$Y$60="Muy Baja",'Mapa de Riesgos'!$AA$60="Catastrófico"),CONCATENATE("R9C",'Mapa de Riesgos'!$O$60),"")</f>
        <v/>
      </c>
      <c r="AI54" s="54" t="str">
        <f>IF(AND('Mapa de Riesgos'!$Y$61="Muy Baja",'Mapa de Riesgos'!$AA$61="Catastrófico"),CONCATENATE("R9C",'Mapa de Riesgos'!$O$61),"")</f>
        <v/>
      </c>
      <c r="AJ54" s="54" t="str">
        <f>IF(AND('Mapa de Riesgos'!$Y$62="Muy Baja",'Mapa de Riesgos'!$AA$62="Catastrófico"),CONCATENATE("R9C",'Mapa de Riesgos'!$O$62),"")</f>
        <v/>
      </c>
      <c r="AK54" s="54" t="str">
        <f>IF(AND('Mapa de Riesgos'!$Y$63="Muy Baja",'Mapa de Riesgos'!$AA$63="Catastrófico"),CONCATENATE("R9C",'Mapa de Riesgos'!$O$63),"")</f>
        <v/>
      </c>
      <c r="AL54" s="54" t="str">
        <f>IF(AND('Mapa de Riesgos'!$Y$64="Muy Baja",'Mapa de Riesgos'!$AA$64="Catastrófico"),CONCATENATE("R9C",'Mapa de Riesgos'!$O$64),"")</f>
        <v/>
      </c>
      <c r="AM54" s="55" t="str">
        <f>IF(AND('Mapa de Riesgos'!$Y$65="Muy Baja",'Mapa de Riesgos'!$AA$65="Catastrófico"),CONCATENATE("R9C",'Mapa de Riesgos'!$O$65),"")</f>
        <v/>
      </c>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row>
    <row r="55" spans="1:80" ht="15.75" customHeight="1" thickBot="1" x14ac:dyDescent="0.3">
      <c r="A55" s="81"/>
      <c r="B55" s="474"/>
      <c r="C55" s="474"/>
      <c r="D55" s="475"/>
      <c r="E55" s="518"/>
      <c r="F55" s="519"/>
      <c r="G55" s="519"/>
      <c r="H55" s="519"/>
      <c r="I55" s="520"/>
      <c r="J55" s="77" t="str">
        <f>IF(AND('Mapa de Riesgos'!$Y$66="Muy Baja",'Mapa de Riesgos'!$AA$66="Leve"),CONCATENATE("R10C",'Mapa de Riesgos'!$O$66),"")</f>
        <v/>
      </c>
      <c r="K55" s="78" t="str">
        <f>IF(AND('Mapa de Riesgos'!$Y$67="Muy Baja",'Mapa de Riesgos'!$AA$67="Leve"),CONCATENATE("R10C",'Mapa de Riesgos'!$O$67),"")</f>
        <v/>
      </c>
      <c r="L55" s="78" t="str">
        <f>IF(AND('Mapa de Riesgos'!$Y$68="Muy Baja",'Mapa de Riesgos'!$AA$68="Leve"),CONCATENATE("R10C",'Mapa de Riesgos'!$O$68),"")</f>
        <v/>
      </c>
      <c r="M55" s="78" t="str">
        <f>IF(AND('Mapa de Riesgos'!$Y$69="Muy Baja",'Mapa de Riesgos'!$AA$69="Leve"),CONCATENATE("R10C",'Mapa de Riesgos'!$O$69),"")</f>
        <v/>
      </c>
      <c r="N55" s="78" t="str">
        <f>IF(AND('Mapa de Riesgos'!$Y$70="Muy Baja",'Mapa de Riesgos'!$AA$70="Leve"),CONCATENATE("R10C",'Mapa de Riesgos'!$O$70),"")</f>
        <v/>
      </c>
      <c r="O55" s="79" t="str">
        <f>IF(AND('Mapa de Riesgos'!$Y$71="Muy Baja",'Mapa de Riesgos'!$AA$71="Leve"),CONCATENATE("R10C",'Mapa de Riesgos'!$O$71),"")</f>
        <v/>
      </c>
      <c r="P55" s="77" t="str">
        <f>IF(AND('Mapa de Riesgos'!$Y$66="Muy Baja",'Mapa de Riesgos'!$AA$66="Menor"),CONCATENATE("R10C",'Mapa de Riesgos'!$O$66),"")</f>
        <v/>
      </c>
      <c r="Q55" s="78" t="str">
        <f>IF(AND('Mapa de Riesgos'!$Y$67="Muy Baja",'Mapa de Riesgos'!$AA$67="Menor"),CONCATENATE("R10C",'Mapa de Riesgos'!$O$67),"")</f>
        <v/>
      </c>
      <c r="R55" s="78" t="str">
        <f>IF(AND('Mapa de Riesgos'!$Y$68="Muy Baja",'Mapa de Riesgos'!$AA$68="Menor"),CONCATENATE("R10C",'Mapa de Riesgos'!$O$68),"")</f>
        <v/>
      </c>
      <c r="S55" s="78" t="str">
        <f>IF(AND('Mapa de Riesgos'!$Y$69="Muy Baja",'Mapa de Riesgos'!$AA$69="Menor"),CONCATENATE("R10C",'Mapa de Riesgos'!$O$69),"")</f>
        <v/>
      </c>
      <c r="T55" s="78" t="str">
        <f>IF(AND('Mapa de Riesgos'!$Y$70="Muy Baja",'Mapa de Riesgos'!$AA$70="Menor"),CONCATENATE("R10C",'Mapa de Riesgos'!$O$70),"")</f>
        <v/>
      </c>
      <c r="U55" s="79" t="str">
        <f>IF(AND('Mapa de Riesgos'!$Y$71="Muy Baja",'Mapa de Riesgos'!$AA$71="Menor"),CONCATENATE("R10C",'Mapa de Riesgos'!$O$71),"")</f>
        <v/>
      </c>
      <c r="V55" s="68" t="str">
        <f>IF(AND('Mapa de Riesgos'!$Y$66="Muy Baja",'Mapa de Riesgos'!$AA$66="Moderado"),CONCATENATE("R10C",'Mapa de Riesgos'!$O$66),"")</f>
        <v/>
      </c>
      <c r="W55" s="69" t="str">
        <f>IF(AND('Mapa de Riesgos'!$Y$67="Muy Baja",'Mapa de Riesgos'!$AA$67="Moderado"),CONCATENATE("R10C",'Mapa de Riesgos'!$O$67),"")</f>
        <v/>
      </c>
      <c r="X55" s="69" t="str">
        <f>IF(AND('Mapa de Riesgos'!$Y$68="Muy Baja",'Mapa de Riesgos'!$AA$68="Moderado"),CONCATENATE("R10C",'Mapa de Riesgos'!$O$68),"")</f>
        <v/>
      </c>
      <c r="Y55" s="69" t="str">
        <f>IF(AND('Mapa de Riesgos'!$Y$69="Muy Baja",'Mapa de Riesgos'!$AA$69="Moderado"),CONCATENATE("R10C",'Mapa de Riesgos'!$O$69),"")</f>
        <v/>
      </c>
      <c r="Z55" s="69" t="str">
        <f>IF(AND('Mapa de Riesgos'!$Y$70="Muy Baja",'Mapa de Riesgos'!$AA$70="Moderado"),CONCATENATE("R10C",'Mapa de Riesgos'!$O$70),"")</f>
        <v/>
      </c>
      <c r="AA55" s="70" t="str">
        <f>IF(AND('Mapa de Riesgos'!$Y$71="Muy Baja",'Mapa de Riesgos'!$AA$71="Moderado"),CONCATENATE("R10C",'Mapa de Riesgos'!$O$71),"")</f>
        <v/>
      </c>
      <c r="AB55" s="56" t="str">
        <f>IF(AND('Mapa de Riesgos'!$Y$66="Muy Baja",'Mapa de Riesgos'!$AA$66="Mayor"),CONCATENATE("R10C",'Mapa de Riesgos'!$O$66),"")</f>
        <v/>
      </c>
      <c r="AC55" s="57" t="str">
        <f>IF(AND('Mapa de Riesgos'!$Y$67="Muy Baja",'Mapa de Riesgos'!$AA$67="Mayor"),CONCATENATE("R10C",'Mapa de Riesgos'!$O$67),"")</f>
        <v/>
      </c>
      <c r="AD55" s="57" t="str">
        <f>IF(AND('Mapa de Riesgos'!$Y$68="Muy Baja",'Mapa de Riesgos'!$AA$68="Mayor"),CONCATENATE("R10C",'Mapa de Riesgos'!$O$68),"")</f>
        <v/>
      </c>
      <c r="AE55" s="57" t="str">
        <f>IF(AND('Mapa de Riesgos'!$Y$69="Muy Baja",'Mapa de Riesgos'!$AA$69="Mayor"),CONCATENATE("R10C",'Mapa de Riesgos'!$O$69),"")</f>
        <v/>
      </c>
      <c r="AF55" s="57" t="str">
        <f>IF(AND('Mapa de Riesgos'!$Y$70="Muy Baja",'Mapa de Riesgos'!$AA$70="Mayor"),CONCATENATE("R10C",'Mapa de Riesgos'!$O$70),"")</f>
        <v/>
      </c>
      <c r="AG55" s="58" t="str">
        <f>IF(AND('Mapa de Riesgos'!$Y$71="Muy Baja",'Mapa de Riesgos'!$AA$71="Mayor"),CONCATENATE("R10C",'Mapa de Riesgos'!$O$71),"")</f>
        <v/>
      </c>
      <c r="AH55" s="59" t="str">
        <f>IF(AND('Mapa de Riesgos'!$Y$66="Muy Baja",'Mapa de Riesgos'!$AA$66="Catastrófico"),CONCATENATE("R10C",'Mapa de Riesgos'!$O$66),"")</f>
        <v/>
      </c>
      <c r="AI55" s="60" t="str">
        <f>IF(AND('Mapa de Riesgos'!$Y$67="Muy Baja",'Mapa de Riesgos'!$AA$67="Catastrófico"),CONCATENATE("R10C",'Mapa de Riesgos'!$O$67),"")</f>
        <v/>
      </c>
      <c r="AJ55" s="60" t="str">
        <f>IF(AND('Mapa de Riesgos'!$Y$68="Muy Baja",'Mapa de Riesgos'!$AA$68="Catastrófico"),CONCATENATE("R10C",'Mapa de Riesgos'!$O$68),"")</f>
        <v/>
      </c>
      <c r="AK55" s="60" t="str">
        <f>IF(AND('Mapa de Riesgos'!$Y$69="Muy Baja",'Mapa de Riesgos'!$AA$69="Catastrófico"),CONCATENATE("R10C",'Mapa de Riesgos'!$O$69),"")</f>
        <v/>
      </c>
      <c r="AL55" s="60" t="str">
        <f>IF(AND('Mapa de Riesgos'!$Y$70="Muy Baja",'Mapa de Riesgos'!$AA$70="Catastrófico"),CONCATENATE("R10C",'Mapa de Riesgos'!$O$70),"")</f>
        <v/>
      </c>
      <c r="AM55" s="61" t="str">
        <f>IF(AND('Mapa de Riesgos'!$Y$71="Muy Baja",'Mapa de Riesgos'!$AA$71="Catastrófico"),CONCATENATE("R10C",'Mapa de Riesgos'!$O$71),"")</f>
        <v/>
      </c>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row>
    <row r="56" spans="1:80" x14ac:dyDescent="0.25">
      <c r="A56" s="81"/>
      <c r="B56" s="81"/>
      <c r="C56" s="81"/>
      <c r="D56" s="81"/>
      <c r="E56" s="81"/>
      <c r="F56" s="81"/>
      <c r="G56" s="81"/>
      <c r="H56" s="81"/>
      <c r="I56" s="81"/>
      <c r="J56" s="512" t="s">
        <v>138</v>
      </c>
      <c r="K56" s="513"/>
      <c r="L56" s="513"/>
      <c r="M56" s="513"/>
      <c r="N56" s="513"/>
      <c r="O56" s="514"/>
      <c r="P56" s="512" t="s">
        <v>139</v>
      </c>
      <c r="Q56" s="513"/>
      <c r="R56" s="513"/>
      <c r="S56" s="513"/>
      <c r="T56" s="513"/>
      <c r="U56" s="514"/>
      <c r="V56" s="512" t="s">
        <v>140</v>
      </c>
      <c r="W56" s="513"/>
      <c r="X56" s="513"/>
      <c r="Y56" s="513"/>
      <c r="Z56" s="513"/>
      <c r="AA56" s="514"/>
      <c r="AB56" s="512" t="s">
        <v>141</v>
      </c>
      <c r="AC56" s="521"/>
      <c r="AD56" s="513"/>
      <c r="AE56" s="513"/>
      <c r="AF56" s="513"/>
      <c r="AG56" s="514"/>
      <c r="AH56" s="512" t="s">
        <v>142</v>
      </c>
      <c r="AI56" s="513"/>
      <c r="AJ56" s="513"/>
      <c r="AK56" s="513"/>
      <c r="AL56" s="513"/>
      <c r="AM56" s="514"/>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row>
    <row r="57" spans="1:80" x14ac:dyDescent="0.25">
      <c r="A57" s="81"/>
      <c r="B57" s="81"/>
      <c r="C57" s="81"/>
      <c r="D57" s="81"/>
      <c r="E57" s="81"/>
      <c r="F57" s="81"/>
      <c r="G57" s="81"/>
      <c r="H57" s="81"/>
      <c r="I57" s="81"/>
      <c r="J57" s="515"/>
      <c r="K57" s="516"/>
      <c r="L57" s="516"/>
      <c r="M57" s="516"/>
      <c r="N57" s="516"/>
      <c r="O57" s="517"/>
      <c r="P57" s="515"/>
      <c r="Q57" s="516"/>
      <c r="R57" s="516"/>
      <c r="S57" s="516"/>
      <c r="T57" s="516"/>
      <c r="U57" s="517"/>
      <c r="V57" s="515"/>
      <c r="W57" s="516"/>
      <c r="X57" s="516"/>
      <c r="Y57" s="516"/>
      <c r="Z57" s="516"/>
      <c r="AA57" s="517"/>
      <c r="AB57" s="515"/>
      <c r="AC57" s="516"/>
      <c r="AD57" s="516"/>
      <c r="AE57" s="516"/>
      <c r="AF57" s="516"/>
      <c r="AG57" s="517"/>
      <c r="AH57" s="515"/>
      <c r="AI57" s="516"/>
      <c r="AJ57" s="516"/>
      <c r="AK57" s="516"/>
      <c r="AL57" s="516"/>
      <c r="AM57" s="517"/>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row>
    <row r="58" spans="1:80" x14ac:dyDescent="0.25">
      <c r="A58" s="81"/>
      <c r="B58" s="81"/>
      <c r="C58" s="81"/>
      <c r="D58" s="81"/>
      <c r="E58" s="81"/>
      <c r="F58" s="81"/>
      <c r="G58" s="81"/>
      <c r="H58" s="81"/>
      <c r="I58" s="81"/>
      <c r="J58" s="515"/>
      <c r="K58" s="516"/>
      <c r="L58" s="516"/>
      <c r="M58" s="516"/>
      <c r="N58" s="516"/>
      <c r="O58" s="517"/>
      <c r="P58" s="515"/>
      <c r="Q58" s="516"/>
      <c r="R58" s="516"/>
      <c r="S58" s="516"/>
      <c r="T58" s="516"/>
      <c r="U58" s="517"/>
      <c r="V58" s="515"/>
      <c r="W58" s="516"/>
      <c r="X58" s="516"/>
      <c r="Y58" s="516"/>
      <c r="Z58" s="516"/>
      <c r="AA58" s="517"/>
      <c r="AB58" s="515"/>
      <c r="AC58" s="516"/>
      <c r="AD58" s="516"/>
      <c r="AE58" s="516"/>
      <c r="AF58" s="516"/>
      <c r="AG58" s="517"/>
      <c r="AH58" s="515"/>
      <c r="AI58" s="516"/>
      <c r="AJ58" s="516"/>
      <c r="AK58" s="516"/>
      <c r="AL58" s="516"/>
      <c r="AM58" s="517"/>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row>
    <row r="59" spans="1:80" x14ac:dyDescent="0.25">
      <c r="A59" s="81"/>
      <c r="B59" s="81"/>
      <c r="C59" s="81"/>
      <c r="D59" s="81"/>
      <c r="E59" s="81"/>
      <c r="F59" s="81"/>
      <c r="G59" s="81"/>
      <c r="H59" s="81"/>
      <c r="I59" s="81"/>
      <c r="J59" s="515"/>
      <c r="K59" s="516"/>
      <c r="L59" s="516"/>
      <c r="M59" s="516"/>
      <c r="N59" s="516"/>
      <c r="O59" s="517"/>
      <c r="P59" s="515"/>
      <c r="Q59" s="516"/>
      <c r="R59" s="516"/>
      <c r="S59" s="516"/>
      <c r="T59" s="516"/>
      <c r="U59" s="517"/>
      <c r="V59" s="515"/>
      <c r="W59" s="516"/>
      <c r="X59" s="516"/>
      <c r="Y59" s="516"/>
      <c r="Z59" s="516"/>
      <c r="AA59" s="517"/>
      <c r="AB59" s="515"/>
      <c r="AC59" s="516"/>
      <c r="AD59" s="516"/>
      <c r="AE59" s="516"/>
      <c r="AF59" s="516"/>
      <c r="AG59" s="517"/>
      <c r="AH59" s="515"/>
      <c r="AI59" s="516"/>
      <c r="AJ59" s="516"/>
      <c r="AK59" s="516"/>
      <c r="AL59" s="516"/>
      <c r="AM59" s="517"/>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row>
    <row r="60" spans="1:80" x14ac:dyDescent="0.25">
      <c r="A60" s="81"/>
      <c r="B60" s="81"/>
      <c r="C60" s="81"/>
      <c r="D60" s="81"/>
      <c r="E60" s="81"/>
      <c r="F60" s="81"/>
      <c r="G60" s="81"/>
      <c r="H60" s="81"/>
      <c r="I60" s="81"/>
      <c r="J60" s="515"/>
      <c r="K60" s="516"/>
      <c r="L60" s="516"/>
      <c r="M60" s="516"/>
      <c r="N60" s="516"/>
      <c r="O60" s="517"/>
      <c r="P60" s="515"/>
      <c r="Q60" s="516"/>
      <c r="R60" s="516"/>
      <c r="S60" s="516"/>
      <c r="T60" s="516"/>
      <c r="U60" s="517"/>
      <c r="V60" s="515"/>
      <c r="W60" s="516"/>
      <c r="X60" s="516"/>
      <c r="Y60" s="516"/>
      <c r="Z60" s="516"/>
      <c r="AA60" s="517"/>
      <c r="AB60" s="515"/>
      <c r="AC60" s="516"/>
      <c r="AD60" s="516"/>
      <c r="AE60" s="516"/>
      <c r="AF60" s="516"/>
      <c r="AG60" s="517"/>
      <c r="AH60" s="515"/>
      <c r="AI60" s="516"/>
      <c r="AJ60" s="516"/>
      <c r="AK60" s="516"/>
      <c r="AL60" s="516"/>
      <c r="AM60" s="517"/>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row>
    <row r="61" spans="1:80" ht="15.75" thickBot="1" x14ac:dyDescent="0.3">
      <c r="A61" s="81"/>
      <c r="B61" s="81"/>
      <c r="C61" s="81"/>
      <c r="D61" s="81"/>
      <c r="E61" s="81"/>
      <c r="F61" s="81"/>
      <c r="G61" s="81"/>
      <c r="H61" s="81"/>
      <c r="I61" s="81"/>
      <c r="J61" s="518"/>
      <c r="K61" s="519"/>
      <c r="L61" s="519"/>
      <c r="M61" s="519"/>
      <c r="N61" s="519"/>
      <c r="O61" s="520"/>
      <c r="P61" s="518"/>
      <c r="Q61" s="519"/>
      <c r="R61" s="519"/>
      <c r="S61" s="519"/>
      <c r="T61" s="519"/>
      <c r="U61" s="520"/>
      <c r="V61" s="518"/>
      <c r="W61" s="519"/>
      <c r="X61" s="519"/>
      <c r="Y61" s="519"/>
      <c r="Z61" s="519"/>
      <c r="AA61" s="520"/>
      <c r="AB61" s="518"/>
      <c r="AC61" s="519"/>
      <c r="AD61" s="519"/>
      <c r="AE61" s="519"/>
      <c r="AF61" s="519"/>
      <c r="AG61" s="520"/>
      <c r="AH61" s="518"/>
      <c r="AI61" s="519"/>
      <c r="AJ61" s="519"/>
      <c r="AK61" s="519"/>
      <c r="AL61" s="519"/>
      <c r="AM61" s="520"/>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row>
    <row r="62" spans="1:80" x14ac:dyDescent="0.25">
      <c r="A62" s="81"/>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row>
    <row r="63" spans="1:80" ht="15" customHeight="1" x14ac:dyDescent="0.25">
      <c r="A63" s="81"/>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1"/>
      <c r="AV63" s="81"/>
      <c r="AW63" s="81"/>
      <c r="AX63" s="81"/>
      <c r="AY63" s="81"/>
      <c r="AZ63" s="81"/>
      <c r="BA63" s="81"/>
      <c r="BB63" s="81"/>
      <c r="BC63" s="81"/>
      <c r="BD63" s="81"/>
      <c r="BE63" s="81"/>
      <c r="BF63" s="81"/>
      <c r="BG63" s="81"/>
      <c r="BH63" s="81"/>
    </row>
    <row r="64" spans="1:80" ht="15" customHeight="1" x14ac:dyDescent="0.25">
      <c r="A64" s="81"/>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1"/>
      <c r="AV64" s="81"/>
      <c r="AW64" s="81"/>
      <c r="AX64" s="81"/>
      <c r="AY64" s="81"/>
      <c r="AZ64" s="81"/>
      <c r="BA64" s="81"/>
      <c r="BB64" s="81"/>
      <c r="BC64" s="81"/>
      <c r="BD64" s="81"/>
      <c r="BE64" s="81"/>
      <c r="BF64" s="81"/>
      <c r="BG64" s="81"/>
      <c r="BH64" s="81"/>
    </row>
    <row r="65" spans="1:60" x14ac:dyDescent="0.25">
      <c r="A65" s="81"/>
      <c r="B65" s="81"/>
      <c r="C65" s="81"/>
      <c r="D65" s="81"/>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row>
    <row r="66" spans="1:60" x14ac:dyDescent="0.25">
      <c r="A66" s="8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row>
    <row r="67" spans="1:60" x14ac:dyDescent="0.2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row>
    <row r="68" spans="1:60" x14ac:dyDescent="0.25">
      <c r="A68" s="81"/>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row>
    <row r="69" spans="1:60" x14ac:dyDescent="0.25">
      <c r="A69" s="81"/>
      <c r="B69" s="81"/>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row>
    <row r="70" spans="1:60" x14ac:dyDescent="0.25">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row>
    <row r="71" spans="1:60" x14ac:dyDescent="0.25">
      <c r="A71" s="81"/>
      <c r="B71" s="81"/>
      <c r="C71" s="81"/>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row>
    <row r="72" spans="1:60" x14ac:dyDescent="0.25">
      <c r="A72" s="8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row>
    <row r="73" spans="1:60" x14ac:dyDescent="0.25">
      <c r="A73" s="81"/>
      <c r="B73" s="81"/>
      <c r="C73" s="81"/>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row>
    <row r="74" spans="1:60" x14ac:dyDescent="0.25">
      <c r="A74" s="8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row>
    <row r="75" spans="1:60" x14ac:dyDescent="0.25">
      <c r="A75" s="81"/>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row>
    <row r="76" spans="1:60" x14ac:dyDescent="0.25">
      <c r="A76" s="81"/>
      <c r="B76" s="81"/>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row>
    <row r="77" spans="1:60" x14ac:dyDescent="0.25">
      <c r="A77" s="81"/>
      <c r="B77" s="81"/>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row>
    <row r="78" spans="1:60" x14ac:dyDescent="0.25">
      <c r="A78" s="81"/>
      <c r="B78" s="81"/>
      <c r="C78" s="81"/>
      <c r="D78" s="81"/>
      <c r="E78" s="81"/>
      <c r="F78" s="81"/>
      <c r="G78" s="81"/>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row>
    <row r="79" spans="1:60" x14ac:dyDescent="0.2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row>
    <row r="80" spans="1:60" x14ac:dyDescent="0.25">
      <c r="A80" s="81"/>
      <c r="B80" s="81"/>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row>
    <row r="81" spans="1:60" x14ac:dyDescent="0.25">
      <c r="A81" s="81"/>
      <c r="B81" s="81"/>
      <c r="C81" s="81"/>
      <c r="D81" s="81"/>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row>
    <row r="82" spans="1:60" x14ac:dyDescent="0.25">
      <c r="A82" s="81"/>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row>
    <row r="83" spans="1:60" x14ac:dyDescent="0.25">
      <c r="A83" s="81"/>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row>
    <row r="84" spans="1:60" x14ac:dyDescent="0.25">
      <c r="A84" s="81"/>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row>
    <row r="85" spans="1:60" x14ac:dyDescent="0.25">
      <c r="A85" s="81"/>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row>
    <row r="86" spans="1:60" x14ac:dyDescent="0.25">
      <c r="A86" s="81"/>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row>
    <row r="87" spans="1:60" x14ac:dyDescent="0.2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row>
    <row r="88" spans="1:60" x14ac:dyDescent="0.2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row>
    <row r="89" spans="1:60" x14ac:dyDescent="0.2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1"/>
      <c r="BD89" s="81"/>
      <c r="BE89" s="81"/>
      <c r="BF89" s="81"/>
      <c r="BG89" s="81"/>
      <c r="BH89" s="81"/>
    </row>
    <row r="90" spans="1:60" x14ac:dyDescent="0.2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81"/>
      <c r="AF90" s="81"/>
      <c r="AG90" s="81"/>
      <c r="AH90" s="81"/>
      <c r="AI90" s="81"/>
      <c r="AJ90" s="81"/>
      <c r="AK90" s="81"/>
      <c r="AL90" s="81"/>
      <c r="AM90" s="81"/>
      <c r="AN90" s="81"/>
      <c r="AO90" s="81"/>
      <c r="AP90" s="81"/>
      <c r="AQ90" s="81"/>
      <c r="AR90" s="81"/>
      <c r="AS90" s="81"/>
      <c r="AT90" s="81"/>
      <c r="AU90" s="81"/>
      <c r="AV90" s="81"/>
      <c r="AW90" s="81"/>
      <c r="AX90" s="81"/>
      <c r="AY90" s="81"/>
      <c r="AZ90" s="81"/>
      <c r="BA90" s="81"/>
      <c r="BB90" s="81"/>
      <c r="BC90" s="81"/>
      <c r="BD90" s="81"/>
      <c r="BE90" s="81"/>
      <c r="BF90" s="81"/>
      <c r="BG90" s="81"/>
      <c r="BH90" s="81"/>
    </row>
    <row r="91" spans="1:60" x14ac:dyDescent="0.2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1"/>
      <c r="BD91" s="81"/>
      <c r="BE91" s="81"/>
      <c r="BF91" s="81"/>
      <c r="BG91" s="81"/>
      <c r="BH91" s="81"/>
    </row>
    <row r="92" spans="1:60" x14ac:dyDescent="0.2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81"/>
      <c r="AF92" s="81"/>
      <c r="AG92" s="81"/>
      <c r="AH92" s="81"/>
      <c r="AI92" s="81"/>
      <c r="AJ92" s="81"/>
      <c r="AK92" s="81"/>
      <c r="AL92" s="81"/>
      <c r="AM92" s="81"/>
      <c r="AN92" s="81"/>
      <c r="AO92" s="81"/>
      <c r="AP92" s="81"/>
      <c r="AQ92" s="81"/>
      <c r="AR92" s="81"/>
      <c r="AS92" s="81"/>
      <c r="AT92" s="81"/>
      <c r="AU92" s="81"/>
      <c r="AV92" s="81"/>
      <c r="AW92" s="81"/>
      <c r="AX92" s="81"/>
      <c r="AY92" s="81"/>
      <c r="AZ92" s="81"/>
      <c r="BA92" s="81"/>
      <c r="BB92" s="81"/>
      <c r="BC92" s="81"/>
      <c r="BD92" s="81"/>
      <c r="BE92" s="81"/>
      <c r="BF92" s="81"/>
      <c r="BG92" s="81"/>
      <c r="BH92" s="81"/>
    </row>
    <row r="93" spans="1:60" x14ac:dyDescent="0.2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1"/>
      <c r="BD93" s="81"/>
      <c r="BE93" s="81"/>
      <c r="BF93" s="81"/>
      <c r="BG93" s="81"/>
      <c r="BH93" s="81"/>
    </row>
    <row r="94" spans="1:60" x14ac:dyDescent="0.2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1"/>
      <c r="BD94" s="81"/>
      <c r="BE94" s="81"/>
      <c r="BF94" s="81"/>
      <c r="BG94" s="81"/>
      <c r="BH94" s="81"/>
    </row>
    <row r="95" spans="1:60" x14ac:dyDescent="0.2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1"/>
      <c r="BD95" s="81"/>
      <c r="BE95" s="81"/>
      <c r="BF95" s="81"/>
      <c r="BG95" s="81"/>
      <c r="BH95" s="81"/>
    </row>
    <row r="96" spans="1:60" x14ac:dyDescent="0.2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row>
    <row r="97" spans="1:60" x14ac:dyDescent="0.25">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row>
    <row r="98" spans="1:60" x14ac:dyDescent="0.25">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row>
    <row r="99" spans="1:60" x14ac:dyDescent="0.25">
      <c r="A99" s="81"/>
      <c r="B99" s="81"/>
      <c r="C99" s="81"/>
      <c r="D99" s="81"/>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1"/>
      <c r="BD99" s="81"/>
      <c r="BE99" s="81"/>
      <c r="BF99" s="81"/>
      <c r="BG99" s="81"/>
      <c r="BH99" s="81"/>
    </row>
    <row r="100" spans="1:60" x14ac:dyDescent="0.25">
      <c r="A100" s="81"/>
      <c r="B100" s="8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1"/>
      <c r="AZ100" s="81"/>
      <c r="BA100" s="81"/>
      <c r="BB100" s="81"/>
      <c r="BC100" s="81"/>
      <c r="BD100" s="81"/>
      <c r="BE100" s="81"/>
      <c r="BF100" s="81"/>
      <c r="BG100" s="81"/>
      <c r="BH100" s="81"/>
    </row>
    <row r="101" spans="1:60" x14ac:dyDescent="0.25">
      <c r="A101" s="81"/>
      <c r="B101" s="81"/>
      <c r="C101" s="81"/>
      <c r="D101" s="81"/>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1"/>
      <c r="BD101" s="81"/>
      <c r="BE101" s="81"/>
      <c r="BF101" s="81"/>
      <c r="BG101" s="81"/>
      <c r="BH101" s="81"/>
    </row>
    <row r="102" spans="1:60" x14ac:dyDescent="0.25">
      <c r="A102" s="81"/>
      <c r="B102" s="81"/>
      <c r="C102" s="81"/>
      <c r="D102" s="81"/>
      <c r="E102" s="81"/>
      <c r="F102" s="81"/>
      <c r="G102" s="81"/>
      <c r="H102" s="81"/>
      <c r="I102" s="81"/>
      <c r="J102" s="81"/>
      <c r="K102" s="81"/>
      <c r="L102" s="81"/>
      <c r="M102" s="81"/>
      <c r="N102" s="81"/>
      <c r="O102" s="81"/>
      <c r="P102" s="81"/>
      <c r="Q102" s="81"/>
      <c r="R102" s="81"/>
      <c r="S102" s="81"/>
      <c r="T102" s="81"/>
      <c r="U102" s="81"/>
      <c r="V102" s="81"/>
      <c r="W102" s="81"/>
      <c r="X102" s="81"/>
      <c r="Y102" s="81"/>
      <c r="Z102" s="81"/>
      <c r="AA102" s="81"/>
      <c r="AB102" s="81"/>
      <c r="AC102" s="81"/>
      <c r="AD102" s="81"/>
      <c r="AE102" s="81"/>
      <c r="AF102" s="81"/>
      <c r="AG102" s="81"/>
      <c r="AH102" s="81"/>
      <c r="AI102" s="81"/>
      <c r="AJ102" s="81"/>
      <c r="AK102" s="81"/>
      <c r="AL102" s="81"/>
      <c r="AM102" s="81"/>
      <c r="AN102" s="81"/>
      <c r="AO102" s="81"/>
      <c r="AP102" s="81"/>
      <c r="AQ102" s="81"/>
      <c r="AR102" s="81"/>
      <c r="AS102" s="81"/>
      <c r="AT102" s="81"/>
      <c r="AU102" s="81"/>
      <c r="AV102" s="81"/>
      <c r="AW102" s="81"/>
      <c r="AX102" s="81"/>
      <c r="AY102" s="81"/>
      <c r="AZ102" s="81"/>
      <c r="BA102" s="81"/>
      <c r="BB102" s="81"/>
      <c r="BC102" s="81"/>
      <c r="BD102" s="81"/>
      <c r="BE102" s="81"/>
      <c r="BF102" s="81"/>
      <c r="BG102" s="81"/>
      <c r="BH102" s="81"/>
    </row>
    <row r="103" spans="1:60" x14ac:dyDescent="0.25">
      <c r="A103" s="81"/>
      <c r="B103" s="81"/>
      <c r="C103" s="81"/>
      <c r="D103" s="81"/>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1"/>
      <c r="BD103" s="81"/>
      <c r="BE103" s="81"/>
      <c r="BF103" s="81"/>
      <c r="BG103" s="81"/>
      <c r="BH103" s="81"/>
    </row>
    <row r="104" spans="1:60" x14ac:dyDescent="0.25">
      <c r="A104" s="81"/>
      <c r="B104" s="81"/>
      <c r="C104" s="81"/>
      <c r="D104" s="81"/>
      <c r="E104" s="81"/>
      <c r="F104" s="81"/>
      <c r="G104" s="8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c r="AG104" s="81"/>
      <c r="AH104" s="81"/>
      <c r="AI104" s="81"/>
      <c r="AJ104" s="81"/>
      <c r="AK104" s="81"/>
      <c r="AL104" s="81"/>
      <c r="AM104" s="81"/>
      <c r="AN104" s="81"/>
      <c r="AO104" s="81"/>
      <c r="AP104" s="81"/>
      <c r="AQ104" s="81"/>
      <c r="AR104" s="81"/>
      <c r="AS104" s="81"/>
      <c r="AT104" s="81"/>
      <c r="AU104" s="81"/>
      <c r="AV104" s="81"/>
      <c r="AW104" s="81"/>
      <c r="AX104" s="81"/>
      <c r="AY104" s="81"/>
      <c r="AZ104" s="81"/>
      <c r="BA104" s="81"/>
      <c r="BB104" s="81"/>
      <c r="BC104" s="81"/>
      <c r="BD104" s="81"/>
      <c r="BE104" s="81"/>
      <c r="BF104" s="81"/>
      <c r="BG104" s="81"/>
      <c r="BH104" s="81"/>
    </row>
    <row r="105" spans="1:60" x14ac:dyDescent="0.25">
      <c r="A105" s="81"/>
      <c r="B105" s="81"/>
      <c r="C105" s="81"/>
      <c r="D105" s="81"/>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1"/>
      <c r="BD105" s="81"/>
      <c r="BE105" s="81"/>
      <c r="BF105" s="81"/>
      <c r="BG105" s="81"/>
      <c r="BH105" s="81"/>
    </row>
    <row r="106" spans="1:60" x14ac:dyDescent="0.25">
      <c r="A106" s="81"/>
      <c r="B106" s="81"/>
      <c r="C106" s="81"/>
      <c r="D106" s="81"/>
      <c r="E106" s="81"/>
      <c r="F106" s="81"/>
      <c r="G106" s="81"/>
      <c r="H106" s="81"/>
      <c r="I106" s="81"/>
      <c r="J106" s="81"/>
      <c r="K106" s="81"/>
      <c r="L106" s="81"/>
      <c r="M106" s="81"/>
      <c r="N106" s="81"/>
      <c r="O106" s="81"/>
      <c r="P106" s="81"/>
      <c r="Q106" s="81"/>
      <c r="R106" s="81"/>
      <c r="S106" s="81"/>
      <c r="T106" s="81"/>
      <c r="U106" s="81"/>
      <c r="V106" s="81"/>
      <c r="W106" s="81"/>
      <c r="X106" s="81"/>
      <c r="Y106" s="81"/>
      <c r="Z106" s="81"/>
      <c r="AA106" s="81"/>
      <c r="AB106" s="81"/>
      <c r="AC106" s="81"/>
      <c r="AD106" s="81"/>
      <c r="AE106" s="81"/>
      <c r="AF106" s="81"/>
      <c r="AG106" s="81"/>
      <c r="AH106" s="81"/>
      <c r="AI106" s="81"/>
      <c r="AJ106" s="81"/>
      <c r="AK106" s="81"/>
      <c r="AL106" s="81"/>
      <c r="AM106" s="81"/>
      <c r="AN106" s="81"/>
      <c r="AO106" s="81"/>
      <c r="AP106" s="81"/>
      <c r="AQ106" s="81"/>
      <c r="AR106" s="81"/>
      <c r="AS106" s="81"/>
      <c r="AT106" s="81"/>
      <c r="AU106" s="81"/>
      <c r="AV106" s="81"/>
      <c r="AW106" s="81"/>
      <c r="AX106" s="81"/>
      <c r="AY106" s="81"/>
      <c r="AZ106" s="81"/>
      <c r="BA106" s="81"/>
      <c r="BB106" s="81"/>
      <c r="BC106" s="81"/>
      <c r="BD106" s="81"/>
      <c r="BE106" s="81"/>
      <c r="BF106" s="81"/>
      <c r="BG106" s="81"/>
      <c r="BH106" s="81"/>
    </row>
    <row r="107" spans="1:60" x14ac:dyDescent="0.25">
      <c r="A107" s="81"/>
      <c r="B107" s="81"/>
      <c r="C107" s="81"/>
      <c r="D107" s="81"/>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1"/>
      <c r="BD107" s="81"/>
      <c r="BE107" s="81"/>
      <c r="BF107" s="81"/>
      <c r="BG107" s="81"/>
      <c r="BH107" s="81"/>
    </row>
    <row r="108" spans="1:60" x14ac:dyDescent="0.25">
      <c r="A108" s="81"/>
      <c r="B108" s="81"/>
      <c r="C108" s="81"/>
      <c r="D108" s="81"/>
      <c r="E108" s="81"/>
      <c r="F108" s="81"/>
      <c r="G108" s="81"/>
      <c r="H108" s="81"/>
      <c r="I108" s="81"/>
      <c r="J108" s="81"/>
      <c r="K108" s="81"/>
      <c r="L108" s="81"/>
      <c r="M108" s="81"/>
      <c r="N108" s="81"/>
      <c r="O108" s="81"/>
      <c r="P108" s="81"/>
      <c r="Q108" s="81"/>
      <c r="R108" s="81"/>
      <c r="S108" s="81"/>
      <c r="T108" s="81"/>
      <c r="U108" s="81"/>
      <c r="V108" s="81"/>
      <c r="W108" s="81"/>
      <c r="X108" s="81"/>
      <c r="Y108" s="81"/>
      <c r="Z108" s="81"/>
      <c r="AA108" s="81"/>
      <c r="AB108" s="81"/>
      <c r="AC108" s="81"/>
      <c r="AD108" s="81"/>
      <c r="AE108" s="81"/>
      <c r="AF108" s="81"/>
      <c r="AG108" s="81"/>
      <c r="AH108" s="81"/>
      <c r="AI108" s="81"/>
      <c r="AJ108" s="81"/>
      <c r="AK108" s="81"/>
      <c r="AL108" s="81"/>
      <c r="AM108" s="81"/>
      <c r="AN108" s="81"/>
      <c r="AO108" s="81"/>
      <c r="AP108" s="81"/>
      <c r="AQ108" s="81"/>
      <c r="AR108" s="81"/>
      <c r="AS108" s="81"/>
      <c r="AT108" s="81"/>
      <c r="AU108" s="81"/>
      <c r="AV108" s="81"/>
      <c r="AW108" s="81"/>
      <c r="AX108" s="81"/>
      <c r="AY108" s="81"/>
      <c r="AZ108" s="81"/>
      <c r="BA108" s="81"/>
      <c r="BB108" s="81"/>
      <c r="BC108" s="81"/>
      <c r="BD108" s="81"/>
      <c r="BE108" s="81"/>
      <c r="BF108" s="81"/>
      <c r="BG108" s="81"/>
      <c r="BH108" s="81"/>
    </row>
    <row r="109" spans="1:60" x14ac:dyDescent="0.25">
      <c r="A109" s="81"/>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1"/>
      <c r="BD109" s="81"/>
      <c r="BE109" s="81"/>
      <c r="BF109" s="81"/>
      <c r="BG109" s="81"/>
      <c r="BH109" s="81"/>
    </row>
    <row r="110" spans="1:60" x14ac:dyDescent="0.25">
      <c r="A110" s="81"/>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c r="AV110" s="81"/>
      <c r="AW110" s="81"/>
      <c r="AX110" s="81"/>
      <c r="AY110" s="81"/>
      <c r="AZ110" s="81"/>
      <c r="BA110" s="81"/>
      <c r="BB110" s="81"/>
      <c r="BC110" s="81"/>
      <c r="BD110" s="81"/>
      <c r="BE110" s="81"/>
      <c r="BF110" s="81"/>
      <c r="BG110" s="81"/>
      <c r="BH110" s="81"/>
    </row>
    <row r="111" spans="1:60" x14ac:dyDescent="0.25">
      <c r="A111" s="81"/>
      <c r="B111" s="81"/>
      <c r="C111" s="81"/>
      <c r="D111" s="81"/>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1"/>
      <c r="BD111" s="81"/>
      <c r="BE111" s="81"/>
      <c r="BF111" s="81"/>
      <c r="BG111" s="81"/>
      <c r="BH111" s="81"/>
    </row>
    <row r="112" spans="1:60" x14ac:dyDescent="0.25">
      <c r="A112" s="81"/>
      <c r="B112" s="81"/>
      <c r="C112" s="81"/>
      <c r="D112" s="81"/>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1"/>
      <c r="AY112" s="81"/>
      <c r="AZ112" s="81"/>
      <c r="BA112" s="81"/>
      <c r="BB112" s="81"/>
      <c r="BC112" s="81"/>
      <c r="BD112" s="81"/>
      <c r="BE112" s="81"/>
      <c r="BF112" s="81"/>
      <c r="BG112" s="81"/>
      <c r="BH112" s="81"/>
    </row>
    <row r="113" spans="1:60" x14ac:dyDescent="0.25">
      <c r="A113" s="81"/>
      <c r="B113" s="81"/>
      <c r="C113" s="81"/>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1"/>
      <c r="BD113" s="81"/>
      <c r="BE113" s="81"/>
      <c r="BF113" s="81"/>
      <c r="BG113" s="81"/>
      <c r="BH113" s="81"/>
    </row>
    <row r="114" spans="1:60" x14ac:dyDescent="0.25">
      <c r="A114" s="81"/>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1"/>
      <c r="BD114" s="81"/>
      <c r="BE114" s="81"/>
      <c r="BF114" s="81"/>
      <c r="BG114" s="81"/>
      <c r="BH114" s="81"/>
    </row>
    <row r="115" spans="1:60" x14ac:dyDescent="0.25">
      <c r="A115" s="81"/>
      <c r="B115" s="81"/>
      <c r="C115" s="81"/>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c r="AI115" s="81"/>
      <c r="AJ115" s="81"/>
      <c r="AK115" s="81"/>
      <c r="AL115" s="81"/>
      <c r="AM115" s="81"/>
      <c r="AN115" s="81"/>
      <c r="AO115" s="81"/>
      <c r="AP115" s="81"/>
      <c r="AQ115" s="81"/>
      <c r="AR115" s="81"/>
      <c r="AS115" s="81"/>
      <c r="AT115" s="81"/>
      <c r="AU115" s="81"/>
      <c r="AV115" s="81"/>
      <c r="AW115" s="81"/>
      <c r="AX115" s="81"/>
      <c r="AY115" s="81"/>
      <c r="AZ115" s="81"/>
      <c r="BA115" s="81"/>
      <c r="BB115" s="81"/>
      <c r="BC115" s="81"/>
      <c r="BD115" s="81"/>
      <c r="BE115" s="81"/>
      <c r="BF115" s="81"/>
      <c r="BG115" s="81"/>
      <c r="BH115" s="81"/>
    </row>
    <row r="116" spans="1:60" x14ac:dyDescent="0.25">
      <c r="A116" s="81"/>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1"/>
      <c r="BD116" s="81"/>
      <c r="BE116" s="81"/>
      <c r="BF116" s="81"/>
      <c r="BG116" s="81"/>
      <c r="BH116" s="81"/>
    </row>
    <row r="117" spans="1:60" x14ac:dyDescent="0.25">
      <c r="A117" s="81"/>
      <c r="B117" s="81"/>
      <c r="C117" s="81"/>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c r="AI117" s="81"/>
      <c r="AJ117" s="81"/>
      <c r="AK117" s="81"/>
      <c r="AL117" s="81"/>
      <c r="AM117" s="81"/>
      <c r="AN117" s="81"/>
      <c r="AO117" s="81"/>
      <c r="AP117" s="81"/>
      <c r="AQ117" s="81"/>
      <c r="AR117" s="81"/>
      <c r="AS117" s="81"/>
      <c r="AT117" s="81"/>
      <c r="AU117" s="81"/>
      <c r="AV117" s="81"/>
      <c r="AW117" s="81"/>
      <c r="AX117" s="81"/>
      <c r="AY117" s="81"/>
      <c r="AZ117" s="81"/>
      <c r="BA117" s="81"/>
      <c r="BB117" s="81"/>
      <c r="BC117" s="81"/>
      <c r="BD117" s="81"/>
      <c r="BE117" s="81"/>
      <c r="BF117" s="81"/>
      <c r="BG117" s="81"/>
      <c r="BH117" s="81"/>
    </row>
    <row r="118" spans="1:60" x14ac:dyDescent="0.25">
      <c r="A118" s="81"/>
      <c r="B118" s="81"/>
      <c r="C118" s="81"/>
      <c r="D118" s="81"/>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1"/>
      <c r="BD118" s="81"/>
      <c r="BE118" s="81"/>
      <c r="BF118" s="81"/>
      <c r="BG118" s="81"/>
      <c r="BH118" s="81"/>
    </row>
    <row r="119" spans="1:60" x14ac:dyDescent="0.25">
      <c r="A119" s="81"/>
      <c r="B119" s="81"/>
      <c r="C119" s="81"/>
      <c r="D119" s="81"/>
      <c r="E119" s="81"/>
      <c r="F119" s="81"/>
      <c r="G119" s="81"/>
      <c r="H119" s="81"/>
      <c r="I119" s="81"/>
      <c r="J119" s="81"/>
      <c r="K119" s="81"/>
      <c r="L119" s="81"/>
      <c r="M119" s="81"/>
      <c r="N119" s="81"/>
      <c r="O119" s="81"/>
      <c r="P119" s="81"/>
      <c r="Q119" s="81"/>
      <c r="R119" s="81"/>
      <c r="S119" s="81"/>
      <c r="T119" s="81"/>
      <c r="U119" s="81"/>
      <c r="V119" s="81"/>
      <c r="W119" s="81"/>
      <c r="X119" s="81"/>
      <c r="Y119" s="81"/>
      <c r="Z119" s="81"/>
      <c r="AA119" s="81"/>
      <c r="AB119" s="81"/>
      <c r="AC119" s="81"/>
      <c r="AD119" s="81"/>
      <c r="AE119" s="81"/>
      <c r="AF119" s="81"/>
      <c r="AG119" s="81"/>
      <c r="AH119" s="81"/>
      <c r="AI119" s="81"/>
      <c r="AJ119" s="81"/>
      <c r="AK119" s="81"/>
      <c r="AL119" s="81"/>
      <c r="AM119" s="81"/>
      <c r="AN119" s="81"/>
      <c r="AO119" s="81"/>
      <c r="AP119" s="81"/>
      <c r="AQ119" s="81"/>
      <c r="AR119" s="81"/>
      <c r="AS119" s="81"/>
      <c r="AT119" s="81"/>
      <c r="AU119" s="81"/>
      <c r="AV119" s="81"/>
      <c r="AW119" s="81"/>
      <c r="AX119" s="81"/>
      <c r="AY119" s="81"/>
      <c r="AZ119" s="81"/>
      <c r="BA119" s="81"/>
      <c r="BB119" s="81"/>
      <c r="BC119" s="81"/>
      <c r="BD119" s="81"/>
      <c r="BE119" s="81"/>
      <c r="BF119" s="81"/>
      <c r="BG119" s="81"/>
      <c r="BH119" s="81"/>
    </row>
    <row r="120" spans="1:60" x14ac:dyDescent="0.25">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1"/>
      <c r="BD120" s="81"/>
      <c r="BE120" s="81"/>
      <c r="BF120" s="81"/>
      <c r="BG120" s="81"/>
      <c r="BH120" s="81"/>
    </row>
    <row r="121" spans="1:60" x14ac:dyDescent="0.25">
      <c r="A121" s="81"/>
      <c r="B121" s="81"/>
      <c r="C121" s="81"/>
      <c r="D121" s="81"/>
      <c r="E121" s="81"/>
      <c r="F121" s="81"/>
      <c r="G121" s="81"/>
      <c r="H121" s="81"/>
      <c r="I121" s="81"/>
      <c r="J121" s="81"/>
      <c r="K121" s="81"/>
      <c r="L121" s="81"/>
      <c r="M121" s="81"/>
      <c r="N121" s="81"/>
      <c r="O121" s="81"/>
      <c r="P121" s="81"/>
      <c r="Q121" s="81"/>
      <c r="R121" s="81"/>
      <c r="S121" s="81"/>
      <c r="T121" s="81"/>
      <c r="U121" s="81"/>
      <c r="V121" s="81"/>
      <c r="W121" s="81"/>
      <c r="X121" s="81"/>
      <c r="Y121" s="81"/>
      <c r="Z121" s="81"/>
      <c r="AA121" s="81"/>
      <c r="AB121" s="81"/>
      <c r="AC121" s="81"/>
      <c r="AD121" s="81"/>
      <c r="AE121" s="81"/>
      <c r="AF121" s="81"/>
      <c r="AG121" s="81"/>
      <c r="AH121" s="81"/>
      <c r="AI121" s="81"/>
      <c r="AJ121" s="81"/>
      <c r="AK121" s="81"/>
      <c r="AL121" s="81"/>
      <c r="AM121" s="81"/>
      <c r="AN121" s="81"/>
      <c r="AO121" s="81"/>
      <c r="AP121" s="81"/>
      <c r="AQ121" s="81"/>
      <c r="AR121" s="81"/>
      <c r="AS121" s="81"/>
      <c r="AT121" s="81"/>
      <c r="AU121" s="81"/>
      <c r="AV121" s="81"/>
      <c r="AW121" s="81"/>
      <c r="AX121" s="81"/>
      <c r="AY121" s="81"/>
      <c r="AZ121" s="81"/>
      <c r="BA121" s="81"/>
      <c r="BB121" s="81"/>
      <c r="BC121" s="81"/>
      <c r="BD121" s="81"/>
      <c r="BE121" s="81"/>
      <c r="BF121" s="81"/>
      <c r="BG121" s="81"/>
      <c r="BH121" s="81"/>
    </row>
    <row r="122" spans="1:60" x14ac:dyDescent="0.25">
      <c r="A122" s="81"/>
      <c r="B122" s="81"/>
      <c r="C122" s="81"/>
      <c r="D122" s="81"/>
      <c r="E122" s="81"/>
      <c r="F122" s="81"/>
      <c r="G122" s="81"/>
      <c r="H122" s="81"/>
      <c r="I122" s="81"/>
      <c r="J122" s="81"/>
      <c r="K122" s="81"/>
      <c r="L122" s="81"/>
      <c r="M122" s="81"/>
      <c r="N122" s="81"/>
      <c r="O122" s="81"/>
      <c r="P122" s="81"/>
      <c r="Q122" s="81"/>
      <c r="R122" s="81"/>
      <c r="S122" s="81"/>
      <c r="T122" s="81"/>
      <c r="U122" s="81"/>
      <c r="V122" s="81"/>
      <c r="W122" s="81"/>
      <c r="X122" s="81"/>
      <c r="Y122" s="81"/>
      <c r="Z122" s="81"/>
      <c r="AA122" s="81"/>
      <c r="AB122" s="81"/>
      <c r="AC122" s="81"/>
      <c r="AD122" s="81"/>
      <c r="AE122" s="81"/>
      <c r="AF122" s="81"/>
      <c r="AG122" s="81"/>
      <c r="AH122" s="81"/>
      <c r="AI122" s="81"/>
      <c r="AJ122" s="81"/>
      <c r="AK122" s="81"/>
      <c r="AL122" s="81"/>
      <c r="AM122" s="81"/>
      <c r="AN122" s="81"/>
      <c r="AO122" s="81"/>
      <c r="AP122" s="81"/>
      <c r="AQ122" s="81"/>
      <c r="AR122" s="81"/>
      <c r="AS122" s="81"/>
      <c r="AT122" s="81"/>
      <c r="AU122" s="81"/>
      <c r="AV122" s="81"/>
      <c r="AW122" s="81"/>
      <c r="AX122" s="81"/>
      <c r="AY122" s="81"/>
      <c r="AZ122" s="81"/>
      <c r="BA122" s="81"/>
      <c r="BB122" s="81"/>
      <c r="BC122" s="81"/>
      <c r="BD122" s="81"/>
      <c r="BE122" s="81"/>
      <c r="BF122" s="81"/>
      <c r="BG122" s="81"/>
      <c r="BH122" s="81"/>
    </row>
    <row r="123" spans="1:60" x14ac:dyDescent="0.25">
      <c r="A123" s="81"/>
      <c r="B123" s="81"/>
      <c r="C123" s="81"/>
      <c r="D123" s="81"/>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row>
    <row r="124" spans="1:60" x14ac:dyDescent="0.25">
      <c r="A124" s="81"/>
      <c r="B124" s="81"/>
      <c r="C124" s="81"/>
      <c r="D124" s="81"/>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row>
    <row r="125" spans="1:60" x14ac:dyDescent="0.25">
      <c r="A125" s="81"/>
      <c r="B125" s="81"/>
      <c r="C125" s="81"/>
      <c r="D125" s="81"/>
      <c r="E125" s="81"/>
      <c r="F125" s="81"/>
      <c r="G125" s="81"/>
      <c r="H125" s="81"/>
      <c r="I125" s="81"/>
      <c r="J125" s="81"/>
      <c r="K125" s="81"/>
      <c r="L125" s="81"/>
      <c r="M125" s="81"/>
      <c r="N125" s="81"/>
      <c r="O125" s="81"/>
      <c r="P125" s="81"/>
      <c r="Q125" s="81"/>
      <c r="R125" s="81"/>
      <c r="S125" s="81"/>
      <c r="T125" s="81"/>
      <c r="U125" s="81"/>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row>
    <row r="126" spans="1:60" x14ac:dyDescent="0.25">
      <c r="A126" s="81"/>
      <c r="B126" s="81"/>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1"/>
      <c r="BD126" s="81"/>
      <c r="BE126" s="81"/>
      <c r="BF126" s="81"/>
      <c r="BG126" s="81"/>
      <c r="BH126" s="81"/>
    </row>
    <row r="127" spans="1:60" x14ac:dyDescent="0.25">
      <c r="A127" s="81"/>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1"/>
      <c r="AT127" s="81"/>
      <c r="AU127" s="81"/>
      <c r="AV127" s="81"/>
      <c r="AW127" s="81"/>
      <c r="AX127" s="81"/>
      <c r="AY127" s="81"/>
      <c r="AZ127" s="81"/>
      <c r="BA127" s="81"/>
      <c r="BB127" s="81"/>
      <c r="BC127" s="81"/>
      <c r="BD127" s="81"/>
      <c r="BE127" s="81"/>
      <c r="BF127" s="81"/>
      <c r="BG127" s="81"/>
      <c r="BH127" s="81"/>
    </row>
    <row r="128" spans="1:60" x14ac:dyDescent="0.25">
      <c r="A128" s="81"/>
      <c r="B128" s="81"/>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row>
    <row r="129" spans="1:60" x14ac:dyDescent="0.25">
      <c r="A129" s="81"/>
      <c r="B129" s="81"/>
      <c r="C129" s="81"/>
      <c r="D129" s="81"/>
      <c r="E129" s="81"/>
      <c r="F129" s="81"/>
      <c r="G129" s="81"/>
      <c r="H129" s="81"/>
      <c r="I129" s="81"/>
      <c r="J129" s="81"/>
      <c r="K129" s="81"/>
      <c r="L129" s="81"/>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row>
    <row r="130" spans="1:60" x14ac:dyDescent="0.25">
      <c r="A130" s="81"/>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1"/>
      <c r="BD130" s="81"/>
      <c r="BE130" s="81"/>
      <c r="BF130" s="81"/>
      <c r="BG130" s="81"/>
      <c r="BH130" s="81"/>
    </row>
    <row r="131" spans="1:60" x14ac:dyDescent="0.25">
      <c r="A131" s="81"/>
      <c r="B131" s="81"/>
      <c r="C131" s="81"/>
      <c r="D131" s="81"/>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1"/>
      <c r="BD131" s="81"/>
      <c r="BE131" s="81"/>
      <c r="BF131" s="81"/>
      <c r="BG131" s="81"/>
      <c r="BH131" s="81"/>
    </row>
    <row r="132" spans="1:60" x14ac:dyDescent="0.25">
      <c r="A132" s="81"/>
      <c r="B132" s="81"/>
      <c r="C132" s="81"/>
      <c r="D132" s="81"/>
      <c r="E132" s="81"/>
      <c r="F132" s="81"/>
      <c r="G132" s="8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c r="AG132" s="81"/>
      <c r="AH132" s="81"/>
      <c r="AI132" s="81"/>
      <c r="AJ132" s="81"/>
      <c r="AK132" s="81"/>
      <c r="AL132" s="81"/>
      <c r="AM132" s="81"/>
      <c r="AN132" s="81"/>
      <c r="AO132" s="81"/>
      <c r="AP132" s="81"/>
      <c r="AQ132" s="81"/>
      <c r="AR132" s="81"/>
      <c r="AS132" s="81"/>
      <c r="AT132" s="81"/>
      <c r="AU132" s="81"/>
      <c r="AV132" s="81"/>
      <c r="AW132" s="81"/>
      <c r="AX132" s="81"/>
      <c r="AY132" s="81"/>
      <c r="AZ132" s="81"/>
      <c r="BA132" s="81"/>
      <c r="BB132" s="81"/>
      <c r="BC132" s="81"/>
      <c r="BD132" s="81"/>
      <c r="BE132" s="81"/>
      <c r="BF132" s="81"/>
      <c r="BG132" s="81"/>
      <c r="BH132" s="81"/>
    </row>
    <row r="133" spans="1:60" x14ac:dyDescent="0.25">
      <c r="A133" s="81"/>
      <c r="B133" s="81"/>
      <c r="C133" s="81"/>
      <c r="D133" s="81"/>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1"/>
      <c r="BD133" s="81"/>
      <c r="BE133" s="81"/>
      <c r="BF133" s="81"/>
      <c r="BG133" s="81"/>
      <c r="BH133" s="81"/>
    </row>
    <row r="134" spans="1:60" x14ac:dyDescent="0.25">
      <c r="A134" s="81"/>
      <c r="B134" s="81"/>
      <c r="C134" s="81"/>
      <c r="D134" s="81"/>
      <c r="E134" s="81"/>
      <c r="F134" s="81"/>
      <c r="G134" s="81"/>
      <c r="H134" s="81"/>
      <c r="I134" s="81"/>
      <c r="J134" s="81"/>
      <c r="K134" s="81"/>
      <c r="L134" s="81"/>
      <c r="M134" s="81"/>
      <c r="N134" s="81"/>
      <c r="O134" s="81"/>
      <c r="P134" s="81"/>
      <c r="Q134" s="81"/>
      <c r="R134" s="81"/>
      <c r="S134" s="81"/>
      <c r="T134" s="81"/>
      <c r="U134" s="81"/>
      <c r="V134" s="81"/>
      <c r="W134" s="81"/>
      <c r="X134" s="81"/>
      <c r="Y134" s="81"/>
      <c r="Z134" s="81"/>
      <c r="AA134" s="81"/>
      <c r="AB134" s="81"/>
      <c r="AC134" s="81"/>
      <c r="AD134" s="81"/>
      <c r="AE134" s="81"/>
      <c r="AF134" s="81"/>
      <c r="AG134" s="81"/>
      <c r="AH134" s="81"/>
      <c r="AI134" s="81"/>
      <c r="AJ134" s="81"/>
      <c r="AK134" s="81"/>
      <c r="AL134" s="81"/>
      <c r="AM134" s="81"/>
      <c r="AN134" s="81"/>
      <c r="AO134" s="81"/>
      <c r="AP134" s="81"/>
      <c r="AQ134" s="81"/>
      <c r="AR134" s="81"/>
      <c r="AS134" s="81"/>
      <c r="AT134" s="81"/>
      <c r="AU134" s="81"/>
      <c r="AV134" s="81"/>
      <c r="AW134" s="81"/>
      <c r="AX134" s="81"/>
      <c r="AY134" s="81"/>
      <c r="AZ134" s="81"/>
      <c r="BA134" s="81"/>
      <c r="BB134" s="81"/>
      <c r="BC134" s="81"/>
      <c r="BD134" s="81"/>
      <c r="BE134" s="81"/>
      <c r="BF134" s="81"/>
      <c r="BG134" s="81"/>
      <c r="BH134" s="81"/>
    </row>
    <row r="135" spans="1:60" x14ac:dyDescent="0.25">
      <c r="A135" s="81"/>
      <c r="B135" s="81"/>
      <c r="C135" s="81"/>
      <c r="D135" s="81"/>
      <c r="E135" s="81"/>
      <c r="F135" s="81"/>
      <c r="G135" s="81"/>
      <c r="H135" s="81"/>
      <c r="I135" s="81"/>
      <c r="J135" s="81"/>
      <c r="K135" s="81"/>
      <c r="L135" s="81"/>
      <c r="M135" s="81"/>
      <c r="N135" s="81"/>
      <c r="O135" s="81"/>
      <c r="P135" s="81"/>
      <c r="Q135" s="81"/>
      <c r="R135" s="81"/>
      <c r="S135" s="81"/>
      <c r="T135" s="81"/>
      <c r="U135" s="81"/>
      <c r="V135" s="81"/>
      <c r="W135" s="81"/>
      <c r="X135" s="81"/>
      <c r="Y135" s="81"/>
      <c r="Z135" s="81"/>
      <c r="AA135" s="81"/>
      <c r="AB135" s="81"/>
      <c r="AC135" s="81"/>
      <c r="AD135" s="81"/>
      <c r="AE135" s="81"/>
      <c r="AF135" s="81"/>
      <c r="AG135" s="81"/>
      <c r="AH135" s="81"/>
      <c r="AI135" s="81"/>
      <c r="AJ135" s="81"/>
      <c r="AK135" s="81"/>
      <c r="AL135" s="81"/>
      <c r="AM135" s="81"/>
      <c r="AN135" s="81"/>
      <c r="AO135" s="81"/>
      <c r="AP135" s="81"/>
      <c r="AQ135" s="81"/>
      <c r="AR135" s="81"/>
      <c r="AS135" s="81"/>
      <c r="AT135" s="81"/>
      <c r="AU135" s="81"/>
      <c r="AV135" s="81"/>
      <c r="AW135" s="81"/>
      <c r="AX135" s="81"/>
      <c r="AY135" s="81"/>
      <c r="AZ135" s="81"/>
      <c r="BA135" s="81"/>
      <c r="BB135" s="81"/>
      <c r="BC135" s="81"/>
      <c r="BD135" s="81"/>
      <c r="BE135" s="81"/>
      <c r="BF135" s="81"/>
      <c r="BG135" s="81"/>
      <c r="BH135" s="81"/>
    </row>
    <row r="136" spans="1:60" x14ac:dyDescent="0.25">
      <c r="A136" s="81"/>
      <c r="B136" s="81"/>
      <c r="C136" s="81"/>
      <c r="D136" s="81"/>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row>
    <row r="137" spans="1:60" x14ac:dyDescent="0.25">
      <c r="A137" s="81"/>
      <c r="B137" s="81"/>
      <c r="C137" s="81"/>
      <c r="D137" s="81"/>
      <c r="E137" s="81"/>
      <c r="F137" s="81"/>
      <c r="G137" s="81"/>
      <c r="H137" s="81"/>
      <c r="I137" s="81"/>
      <c r="J137" s="81"/>
      <c r="K137" s="81"/>
      <c r="L137" s="81"/>
      <c r="M137" s="81"/>
      <c r="N137" s="81"/>
      <c r="O137" s="81"/>
      <c r="P137" s="81"/>
      <c r="Q137" s="81"/>
      <c r="R137" s="81"/>
      <c r="S137" s="81"/>
      <c r="T137" s="81"/>
      <c r="U137" s="81"/>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row>
    <row r="138" spans="1:60" x14ac:dyDescent="0.25">
      <c r="A138" s="81"/>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row>
    <row r="139" spans="1:60" x14ac:dyDescent="0.25">
      <c r="A139" s="81"/>
      <c r="B139" s="81"/>
      <c r="C139" s="81"/>
      <c r="D139" s="81"/>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1"/>
      <c r="BD139" s="81"/>
      <c r="BE139" s="81"/>
      <c r="BF139" s="81"/>
      <c r="BG139" s="81"/>
      <c r="BH139" s="81"/>
    </row>
    <row r="140" spans="1:60" x14ac:dyDescent="0.25">
      <c r="A140" s="81"/>
      <c r="B140" s="81"/>
      <c r="C140" s="81"/>
      <c r="D140" s="81"/>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1"/>
      <c r="BD140" s="81"/>
      <c r="BE140" s="81"/>
      <c r="BF140" s="81"/>
      <c r="BG140" s="81"/>
      <c r="BH140" s="81"/>
    </row>
    <row r="141" spans="1:60" x14ac:dyDescent="0.25">
      <c r="A141" s="81"/>
      <c r="B141" s="81"/>
      <c r="C141" s="81"/>
      <c r="D141" s="81"/>
      <c r="E141" s="81"/>
      <c r="F141" s="81"/>
      <c r="G141" s="81"/>
      <c r="H141" s="81"/>
      <c r="I141" s="81"/>
      <c r="J141" s="81"/>
      <c r="K141" s="81"/>
      <c r="L141" s="81"/>
      <c r="M141" s="81"/>
      <c r="N141" s="81"/>
      <c r="O141" s="81"/>
      <c r="P141" s="81"/>
      <c r="Q141" s="81"/>
      <c r="R141" s="81"/>
      <c r="S141" s="81"/>
      <c r="T141" s="81"/>
      <c r="U141" s="81"/>
      <c r="V141" s="81"/>
      <c r="W141" s="81"/>
      <c r="X141" s="81"/>
      <c r="Y141" s="81"/>
      <c r="Z141" s="81"/>
      <c r="AA141" s="81"/>
      <c r="AB141" s="81"/>
      <c r="AC141" s="81"/>
      <c r="AD141" s="81"/>
      <c r="AE141" s="81"/>
      <c r="AF141" s="81"/>
      <c r="AG141" s="81"/>
      <c r="AH141" s="81"/>
      <c r="AI141" s="81"/>
      <c r="AJ141" s="81"/>
      <c r="AK141" s="81"/>
      <c r="AL141" s="81"/>
      <c r="AM141" s="81"/>
      <c r="AN141" s="81"/>
      <c r="AO141" s="81"/>
      <c r="AP141" s="81"/>
      <c r="AQ141" s="81"/>
      <c r="AR141" s="81"/>
      <c r="AS141" s="81"/>
      <c r="AT141" s="81"/>
      <c r="AU141" s="81"/>
      <c r="AV141" s="81"/>
      <c r="AW141" s="81"/>
      <c r="AX141" s="81"/>
      <c r="AY141" s="81"/>
      <c r="AZ141" s="81"/>
      <c r="BA141" s="81"/>
      <c r="BB141" s="81"/>
      <c r="BC141" s="81"/>
      <c r="BD141" s="81"/>
      <c r="BE141" s="81"/>
      <c r="BF141" s="81"/>
      <c r="BG141" s="81"/>
      <c r="BH141" s="81"/>
    </row>
    <row r="142" spans="1:60" x14ac:dyDescent="0.25">
      <c r="A142" s="81"/>
      <c r="B142" s="81"/>
      <c r="C142" s="81"/>
      <c r="D142" s="81"/>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1"/>
      <c r="BD142" s="81"/>
      <c r="BE142" s="81"/>
      <c r="BF142" s="81"/>
      <c r="BG142" s="81"/>
      <c r="BH142" s="81"/>
    </row>
    <row r="143" spans="1:60" x14ac:dyDescent="0.25">
      <c r="A143" s="81"/>
      <c r="B143" s="81"/>
      <c r="C143" s="81"/>
      <c r="D143" s="81"/>
      <c r="E143" s="81"/>
      <c r="F143" s="81"/>
      <c r="G143" s="81"/>
      <c r="H143" s="81"/>
      <c r="I143" s="81"/>
      <c r="J143" s="81"/>
      <c r="K143" s="81"/>
      <c r="L143" s="81"/>
      <c r="M143" s="81"/>
      <c r="N143" s="81"/>
      <c r="O143" s="81"/>
      <c r="P143" s="81"/>
      <c r="Q143" s="81"/>
      <c r="R143" s="81"/>
      <c r="S143" s="81"/>
      <c r="T143" s="81"/>
      <c r="U143" s="81"/>
      <c r="V143" s="81"/>
      <c r="W143" s="81"/>
      <c r="X143" s="81"/>
      <c r="Y143" s="81"/>
      <c r="Z143" s="81"/>
      <c r="AA143" s="81"/>
      <c r="AB143" s="81"/>
      <c r="AC143" s="81"/>
      <c r="AD143" s="81"/>
      <c r="AE143" s="81"/>
      <c r="AF143" s="81"/>
      <c r="AG143" s="81"/>
      <c r="AH143" s="81"/>
      <c r="AI143" s="81"/>
      <c r="AJ143" s="81"/>
      <c r="AK143" s="81"/>
      <c r="AL143" s="81"/>
      <c r="AM143" s="81"/>
      <c r="AN143" s="81"/>
      <c r="AO143" s="81"/>
      <c r="AP143" s="81"/>
      <c r="AQ143" s="81"/>
      <c r="AR143" s="81"/>
      <c r="AS143" s="81"/>
      <c r="AT143" s="81"/>
      <c r="AU143" s="81"/>
      <c r="AV143" s="81"/>
      <c r="AW143" s="81"/>
      <c r="AX143" s="81"/>
      <c r="AY143" s="81"/>
      <c r="AZ143" s="81"/>
      <c r="BA143" s="81"/>
      <c r="BB143" s="81"/>
      <c r="BC143" s="81"/>
      <c r="BD143" s="81"/>
      <c r="BE143" s="81"/>
      <c r="BF143" s="81"/>
      <c r="BG143" s="81"/>
      <c r="BH143" s="81"/>
    </row>
    <row r="144" spans="1:60" x14ac:dyDescent="0.25">
      <c r="A144" s="81"/>
      <c r="B144" s="81"/>
      <c r="C144" s="81"/>
      <c r="D144" s="81"/>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1"/>
      <c r="BD144" s="81"/>
      <c r="BE144" s="81"/>
      <c r="BF144" s="81"/>
      <c r="BG144" s="81"/>
      <c r="BH144" s="81"/>
    </row>
    <row r="145" spans="1:60" x14ac:dyDescent="0.25">
      <c r="A145" s="81"/>
      <c r="B145" s="81"/>
      <c r="C145" s="81"/>
      <c r="D145" s="81"/>
      <c r="E145" s="81"/>
      <c r="F145" s="81"/>
      <c r="G145" s="81"/>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1"/>
      <c r="AY145" s="81"/>
      <c r="AZ145" s="81"/>
      <c r="BA145" s="81"/>
      <c r="BB145" s="81"/>
      <c r="BC145" s="81"/>
      <c r="BD145" s="81"/>
      <c r="BE145" s="81"/>
      <c r="BF145" s="81"/>
      <c r="BG145" s="81"/>
      <c r="BH145" s="81"/>
    </row>
    <row r="146" spans="1:60" x14ac:dyDescent="0.25">
      <c r="A146" s="81"/>
      <c r="B146" s="81"/>
      <c r="C146" s="81"/>
      <c r="D146" s="81"/>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1"/>
      <c r="BD146" s="81"/>
      <c r="BE146" s="81"/>
      <c r="BF146" s="81"/>
      <c r="BG146" s="81"/>
      <c r="BH146" s="81"/>
    </row>
    <row r="147" spans="1:60" x14ac:dyDescent="0.25">
      <c r="A147" s="81"/>
      <c r="B147" s="81"/>
      <c r="C147" s="81"/>
      <c r="D147" s="81"/>
      <c r="E147" s="81"/>
      <c r="F147" s="81"/>
      <c r="G147" s="81"/>
      <c r="H147" s="81"/>
      <c r="I147" s="81"/>
      <c r="J147" s="81"/>
      <c r="K147" s="81"/>
      <c r="L147" s="81"/>
      <c r="M147" s="81"/>
      <c r="N147" s="81"/>
      <c r="O147" s="81"/>
      <c r="P147" s="81"/>
      <c r="Q147" s="81"/>
      <c r="R147" s="81"/>
      <c r="S147" s="81"/>
      <c r="T147" s="81"/>
      <c r="U147" s="81"/>
      <c r="V147" s="81"/>
      <c r="W147" s="81"/>
      <c r="X147" s="81"/>
      <c r="Y147" s="81"/>
      <c r="Z147" s="81"/>
      <c r="AA147" s="81"/>
      <c r="AB147" s="81"/>
      <c r="AC147" s="81"/>
      <c r="AD147" s="81"/>
      <c r="AE147" s="81"/>
      <c r="AF147" s="81"/>
      <c r="AG147" s="81"/>
      <c r="AH147" s="81"/>
      <c r="AI147" s="81"/>
      <c r="AJ147" s="81"/>
      <c r="AK147" s="81"/>
      <c r="AL147" s="81"/>
      <c r="AM147" s="81"/>
      <c r="AN147" s="81"/>
      <c r="AO147" s="81"/>
      <c r="AP147" s="81"/>
      <c r="AQ147" s="81"/>
      <c r="AR147" s="81"/>
      <c r="AS147" s="81"/>
      <c r="AT147" s="81"/>
      <c r="AU147" s="81"/>
      <c r="AV147" s="81"/>
      <c r="AW147" s="81"/>
      <c r="AX147" s="81"/>
      <c r="AY147" s="81"/>
      <c r="AZ147" s="81"/>
      <c r="BA147" s="81"/>
      <c r="BB147" s="81"/>
      <c r="BC147" s="81"/>
      <c r="BD147" s="81"/>
      <c r="BE147" s="81"/>
      <c r="BF147" s="81"/>
      <c r="BG147" s="81"/>
      <c r="BH147" s="81"/>
    </row>
    <row r="148" spans="1:60" x14ac:dyDescent="0.25">
      <c r="A148" s="81"/>
      <c r="B148" s="81"/>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1"/>
      <c r="BD148" s="81"/>
      <c r="BE148" s="81"/>
      <c r="BF148" s="81"/>
      <c r="BG148" s="81"/>
      <c r="BH148" s="81"/>
    </row>
    <row r="149" spans="1:60" x14ac:dyDescent="0.25">
      <c r="A149" s="81"/>
      <c r="B149" s="81"/>
      <c r="C149" s="81"/>
      <c r="D149" s="81"/>
      <c r="E149" s="81"/>
      <c r="F149" s="81"/>
      <c r="G149" s="81"/>
      <c r="H149" s="81"/>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1"/>
      <c r="AL149" s="81"/>
      <c r="AM149" s="81"/>
      <c r="AN149" s="81"/>
      <c r="AO149" s="81"/>
      <c r="AP149" s="81"/>
      <c r="AQ149" s="81"/>
      <c r="AR149" s="81"/>
      <c r="AS149" s="81"/>
      <c r="AT149" s="81"/>
      <c r="AU149" s="81"/>
      <c r="AV149" s="81"/>
      <c r="AW149" s="81"/>
      <c r="AX149" s="81"/>
      <c r="AY149" s="81"/>
      <c r="AZ149" s="81"/>
      <c r="BA149" s="81"/>
      <c r="BB149" s="81"/>
      <c r="BC149" s="81"/>
      <c r="BD149" s="81"/>
      <c r="BE149" s="81"/>
      <c r="BF149" s="81"/>
      <c r="BG149" s="81"/>
      <c r="BH149" s="81"/>
    </row>
    <row r="150" spans="1:60" x14ac:dyDescent="0.25">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1"/>
      <c r="BD150" s="81"/>
      <c r="BE150" s="81"/>
      <c r="BF150" s="81"/>
      <c r="BG150" s="81"/>
      <c r="BH150" s="81"/>
    </row>
    <row r="151" spans="1:60" x14ac:dyDescent="0.25">
      <c r="A151" s="81"/>
      <c r="B151" s="81"/>
      <c r="C151" s="81"/>
      <c r="D151" s="81"/>
      <c r="E151" s="81"/>
      <c r="F151" s="81"/>
      <c r="G151" s="81"/>
      <c r="H151" s="81"/>
      <c r="I151" s="81"/>
      <c r="J151" s="81"/>
      <c r="K151" s="81"/>
      <c r="L151" s="81"/>
      <c r="M151" s="81"/>
      <c r="N151" s="81"/>
      <c r="O151" s="81"/>
      <c r="P151" s="81"/>
      <c r="Q151" s="81"/>
      <c r="R151" s="81"/>
      <c r="S151" s="81"/>
      <c r="T151" s="81"/>
      <c r="U151" s="81"/>
      <c r="V151" s="81"/>
      <c r="W151" s="81"/>
      <c r="X151" s="81"/>
      <c r="Y151" s="81"/>
      <c r="Z151" s="81"/>
      <c r="AA151" s="81"/>
      <c r="AB151" s="81"/>
      <c r="AC151" s="81"/>
      <c r="AD151" s="81"/>
      <c r="AE151" s="81"/>
      <c r="AF151" s="81"/>
      <c r="AG151" s="81"/>
      <c r="AH151" s="81"/>
      <c r="AI151" s="81"/>
      <c r="AJ151" s="81"/>
      <c r="AK151" s="81"/>
      <c r="AL151" s="81"/>
      <c r="AM151" s="81"/>
      <c r="AN151" s="81"/>
      <c r="AO151" s="81"/>
      <c r="AP151" s="81"/>
      <c r="AQ151" s="81"/>
      <c r="AR151" s="81"/>
      <c r="AS151" s="81"/>
      <c r="AT151" s="81"/>
      <c r="AU151" s="81"/>
      <c r="AV151" s="81"/>
      <c r="AW151" s="81"/>
      <c r="AX151" s="81"/>
      <c r="AY151" s="81"/>
      <c r="AZ151" s="81"/>
      <c r="BA151" s="81"/>
      <c r="BB151" s="81"/>
      <c r="BC151" s="81"/>
      <c r="BD151" s="81"/>
      <c r="BE151" s="81"/>
      <c r="BF151" s="81"/>
      <c r="BG151" s="81"/>
      <c r="BH151" s="81"/>
    </row>
    <row r="152" spans="1:60" x14ac:dyDescent="0.25">
      <c r="A152" s="81"/>
      <c r="B152" s="81"/>
      <c r="C152" s="81"/>
      <c r="D152" s="81"/>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1"/>
      <c r="BD152" s="81"/>
      <c r="BE152" s="81"/>
      <c r="BF152" s="81"/>
      <c r="BG152" s="81"/>
      <c r="BH152" s="81"/>
    </row>
    <row r="153" spans="1:60" x14ac:dyDescent="0.25">
      <c r="A153" s="81"/>
      <c r="B153" s="81"/>
      <c r="C153" s="81"/>
      <c r="D153" s="81"/>
      <c r="E153" s="81"/>
      <c r="F153" s="81"/>
      <c r="G153" s="81"/>
      <c r="H153" s="81"/>
      <c r="I153" s="81"/>
      <c r="J153" s="81"/>
      <c r="K153" s="81"/>
      <c r="L153" s="81"/>
      <c r="M153" s="81"/>
      <c r="N153" s="81"/>
      <c r="O153" s="81"/>
      <c r="P153" s="81"/>
      <c r="Q153" s="81"/>
      <c r="R153" s="81"/>
      <c r="S153" s="81"/>
      <c r="T153" s="81"/>
      <c r="U153" s="81"/>
      <c r="V153" s="81"/>
      <c r="W153" s="81"/>
      <c r="X153" s="81"/>
      <c r="Y153" s="81"/>
      <c r="Z153" s="81"/>
      <c r="AA153" s="81"/>
      <c r="AB153" s="81"/>
      <c r="AC153" s="81"/>
      <c r="AD153" s="81"/>
      <c r="AE153" s="81"/>
      <c r="AF153" s="81"/>
      <c r="AG153" s="81"/>
      <c r="AH153" s="81"/>
      <c r="AI153" s="81"/>
      <c r="AJ153" s="81"/>
      <c r="AK153" s="81"/>
      <c r="AL153" s="81"/>
      <c r="AM153" s="81"/>
      <c r="AN153" s="81"/>
      <c r="AO153" s="81"/>
      <c r="AP153" s="81"/>
      <c r="AQ153" s="81"/>
      <c r="AR153" s="81"/>
      <c r="AS153" s="81"/>
      <c r="AT153" s="81"/>
      <c r="AU153" s="81"/>
      <c r="AV153" s="81"/>
      <c r="AW153" s="81"/>
      <c r="AX153" s="81"/>
      <c r="AY153" s="81"/>
      <c r="AZ153" s="81"/>
      <c r="BA153" s="81"/>
      <c r="BB153" s="81"/>
      <c r="BC153" s="81"/>
      <c r="BD153" s="81"/>
      <c r="BE153" s="81"/>
      <c r="BF153" s="81"/>
      <c r="BG153" s="81"/>
      <c r="BH153" s="81"/>
    </row>
    <row r="154" spans="1:60" x14ac:dyDescent="0.25">
      <c r="A154" s="81"/>
      <c r="B154" s="81"/>
      <c r="C154" s="81"/>
      <c r="D154" s="81"/>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1"/>
      <c r="BD154" s="81"/>
      <c r="BE154" s="81"/>
      <c r="BF154" s="81"/>
      <c r="BG154" s="81"/>
      <c r="BH154" s="81"/>
    </row>
    <row r="155" spans="1:60" x14ac:dyDescent="0.25">
      <c r="A155" s="81"/>
      <c r="B155" s="81"/>
      <c r="C155" s="81"/>
      <c r="D155" s="81"/>
      <c r="E155" s="81"/>
      <c r="F155" s="81"/>
      <c r="G155" s="81"/>
      <c r="H155" s="81"/>
      <c r="I155" s="81"/>
      <c r="J155" s="81"/>
      <c r="K155" s="81"/>
      <c r="L155" s="81"/>
      <c r="M155" s="81"/>
      <c r="N155" s="81"/>
      <c r="O155" s="81"/>
      <c r="P155" s="81"/>
      <c r="Q155" s="81"/>
      <c r="R155" s="81"/>
      <c r="S155" s="81"/>
      <c r="T155" s="81"/>
      <c r="U155" s="81"/>
      <c r="V155" s="81"/>
      <c r="W155" s="81"/>
      <c r="X155" s="81"/>
      <c r="Y155" s="81"/>
      <c r="Z155" s="81"/>
      <c r="AA155" s="81"/>
      <c r="AB155" s="81"/>
      <c r="AC155" s="81"/>
      <c r="AD155" s="81"/>
      <c r="AE155" s="81"/>
      <c r="AF155" s="81"/>
      <c r="AG155" s="81"/>
      <c r="AH155" s="81"/>
      <c r="AI155" s="81"/>
      <c r="AJ155" s="81"/>
      <c r="AK155" s="81"/>
      <c r="AL155" s="81"/>
      <c r="AM155" s="81"/>
      <c r="AN155" s="81"/>
      <c r="AO155" s="81"/>
      <c r="AP155" s="81"/>
      <c r="AQ155" s="81"/>
      <c r="AR155" s="81"/>
      <c r="AS155" s="81"/>
      <c r="AT155" s="81"/>
      <c r="AU155" s="81"/>
      <c r="AV155" s="81"/>
      <c r="AW155" s="81"/>
      <c r="AX155" s="81"/>
      <c r="AY155" s="81"/>
      <c r="AZ155" s="81"/>
      <c r="BA155" s="81"/>
      <c r="BB155" s="81"/>
      <c r="BC155" s="81"/>
      <c r="BD155" s="81"/>
      <c r="BE155" s="81"/>
      <c r="BF155" s="81"/>
      <c r="BG155" s="81"/>
      <c r="BH155" s="81"/>
    </row>
    <row r="156" spans="1:60" x14ac:dyDescent="0.25">
      <c r="A156" s="81"/>
      <c r="B156" s="81"/>
      <c r="C156" s="81"/>
      <c r="D156" s="81"/>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1"/>
      <c r="BD156" s="81"/>
      <c r="BE156" s="81"/>
      <c r="BF156" s="81"/>
      <c r="BG156" s="81"/>
      <c r="BH156" s="81"/>
    </row>
    <row r="157" spans="1:60" x14ac:dyDescent="0.25">
      <c r="A157" s="81"/>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1"/>
      <c r="BB157" s="81"/>
      <c r="BC157" s="81"/>
      <c r="BD157" s="81"/>
      <c r="BE157" s="81"/>
      <c r="BF157" s="81"/>
      <c r="BG157" s="81"/>
      <c r="BH157" s="81"/>
    </row>
    <row r="158" spans="1:60" x14ac:dyDescent="0.25">
      <c r="A158" s="81"/>
      <c r="B158" s="81"/>
      <c r="C158" s="81"/>
      <c r="D158" s="81"/>
      <c r="E158" s="81"/>
      <c r="F158" s="81"/>
      <c r="G158" s="81"/>
      <c r="H158" s="81"/>
      <c r="I158" s="81"/>
      <c r="J158" s="81"/>
      <c r="K158" s="81"/>
      <c r="L158" s="81"/>
      <c r="M158" s="81"/>
      <c r="N158" s="81"/>
      <c r="O158" s="81"/>
      <c r="P158" s="81"/>
      <c r="Q158" s="81"/>
      <c r="R158" s="81"/>
      <c r="S158" s="81"/>
      <c r="T158" s="81"/>
      <c r="U158" s="81"/>
      <c r="V158" s="81"/>
      <c r="W158" s="81"/>
      <c r="X158" s="81"/>
      <c r="Y158" s="81"/>
      <c r="Z158" s="81"/>
      <c r="AA158" s="81"/>
      <c r="AB158" s="81"/>
      <c r="AC158" s="81"/>
      <c r="AD158" s="81"/>
      <c r="AE158" s="81"/>
      <c r="AF158" s="81"/>
      <c r="AG158" s="81"/>
      <c r="AH158" s="81"/>
      <c r="AI158" s="81"/>
      <c r="AJ158" s="81"/>
      <c r="AK158" s="81"/>
      <c r="AL158" s="81"/>
      <c r="AM158" s="81"/>
      <c r="AN158" s="81"/>
      <c r="AO158" s="81"/>
      <c r="AP158" s="81"/>
      <c r="AQ158" s="81"/>
      <c r="AR158" s="81"/>
      <c r="AS158" s="81"/>
      <c r="AT158" s="81"/>
      <c r="AU158" s="81"/>
      <c r="AV158" s="81"/>
      <c r="AW158" s="81"/>
      <c r="AX158" s="81"/>
      <c r="AY158" s="81"/>
      <c r="AZ158" s="81"/>
      <c r="BA158" s="81"/>
      <c r="BB158" s="81"/>
      <c r="BC158" s="81"/>
      <c r="BD158" s="81"/>
      <c r="BE158" s="81"/>
      <c r="BF158" s="81"/>
      <c r="BG158" s="81"/>
      <c r="BH158" s="81"/>
    </row>
    <row r="159" spans="1:60" x14ac:dyDescent="0.25">
      <c r="A159" s="81"/>
      <c r="B159" s="81"/>
      <c r="C159" s="81"/>
      <c r="D159" s="81"/>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1"/>
      <c r="BD159" s="81"/>
      <c r="BE159" s="81"/>
      <c r="BF159" s="81"/>
      <c r="BG159" s="81"/>
      <c r="BH159" s="81"/>
    </row>
    <row r="160" spans="1:60" x14ac:dyDescent="0.25">
      <c r="A160" s="81"/>
      <c r="B160" s="81"/>
      <c r="C160" s="81"/>
      <c r="D160" s="81"/>
      <c r="E160" s="81"/>
      <c r="F160" s="81"/>
      <c r="G160" s="81"/>
      <c r="H160" s="81"/>
      <c r="I160" s="81"/>
      <c r="J160" s="81"/>
      <c r="K160" s="81"/>
      <c r="L160" s="81"/>
      <c r="M160" s="81"/>
      <c r="N160" s="81"/>
      <c r="O160" s="81"/>
      <c r="P160" s="81"/>
      <c r="Q160" s="81"/>
      <c r="R160" s="81"/>
      <c r="S160" s="81"/>
      <c r="T160" s="81"/>
      <c r="U160" s="81"/>
      <c r="V160" s="81"/>
      <c r="W160" s="81"/>
      <c r="X160" s="81"/>
      <c r="Y160" s="81"/>
      <c r="Z160" s="81"/>
      <c r="AA160" s="81"/>
      <c r="AB160" s="81"/>
      <c r="AC160" s="81"/>
      <c r="AD160" s="81"/>
      <c r="AE160" s="81"/>
      <c r="AF160" s="81"/>
      <c r="AG160" s="81"/>
      <c r="AH160" s="81"/>
      <c r="AI160" s="81"/>
      <c r="AJ160" s="81"/>
      <c r="AK160" s="81"/>
      <c r="AL160" s="81"/>
      <c r="AM160" s="81"/>
      <c r="AN160" s="81"/>
      <c r="AO160" s="81"/>
      <c r="AP160" s="81"/>
      <c r="AQ160" s="81"/>
      <c r="AR160" s="81"/>
      <c r="AS160" s="81"/>
      <c r="AT160" s="81"/>
      <c r="AU160" s="81"/>
      <c r="AV160" s="81"/>
      <c r="AW160" s="81"/>
      <c r="AX160" s="81"/>
      <c r="AY160" s="81"/>
      <c r="AZ160" s="81"/>
      <c r="BA160" s="81"/>
      <c r="BB160" s="81"/>
      <c r="BC160" s="81"/>
      <c r="BD160" s="81"/>
      <c r="BE160" s="81"/>
      <c r="BF160" s="81"/>
      <c r="BG160" s="81"/>
      <c r="BH160" s="81"/>
    </row>
    <row r="161" spans="1:60" x14ac:dyDescent="0.25">
      <c r="A161" s="81"/>
      <c r="B161" s="81"/>
      <c r="C161" s="81"/>
      <c r="D161" s="81"/>
      <c r="E161" s="81"/>
      <c r="F161" s="81"/>
      <c r="G161" s="81"/>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row>
    <row r="162" spans="1:60" x14ac:dyDescent="0.25">
      <c r="A162" s="81"/>
      <c r="B162" s="81"/>
      <c r="C162" s="81"/>
      <c r="D162" s="81"/>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row>
    <row r="163" spans="1:60" x14ac:dyDescent="0.25">
      <c r="A163" s="81"/>
      <c r="B163" s="81"/>
      <c r="C163" s="81"/>
      <c r="D163" s="81"/>
      <c r="E163" s="81"/>
      <c r="F163" s="81"/>
      <c r="G163" s="81"/>
      <c r="H163" s="81"/>
      <c r="I163" s="81"/>
      <c r="J163" s="81"/>
      <c r="K163" s="81"/>
      <c r="L163" s="81"/>
      <c r="M163" s="81"/>
      <c r="N163" s="81"/>
      <c r="O163" s="81"/>
      <c r="P163" s="81"/>
      <c r="Q163" s="81"/>
      <c r="R163" s="81"/>
      <c r="S163" s="81"/>
      <c r="T163" s="81"/>
      <c r="U163" s="81"/>
      <c r="V163" s="81"/>
      <c r="W163" s="81"/>
      <c r="X163" s="81"/>
      <c r="Y163" s="81"/>
      <c r="Z163" s="81"/>
      <c r="AA163" s="81"/>
      <c r="AB163" s="81"/>
      <c r="AC163" s="81"/>
      <c r="AD163" s="81"/>
      <c r="AE163" s="81"/>
      <c r="AF163" s="81"/>
      <c r="AG163" s="81"/>
      <c r="AH163" s="81"/>
      <c r="AI163" s="81"/>
      <c r="AJ163" s="81"/>
      <c r="AK163" s="81"/>
      <c r="AL163" s="81"/>
      <c r="AM163" s="81"/>
      <c r="AN163" s="81"/>
      <c r="AO163" s="81"/>
      <c r="AP163" s="81"/>
      <c r="AQ163" s="81"/>
      <c r="AR163" s="81"/>
      <c r="AS163" s="81"/>
      <c r="AT163" s="81"/>
      <c r="AU163" s="81"/>
      <c r="AV163" s="81"/>
      <c r="AW163" s="81"/>
      <c r="AX163" s="81"/>
      <c r="AY163" s="81"/>
      <c r="AZ163" s="81"/>
      <c r="BA163" s="81"/>
      <c r="BB163" s="81"/>
      <c r="BC163" s="81"/>
      <c r="BD163" s="81"/>
      <c r="BE163" s="81"/>
      <c r="BF163" s="81"/>
      <c r="BG163" s="81"/>
      <c r="BH163" s="81"/>
    </row>
    <row r="164" spans="1:60" x14ac:dyDescent="0.25">
      <c r="A164" s="81"/>
      <c r="B164" s="81"/>
      <c r="C164" s="81"/>
      <c r="D164" s="81"/>
      <c r="E164" s="81"/>
      <c r="F164" s="81"/>
      <c r="G164" s="81"/>
      <c r="H164" s="81"/>
      <c r="I164" s="81"/>
      <c r="J164" s="81"/>
      <c r="K164" s="81"/>
      <c r="L164" s="81"/>
      <c r="M164" s="81"/>
      <c r="N164" s="81"/>
      <c r="O164" s="81"/>
      <c r="P164" s="81"/>
      <c r="Q164" s="81"/>
      <c r="R164" s="81"/>
      <c r="S164" s="81"/>
      <c r="T164" s="81"/>
      <c r="U164" s="81"/>
      <c r="V164" s="81"/>
      <c r="W164" s="81"/>
      <c r="X164" s="81"/>
      <c r="Y164" s="81"/>
      <c r="Z164" s="81"/>
      <c r="AA164" s="81"/>
      <c r="AB164" s="81"/>
      <c r="AC164" s="81"/>
      <c r="AD164" s="81"/>
      <c r="AE164" s="81"/>
      <c r="AF164" s="81"/>
      <c r="AG164" s="81"/>
      <c r="AH164" s="81"/>
      <c r="AI164" s="81"/>
      <c r="AJ164" s="81"/>
      <c r="AK164" s="81"/>
      <c r="AL164" s="81"/>
      <c r="AM164" s="81"/>
      <c r="AN164" s="81"/>
      <c r="AO164" s="81"/>
      <c r="AP164" s="81"/>
      <c r="AQ164" s="81"/>
      <c r="AR164" s="81"/>
      <c r="AS164" s="81"/>
      <c r="AT164" s="81"/>
      <c r="AU164" s="81"/>
      <c r="AV164" s="81"/>
      <c r="AW164" s="81"/>
      <c r="AX164" s="81"/>
      <c r="AY164" s="81"/>
      <c r="AZ164" s="81"/>
      <c r="BA164" s="81"/>
      <c r="BB164" s="81"/>
      <c r="BC164" s="81"/>
      <c r="BD164" s="81"/>
      <c r="BE164" s="81"/>
      <c r="BF164" s="81"/>
      <c r="BG164" s="81"/>
      <c r="BH164" s="81"/>
    </row>
    <row r="165" spans="1:60" x14ac:dyDescent="0.25">
      <c r="A165" s="81"/>
      <c r="B165" s="81"/>
      <c r="C165" s="81"/>
      <c r="D165" s="81"/>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1"/>
      <c r="BD165" s="81"/>
      <c r="BE165" s="81"/>
      <c r="BF165" s="81"/>
      <c r="BG165" s="81"/>
      <c r="BH165" s="81"/>
    </row>
    <row r="166" spans="1:60" x14ac:dyDescent="0.25">
      <c r="A166" s="81"/>
      <c r="B166" s="81"/>
      <c r="C166" s="81"/>
      <c r="D166" s="81"/>
      <c r="E166" s="81"/>
      <c r="F166" s="81"/>
      <c r="G166" s="81"/>
      <c r="H166" s="81"/>
      <c r="I166" s="81"/>
      <c r="J166" s="81"/>
      <c r="K166" s="81"/>
      <c r="L166" s="81"/>
      <c r="M166" s="81"/>
      <c r="N166" s="81"/>
      <c r="O166" s="81"/>
      <c r="P166" s="81"/>
      <c r="Q166" s="81"/>
      <c r="R166" s="81"/>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row>
    <row r="167" spans="1:60" x14ac:dyDescent="0.25">
      <c r="A167" s="81"/>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row>
    <row r="168" spans="1:60" x14ac:dyDescent="0.25">
      <c r="A168" s="81"/>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row>
    <row r="169" spans="1:60" x14ac:dyDescent="0.25">
      <c r="A169" s="81"/>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row>
    <row r="170" spans="1:60" x14ac:dyDescent="0.25">
      <c r="A170" s="81"/>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row>
    <row r="171" spans="1:60" x14ac:dyDescent="0.25">
      <c r="A171" s="81"/>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row>
    <row r="172" spans="1:60" x14ac:dyDescent="0.25">
      <c r="A172" s="81"/>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row>
    <row r="173" spans="1:60" x14ac:dyDescent="0.25">
      <c r="A173" s="81"/>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row>
    <row r="174" spans="1:60" x14ac:dyDescent="0.25">
      <c r="A174" s="81"/>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row>
    <row r="175" spans="1:60" x14ac:dyDescent="0.25">
      <c r="A175" s="81"/>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row>
    <row r="176" spans="1:60" x14ac:dyDescent="0.25">
      <c r="A176" s="81"/>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row>
    <row r="177" spans="1:60" x14ac:dyDescent="0.25">
      <c r="A177" s="81"/>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row>
    <row r="178" spans="1:60" x14ac:dyDescent="0.25">
      <c r="A178" s="81"/>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row>
    <row r="179" spans="1:60" x14ac:dyDescent="0.25">
      <c r="A179" s="81"/>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row>
    <row r="180" spans="1:60" x14ac:dyDescent="0.25">
      <c r="A180" s="81"/>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row>
    <row r="181" spans="1:60" x14ac:dyDescent="0.25">
      <c r="A181" s="81"/>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row>
    <row r="182" spans="1:60" x14ac:dyDescent="0.25">
      <c r="A182" s="81"/>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row>
    <row r="183" spans="1:60" x14ac:dyDescent="0.25">
      <c r="A183" s="81"/>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row>
    <row r="184" spans="1:60" x14ac:dyDescent="0.25">
      <c r="A184" s="81"/>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row>
    <row r="185" spans="1:60" x14ac:dyDescent="0.25">
      <c r="A185" s="81"/>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row>
    <row r="186" spans="1:60" x14ac:dyDescent="0.25">
      <c r="A186" s="81"/>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row>
    <row r="187" spans="1:60" x14ac:dyDescent="0.25">
      <c r="A187" s="81"/>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row>
    <row r="188" spans="1:60" x14ac:dyDescent="0.25">
      <c r="A188" s="81"/>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row>
    <row r="189" spans="1:60" x14ac:dyDescent="0.25">
      <c r="A189" s="81"/>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row>
    <row r="190" spans="1:60" x14ac:dyDescent="0.25">
      <c r="A190" s="81"/>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row>
    <row r="191" spans="1:60" x14ac:dyDescent="0.25">
      <c r="A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row>
    <row r="192" spans="1:60" x14ac:dyDescent="0.25">
      <c r="A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row>
    <row r="193" spans="1:60" x14ac:dyDescent="0.25">
      <c r="A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row>
    <row r="194" spans="1:60" x14ac:dyDescent="0.25">
      <c r="A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row>
    <row r="195" spans="1:60" x14ac:dyDescent="0.25">
      <c r="A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row>
    <row r="196" spans="1:60" x14ac:dyDescent="0.25">
      <c r="A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row>
    <row r="197" spans="1:60" x14ac:dyDescent="0.25">
      <c r="A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81"/>
      <c r="AG197" s="81"/>
      <c r="AH197" s="81"/>
      <c r="AI197" s="81"/>
      <c r="AJ197" s="81"/>
      <c r="AK197" s="81"/>
      <c r="AL197" s="81"/>
      <c r="AM197" s="81"/>
      <c r="AN197" s="81"/>
      <c r="AO197" s="81"/>
      <c r="AP197" s="81"/>
      <c r="AQ197" s="81"/>
      <c r="AR197" s="81"/>
      <c r="AS197" s="81"/>
      <c r="AT197" s="81"/>
      <c r="AU197" s="81"/>
      <c r="AV197" s="81"/>
      <c r="AW197" s="81"/>
      <c r="AX197" s="81"/>
      <c r="AY197" s="81"/>
      <c r="AZ197" s="81"/>
      <c r="BA197" s="81"/>
      <c r="BB197" s="81"/>
      <c r="BC197" s="81"/>
      <c r="BD197" s="81"/>
      <c r="BE197" s="81"/>
      <c r="BF197" s="81"/>
      <c r="BG197" s="81"/>
      <c r="BH197" s="81"/>
    </row>
    <row r="198" spans="1:60" x14ac:dyDescent="0.25">
      <c r="A198" s="81"/>
      <c r="J198" s="81"/>
      <c r="K198" s="81"/>
      <c r="L198" s="81"/>
      <c r="M198" s="81"/>
      <c r="N198" s="81"/>
      <c r="O198" s="81"/>
      <c r="P198" s="81"/>
      <c r="Q198" s="81"/>
      <c r="R198" s="81"/>
      <c r="S198" s="81"/>
      <c r="T198" s="81"/>
      <c r="U198" s="81"/>
      <c r="V198" s="81"/>
      <c r="W198" s="81"/>
      <c r="X198" s="81"/>
      <c r="Y198" s="81"/>
      <c r="Z198" s="81"/>
      <c r="AA198" s="81"/>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c r="AY198" s="81"/>
      <c r="AZ198" s="81"/>
      <c r="BA198" s="81"/>
      <c r="BB198" s="81"/>
      <c r="BC198" s="81"/>
      <c r="BD198" s="81"/>
      <c r="BE198" s="81"/>
      <c r="BF198" s="81"/>
      <c r="BG198" s="81"/>
      <c r="BH198" s="81"/>
    </row>
    <row r="199" spans="1:60" x14ac:dyDescent="0.25">
      <c r="A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1"/>
      <c r="BD199" s="81"/>
      <c r="BE199" s="81"/>
      <c r="BF199" s="81"/>
      <c r="BG199" s="81"/>
      <c r="BH199" s="81"/>
    </row>
    <row r="200" spans="1:60" x14ac:dyDescent="0.25">
      <c r="A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row>
    <row r="201" spans="1:60" x14ac:dyDescent="0.25">
      <c r="A201" s="81"/>
      <c r="J201" s="81"/>
      <c r="K201" s="81"/>
      <c r="L201" s="81"/>
      <c r="M201" s="81"/>
      <c r="N201" s="81"/>
      <c r="O201" s="81"/>
      <c r="P201" s="81"/>
      <c r="Q201" s="81"/>
      <c r="R201" s="81"/>
      <c r="S201" s="81"/>
      <c r="T201" s="81"/>
      <c r="U201" s="81"/>
      <c r="V201" s="81"/>
      <c r="W201" s="81"/>
      <c r="X201" s="81"/>
      <c r="Y201" s="81"/>
      <c r="Z201" s="81"/>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c r="AY201" s="81"/>
      <c r="AZ201" s="81"/>
      <c r="BA201" s="81"/>
      <c r="BB201" s="81"/>
      <c r="BC201" s="81"/>
      <c r="BD201" s="81"/>
      <c r="BE201" s="81"/>
      <c r="BF201" s="81"/>
      <c r="BG201" s="81"/>
      <c r="BH201" s="81"/>
    </row>
    <row r="202" spans="1:60" x14ac:dyDescent="0.25">
      <c r="A202" s="81"/>
      <c r="J202" s="81"/>
      <c r="K202" s="81"/>
      <c r="L202" s="81"/>
      <c r="M202" s="81"/>
      <c r="N202" s="81"/>
      <c r="O202" s="81"/>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c r="AY202" s="81"/>
      <c r="AZ202" s="81"/>
      <c r="BA202" s="81"/>
      <c r="BB202" s="81"/>
      <c r="BC202" s="81"/>
      <c r="BD202" s="81"/>
      <c r="BE202" s="81"/>
      <c r="BF202" s="81"/>
      <c r="BG202" s="81"/>
      <c r="BH202" s="81"/>
    </row>
    <row r="203" spans="1:60" x14ac:dyDescent="0.25">
      <c r="A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1"/>
      <c r="BD203" s="81"/>
      <c r="BE203" s="81"/>
      <c r="BF203" s="81"/>
      <c r="BG203" s="81"/>
      <c r="BH203" s="81"/>
    </row>
    <row r="204" spans="1:60" x14ac:dyDescent="0.25">
      <c r="A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row>
    <row r="205" spans="1:60" x14ac:dyDescent="0.25">
      <c r="A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row>
    <row r="206" spans="1:60" x14ac:dyDescent="0.25">
      <c r="A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row>
    <row r="207" spans="1:60" x14ac:dyDescent="0.25">
      <c r="A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row>
    <row r="208" spans="1:60" x14ac:dyDescent="0.25">
      <c r="A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row>
    <row r="209" spans="1:60" x14ac:dyDescent="0.25">
      <c r="A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row>
    <row r="210" spans="1:60" x14ac:dyDescent="0.25">
      <c r="A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row>
    <row r="211" spans="1:60" x14ac:dyDescent="0.25">
      <c r="A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1"/>
      <c r="BD211" s="81"/>
      <c r="BE211" s="81"/>
      <c r="BF211" s="81"/>
      <c r="BG211" s="81"/>
      <c r="BH211" s="81"/>
    </row>
    <row r="212" spans="1:60" x14ac:dyDescent="0.25">
      <c r="A212" s="81"/>
      <c r="J212" s="81"/>
      <c r="K212" s="81"/>
      <c r="L212" s="81"/>
      <c r="M212" s="81"/>
      <c r="N212" s="81"/>
      <c r="O212" s="81"/>
      <c r="P212" s="81"/>
      <c r="Q212" s="81"/>
      <c r="R212" s="81"/>
      <c r="S212" s="81"/>
      <c r="T212" s="81"/>
      <c r="U212" s="81"/>
      <c r="V212" s="81"/>
      <c r="W212" s="81"/>
      <c r="X212" s="81"/>
      <c r="Y212" s="81"/>
      <c r="Z212" s="81"/>
      <c r="AA212" s="81"/>
      <c r="AB212" s="81"/>
      <c r="AC212" s="81"/>
      <c r="AD212" s="81"/>
      <c r="AE212" s="81"/>
      <c r="AF212" s="81"/>
      <c r="AG212" s="81"/>
      <c r="AH212" s="81"/>
      <c r="AI212" s="81"/>
      <c r="AJ212" s="81"/>
      <c r="AK212" s="81"/>
      <c r="AL212" s="81"/>
      <c r="AM212" s="81"/>
      <c r="AN212" s="81"/>
      <c r="AO212" s="81"/>
      <c r="AP212" s="81"/>
      <c r="AQ212" s="81"/>
      <c r="AR212" s="81"/>
      <c r="AS212" s="81"/>
      <c r="AT212" s="81"/>
      <c r="AU212" s="81"/>
      <c r="AV212" s="81"/>
      <c r="AW212" s="81"/>
      <c r="AX212" s="81"/>
      <c r="AY212" s="81"/>
      <c r="AZ212" s="81"/>
      <c r="BA212" s="81"/>
      <c r="BB212" s="81"/>
      <c r="BC212" s="81"/>
      <c r="BD212" s="81"/>
      <c r="BE212" s="81"/>
      <c r="BF212" s="81"/>
      <c r="BG212" s="81"/>
      <c r="BH212" s="81"/>
    </row>
    <row r="213" spans="1:60" x14ac:dyDescent="0.25">
      <c r="A213" s="81"/>
      <c r="J213" s="81"/>
      <c r="K213" s="81"/>
      <c r="L213" s="81"/>
      <c r="M213" s="81"/>
      <c r="N213" s="81"/>
      <c r="O213" s="81"/>
      <c r="P213" s="81"/>
      <c r="Q213" s="81"/>
      <c r="R213" s="81"/>
      <c r="S213" s="81"/>
      <c r="T213" s="81"/>
      <c r="U213" s="81"/>
      <c r="V213" s="81"/>
      <c r="W213" s="81"/>
      <c r="X213" s="81"/>
      <c r="Y213" s="81"/>
      <c r="Z213" s="81"/>
      <c r="AA213" s="81"/>
      <c r="AB213" s="81"/>
      <c r="AC213" s="81"/>
      <c r="AD213" s="81"/>
      <c r="AE213" s="81"/>
      <c r="AF213" s="81"/>
      <c r="AG213" s="81"/>
      <c r="AH213" s="81"/>
      <c r="AI213" s="81"/>
      <c r="AJ213" s="81"/>
      <c r="AK213" s="81"/>
      <c r="AL213" s="81"/>
      <c r="AM213" s="81"/>
      <c r="AN213" s="81"/>
      <c r="AO213" s="81"/>
      <c r="AP213" s="81"/>
      <c r="AQ213" s="81"/>
      <c r="AR213" s="81"/>
      <c r="AS213" s="81"/>
      <c r="AT213" s="81"/>
      <c r="AU213" s="81"/>
      <c r="AV213" s="81"/>
      <c r="AW213" s="81"/>
      <c r="AX213" s="81"/>
      <c r="AY213" s="81"/>
      <c r="AZ213" s="81"/>
      <c r="BA213" s="81"/>
      <c r="BB213" s="81"/>
      <c r="BC213" s="81"/>
      <c r="BD213" s="81"/>
      <c r="BE213" s="81"/>
      <c r="BF213" s="81"/>
      <c r="BG213" s="81"/>
      <c r="BH213" s="81"/>
    </row>
    <row r="214" spans="1:60" x14ac:dyDescent="0.25">
      <c r="A214" s="81"/>
      <c r="J214" s="81"/>
      <c r="K214" s="81"/>
      <c r="L214" s="81"/>
      <c r="M214" s="81"/>
      <c r="N214" s="81"/>
      <c r="O214" s="81"/>
      <c r="P214" s="81"/>
      <c r="Q214" s="81"/>
      <c r="R214" s="81"/>
      <c r="S214" s="81"/>
      <c r="T214" s="81"/>
      <c r="U214" s="81"/>
      <c r="V214" s="81"/>
      <c r="W214" s="81"/>
      <c r="X214" s="81"/>
      <c r="Y214" s="81"/>
      <c r="Z214" s="81"/>
      <c r="AA214" s="81"/>
      <c r="AB214" s="81"/>
      <c r="AC214" s="81"/>
      <c r="AD214" s="81"/>
      <c r="AE214" s="81"/>
      <c r="AF214" s="81"/>
      <c r="AG214" s="81"/>
      <c r="AH214" s="81"/>
      <c r="AI214" s="81"/>
      <c r="AJ214" s="81"/>
      <c r="AK214" s="81"/>
      <c r="AL214" s="81"/>
      <c r="AM214" s="81"/>
      <c r="AN214" s="81"/>
      <c r="AO214" s="81"/>
      <c r="AP214" s="81"/>
      <c r="AQ214" s="81"/>
      <c r="AR214" s="81"/>
      <c r="AS214" s="81"/>
      <c r="AT214" s="81"/>
      <c r="AU214" s="81"/>
      <c r="AV214" s="81"/>
      <c r="AW214" s="81"/>
      <c r="AX214" s="81"/>
      <c r="AY214" s="81"/>
      <c r="AZ214" s="81"/>
      <c r="BA214" s="81"/>
      <c r="BB214" s="81"/>
      <c r="BC214" s="81"/>
      <c r="BD214" s="81"/>
      <c r="BE214" s="81"/>
      <c r="BF214" s="81"/>
      <c r="BG214" s="81"/>
      <c r="BH214" s="81"/>
    </row>
    <row r="215" spans="1:60" x14ac:dyDescent="0.25">
      <c r="A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1"/>
      <c r="BD215" s="81"/>
      <c r="BE215" s="81"/>
      <c r="BF215" s="81"/>
      <c r="BG215" s="81"/>
      <c r="BH215" s="81"/>
    </row>
    <row r="216" spans="1:60" x14ac:dyDescent="0.25">
      <c r="A216" s="81"/>
      <c r="J216" s="81"/>
      <c r="K216" s="81"/>
      <c r="L216" s="81"/>
      <c r="M216" s="81"/>
      <c r="N216" s="81"/>
      <c r="O216" s="81"/>
      <c r="P216" s="81"/>
      <c r="Q216" s="81"/>
      <c r="R216" s="81"/>
      <c r="S216" s="81"/>
      <c r="T216" s="81"/>
      <c r="U216" s="81"/>
      <c r="V216" s="81"/>
      <c r="W216" s="81"/>
      <c r="X216" s="81"/>
      <c r="Y216" s="81"/>
      <c r="Z216" s="81"/>
      <c r="AA216" s="81"/>
      <c r="AB216" s="81"/>
      <c r="AC216" s="81"/>
      <c r="AD216" s="81"/>
      <c r="AE216" s="81"/>
      <c r="AF216" s="81"/>
      <c r="AG216" s="81"/>
      <c r="AH216" s="81"/>
      <c r="AI216" s="81"/>
      <c r="AJ216" s="81"/>
      <c r="AK216" s="81"/>
      <c r="AL216" s="81"/>
      <c r="AM216" s="81"/>
      <c r="AN216" s="81"/>
      <c r="AO216" s="81"/>
      <c r="AP216" s="81"/>
      <c r="AQ216" s="81"/>
      <c r="AR216" s="81"/>
      <c r="AS216" s="81"/>
      <c r="AT216" s="81"/>
      <c r="AU216" s="81"/>
      <c r="AV216" s="81"/>
      <c r="AW216" s="81"/>
      <c r="AX216" s="81"/>
      <c r="AY216" s="81"/>
      <c r="AZ216" s="81"/>
      <c r="BA216" s="81"/>
      <c r="BB216" s="81"/>
      <c r="BC216" s="81"/>
      <c r="BD216" s="81"/>
      <c r="BE216" s="81"/>
      <c r="BF216" s="81"/>
      <c r="BG216" s="81"/>
      <c r="BH216" s="81"/>
    </row>
    <row r="217" spans="1:60" x14ac:dyDescent="0.25">
      <c r="A217" s="81"/>
      <c r="J217" s="81"/>
      <c r="K217" s="81"/>
      <c r="L217" s="81"/>
      <c r="M217" s="81"/>
      <c r="N217" s="81"/>
      <c r="O217" s="81"/>
      <c r="P217" s="81"/>
      <c r="Q217" s="81"/>
      <c r="R217" s="81"/>
      <c r="S217" s="81"/>
      <c r="T217" s="81"/>
      <c r="U217" s="81"/>
      <c r="V217" s="81"/>
      <c r="W217" s="81"/>
      <c r="X217" s="81"/>
      <c r="Y217" s="81"/>
      <c r="Z217" s="81"/>
      <c r="AA217" s="81"/>
      <c r="AB217" s="81"/>
      <c r="AC217" s="81"/>
      <c r="AD217" s="81"/>
      <c r="AE217" s="81"/>
      <c r="AF217" s="81"/>
      <c r="AG217" s="81"/>
      <c r="AH217" s="81"/>
      <c r="AI217" s="81"/>
      <c r="AJ217" s="81"/>
      <c r="AK217" s="81"/>
      <c r="AL217" s="81"/>
      <c r="AM217" s="81"/>
      <c r="AN217" s="81"/>
      <c r="AO217" s="81"/>
      <c r="AP217" s="81"/>
      <c r="AQ217" s="81"/>
      <c r="AR217" s="81"/>
      <c r="AS217" s="81"/>
      <c r="AT217" s="81"/>
      <c r="AU217" s="81"/>
      <c r="AV217" s="81"/>
      <c r="AW217" s="81"/>
      <c r="AX217" s="81"/>
      <c r="AY217" s="81"/>
      <c r="AZ217" s="81"/>
      <c r="BA217" s="81"/>
      <c r="BB217" s="81"/>
      <c r="BC217" s="81"/>
      <c r="BD217" s="81"/>
      <c r="BE217" s="81"/>
      <c r="BF217" s="81"/>
      <c r="BG217" s="81"/>
      <c r="BH217" s="81"/>
    </row>
    <row r="218" spans="1:60" x14ac:dyDescent="0.25">
      <c r="A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1"/>
      <c r="BD218" s="81"/>
      <c r="BE218" s="81"/>
      <c r="BF218" s="81"/>
      <c r="BG218" s="81"/>
      <c r="BH218" s="81"/>
    </row>
    <row r="219" spans="1:60" x14ac:dyDescent="0.25">
      <c r="A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1"/>
      <c r="BD219" s="81"/>
      <c r="BE219" s="81"/>
      <c r="BF219" s="81"/>
      <c r="BG219" s="81"/>
      <c r="BH219" s="81"/>
    </row>
    <row r="220" spans="1:60" x14ac:dyDescent="0.25">
      <c r="A220" s="81"/>
      <c r="J220" s="81"/>
      <c r="K220" s="81"/>
      <c r="L220" s="81"/>
      <c r="M220" s="81"/>
      <c r="N220" s="81"/>
      <c r="O220" s="81"/>
      <c r="P220" s="81"/>
      <c r="Q220" s="81"/>
      <c r="R220" s="81"/>
      <c r="S220" s="81"/>
      <c r="T220" s="81"/>
      <c r="U220" s="81"/>
      <c r="V220" s="81"/>
      <c r="W220" s="81"/>
      <c r="X220" s="81"/>
      <c r="Y220" s="81"/>
      <c r="Z220" s="81"/>
      <c r="AA220" s="81"/>
      <c r="AB220" s="81"/>
      <c r="AC220" s="81"/>
      <c r="AD220" s="81"/>
      <c r="AE220" s="81"/>
      <c r="AF220" s="81"/>
      <c r="AG220" s="81"/>
      <c r="AH220" s="81"/>
      <c r="AI220" s="81"/>
      <c r="AJ220" s="81"/>
      <c r="AK220" s="81"/>
      <c r="AL220" s="81"/>
      <c r="AM220" s="81"/>
      <c r="AN220" s="81"/>
      <c r="AO220" s="81"/>
      <c r="AP220" s="81"/>
      <c r="AQ220" s="81"/>
      <c r="AR220" s="81"/>
      <c r="AS220" s="81"/>
      <c r="AT220" s="81"/>
      <c r="AU220" s="81"/>
      <c r="AV220" s="81"/>
      <c r="AW220" s="81"/>
      <c r="AX220" s="81"/>
      <c r="AY220" s="81"/>
      <c r="AZ220" s="81"/>
      <c r="BA220" s="81"/>
      <c r="BB220" s="81"/>
      <c r="BC220" s="81"/>
      <c r="BD220" s="81"/>
      <c r="BE220" s="81"/>
      <c r="BF220" s="81"/>
      <c r="BG220" s="81"/>
      <c r="BH220" s="81"/>
    </row>
    <row r="221" spans="1:60" x14ac:dyDescent="0.25">
      <c r="A221" s="81"/>
      <c r="J221" s="81"/>
      <c r="K221" s="81"/>
      <c r="L221" s="81"/>
      <c r="M221" s="81"/>
      <c r="N221" s="81"/>
      <c r="O221" s="81"/>
      <c r="P221" s="81"/>
      <c r="Q221" s="81"/>
      <c r="R221" s="81"/>
      <c r="S221" s="81"/>
      <c r="T221" s="81"/>
      <c r="U221" s="81"/>
      <c r="V221" s="81"/>
      <c r="W221" s="81"/>
      <c r="X221" s="81"/>
      <c r="Y221" s="81"/>
      <c r="Z221" s="81"/>
      <c r="AA221" s="81"/>
      <c r="AB221" s="81"/>
      <c r="AC221" s="81"/>
      <c r="AD221" s="81"/>
      <c r="AE221" s="81"/>
      <c r="AF221" s="81"/>
      <c r="AG221" s="81"/>
      <c r="AH221" s="81"/>
      <c r="AI221" s="81"/>
      <c r="AJ221" s="81"/>
      <c r="AK221" s="81"/>
      <c r="AL221" s="81"/>
      <c r="AM221" s="81"/>
      <c r="AN221" s="81"/>
      <c r="AO221" s="81"/>
      <c r="AP221" s="81"/>
      <c r="AQ221" s="81"/>
      <c r="AR221" s="81"/>
      <c r="AS221" s="81"/>
      <c r="AT221" s="81"/>
      <c r="AU221" s="81"/>
      <c r="AV221" s="81"/>
      <c r="AW221" s="81"/>
      <c r="AX221" s="81"/>
      <c r="AY221" s="81"/>
      <c r="AZ221" s="81"/>
      <c r="BA221" s="81"/>
      <c r="BB221" s="81"/>
      <c r="BC221" s="81"/>
      <c r="BD221" s="81"/>
      <c r="BE221" s="81"/>
      <c r="BF221" s="81"/>
      <c r="BG221" s="81"/>
      <c r="BH221" s="81"/>
    </row>
    <row r="222" spans="1:60" x14ac:dyDescent="0.25">
      <c r="A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1"/>
      <c r="BD222" s="81"/>
      <c r="BE222" s="81"/>
      <c r="BF222" s="81"/>
      <c r="BG222" s="81"/>
      <c r="BH222" s="81"/>
    </row>
    <row r="223" spans="1:60" x14ac:dyDescent="0.25">
      <c r="A223" s="81"/>
      <c r="J223" s="81"/>
      <c r="K223" s="81"/>
      <c r="L223" s="81"/>
      <c r="M223" s="81"/>
      <c r="N223" s="81"/>
      <c r="O223" s="81"/>
      <c r="P223" s="81"/>
      <c r="Q223" s="81"/>
      <c r="R223" s="81"/>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row>
    <row r="224" spans="1:60" x14ac:dyDescent="0.25">
      <c r="A224" s="81"/>
      <c r="J224" s="81"/>
      <c r="K224" s="81"/>
      <c r="L224" s="81"/>
      <c r="M224" s="81"/>
      <c r="N224" s="81"/>
      <c r="O224" s="81"/>
      <c r="P224" s="81"/>
      <c r="Q224" s="81"/>
      <c r="R224" s="81"/>
      <c r="S224" s="81"/>
      <c r="T224" s="81"/>
      <c r="U224" s="81"/>
      <c r="V224" s="81"/>
      <c r="W224" s="81"/>
      <c r="X224" s="81"/>
      <c r="Y224" s="81"/>
      <c r="Z224" s="81"/>
      <c r="AA224" s="81"/>
      <c r="AB224" s="81"/>
      <c r="AC224" s="81"/>
      <c r="AD224" s="81"/>
      <c r="AE224" s="81"/>
      <c r="AF224" s="81"/>
      <c r="AG224" s="81"/>
      <c r="AH224" s="81"/>
      <c r="AI224" s="81"/>
      <c r="AJ224" s="81"/>
      <c r="AK224" s="81"/>
      <c r="AL224" s="81"/>
      <c r="AM224" s="81"/>
      <c r="AN224" s="81"/>
      <c r="AO224" s="81"/>
      <c r="AP224" s="81"/>
      <c r="AQ224" s="81"/>
      <c r="AR224" s="81"/>
      <c r="AS224" s="81"/>
      <c r="AT224" s="81"/>
      <c r="AU224" s="81"/>
      <c r="AV224" s="81"/>
      <c r="AW224" s="81"/>
      <c r="AX224" s="81"/>
      <c r="AY224" s="81"/>
      <c r="AZ224" s="81"/>
      <c r="BA224" s="81"/>
      <c r="BB224" s="81"/>
      <c r="BC224" s="81"/>
      <c r="BD224" s="81"/>
      <c r="BE224" s="81"/>
      <c r="BF224" s="81"/>
      <c r="BG224" s="81"/>
      <c r="BH224" s="81"/>
    </row>
    <row r="225" spans="1:60" x14ac:dyDescent="0.25">
      <c r="A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1"/>
      <c r="BD225" s="81"/>
      <c r="BE225" s="81"/>
      <c r="BF225" s="81"/>
      <c r="BG225" s="81"/>
      <c r="BH225" s="81"/>
    </row>
    <row r="226" spans="1:60" x14ac:dyDescent="0.25">
      <c r="A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1"/>
      <c r="BD226" s="81"/>
      <c r="BE226" s="81"/>
      <c r="BF226" s="81"/>
      <c r="BG226" s="81"/>
      <c r="BH226" s="81"/>
    </row>
    <row r="227" spans="1:60" x14ac:dyDescent="0.25">
      <c r="A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row>
    <row r="228" spans="1:60" x14ac:dyDescent="0.25">
      <c r="A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c r="AK228" s="81"/>
      <c r="AL228" s="81"/>
      <c r="AM228" s="81"/>
      <c r="AN228" s="81"/>
      <c r="AO228" s="81"/>
      <c r="AP228" s="81"/>
      <c r="AQ228" s="81"/>
      <c r="AR228" s="81"/>
      <c r="AS228" s="81"/>
      <c r="AT228" s="81"/>
      <c r="AU228" s="81"/>
      <c r="AV228" s="81"/>
      <c r="AW228" s="81"/>
      <c r="AX228" s="81"/>
      <c r="AY228" s="81"/>
      <c r="AZ228" s="81"/>
      <c r="BA228" s="81"/>
      <c r="BB228" s="81"/>
      <c r="BC228" s="81"/>
      <c r="BD228" s="81"/>
      <c r="BE228" s="81"/>
      <c r="BF228" s="81"/>
      <c r="BG228" s="81"/>
      <c r="BH228" s="81"/>
    </row>
    <row r="229" spans="1:60" x14ac:dyDescent="0.25">
      <c r="A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1"/>
      <c r="BD229" s="81"/>
      <c r="BE229" s="81"/>
      <c r="BF229" s="81"/>
      <c r="BG229" s="81"/>
      <c r="BH229" s="81"/>
    </row>
    <row r="230" spans="1:60" x14ac:dyDescent="0.25">
      <c r="A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1"/>
      <c r="BD230" s="81"/>
      <c r="BE230" s="81"/>
      <c r="BF230" s="81"/>
      <c r="BG230" s="81"/>
      <c r="BH230" s="81"/>
    </row>
    <row r="231" spans="1:60" x14ac:dyDescent="0.25">
      <c r="A231" s="81"/>
      <c r="J231" s="81"/>
      <c r="K231" s="81"/>
      <c r="L231" s="81"/>
      <c r="M231" s="81"/>
      <c r="N231" s="81"/>
      <c r="O231" s="81"/>
      <c r="P231" s="81"/>
      <c r="Q231" s="81"/>
      <c r="R231" s="81"/>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row>
    <row r="232" spans="1:60" x14ac:dyDescent="0.25">
      <c r="A232" s="81"/>
      <c r="J232" s="81"/>
      <c r="K232" s="81"/>
      <c r="L232" s="81"/>
      <c r="M232" s="81"/>
      <c r="N232" s="81"/>
      <c r="O232" s="81"/>
      <c r="P232" s="81"/>
      <c r="Q232" s="81"/>
      <c r="R232" s="81"/>
      <c r="S232" s="81"/>
      <c r="T232" s="81"/>
      <c r="U232" s="81"/>
      <c r="V232" s="81"/>
      <c r="W232" s="81"/>
      <c r="X232" s="81"/>
      <c r="Y232" s="81"/>
      <c r="Z232" s="81"/>
      <c r="AA232" s="81"/>
      <c r="AB232" s="81"/>
      <c r="AC232" s="81"/>
      <c r="AD232" s="81"/>
      <c r="AE232" s="81"/>
      <c r="AF232" s="81"/>
      <c r="AG232" s="81"/>
      <c r="AH232" s="81"/>
      <c r="AI232" s="81"/>
      <c r="AJ232" s="81"/>
      <c r="AK232" s="81"/>
      <c r="AL232" s="81"/>
      <c r="AM232" s="81"/>
      <c r="AN232" s="81"/>
      <c r="AO232" s="81"/>
      <c r="AP232" s="81"/>
      <c r="AQ232" s="81"/>
      <c r="AR232" s="81"/>
      <c r="AS232" s="81"/>
      <c r="AT232" s="81"/>
      <c r="AU232" s="81"/>
      <c r="AV232" s="81"/>
      <c r="AW232" s="81"/>
      <c r="AX232" s="81"/>
      <c r="AY232" s="81"/>
      <c r="AZ232" s="81"/>
      <c r="BA232" s="81"/>
      <c r="BB232" s="81"/>
      <c r="BC232" s="81"/>
      <c r="BD232" s="81"/>
      <c r="BE232" s="81"/>
      <c r="BF232" s="81"/>
      <c r="BG232" s="81"/>
      <c r="BH232" s="81"/>
    </row>
    <row r="233" spans="1:60" x14ac:dyDescent="0.25">
      <c r="A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1"/>
      <c r="BD233" s="81"/>
      <c r="BE233" s="81"/>
      <c r="BF233" s="81"/>
      <c r="BG233" s="81"/>
      <c r="BH233" s="81"/>
    </row>
    <row r="234" spans="1:60" x14ac:dyDescent="0.25">
      <c r="A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1"/>
      <c r="BD234" s="81"/>
      <c r="BE234" s="81"/>
      <c r="BF234" s="81"/>
      <c r="BG234" s="81"/>
      <c r="BH234" s="81"/>
    </row>
    <row r="235" spans="1:60" x14ac:dyDescent="0.25">
      <c r="A235" s="81"/>
      <c r="J235" s="81"/>
      <c r="K235" s="81"/>
      <c r="L235" s="81"/>
      <c r="M235" s="81"/>
      <c r="N235" s="81"/>
      <c r="O235" s="81"/>
      <c r="P235" s="81"/>
      <c r="Q235" s="81"/>
      <c r="R235" s="81"/>
      <c r="S235" s="81"/>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1"/>
      <c r="AQ235" s="81"/>
      <c r="AR235" s="81"/>
      <c r="AS235" s="81"/>
      <c r="AT235" s="81"/>
      <c r="AU235" s="81"/>
      <c r="AV235" s="81"/>
      <c r="AW235" s="81"/>
      <c r="AX235" s="81"/>
      <c r="AY235" s="81"/>
      <c r="AZ235" s="81"/>
      <c r="BA235" s="81"/>
      <c r="BB235" s="81"/>
      <c r="BC235" s="81"/>
      <c r="BD235" s="81"/>
      <c r="BE235" s="81"/>
      <c r="BF235" s="81"/>
      <c r="BG235" s="81"/>
      <c r="BH235" s="81"/>
    </row>
    <row r="236" spans="1:60" x14ac:dyDescent="0.25">
      <c r="A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1"/>
      <c r="BD236" s="81"/>
      <c r="BE236" s="81"/>
      <c r="BF236" s="81"/>
      <c r="BG236" s="81"/>
      <c r="BH236" s="81"/>
    </row>
    <row r="237" spans="1:60" x14ac:dyDescent="0.25">
      <c r="A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1"/>
      <c r="BD237" s="81"/>
      <c r="BE237" s="81"/>
      <c r="BF237" s="81"/>
      <c r="BG237" s="81"/>
      <c r="BH237" s="81"/>
    </row>
    <row r="238" spans="1:60" x14ac:dyDescent="0.25">
      <c r="A238" s="81"/>
      <c r="J238" s="81"/>
      <c r="K238" s="81"/>
      <c r="L238" s="81"/>
      <c r="M238" s="81"/>
      <c r="N238" s="81"/>
      <c r="O238" s="81"/>
      <c r="P238" s="81"/>
      <c r="Q238" s="81"/>
      <c r="R238" s="81"/>
      <c r="S238" s="81"/>
      <c r="T238" s="81"/>
      <c r="U238" s="81"/>
      <c r="V238" s="81"/>
      <c r="W238" s="81"/>
      <c r="X238" s="81"/>
      <c r="Y238" s="81"/>
      <c r="Z238" s="81"/>
      <c r="AA238" s="81"/>
      <c r="AB238" s="81"/>
      <c r="AC238" s="81"/>
      <c r="AD238" s="81"/>
      <c r="AE238" s="81"/>
      <c r="AF238" s="81"/>
      <c r="AG238" s="81"/>
      <c r="AH238" s="81"/>
      <c r="AI238" s="81"/>
      <c r="AJ238" s="81"/>
      <c r="AK238" s="81"/>
      <c r="AL238" s="81"/>
      <c r="AM238" s="81"/>
      <c r="AN238" s="81"/>
      <c r="AO238" s="81"/>
      <c r="AP238" s="81"/>
      <c r="AQ238" s="81"/>
      <c r="AR238" s="81"/>
      <c r="AS238" s="81"/>
      <c r="AT238" s="81"/>
      <c r="AU238" s="81"/>
      <c r="AV238" s="81"/>
      <c r="AW238" s="81"/>
      <c r="AX238" s="81"/>
      <c r="AY238" s="81"/>
      <c r="AZ238" s="81"/>
      <c r="BA238" s="81"/>
      <c r="BB238" s="81"/>
      <c r="BC238" s="81"/>
      <c r="BD238" s="81"/>
      <c r="BE238" s="81"/>
      <c r="BF238" s="81"/>
      <c r="BG238" s="81"/>
      <c r="BH238" s="81"/>
    </row>
    <row r="239" spans="1:60" x14ac:dyDescent="0.25">
      <c r="A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81"/>
      <c r="AL239" s="81"/>
      <c r="AM239" s="81"/>
      <c r="AN239" s="81"/>
      <c r="AO239" s="81"/>
      <c r="AP239" s="81"/>
      <c r="AQ239" s="81"/>
      <c r="AR239" s="81"/>
      <c r="AS239" s="81"/>
      <c r="AT239" s="81"/>
      <c r="AU239" s="81"/>
      <c r="AV239" s="81"/>
      <c r="AW239" s="81"/>
      <c r="AX239" s="81"/>
      <c r="AY239" s="81"/>
      <c r="AZ239" s="81"/>
      <c r="BA239" s="81"/>
      <c r="BB239" s="81"/>
      <c r="BC239" s="81"/>
      <c r="BD239" s="81"/>
      <c r="BE239" s="81"/>
      <c r="BF239" s="81"/>
      <c r="BG239" s="81"/>
      <c r="BH239" s="81"/>
    </row>
    <row r="240" spans="1:60" x14ac:dyDescent="0.25">
      <c r="A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1"/>
      <c r="BD240" s="81"/>
      <c r="BE240" s="81"/>
      <c r="BF240" s="81"/>
      <c r="BG240" s="81"/>
      <c r="BH240" s="81"/>
    </row>
    <row r="241" spans="1:60" x14ac:dyDescent="0.25">
      <c r="A241" s="81"/>
      <c r="J241" s="81"/>
      <c r="K241" s="81"/>
      <c r="L241" s="81"/>
      <c r="M241" s="81"/>
      <c r="N241" s="81"/>
      <c r="O241" s="81"/>
      <c r="P241" s="81"/>
      <c r="Q241" s="81"/>
      <c r="R241" s="81"/>
      <c r="S241" s="81"/>
      <c r="T241" s="81"/>
      <c r="U241" s="81"/>
      <c r="V241" s="81"/>
      <c r="W241" s="81"/>
      <c r="X241" s="81"/>
      <c r="Y241" s="81"/>
      <c r="Z241" s="81"/>
      <c r="AA241" s="81"/>
      <c r="AB241" s="81"/>
      <c r="AC241" s="81"/>
      <c r="AD241" s="81"/>
      <c r="AE241" s="81"/>
      <c r="AF241" s="81"/>
      <c r="AG241" s="81"/>
      <c r="AH241" s="81"/>
      <c r="AI241" s="81"/>
      <c r="AJ241" s="81"/>
      <c r="AK241" s="81"/>
      <c r="AL241" s="81"/>
      <c r="AM241" s="81"/>
      <c r="AN241" s="81"/>
      <c r="AO241" s="81"/>
      <c r="AP241" s="81"/>
      <c r="AQ241" s="81"/>
      <c r="AR241" s="81"/>
      <c r="AS241" s="81"/>
      <c r="AT241" s="81"/>
      <c r="AU241" s="81"/>
      <c r="AV241" s="81"/>
      <c r="AW241" s="81"/>
      <c r="AX241" s="81"/>
      <c r="AY241" s="81"/>
      <c r="AZ241" s="81"/>
      <c r="BA241" s="81"/>
      <c r="BB241" s="81"/>
      <c r="BC241" s="81"/>
      <c r="BD241" s="81"/>
      <c r="BE241" s="81"/>
      <c r="BF241" s="81"/>
      <c r="BG241" s="81"/>
      <c r="BH241" s="81"/>
    </row>
    <row r="242" spans="1:60" x14ac:dyDescent="0.25">
      <c r="A242" s="81"/>
      <c r="J242" s="81"/>
      <c r="K242" s="81"/>
      <c r="L242" s="81"/>
      <c r="M242" s="81"/>
      <c r="N242" s="81"/>
      <c r="O242" s="81"/>
      <c r="P242" s="81"/>
      <c r="Q242" s="81"/>
      <c r="R242" s="81"/>
      <c r="S242" s="81"/>
      <c r="T242" s="81"/>
      <c r="U242" s="81"/>
      <c r="V242" s="81"/>
      <c r="W242" s="81"/>
      <c r="X242" s="81"/>
      <c r="Y242" s="81"/>
      <c r="Z242" s="81"/>
      <c r="AA242" s="81"/>
      <c r="AB242" s="81"/>
      <c r="AC242" s="81"/>
      <c r="AD242" s="81"/>
      <c r="AE242" s="81"/>
      <c r="AF242" s="81"/>
      <c r="AG242" s="81"/>
      <c r="AH242" s="81"/>
      <c r="AI242" s="81"/>
      <c r="AJ242" s="81"/>
      <c r="AK242" s="81"/>
      <c r="AL242" s="81"/>
      <c r="AM242" s="81"/>
      <c r="AN242" s="81"/>
      <c r="AO242" s="81"/>
      <c r="AP242" s="81"/>
      <c r="AQ242" s="81"/>
      <c r="AR242" s="81"/>
      <c r="AS242" s="81"/>
      <c r="AT242" s="81"/>
      <c r="AU242" s="81"/>
      <c r="AV242" s="81"/>
      <c r="AW242" s="81"/>
      <c r="AX242" s="81"/>
      <c r="AY242" s="81"/>
      <c r="AZ242" s="81"/>
      <c r="BA242" s="81"/>
      <c r="BB242" s="81"/>
      <c r="BC242" s="81"/>
      <c r="BD242" s="81"/>
      <c r="BE242" s="81"/>
      <c r="BF242" s="81"/>
      <c r="BG242" s="81"/>
      <c r="BH242" s="81"/>
    </row>
    <row r="243" spans="1:60" x14ac:dyDescent="0.25">
      <c r="A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1"/>
      <c r="BD243" s="81"/>
      <c r="BE243" s="81"/>
      <c r="BF243" s="81"/>
      <c r="BG243" s="81"/>
      <c r="BH243" s="81"/>
    </row>
    <row r="244" spans="1:60" x14ac:dyDescent="0.25">
      <c r="A244" s="81"/>
      <c r="J244" s="81"/>
      <c r="K244" s="81"/>
      <c r="L244" s="81"/>
      <c r="M244" s="81"/>
      <c r="N244" s="81"/>
      <c r="O244" s="81"/>
      <c r="P244" s="81"/>
      <c r="Q244" s="81"/>
      <c r="R244" s="81"/>
      <c r="S244" s="81"/>
      <c r="T244" s="81"/>
      <c r="U244" s="81"/>
      <c r="V244" s="81"/>
      <c r="W244" s="81"/>
      <c r="X244" s="81"/>
      <c r="Y244" s="81"/>
      <c r="Z244" s="81"/>
      <c r="AA244" s="81"/>
      <c r="AB244" s="81"/>
      <c r="AC244" s="81"/>
      <c r="AD244" s="81"/>
      <c r="AE244" s="81"/>
      <c r="AF244" s="81"/>
      <c r="AG244" s="81"/>
      <c r="AH244" s="81"/>
      <c r="AI244" s="81"/>
      <c r="AJ244" s="81"/>
      <c r="AK244" s="81"/>
      <c r="AL244" s="81"/>
      <c r="AM244" s="81"/>
      <c r="AN244" s="81"/>
      <c r="AO244" s="81"/>
      <c r="AP244" s="81"/>
      <c r="AQ244" s="81"/>
      <c r="AR244" s="81"/>
      <c r="AS244" s="81"/>
      <c r="AT244" s="81"/>
      <c r="AU244" s="81"/>
      <c r="AV244" s="81"/>
      <c r="AW244" s="81"/>
      <c r="AX244" s="81"/>
      <c r="AY244" s="81"/>
      <c r="AZ244" s="81"/>
      <c r="BA244" s="81"/>
      <c r="BB244" s="81"/>
      <c r="BC244" s="81"/>
      <c r="BD244" s="81"/>
      <c r="BE244" s="81"/>
      <c r="BF244" s="81"/>
      <c r="BG244" s="81"/>
      <c r="BH244" s="81"/>
    </row>
    <row r="245" spans="1:60" x14ac:dyDescent="0.25">
      <c r="A245" s="81"/>
    </row>
    <row r="246" spans="1:60" x14ac:dyDescent="0.25">
      <c r="A246" s="81"/>
    </row>
    <row r="247" spans="1:60" x14ac:dyDescent="0.25">
      <c r="A247" s="81"/>
    </row>
    <row r="248" spans="1:60" x14ac:dyDescent="0.25">
      <c r="A248" s="81"/>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5"/>
  <sheetViews>
    <sheetView zoomScale="80" zoomScaleNormal="80" workbookViewId="0">
      <selection activeCell="C5" sqref="C5"/>
    </sheetView>
  </sheetViews>
  <sheetFormatPr baseColWidth="10" defaultColWidth="11.42578125" defaultRowHeight="15" x14ac:dyDescent="0.25"/>
  <cols>
    <col min="2" max="2" width="24.140625" customWidth="1"/>
    <col min="3" max="3" width="70.140625" customWidth="1"/>
    <col min="4" max="4" width="29.85546875" customWidth="1"/>
  </cols>
  <sheetData>
    <row r="1" spans="1:37" ht="23.25" x14ac:dyDescent="0.25">
      <c r="A1" s="81"/>
      <c r="B1" s="561" t="s">
        <v>144</v>
      </c>
      <c r="C1" s="561"/>
      <c r="D1" s="561"/>
      <c r="E1" s="81"/>
      <c r="F1" s="81"/>
      <c r="G1" s="81"/>
      <c r="H1" s="81"/>
      <c r="I1" s="81"/>
      <c r="J1" s="81"/>
      <c r="K1" s="81"/>
      <c r="L1" s="81"/>
      <c r="M1" s="81"/>
      <c r="N1" s="81"/>
      <c r="O1" s="81"/>
      <c r="P1" s="81"/>
      <c r="Q1" s="81"/>
      <c r="R1" s="81"/>
      <c r="S1" s="81"/>
      <c r="T1" s="81"/>
      <c r="U1" s="81"/>
      <c r="V1" s="81"/>
      <c r="W1" s="81"/>
      <c r="X1" s="81"/>
      <c r="Y1" s="81"/>
      <c r="Z1" s="81"/>
      <c r="AA1" s="81"/>
      <c r="AB1" s="81"/>
      <c r="AC1" s="81"/>
      <c r="AD1" s="81"/>
      <c r="AE1" s="81"/>
    </row>
    <row r="2" spans="1:37" x14ac:dyDescent="0.25">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row>
    <row r="3" spans="1:37" ht="25.5" x14ac:dyDescent="0.25">
      <c r="A3" s="81"/>
      <c r="B3" s="10"/>
      <c r="C3" s="11" t="s">
        <v>145</v>
      </c>
      <c r="D3" s="11" t="s">
        <v>128</v>
      </c>
      <c r="E3" s="81"/>
      <c r="F3" s="81"/>
      <c r="G3" s="81"/>
      <c r="H3" s="81"/>
      <c r="I3" s="81"/>
      <c r="J3" s="81"/>
      <c r="K3" s="81"/>
      <c r="L3" s="81"/>
      <c r="M3" s="81"/>
      <c r="N3" s="81"/>
      <c r="O3" s="81"/>
      <c r="P3" s="81"/>
      <c r="Q3" s="81"/>
      <c r="R3" s="81"/>
      <c r="S3" s="81"/>
      <c r="T3" s="81"/>
      <c r="U3" s="81"/>
      <c r="V3" s="81"/>
      <c r="W3" s="81"/>
      <c r="X3" s="81"/>
      <c r="Y3" s="81"/>
      <c r="Z3" s="81"/>
      <c r="AA3" s="81"/>
      <c r="AB3" s="81"/>
      <c r="AC3" s="81"/>
      <c r="AD3" s="81"/>
      <c r="AE3" s="81"/>
    </row>
    <row r="4" spans="1:37" ht="51" x14ac:dyDescent="0.25">
      <c r="A4" s="81"/>
      <c r="B4" s="12" t="s">
        <v>146</v>
      </c>
      <c r="C4" s="13" t="s">
        <v>147</v>
      </c>
      <c r="D4" s="14">
        <v>0.2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row>
    <row r="5" spans="1:37" ht="51" x14ac:dyDescent="0.25">
      <c r="A5" s="81"/>
      <c r="B5" s="15" t="s">
        <v>148</v>
      </c>
      <c r="C5" s="16" t="s">
        <v>149</v>
      </c>
      <c r="D5" s="17">
        <v>0.4</v>
      </c>
      <c r="E5" s="81"/>
      <c r="F5" s="81"/>
      <c r="G5" s="81"/>
      <c r="H5" s="81"/>
      <c r="I5" s="81"/>
      <c r="J5" s="81"/>
      <c r="K5" s="81"/>
      <c r="L5" s="81"/>
      <c r="M5" s="81"/>
      <c r="N5" s="81"/>
      <c r="O5" s="81"/>
      <c r="P5" s="81"/>
      <c r="Q5" s="81"/>
      <c r="R5" s="81"/>
      <c r="S5" s="81"/>
      <c r="T5" s="81"/>
      <c r="U5" s="81"/>
      <c r="V5" s="81"/>
      <c r="W5" s="81"/>
      <c r="X5" s="81"/>
      <c r="Y5" s="81"/>
      <c r="Z5" s="81"/>
      <c r="AA5" s="81"/>
      <c r="AB5" s="81"/>
      <c r="AC5" s="81"/>
      <c r="AD5" s="81"/>
      <c r="AE5" s="81"/>
    </row>
    <row r="6" spans="1:37" ht="51" x14ac:dyDescent="0.25">
      <c r="A6" s="81"/>
      <c r="B6" s="18" t="s">
        <v>150</v>
      </c>
      <c r="C6" s="16" t="s">
        <v>151</v>
      </c>
      <c r="D6" s="17">
        <v>0.6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row>
    <row r="7" spans="1:37" ht="76.5" x14ac:dyDescent="0.25">
      <c r="A7" s="81"/>
      <c r="B7" s="19" t="s">
        <v>152</v>
      </c>
      <c r="C7" s="16" t="s">
        <v>153</v>
      </c>
      <c r="D7" s="17">
        <v>0.8</v>
      </c>
      <c r="E7" s="81"/>
      <c r="F7" s="81"/>
      <c r="G7" s="81"/>
      <c r="H7" s="81"/>
      <c r="I7" s="81"/>
      <c r="J7" s="81"/>
      <c r="K7" s="81"/>
      <c r="L7" s="81"/>
      <c r="M7" s="81"/>
      <c r="N7" s="81"/>
      <c r="O7" s="81"/>
      <c r="P7" s="81"/>
      <c r="Q7" s="81"/>
      <c r="R7" s="81"/>
      <c r="S7" s="81"/>
      <c r="T7" s="81"/>
      <c r="U7" s="81"/>
      <c r="V7" s="81"/>
      <c r="W7" s="81"/>
      <c r="X7" s="81"/>
      <c r="Y7" s="81"/>
      <c r="Z7" s="81"/>
      <c r="AA7" s="81"/>
      <c r="AB7" s="81"/>
      <c r="AC7" s="81"/>
      <c r="AD7" s="81"/>
      <c r="AE7" s="81"/>
    </row>
    <row r="8" spans="1:37" ht="51" x14ac:dyDescent="0.25">
      <c r="A8" s="81"/>
      <c r="B8" s="20" t="s">
        <v>154</v>
      </c>
      <c r="C8" s="16" t="s">
        <v>155</v>
      </c>
      <c r="D8" s="17">
        <v>1</v>
      </c>
      <c r="E8" s="81"/>
      <c r="F8" s="81"/>
      <c r="G8" s="81"/>
      <c r="H8" s="81"/>
      <c r="I8" s="81"/>
      <c r="J8" s="81"/>
      <c r="K8" s="81"/>
      <c r="L8" s="81"/>
      <c r="M8" s="81"/>
      <c r="N8" s="81"/>
      <c r="O8" s="81"/>
      <c r="P8" s="81"/>
      <c r="Q8" s="81"/>
      <c r="R8" s="81"/>
      <c r="S8" s="81"/>
      <c r="T8" s="81"/>
      <c r="U8" s="81"/>
      <c r="V8" s="81"/>
      <c r="W8" s="81"/>
      <c r="X8" s="81"/>
      <c r="Y8" s="81"/>
      <c r="Z8" s="81"/>
      <c r="AA8" s="81"/>
      <c r="AB8" s="81"/>
      <c r="AC8" s="81"/>
      <c r="AD8" s="81"/>
      <c r="AE8" s="81"/>
    </row>
    <row r="9" spans="1:37" x14ac:dyDescent="0.25">
      <c r="A9" s="81"/>
      <c r="B9" s="102"/>
      <c r="C9" s="102"/>
      <c r="D9" s="102"/>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row>
    <row r="10" spans="1:37" ht="16.5" x14ac:dyDescent="0.25">
      <c r="A10" s="81"/>
      <c r="B10" s="103"/>
      <c r="C10" s="102"/>
      <c r="D10" s="102"/>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row>
    <row r="11" spans="1:37" x14ac:dyDescent="0.25">
      <c r="A11" s="81"/>
      <c r="B11" s="102"/>
      <c r="C11" s="102"/>
      <c r="D11" s="102"/>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row>
    <row r="12" spans="1:37" x14ac:dyDescent="0.25">
      <c r="A12" s="81"/>
      <c r="B12" s="102"/>
      <c r="C12" s="102"/>
      <c r="D12" s="102"/>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row>
    <row r="13" spans="1:37" x14ac:dyDescent="0.25">
      <c r="A13" s="81"/>
      <c r="B13" s="102"/>
      <c r="C13" s="102"/>
      <c r="D13" s="102"/>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row>
    <row r="14" spans="1:37" x14ac:dyDescent="0.25">
      <c r="A14" s="81"/>
      <c r="B14" s="102"/>
      <c r="C14" s="102"/>
      <c r="D14" s="102"/>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row>
    <row r="15" spans="1:37" x14ac:dyDescent="0.25">
      <c r="A15" s="81"/>
      <c r="B15" s="102"/>
      <c r="C15" s="102"/>
      <c r="D15" s="102"/>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row>
    <row r="16" spans="1:37" x14ac:dyDescent="0.25">
      <c r="A16" s="81"/>
      <c r="B16" s="102"/>
      <c r="C16" s="102"/>
      <c r="D16" s="102"/>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row>
    <row r="17" spans="1:37" x14ac:dyDescent="0.25">
      <c r="A17" s="81"/>
      <c r="B17" s="102"/>
      <c r="C17" s="102"/>
      <c r="D17" s="102"/>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row>
    <row r="18" spans="1:37" x14ac:dyDescent="0.25">
      <c r="A18" s="81"/>
      <c r="B18" s="102"/>
      <c r="C18" s="102"/>
      <c r="D18" s="102"/>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row>
    <row r="19" spans="1:37" x14ac:dyDescent="0.2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row>
    <row r="20" spans="1:37" x14ac:dyDescent="0.25">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row>
    <row r="21" spans="1:37" x14ac:dyDescent="0.25">
      <c r="A21" s="81"/>
      <c r="B21" s="81"/>
      <c r="C21" s="81"/>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row>
    <row r="22" spans="1:37" x14ac:dyDescent="0.25">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row>
    <row r="23" spans="1:37" x14ac:dyDescent="0.25">
      <c r="A23" s="81"/>
      <c r="B23" s="81"/>
      <c r="C23" s="81"/>
      <c r="D23" s="81"/>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row>
    <row r="24" spans="1:37" x14ac:dyDescent="0.25">
      <c r="A24" s="81"/>
      <c r="B24" s="81"/>
      <c r="C24" s="81"/>
      <c r="D24" s="81"/>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row>
    <row r="25" spans="1:37" x14ac:dyDescent="0.25">
      <c r="A25" s="81"/>
      <c r="B25" s="81"/>
      <c r="C25" s="81"/>
      <c r="D25" s="81"/>
      <c r="E25" s="81"/>
      <c r="F25" s="81"/>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row>
    <row r="26" spans="1:37" x14ac:dyDescent="0.25">
      <c r="A26" s="81"/>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row>
    <row r="27" spans="1:37" x14ac:dyDescent="0.2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row>
    <row r="28" spans="1:37" x14ac:dyDescent="0.25">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row>
    <row r="29" spans="1:37" x14ac:dyDescent="0.25">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row>
    <row r="30" spans="1:37" x14ac:dyDescent="0.25">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row>
    <row r="31" spans="1:37" x14ac:dyDescent="0.25">
      <c r="A31" s="81"/>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row>
    <row r="32" spans="1:37" x14ac:dyDescent="0.25">
      <c r="A32" s="81"/>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row>
    <row r="33" spans="1:31" x14ac:dyDescent="0.25">
      <c r="A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row>
    <row r="34" spans="1:31" x14ac:dyDescent="0.25">
      <c r="A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row>
    <row r="35" spans="1:31" x14ac:dyDescent="0.25">
      <c r="A35" s="81"/>
    </row>
    <row r="36" spans="1:31" x14ac:dyDescent="0.25">
      <c r="A36" s="81"/>
    </row>
    <row r="37" spans="1:31" x14ac:dyDescent="0.25">
      <c r="A37" s="81"/>
    </row>
    <row r="38" spans="1:31" x14ac:dyDescent="0.25">
      <c r="A38" s="81"/>
    </row>
    <row r="39" spans="1:31" x14ac:dyDescent="0.25">
      <c r="A39" s="81"/>
    </row>
    <row r="40" spans="1:31" x14ac:dyDescent="0.25">
      <c r="A40" s="81"/>
    </row>
    <row r="41" spans="1:31" x14ac:dyDescent="0.25">
      <c r="A41" s="81"/>
    </row>
    <row r="42" spans="1:31" x14ac:dyDescent="0.25">
      <c r="A42" s="81"/>
    </row>
    <row r="43" spans="1:31" x14ac:dyDescent="0.25">
      <c r="A43" s="81"/>
    </row>
    <row r="44" spans="1:31" x14ac:dyDescent="0.25">
      <c r="A44" s="81"/>
    </row>
    <row r="45" spans="1:31" x14ac:dyDescent="0.25">
      <c r="A45" s="81"/>
    </row>
    <row r="46" spans="1:31" x14ac:dyDescent="0.25">
      <c r="A46" s="81"/>
    </row>
    <row r="47" spans="1:31" x14ac:dyDescent="0.25">
      <c r="A47" s="81"/>
    </row>
    <row r="48" spans="1:31" x14ac:dyDescent="0.25">
      <c r="A48" s="81"/>
    </row>
    <row r="49" spans="1:1" x14ac:dyDescent="0.25">
      <c r="A49" s="81"/>
    </row>
    <row r="50" spans="1:1" x14ac:dyDescent="0.25">
      <c r="A50" s="81"/>
    </row>
    <row r="51" spans="1:1" x14ac:dyDescent="0.25">
      <c r="A51" s="81"/>
    </row>
    <row r="52" spans="1:1" x14ac:dyDescent="0.25">
      <c r="A52" s="81"/>
    </row>
    <row r="53" spans="1:1" x14ac:dyDescent="0.25">
      <c r="A53" s="81"/>
    </row>
    <row r="54" spans="1:1" x14ac:dyDescent="0.25">
      <c r="A54" s="81"/>
    </row>
    <row r="55" spans="1:1" x14ac:dyDescent="0.25">
      <c r="A55" s="81"/>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U232"/>
  <sheetViews>
    <sheetView zoomScale="60" zoomScaleNormal="60" workbookViewId="0">
      <selection activeCell="C5" sqref="C5"/>
    </sheetView>
  </sheetViews>
  <sheetFormatPr baseColWidth="10" defaultColWidth="11.42578125"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1"/>
      <c r="B1" s="562" t="s">
        <v>156</v>
      </c>
      <c r="C1" s="562"/>
      <c r="D1" s="562"/>
      <c r="E1" s="81"/>
      <c r="F1" s="81"/>
      <c r="G1" s="81"/>
      <c r="H1" s="81"/>
      <c r="I1" s="81"/>
      <c r="J1" s="81"/>
      <c r="K1" s="81"/>
      <c r="L1" s="81"/>
      <c r="M1" s="81"/>
      <c r="N1" s="81"/>
      <c r="O1" s="81"/>
      <c r="P1" s="81"/>
      <c r="Q1" s="81"/>
      <c r="R1" s="81"/>
      <c r="S1" s="81"/>
      <c r="T1" s="81"/>
      <c r="U1" s="81"/>
    </row>
    <row r="2" spans="1:21" x14ac:dyDescent="0.25">
      <c r="A2" s="81"/>
      <c r="B2" s="81"/>
      <c r="C2" s="81"/>
      <c r="D2" s="81"/>
      <c r="E2" s="81"/>
      <c r="F2" s="81"/>
      <c r="G2" s="81"/>
      <c r="H2" s="81"/>
      <c r="I2" s="81"/>
      <c r="J2" s="81"/>
      <c r="K2" s="81"/>
      <c r="L2" s="81"/>
      <c r="M2" s="81"/>
      <c r="N2" s="81"/>
      <c r="O2" s="81"/>
      <c r="P2" s="81"/>
      <c r="Q2" s="81"/>
      <c r="R2" s="81"/>
      <c r="S2" s="81"/>
      <c r="T2" s="81"/>
      <c r="U2" s="81"/>
    </row>
    <row r="3" spans="1:21" ht="30" x14ac:dyDescent="0.25">
      <c r="A3" s="81"/>
      <c r="B3" s="99"/>
      <c r="C3" s="34" t="s">
        <v>157</v>
      </c>
      <c r="D3" s="34" t="s">
        <v>158</v>
      </c>
      <c r="E3" s="81"/>
      <c r="F3" s="81"/>
      <c r="G3" s="81"/>
      <c r="H3" s="81"/>
      <c r="I3" s="81"/>
      <c r="J3" s="81"/>
      <c r="K3" s="81"/>
      <c r="L3" s="81"/>
      <c r="M3" s="81"/>
      <c r="N3" s="81"/>
      <c r="O3" s="81"/>
      <c r="P3" s="81"/>
      <c r="Q3" s="81"/>
      <c r="R3" s="81"/>
      <c r="S3" s="81"/>
      <c r="T3" s="81"/>
      <c r="U3" s="81"/>
    </row>
    <row r="4" spans="1:21" ht="33.75" x14ac:dyDescent="0.25">
      <c r="A4" s="98" t="s">
        <v>159</v>
      </c>
      <c r="B4" s="37" t="s">
        <v>160</v>
      </c>
      <c r="C4" s="42" t="s">
        <v>161</v>
      </c>
      <c r="D4" s="35" t="s">
        <v>162</v>
      </c>
      <c r="E4" s="81"/>
      <c r="F4" s="81"/>
      <c r="G4" s="81"/>
      <c r="H4" s="81"/>
      <c r="I4" s="81"/>
      <c r="J4" s="81"/>
      <c r="K4" s="81"/>
      <c r="L4" s="81"/>
      <c r="M4" s="81"/>
      <c r="N4" s="81"/>
      <c r="O4" s="81"/>
      <c r="P4" s="81"/>
      <c r="Q4" s="81"/>
      <c r="R4" s="81"/>
      <c r="S4" s="81"/>
      <c r="T4" s="81"/>
      <c r="U4" s="81"/>
    </row>
    <row r="5" spans="1:21" ht="67.5" x14ac:dyDescent="0.25">
      <c r="A5" s="98" t="s">
        <v>163</v>
      </c>
      <c r="B5" s="38" t="s">
        <v>164</v>
      </c>
      <c r="C5" s="43" t="s">
        <v>165</v>
      </c>
      <c r="D5" s="36" t="s">
        <v>166</v>
      </c>
      <c r="E5" s="81"/>
      <c r="F5" s="81"/>
      <c r="G5" s="81"/>
      <c r="H5" s="81"/>
      <c r="I5" s="81"/>
      <c r="J5" s="81"/>
      <c r="K5" s="81"/>
      <c r="L5" s="81"/>
      <c r="M5" s="81"/>
      <c r="N5" s="81"/>
      <c r="O5" s="81"/>
      <c r="P5" s="81"/>
      <c r="Q5" s="81"/>
      <c r="R5" s="81"/>
      <c r="S5" s="81"/>
      <c r="T5" s="81"/>
      <c r="U5" s="81"/>
    </row>
    <row r="6" spans="1:21" ht="67.5" x14ac:dyDescent="0.25">
      <c r="A6" s="98" t="s">
        <v>134</v>
      </c>
      <c r="B6" s="39" t="s">
        <v>167</v>
      </c>
      <c r="C6" s="43" t="s">
        <v>168</v>
      </c>
      <c r="D6" s="36" t="s">
        <v>169</v>
      </c>
      <c r="E6" s="81"/>
      <c r="F6" s="81"/>
      <c r="G6" s="81"/>
      <c r="H6" s="81"/>
      <c r="I6" s="81"/>
      <c r="J6" s="81"/>
      <c r="K6" s="81"/>
      <c r="L6" s="81"/>
      <c r="M6" s="81"/>
      <c r="N6" s="81"/>
      <c r="O6" s="81"/>
      <c r="P6" s="81"/>
      <c r="Q6" s="81"/>
      <c r="R6" s="81"/>
      <c r="S6" s="81"/>
      <c r="T6" s="81"/>
      <c r="U6" s="81"/>
    </row>
    <row r="7" spans="1:21" ht="101.25" x14ac:dyDescent="0.25">
      <c r="A7" s="98" t="s">
        <v>170</v>
      </c>
      <c r="B7" s="40" t="s">
        <v>171</v>
      </c>
      <c r="C7" s="43" t="s">
        <v>172</v>
      </c>
      <c r="D7" s="36" t="s">
        <v>173</v>
      </c>
      <c r="E7" s="81"/>
      <c r="F7" s="81"/>
      <c r="G7" s="81"/>
      <c r="H7" s="81"/>
      <c r="I7" s="81"/>
      <c r="J7" s="81"/>
      <c r="K7" s="81"/>
      <c r="L7" s="81"/>
      <c r="M7" s="81"/>
      <c r="N7" s="81"/>
      <c r="O7" s="81"/>
      <c r="P7" s="81"/>
      <c r="Q7" s="81"/>
      <c r="R7" s="81"/>
      <c r="S7" s="81"/>
      <c r="T7" s="81"/>
      <c r="U7" s="81"/>
    </row>
    <row r="8" spans="1:21" ht="67.5" x14ac:dyDescent="0.25">
      <c r="A8" s="98" t="s">
        <v>174</v>
      </c>
      <c r="B8" s="41" t="s">
        <v>175</v>
      </c>
      <c r="C8" s="43" t="s">
        <v>176</v>
      </c>
      <c r="D8" s="36" t="s">
        <v>177</v>
      </c>
      <c r="E8" s="81"/>
      <c r="F8" s="81"/>
      <c r="G8" s="81"/>
      <c r="H8" s="81"/>
      <c r="I8" s="81"/>
      <c r="J8" s="81"/>
      <c r="K8" s="81"/>
      <c r="L8" s="81"/>
      <c r="M8" s="81"/>
      <c r="N8" s="81"/>
      <c r="O8" s="81"/>
      <c r="P8" s="81"/>
      <c r="Q8" s="81"/>
      <c r="R8" s="81"/>
      <c r="S8" s="81"/>
      <c r="T8" s="81"/>
      <c r="U8" s="81"/>
    </row>
    <row r="9" spans="1:21" ht="20.25" x14ac:dyDescent="0.25">
      <c r="A9" s="98"/>
      <c r="B9" s="98"/>
      <c r="C9" s="100"/>
      <c r="D9" s="100"/>
      <c r="E9" s="81"/>
      <c r="F9" s="81"/>
      <c r="G9" s="81"/>
      <c r="H9" s="81"/>
      <c r="I9" s="81"/>
      <c r="J9" s="81"/>
      <c r="K9" s="81"/>
      <c r="L9" s="81"/>
      <c r="M9" s="81"/>
      <c r="N9" s="81"/>
      <c r="O9" s="81"/>
      <c r="P9" s="81"/>
      <c r="Q9" s="81"/>
      <c r="R9" s="81"/>
      <c r="S9" s="81"/>
      <c r="T9" s="81"/>
      <c r="U9" s="81"/>
    </row>
    <row r="10" spans="1:21" ht="16.5" x14ac:dyDescent="0.25">
      <c r="A10" s="98"/>
      <c r="B10" s="101"/>
      <c r="C10" s="101"/>
      <c r="D10" s="101"/>
      <c r="E10" s="81"/>
      <c r="F10" s="81"/>
      <c r="G10" s="81"/>
      <c r="H10" s="81"/>
      <c r="I10" s="81"/>
      <c r="J10" s="81"/>
      <c r="K10" s="81"/>
      <c r="L10" s="81"/>
      <c r="M10" s="81"/>
      <c r="N10" s="81"/>
      <c r="O10" s="81"/>
      <c r="P10" s="81"/>
      <c r="Q10" s="81"/>
      <c r="R10" s="81"/>
      <c r="S10" s="81"/>
      <c r="T10" s="81"/>
      <c r="U10" s="81"/>
    </row>
    <row r="11" spans="1:21" x14ac:dyDescent="0.25">
      <c r="A11" s="98"/>
      <c r="B11" s="98" t="s">
        <v>178</v>
      </c>
      <c r="C11" s="98" t="s">
        <v>179</v>
      </c>
      <c r="D11" s="98" t="s">
        <v>180</v>
      </c>
      <c r="E11" s="81"/>
      <c r="F11" s="81"/>
      <c r="G11" s="81"/>
      <c r="H11" s="81"/>
      <c r="I11" s="81"/>
      <c r="J11" s="81"/>
      <c r="K11" s="81"/>
      <c r="L11" s="81"/>
      <c r="M11" s="81"/>
      <c r="N11" s="81"/>
      <c r="O11" s="81"/>
      <c r="P11" s="81"/>
      <c r="Q11" s="81"/>
      <c r="R11" s="81"/>
      <c r="S11" s="81"/>
      <c r="T11" s="81"/>
      <c r="U11" s="81"/>
    </row>
    <row r="12" spans="1:21" x14ac:dyDescent="0.25">
      <c r="A12" s="98"/>
      <c r="B12" s="98" t="s">
        <v>181</v>
      </c>
      <c r="C12" s="98" t="s">
        <v>182</v>
      </c>
      <c r="D12" s="98" t="s">
        <v>183</v>
      </c>
      <c r="E12" s="81"/>
      <c r="F12" s="81"/>
      <c r="G12" s="81"/>
      <c r="H12" s="81"/>
      <c r="I12" s="81"/>
      <c r="J12" s="81"/>
      <c r="K12" s="81"/>
      <c r="L12" s="81"/>
      <c r="M12" s="81"/>
      <c r="N12" s="81"/>
      <c r="O12" s="81"/>
      <c r="P12" s="81"/>
      <c r="Q12" s="81"/>
      <c r="R12" s="81"/>
      <c r="S12" s="81"/>
      <c r="T12" s="81"/>
      <c r="U12" s="81"/>
    </row>
    <row r="13" spans="1:21" x14ac:dyDescent="0.25">
      <c r="A13" s="98"/>
      <c r="B13" s="98"/>
      <c r="C13" s="98" t="s">
        <v>184</v>
      </c>
      <c r="D13" s="98" t="s">
        <v>185</v>
      </c>
      <c r="E13" s="81"/>
      <c r="F13" s="81"/>
      <c r="G13" s="81"/>
      <c r="H13" s="81"/>
      <c r="I13" s="81"/>
      <c r="J13" s="81"/>
      <c r="K13" s="81"/>
      <c r="L13" s="81"/>
      <c r="M13" s="81"/>
      <c r="N13" s="81"/>
      <c r="O13" s="81"/>
      <c r="P13" s="81"/>
      <c r="Q13" s="81"/>
      <c r="R13" s="81"/>
      <c r="S13" s="81"/>
      <c r="T13" s="81"/>
      <c r="U13" s="81"/>
    </row>
    <row r="14" spans="1:21" x14ac:dyDescent="0.25">
      <c r="A14" s="98"/>
      <c r="B14" s="98"/>
      <c r="C14" s="98" t="s">
        <v>186</v>
      </c>
      <c r="D14" s="98" t="s">
        <v>187</v>
      </c>
      <c r="E14" s="81"/>
      <c r="F14" s="81"/>
      <c r="G14" s="81"/>
      <c r="H14" s="81"/>
      <c r="I14" s="81"/>
      <c r="J14" s="81"/>
      <c r="K14" s="81"/>
      <c r="L14" s="81"/>
      <c r="M14" s="81"/>
      <c r="N14" s="81"/>
      <c r="O14" s="81"/>
      <c r="P14" s="81"/>
      <c r="Q14" s="81"/>
      <c r="R14" s="81"/>
      <c r="S14" s="81"/>
      <c r="T14" s="81"/>
      <c r="U14" s="81"/>
    </row>
    <row r="15" spans="1:21" x14ac:dyDescent="0.25">
      <c r="A15" s="98"/>
      <c r="B15" s="98"/>
      <c r="C15" s="98" t="s">
        <v>188</v>
      </c>
      <c r="D15" s="98" t="s">
        <v>189</v>
      </c>
      <c r="E15" s="81"/>
      <c r="F15" s="81"/>
      <c r="G15" s="81"/>
      <c r="H15" s="81"/>
      <c r="I15" s="81"/>
      <c r="J15" s="81"/>
      <c r="K15" s="81"/>
      <c r="L15" s="81"/>
      <c r="M15" s="81"/>
      <c r="N15" s="81"/>
      <c r="O15" s="81"/>
      <c r="P15" s="81"/>
      <c r="Q15" s="81"/>
      <c r="R15" s="81"/>
      <c r="S15" s="81"/>
      <c r="T15" s="81"/>
      <c r="U15" s="81"/>
    </row>
    <row r="16" spans="1:21" x14ac:dyDescent="0.25">
      <c r="A16" s="98"/>
      <c r="B16" s="98"/>
      <c r="C16" s="98"/>
      <c r="D16" s="98"/>
      <c r="E16" s="81"/>
      <c r="F16" s="81"/>
      <c r="G16" s="81"/>
      <c r="H16" s="81"/>
      <c r="I16" s="81"/>
      <c r="J16" s="81"/>
      <c r="K16" s="81"/>
      <c r="L16" s="81"/>
      <c r="M16" s="81"/>
      <c r="N16" s="81"/>
      <c r="O16" s="81"/>
    </row>
    <row r="17" spans="1:15" x14ac:dyDescent="0.25">
      <c r="A17" s="98"/>
      <c r="B17" s="98"/>
      <c r="C17" s="98"/>
      <c r="D17" s="98"/>
      <c r="E17" s="81"/>
      <c r="F17" s="81"/>
      <c r="G17" s="81"/>
      <c r="H17" s="81"/>
      <c r="I17" s="81"/>
      <c r="J17" s="81"/>
      <c r="K17" s="81"/>
      <c r="L17" s="81"/>
      <c r="M17" s="81"/>
      <c r="N17" s="81"/>
      <c r="O17" s="81"/>
    </row>
    <row r="18" spans="1:15" x14ac:dyDescent="0.25">
      <c r="A18" s="98"/>
      <c r="B18" s="102"/>
      <c r="C18" s="102"/>
      <c r="D18" s="102"/>
      <c r="E18" s="81"/>
      <c r="F18" s="81"/>
      <c r="G18" s="81"/>
      <c r="H18" s="81"/>
      <c r="I18" s="81"/>
      <c r="J18" s="81"/>
      <c r="K18" s="81"/>
      <c r="L18" s="81"/>
      <c r="M18" s="81"/>
      <c r="N18" s="81"/>
      <c r="O18" s="81"/>
    </row>
    <row r="19" spans="1:15" x14ac:dyDescent="0.25">
      <c r="A19" s="98"/>
      <c r="B19" s="102"/>
      <c r="C19" s="102"/>
      <c r="D19" s="102"/>
      <c r="E19" s="81"/>
      <c r="F19" s="81"/>
      <c r="G19" s="81"/>
      <c r="H19" s="81"/>
      <c r="I19" s="81"/>
      <c r="J19" s="81"/>
      <c r="K19" s="81"/>
      <c r="L19" s="81"/>
      <c r="M19" s="81"/>
      <c r="N19" s="81"/>
      <c r="O19" s="81"/>
    </row>
    <row r="20" spans="1:15" x14ac:dyDescent="0.25">
      <c r="A20" s="98"/>
      <c r="B20" s="102"/>
      <c r="C20" s="102"/>
      <c r="D20" s="102"/>
      <c r="E20" s="81"/>
      <c r="F20" s="81"/>
      <c r="G20" s="81"/>
      <c r="H20" s="81"/>
      <c r="I20" s="81"/>
      <c r="J20" s="81"/>
      <c r="K20" s="81"/>
      <c r="L20" s="81"/>
      <c r="M20" s="81"/>
      <c r="N20" s="81"/>
      <c r="O20" s="81"/>
    </row>
    <row r="21" spans="1:15" x14ac:dyDescent="0.25">
      <c r="A21" s="98"/>
      <c r="B21" s="102"/>
      <c r="C21" s="102"/>
      <c r="D21" s="102"/>
      <c r="E21" s="81"/>
      <c r="F21" s="81"/>
      <c r="G21" s="81"/>
      <c r="H21" s="81"/>
      <c r="I21" s="81"/>
      <c r="J21" s="81"/>
      <c r="K21" s="81"/>
      <c r="L21" s="81"/>
      <c r="M21" s="81"/>
      <c r="N21" s="81"/>
      <c r="O21" s="81"/>
    </row>
    <row r="22" spans="1:15" ht="20.25" x14ac:dyDescent="0.25">
      <c r="A22" s="98"/>
      <c r="B22" s="98"/>
      <c r="C22" s="100"/>
      <c r="D22" s="100"/>
      <c r="E22" s="81"/>
      <c r="F22" s="81"/>
      <c r="G22" s="81"/>
      <c r="H22" s="81"/>
      <c r="I22" s="81"/>
      <c r="J22" s="81"/>
      <c r="K22" s="81"/>
      <c r="L22" s="81"/>
      <c r="M22" s="81"/>
      <c r="N22" s="81"/>
      <c r="O22" s="81"/>
    </row>
    <row r="23" spans="1:15" ht="20.25" x14ac:dyDescent="0.25">
      <c r="A23" s="98"/>
      <c r="B23" s="98"/>
      <c r="C23" s="100"/>
      <c r="D23" s="100"/>
      <c r="E23" s="81"/>
      <c r="F23" s="81"/>
      <c r="G23" s="81"/>
      <c r="H23" s="81"/>
      <c r="I23" s="81"/>
      <c r="J23" s="81"/>
      <c r="K23" s="81"/>
      <c r="L23" s="81"/>
      <c r="M23" s="81"/>
      <c r="N23" s="81"/>
      <c r="O23" s="81"/>
    </row>
    <row r="24" spans="1:15" ht="20.25" x14ac:dyDescent="0.25">
      <c r="A24" s="98"/>
      <c r="B24" s="98"/>
      <c r="C24" s="100"/>
      <c r="D24" s="100"/>
      <c r="E24" s="81"/>
      <c r="F24" s="81"/>
      <c r="G24" s="81"/>
      <c r="H24" s="81"/>
      <c r="I24" s="81"/>
      <c r="J24" s="81"/>
      <c r="K24" s="81"/>
      <c r="L24" s="81"/>
      <c r="M24" s="81"/>
      <c r="N24" s="81"/>
      <c r="O24" s="81"/>
    </row>
    <row r="25" spans="1:15" ht="20.25" x14ac:dyDescent="0.25">
      <c r="A25" s="98"/>
      <c r="B25" s="98"/>
      <c r="C25" s="100"/>
      <c r="D25" s="100"/>
      <c r="E25" s="81"/>
      <c r="F25" s="81"/>
      <c r="G25" s="81"/>
      <c r="H25" s="81"/>
      <c r="I25" s="81"/>
      <c r="J25" s="81"/>
      <c r="K25" s="81"/>
      <c r="L25" s="81"/>
      <c r="M25" s="81"/>
      <c r="N25" s="81"/>
      <c r="O25" s="81"/>
    </row>
    <row r="26" spans="1:15" ht="20.25" x14ac:dyDescent="0.25">
      <c r="A26" s="98"/>
      <c r="B26" s="98"/>
      <c r="C26" s="100"/>
      <c r="D26" s="100"/>
      <c r="E26" s="81"/>
      <c r="F26" s="81"/>
      <c r="G26" s="81"/>
      <c r="H26" s="81"/>
      <c r="I26" s="81"/>
      <c r="J26" s="81"/>
      <c r="K26" s="81"/>
      <c r="L26" s="81"/>
      <c r="M26" s="81"/>
      <c r="N26" s="81"/>
      <c r="O26" s="81"/>
    </row>
    <row r="27" spans="1:15" ht="20.25" x14ac:dyDescent="0.25">
      <c r="A27" s="98"/>
      <c r="B27" s="98"/>
      <c r="C27" s="100"/>
      <c r="D27" s="100"/>
      <c r="E27" s="81"/>
      <c r="F27" s="81"/>
      <c r="G27" s="81"/>
      <c r="H27" s="81"/>
      <c r="I27" s="81"/>
      <c r="J27" s="81"/>
      <c r="K27" s="81"/>
      <c r="L27" s="81"/>
      <c r="M27" s="81"/>
      <c r="N27" s="81"/>
      <c r="O27" s="81"/>
    </row>
    <row r="28" spans="1:15" ht="20.25" x14ac:dyDescent="0.25">
      <c r="A28" s="98"/>
      <c r="B28" s="98"/>
      <c r="C28" s="100"/>
      <c r="D28" s="100"/>
      <c r="E28" s="81"/>
      <c r="F28" s="81"/>
      <c r="G28" s="81"/>
      <c r="H28" s="81"/>
      <c r="I28" s="81"/>
      <c r="J28" s="81"/>
      <c r="K28" s="81"/>
      <c r="L28" s="81"/>
      <c r="M28" s="81"/>
      <c r="N28" s="81"/>
      <c r="O28" s="81"/>
    </row>
    <row r="29" spans="1:15" ht="20.25" x14ac:dyDescent="0.25">
      <c r="A29" s="98"/>
      <c r="B29" s="98"/>
      <c r="C29" s="100"/>
      <c r="D29" s="100"/>
      <c r="E29" s="81"/>
      <c r="F29" s="81"/>
      <c r="G29" s="81"/>
      <c r="H29" s="81"/>
      <c r="I29" s="81"/>
      <c r="J29" s="81"/>
      <c r="K29" s="81"/>
      <c r="L29" s="81"/>
      <c r="M29" s="81"/>
      <c r="N29" s="81"/>
      <c r="O29" s="81"/>
    </row>
    <row r="30" spans="1:15" ht="20.25" x14ac:dyDescent="0.25">
      <c r="A30" s="98"/>
      <c r="B30" s="98"/>
      <c r="C30" s="100"/>
      <c r="D30" s="100"/>
      <c r="E30" s="81"/>
      <c r="F30" s="81"/>
      <c r="G30" s="81"/>
      <c r="H30" s="81"/>
      <c r="I30" s="81"/>
      <c r="J30" s="81"/>
      <c r="K30" s="81"/>
      <c r="L30" s="81"/>
      <c r="M30" s="81"/>
      <c r="N30" s="81"/>
      <c r="O30" s="81"/>
    </row>
    <row r="31" spans="1:15" ht="20.25" x14ac:dyDescent="0.25">
      <c r="A31" s="98"/>
      <c r="B31" s="98"/>
      <c r="C31" s="100"/>
      <c r="D31" s="100"/>
      <c r="E31" s="81"/>
      <c r="F31" s="81"/>
      <c r="G31" s="81"/>
      <c r="H31" s="81"/>
      <c r="I31" s="81"/>
      <c r="J31" s="81"/>
      <c r="K31" s="81"/>
      <c r="L31" s="81"/>
      <c r="M31" s="81"/>
      <c r="N31" s="81"/>
      <c r="O31" s="81"/>
    </row>
    <row r="32" spans="1:15" ht="20.25" x14ac:dyDescent="0.25">
      <c r="A32" s="98"/>
      <c r="B32" s="98"/>
      <c r="C32" s="100"/>
      <c r="D32" s="100"/>
      <c r="E32" s="81"/>
      <c r="F32" s="81"/>
      <c r="G32" s="81"/>
      <c r="H32" s="81"/>
      <c r="I32" s="81"/>
      <c r="J32" s="81"/>
      <c r="K32" s="81"/>
      <c r="L32" s="81"/>
      <c r="M32" s="81"/>
      <c r="N32" s="81"/>
      <c r="O32" s="81"/>
    </row>
    <row r="33" spans="1:15" ht="20.25" x14ac:dyDescent="0.25">
      <c r="A33" s="98"/>
      <c r="B33" s="98"/>
      <c r="C33" s="100"/>
      <c r="D33" s="100"/>
      <c r="E33" s="81"/>
      <c r="F33" s="81"/>
      <c r="G33" s="81"/>
      <c r="H33" s="81"/>
      <c r="I33" s="81"/>
      <c r="J33" s="81"/>
      <c r="K33" s="81"/>
      <c r="L33" s="81"/>
      <c r="M33" s="81"/>
      <c r="N33" s="81"/>
      <c r="O33" s="81"/>
    </row>
    <row r="34" spans="1:15" ht="20.25" x14ac:dyDescent="0.25">
      <c r="A34" s="98"/>
      <c r="B34" s="98"/>
      <c r="C34" s="100"/>
      <c r="D34" s="100"/>
      <c r="E34" s="81"/>
      <c r="F34" s="81"/>
      <c r="G34" s="81"/>
      <c r="H34" s="81"/>
      <c r="I34" s="81"/>
      <c r="J34" s="81"/>
      <c r="K34" s="81"/>
      <c r="L34" s="81"/>
      <c r="M34" s="81"/>
      <c r="N34" s="81"/>
      <c r="O34" s="81"/>
    </row>
    <row r="35" spans="1:15" ht="20.25" x14ac:dyDescent="0.25">
      <c r="A35" s="98"/>
      <c r="B35" s="98"/>
      <c r="C35" s="100"/>
      <c r="D35" s="100"/>
      <c r="E35" s="81"/>
      <c r="F35" s="81"/>
      <c r="G35" s="81"/>
      <c r="H35" s="81"/>
      <c r="I35" s="81"/>
      <c r="J35" s="81"/>
      <c r="K35" s="81"/>
      <c r="L35" s="81"/>
      <c r="M35" s="81"/>
      <c r="N35" s="81"/>
      <c r="O35" s="81"/>
    </row>
    <row r="36" spans="1:15" ht="20.25" x14ac:dyDescent="0.25">
      <c r="A36" s="98"/>
      <c r="B36" s="98"/>
      <c r="C36" s="100"/>
      <c r="D36" s="100"/>
      <c r="E36" s="81"/>
      <c r="F36" s="81"/>
      <c r="G36" s="81"/>
      <c r="H36" s="81"/>
      <c r="I36" s="81"/>
      <c r="J36" s="81"/>
      <c r="K36" s="81"/>
      <c r="L36" s="81"/>
      <c r="M36" s="81"/>
      <c r="N36" s="81"/>
      <c r="O36" s="81"/>
    </row>
    <row r="37" spans="1:15" ht="20.25" x14ac:dyDescent="0.25">
      <c r="A37" s="98"/>
      <c r="B37" s="98"/>
      <c r="C37" s="100"/>
      <c r="D37" s="100"/>
      <c r="E37" s="81"/>
      <c r="F37" s="81"/>
      <c r="G37" s="81"/>
      <c r="H37" s="81"/>
      <c r="I37" s="81"/>
      <c r="J37" s="81"/>
      <c r="K37" s="81"/>
      <c r="L37" s="81"/>
      <c r="M37" s="81"/>
      <c r="N37" s="81"/>
      <c r="O37" s="81"/>
    </row>
    <row r="38" spans="1:15" ht="20.25" x14ac:dyDescent="0.25">
      <c r="A38" s="98"/>
      <c r="B38" s="98"/>
      <c r="C38" s="100"/>
      <c r="D38" s="100"/>
      <c r="E38" s="81"/>
      <c r="F38" s="81"/>
      <c r="G38" s="81"/>
      <c r="H38" s="81"/>
      <c r="I38" s="81"/>
      <c r="J38" s="81"/>
      <c r="K38" s="81"/>
      <c r="L38" s="81"/>
      <c r="M38" s="81"/>
      <c r="N38" s="81"/>
      <c r="O38" s="81"/>
    </row>
    <row r="39" spans="1:15" ht="20.25" x14ac:dyDescent="0.25">
      <c r="A39" s="98"/>
      <c r="B39" s="98"/>
      <c r="C39" s="100"/>
      <c r="D39" s="100"/>
      <c r="E39" s="81"/>
      <c r="F39" s="81"/>
      <c r="G39" s="81"/>
      <c r="H39" s="81"/>
      <c r="I39" s="81"/>
      <c r="J39" s="81"/>
      <c r="K39" s="81"/>
      <c r="L39" s="81"/>
      <c r="M39" s="81"/>
      <c r="N39" s="81"/>
      <c r="O39" s="81"/>
    </row>
    <row r="40" spans="1:15" ht="20.25" x14ac:dyDescent="0.25">
      <c r="A40" s="98"/>
      <c r="B40" s="98"/>
      <c r="C40" s="100"/>
      <c r="D40" s="100"/>
      <c r="E40" s="81"/>
      <c r="F40" s="81"/>
      <c r="G40" s="81"/>
      <c r="H40" s="81"/>
      <c r="I40" s="81"/>
      <c r="J40" s="81"/>
      <c r="K40" s="81"/>
      <c r="L40" s="81"/>
      <c r="M40" s="81"/>
      <c r="N40" s="81"/>
      <c r="O40" s="81"/>
    </row>
    <row r="41" spans="1:15" ht="20.25" x14ac:dyDescent="0.25">
      <c r="A41" s="98"/>
      <c r="B41" s="98"/>
      <c r="C41" s="100"/>
      <c r="D41" s="100"/>
      <c r="E41" s="81"/>
      <c r="F41" s="81"/>
      <c r="G41" s="81"/>
      <c r="H41" s="81"/>
      <c r="I41" s="81"/>
      <c r="J41" s="81"/>
      <c r="K41" s="81"/>
      <c r="L41" s="81"/>
      <c r="M41" s="81"/>
      <c r="N41" s="81"/>
      <c r="O41" s="81"/>
    </row>
    <row r="42" spans="1:15" ht="20.25" x14ac:dyDescent="0.25">
      <c r="A42" s="98"/>
      <c r="B42" s="98"/>
      <c r="C42" s="100"/>
      <c r="D42" s="100"/>
      <c r="E42" s="81"/>
      <c r="F42" s="81"/>
      <c r="G42" s="81"/>
      <c r="H42" s="81"/>
      <c r="I42" s="81"/>
      <c r="J42" s="81"/>
      <c r="K42" s="81"/>
      <c r="L42" s="81"/>
      <c r="M42" s="81"/>
      <c r="N42" s="81"/>
      <c r="O42" s="81"/>
    </row>
    <row r="43" spans="1:15" ht="20.25" x14ac:dyDescent="0.25">
      <c r="A43" s="98"/>
      <c r="B43" s="98"/>
      <c r="C43" s="100"/>
      <c r="D43" s="100"/>
      <c r="E43" s="81"/>
      <c r="F43" s="81"/>
      <c r="G43" s="81"/>
      <c r="H43" s="81"/>
      <c r="I43" s="81"/>
      <c r="J43" s="81"/>
      <c r="K43" s="81"/>
      <c r="L43" s="81"/>
      <c r="M43" s="81"/>
      <c r="N43" s="81"/>
      <c r="O43" s="81"/>
    </row>
    <row r="44" spans="1:15" ht="20.25" x14ac:dyDescent="0.25">
      <c r="A44" s="98"/>
      <c r="B44" s="98"/>
      <c r="C44" s="100"/>
      <c r="D44" s="100"/>
      <c r="E44" s="81"/>
      <c r="F44" s="81"/>
      <c r="G44" s="81"/>
      <c r="H44" s="81"/>
      <c r="I44" s="81"/>
      <c r="J44" s="81"/>
      <c r="K44" s="81"/>
      <c r="L44" s="81"/>
      <c r="M44" s="81"/>
      <c r="N44" s="81"/>
      <c r="O44" s="81"/>
    </row>
    <row r="45" spans="1:15" ht="20.25" x14ac:dyDescent="0.25">
      <c r="A45" s="98"/>
      <c r="B45" s="98"/>
      <c r="C45" s="100"/>
      <c r="D45" s="100"/>
      <c r="E45" s="81"/>
      <c r="F45" s="81"/>
      <c r="G45" s="81"/>
      <c r="H45" s="81"/>
      <c r="I45" s="81"/>
      <c r="J45" s="81"/>
      <c r="K45" s="81"/>
      <c r="L45" s="81"/>
      <c r="M45" s="81"/>
      <c r="N45" s="81"/>
      <c r="O45" s="81"/>
    </row>
    <row r="46" spans="1:15" ht="20.25" x14ac:dyDescent="0.25">
      <c r="A46" s="98"/>
      <c r="B46" s="98"/>
      <c r="C46" s="100"/>
      <c r="D46" s="100"/>
      <c r="E46" s="81"/>
      <c r="F46" s="81"/>
      <c r="G46" s="81"/>
      <c r="H46" s="81"/>
      <c r="I46" s="81"/>
      <c r="J46" s="81"/>
      <c r="K46" s="81"/>
      <c r="L46" s="81"/>
      <c r="M46" s="81"/>
      <c r="N46" s="81"/>
      <c r="O46" s="81"/>
    </row>
    <row r="47" spans="1:15" ht="20.25" x14ac:dyDescent="0.25">
      <c r="A47" s="98"/>
      <c r="B47" s="98"/>
      <c r="C47" s="100"/>
      <c r="D47" s="100"/>
      <c r="E47" s="81"/>
      <c r="F47" s="81"/>
      <c r="G47" s="81"/>
      <c r="H47" s="81"/>
      <c r="I47" s="81"/>
      <c r="J47" s="81"/>
      <c r="K47" s="81"/>
      <c r="L47" s="81"/>
      <c r="M47" s="81"/>
      <c r="N47" s="81"/>
      <c r="O47" s="81"/>
    </row>
    <row r="48" spans="1:15" ht="20.25" x14ac:dyDescent="0.25">
      <c r="A48" s="98"/>
      <c r="B48" s="98"/>
      <c r="C48" s="100"/>
      <c r="D48" s="100"/>
      <c r="E48" s="81"/>
      <c r="F48" s="81"/>
      <c r="G48" s="81"/>
      <c r="H48" s="81"/>
      <c r="I48" s="81"/>
      <c r="J48" s="81"/>
      <c r="K48" s="81"/>
      <c r="L48" s="81"/>
      <c r="M48" s="81"/>
      <c r="N48" s="81"/>
      <c r="O48" s="81"/>
    </row>
    <row r="49" spans="1:15" ht="20.25" x14ac:dyDescent="0.25">
      <c r="A49" s="98"/>
      <c r="B49" s="98"/>
      <c r="C49" s="100"/>
      <c r="D49" s="100"/>
      <c r="E49" s="81"/>
      <c r="F49" s="81"/>
      <c r="G49" s="81"/>
      <c r="H49" s="81"/>
      <c r="I49" s="81"/>
      <c r="J49" s="81"/>
      <c r="K49" s="81"/>
      <c r="L49" s="81"/>
      <c r="M49" s="81"/>
      <c r="N49" s="81"/>
      <c r="O49" s="81"/>
    </row>
    <row r="50" spans="1:15" ht="20.25" x14ac:dyDescent="0.25">
      <c r="A50" s="98"/>
      <c r="B50" s="98"/>
      <c r="C50" s="100"/>
      <c r="D50" s="100"/>
      <c r="E50" s="81"/>
      <c r="F50" s="81"/>
      <c r="G50" s="81"/>
      <c r="H50" s="81"/>
      <c r="I50" s="81"/>
      <c r="J50" s="81"/>
      <c r="K50" s="81"/>
      <c r="L50" s="81"/>
      <c r="M50" s="81"/>
      <c r="N50" s="81"/>
      <c r="O50" s="81"/>
    </row>
    <row r="51" spans="1:15" ht="20.25" x14ac:dyDescent="0.25">
      <c r="A51" s="98"/>
      <c r="B51" s="98"/>
      <c r="C51" s="100"/>
      <c r="D51" s="100"/>
      <c r="E51" s="81"/>
      <c r="F51" s="81"/>
      <c r="G51" s="81"/>
      <c r="H51" s="81"/>
      <c r="I51" s="81"/>
      <c r="J51" s="81"/>
      <c r="K51" s="81"/>
      <c r="L51" s="81"/>
      <c r="M51" s="81"/>
      <c r="N51" s="81"/>
      <c r="O51" s="81"/>
    </row>
    <row r="52" spans="1:15" ht="20.25" x14ac:dyDescent="0.25">
      <c r="A52" s="98"/>
      <c r="B52" s="22"/>
      <c r="C52" s="32"/>
      <c r="D52" s="32"/>
    </row>
    <row r="53" spans="1:15" ht="20.25" x14ac:dyDescent="0.25">
      <c r="A53" s="98"/>
      <c r="B53" s="22"/>
      <c r="C53" s="32"/>
      <c r="D53" s="32"/>
    </row>
    <row r="54" spans="1:15" ht="20.25" x14ac:dyDescent="0.25">
      <c r="A54" s="98"/>
      <c r="B54" s="22"/>
      <c r="C54" s="32"/>
      <c r="D54" s="32"/>
    </row>
    <row r="55" spans="1:15" ht="20.25" x14ac:dyDescent="0.25">
      <c r="A55" s="98"/>
      <c r="B55" s="22"/>
      <c r="C55" s="32"/>
      <c r="D55" s="32"/>
    </row>
    <row r="56" spans="1:15" ht="20.25" x14ac:dyDescent="0.25">
      <c r="A56" s="98"/>
      <c r="B56" s="22"/>
      <c r="C56" s="32"/>
      <c r="D56" s="32"/>
    </row>
    <row r="57" spans="1:15" ht="20.25" x14ac:dyDescent="0.25">
      <c r="A57" s="98"/>
      <c r="B57" s="22"/>
      <c r="C57" s="32"/>
      <c r="D57" s="32"/>
    </row>
    <row r="58" spans="1:15" ht="20.25" x14ac:dyDescent="0.25">
      <c r="A58" s="98"/>
      <c r="B58" s="22"/>
      <c r="C58" s="32"/>
      <c r="D58" s="32"/>
    </row>
    <row r="59" spans="1:15" ht="20.25" x14ac:dyDescent="0.25">
      <c r="A59" s="98"/>
      <c r="B59" s="22"/>
      <c r="C59" s="32"/>
      <c r="D59" s="32"/>
    </row>
    <row r="60" spans="1:15" ht="20.25" x14ac:dyDescent="0.25">
      <c r="A60" s="98"/>
      <c r="B60" s="22"/>
      <c r="C60" s="32"/>
      <c r="D60" s="32"/>
    </row>
    <row r="61" spans="1:15" ht="20.25" x14ac:dyDescent="0.25">
      <c r="A61" s="98"/>
      <c r="B61" s="22"/>
      <c r="C61" s="32"/>
      <c r="D61" s="32"/>
    </row>
    <row r="62" spans="1:15" ht="20.25" x14ac:dyDescent="0.25">
      <c r="A62" s="98"/>
      <c r="B62" s="22"/>
      <c r="C62" s="32"/>
      <c r="D62" s="32"/>
    </row>
    <row r="63" spans="1:15" ht="20.25" x14ac:dyDescent="0.25">
      <c r="A63" s="98"/>
      <c r="B63" s="22"/>
      <c r="C63" s="32"/>
      <c r="D63" s="32"/>
    </row>
    <row r="64" spans="1:15" ht="20.25" x14ac:dyDescent="0.25">
      <c r="A64" s="98"/>
      <c r="B64" s="22"/>
      <c r="C64" s="32"/>
      <c r="D64" s="32"/>
    </row>
    <row r="65" spans="1:4" ht="20.25" x14ac:dyDescent="0.25">
      <c r="A65" s="98"/>
      <c r="B65" s="22"/>
      <c r="C65" s="32"/>
      <c r="D65" s="32"/>
    </row>
    <row r="66" spans="1:4" ht="20.25" x14ac:dyDescent="0.25">
      <c r="A66" s="98"/>
      <c r="B66" s="22"/>
      <c r="C66" s="32"/>
      <c r="D66" s="32"/>
    </row>
    <row r="67" spans="1:4" ht="20.25" x14ac:dyDescent="0.25">
      <c r="A67" s="98"/>
      <c r="B67" s="22"/>
      <c r="C67" s="32"/>
      <c r="D67" s="32"/>
    </row>
    <row r="68" spans="1:4" ht="20.25" x14ac:dyDescent="0.25">
      <c r="A68" s="98"/>
      <c r="B68" s="22"/>
      <c r="C68" s="32"/>
      <c r="D68" s="32"/>
    </row>
    <row r="69" spans="1:4" ht="20.25" x14ac:dyDescent="0.25">
      <c r="A69" s="98"/>
      <c r="B69" s="22"/>
      <c r="C69" s="32"/>
      <c r="D69" s="32"/>
    </row>
    <row r="70" spans="1:4" ht="20.25" x14ac:dyDescent="0.25">
      <c r="A70" s="98"/>
      <c r="B70" s="22"/>
      <c r="C70" s="32"/>
      <c r="D70" s="32"/>
    </row>
    <row r="71" spans="1:4" ht="20.25" x14ac:dyDescent="0.25">
      <c r="A71" s="98"/>
      <c r="B71" s="22"/>
      <c r="C71" s="32"/>
      <c r="D71" s="32"/>
    </row>
    <row r="72" spans="1:4" ht="20.25" x14ac:dyDescent="0.25">
      <c r="A72" s="98"/>
      <c r="B72" s="22"/>
      <c r="C72" s="32"/>
      <c r="D72" s="32"/>
    </row>
    <row r="73" spans="1:4" ht="20.25" x14ac:dyDescent="0.25">
      <c r="A73" s="98"/>
      <c r="B73" s="22"/>
      <c r="C73" s="32"/>
      <c r="D73" s="32"/>
    </row>
    <row r="74" spans="1:4" ht="20.25" x14ac:dyDescent="0.25">
      <c r="A74" s="98"/>
      <c r="B74" s="22"/>
      <c r="C74" s="32"/>
      <c r="D74" s="32"/>
    </row>
    <row r="75" spans="1:4" ht="20.25" x14ac:dyDescent="0.25">
      <c r="A75" s="98"/>
      <c r="B75" s="22"/>
      <c r="C75" s="32"/>
      <c r="D75" s="32"/>
    </row>
    <row r="76" spans="1:4" ht="20.25" x14ac:dyDescent="0.25">
      <c r="A76" s="98"/>
      <c r="B76" s="22"/>
      <c r="C76" s="32"/>
      <c r="D76" s="32"/>
    </row>
    <row r="77" spans="1:4" ht="20.25" x14ac:dyDescent="0.25">
      <c r="A77" s="98"/>
      <c r="B77" s="22"/>
      <c r="C77" s="32"/>
      <c r="D77" s="32"/>
    </row>
    <row r="78" spans="1:4" ht="20.25" x14ac:dyDescent="0.25">
      <c r="A78" s="98"/>
      <c r="B78" s="22"/>
      <c r="C78" s="32"/>
      <c r="D78" s="32"/>
    </row>
    <row r="79" spans="1:4" ht="20.25" x14ac:dyDescent="0.25">
      <c r="A79" s="98"/>
      <c r="B79" s="22"/>
      <c r="C79" s="32"/>
      <c r="D79" s="32"/>
    </row>
    <row r="80" spans="1:4" ht="20.25" x14ac:dyDescent="0.25">
      <c r="A80" s="98"/>
      <c r="B80" s="22"/>
      <c r="C80" s="32"/>
      <c r="D80" s="32"/>
    </row>
    <row r="81" spans="1:4" ht="20.25" x14ac:dyDescent="0.25">
      <c r="A81" s="98"/>
      <c r="B81" s="22"/>
      <c r="C81" s="32"/>
      <c r="D81" s="32"/>
    </row>
    <row r="82" spans="1:4" ht="20.25" x14ac:dyDescent="0.25">
      <c r="A82" s="98"/>
      <c r="B82" s="22"/>
      <c r="C82" s="32"/>
      <c r="D82" s="32"/>
    </row>
    <row r="83" spans="1:4" ht="20.25" x14ac:dyDescent="0.25">
      <c r="A83" s="98"/>
      <c r="B83" s="22"/>
      <c r="C83" s="32"/>
      <c r="D83" s="32"/>
    </row>
    <row r="84" spans="1:4" ht="20.25" x14ac:dyDescent="0.25">
      <c r="A84" s="98"/>
      <c r="B84" s="22"/>
      <c r="C84" s="32"/>
      <c r="D84" s="32"/>
    </row>
    <row r="85" spans="1:4" ht="20.25" x14ac:dyDescent="0.25">
      <c r="A85" s="98"/>
      <c r="B85" s="22"/>
      <c r="C85" s="32"/>
      <c r="D85" s="32"/>
    </row>
    <row r="86" spans="1:4" ht="20.25" x14ac:dyDescent="0.25">
      <c r="A86" s="98"/>
      <c r="B86" s="22"/>
      <c r="C86" s="32"/>
      <c r="D86" s="32"/>
    </row>
    <row r="87" spans="1:4" ht="20.25" x14ac:dyDescent="0.25">
      <c r="A87" s="98"/>
      <c r="B87" s="22"/>
      <c r="C87" s="32"/>
      <c r="D87" s="32"/>
    </row>
    <row r="88" spans="1:4" ht="20.25" x14ac:dyDescent="0.25">
      <c r="A88" s="98"/>
      <c r="B88" s="22"/>
      <c r="C88" s="32"/>
      <c r="D88" s="32"/>
    </row>
    <row r="89" spans="1:4" ht="20.25" x14ac:dyDescent="0.25">
      <c r="A89" s="98"/>
      <c r="B89" s="22"/>
      <c r="C89" s="32"/>
      <c r="D89" s="32"/>
    </row>
    <row r="90" spans="1:4" ht="20.25" x14ac:dyDescent="0.25">
      <c r="A90" s="98"/>
      <c r="B90" s="22"/>
      <c r="C90" s="32"/>
      <c r="D90" s="32"/>
    </row>
    <row r="91" spans="1:4" ht="20.25" x14ac:dyDescent="0.25">
      <c r="A91" s="98"/>
      <c r="B91" s="22"/>
      <c r="C91" s="32"/>
      <c r="D91" s="32"/>
    </row>
    <row r="92" spans="1:4" ht="20.25" x14ac:dyDescent="0.25">
      <c r="A92" s="98"/>
      <c r="B92" s="22"/>
      <c r="C92" s="32"/>
      <c r="D92" s="32"/>
    </row>
    <row r="93" spans="1:4" ht="20.25" x14ac:dyDescent="0.25">
      <c r="A93" s="98"/>
      <c r="B93" s="22"/>
      <c r="C93" s="32"/>
      <c r="D93" s="32"/>
    </row>
    <row r="94" spans="1:4" ht="20.25" x14ac:dyDescent="0.25">
      <c r="A94" s="98"/>
      <c r="B94" s="22"/>
      <c r="C94" s="32"/>
      <c r="D94" s="32"/>
    </row>
    <row r="95" spans="1:4" ht="20.25" x14ac:dyDescent="0.25">
      <c r="A95" s="98"/>
      <c r="B95" s="22"/>
      <c r="C95" s="32"/>
      <c r="D95" s="32"/>
    </row>
    <row r="96" spans="1:4" ht="20.25" x14ac:dyDescent="0.25">
      <c r="A96" s="98"/>
      <c r="B96" s="22"/>
      <c r="C96" s="32"/>
      <c r="D96" s="32"/>
    </row>
    <row r="97" spans="1:4" ht="20.25" x14ac:dyDescent="0.25">
      <c r="A97" s="98"/>
      <c r="B97" s="22"/>
      <c r="C97" s="32"/>
      <c r="D97" s="32"/>
    </row>
    <row r="98" spans="1:4" ht="20.25" x14ac:dyDescent="0.25">
      <c r="A98" s="98"/>
      <c r="B98" s="22"/>
      <c r="C98" s="32"/>
      <c r="D98" s="32"/>
    </row>
    <row r="99" spans="1:4" ht="20.25" x14ac:dyDescent="0.25">
      <c r="A99" s="98"/>
      <c r="B99" s="22"/>
      <c r="C99" s="32"/>
      <c r="D99" s="32"/>
    </row>
    <row r="100" spans="1:4" ht="20.25" x14ac:dyDescent="0.25">
      <c r="A100" s="98"/>
      <c r="B100" s="22"/>
      <c r="C100" s="32"/>
      <c r="D100" s="32"/>
    </row>
    <row r="101" spans="1:4" ht="20.25" x14ac:dyDescent="0.25">
      <c r="A101" s="98"/>
      <c r="B101" s="22"/>
      <c r="C101" s="32"/>
      <c r="D101" s="32"/>
    </row>
    <row r="102" spans="1:4" ht="20.25" x14ac:dyDescent="0.25">
      <c r="A102" s="98"/>
      <c r="B102" s="22"/>
      <c r="C102" s="32"/>
      <c r="D102" s="32"/>
    </row>
    <row r="103" spans="1:4" ht="20.25" x14ac:dyDescent="0.25">
      <c r="A103" s="98"/>
      <c r="B103" s="22"/>
      <c r="C103" s="32"/>
      <c r="D103" s="32"/>
    </row>
    <row r="104" spans="1:4" ht="20.25" x14ac:dyDescent="0.25">
      <c r="A104" s="98"/>
      <c r="B104" s="22"/>
      <c r="C104" s="32"/>
      <c r="D104" s="32"/>
    </row>
    <row r="105" spans="1:4" ht="20.25" x14ac:dyDescent="0.25">
      <c r="A105" s="98"/>
      <c r="B105" s="22"/>
      <c r="C105" s="32"/>
      <c r="D105" s="32"/>
    </row>
    <row r="106" spans="1:4" ht="20.25" x14ac:dyDescent="0.25">
      <c r="A106" s="98"/>
      <c r="B106" s="22"/>
      <c r="C106" s="32"/>
      <c r="D106" s="32"/>
    </row>
    <row r="107" spans="1:4" ht="20.25" x14ac:dyDescent="0.25">
      <c r="A107" s="98"/>
      <c r="B107" s="22"/>
      <c r="C107" s="32"/>
      <c r="D107" s="32"/>
    </row>
    <row r="108" spans="1:4" ht="20.25" x14ac:dyDescent="0.25">
      <c r="A108" s="98"/>
      <c r="B108" s="22"/>
      <c r="C108" s="32"/>
      <c r="D108" s="32"/>
    </row>
    <row r="109" spans="1:4" ht="20.25" x14ac:dyDescent="0.25">
      <c r="A109" s="98"/>
      <c r="B109" s="22"/>
      <c r="C109" s="32"/>
      <c r="D109" s="32"/>
    </row>
    <row r="110" spans="1:4" ht="20.25" x14ac:dyDescent="0.25">
      <c r="A110" s="98"/>
      <c r="B110" s="22"/>
      <c r="C110" s="32"/>
      <c r="D110" s="32"/>
    </row>
    <row r="111" spans="1:4" ht="20.25" x14ac:dyDescent="0.25">
      <c r="A111" s="98"/>
      <c r="B111" s="22"/>
      <c r="C111" s="32"/>
      <c r="D111" s="32"/>
    </row>
    <row r="112" spans="1:4" ht="20.25" x14ac:dyDescent="0.25">
      <c r="A112" s="98"/>
      <c r="B112" s="22"/>
      <c r="C112" s="32"/>
      <c r="D112" s="32"/>
    </row>
    <row r="113" spans="1:4" ht="20.25" x14ac:dyDescent="0.25">
      <c r="A113" s="98"/>
      <c r="B113" s="22"/>
      <c r="C113" s="32"/>
      <c r="D113" s="32"/>
    </row>
    <row r="114" spans="1:4" ht="20.25" x14ac:dyDescent="0.25">
      <c r="A114" s="98"/>
      <c r="B114" s="22"/>
      <c r="C114" s="32"/>
      <c r="D114" s="32"/>
    </row>
    <row r="115" spans="1:4" ht="20.25" x14ac:dyDescent="0.25">
      <c r="A115" s="98"/>
      <c r="B115" s="22"/>
      <c r="C115" s="32"/>
      <c r="D115" s="32"/>
    </row>
    <row r="116" spans="1:4" ht="20.25" x14ac:dyDescent="0.25">
      <c r="A116" s="98"/>
      <c r="B116" s="22"/>
      <c r="C116" s="32"/>
      <c r="D116" s="32"/>
    </row>
    <row r="117" spans="1:4" ht="20.25" x14ac:dyDescent="0.25">
      <c r="A117" s="98"/>
      <c r="B117" s="22"/>
      <c r="C117" s="32"/>
      <c r="D117" s="32"/>
    </row>
    <row r="118" spans="1:4" ht="20.25" x14ac:dyDescent="0.25">
      <c r="A118" s="98"/>
      <c r="B118" s="22"/>
      <c r="C118" s="32"/>
      <c r="D118" s="32"/>
    </row>
    <row r="119" spans="1:4" ht="20.25" x14ac:dyDescent="0.25">
      <c r="A119" s="98"/>
      <c r="B119" s="22"/>
      <c r="C119" s="32"/>
      <c r="D119" s="32"/>
    </row>
    <row r="120" spans="1:4" ht="20.25" x14ac:dyDescent="0.25">
      <c r="A120" s="98"/>
      <c r="B120" s="22"/>
      <c r="C120" s="32"/>
      <c r="D120" s="32"/>
    </row>
    <row r="121" spans="1:4" ht="20.25" x14ac:dyDescent="0.25">
      <c r="A121" s="98"/>
      <c r="B121" s="22"/>
      <c r="C121" s="32"/>
      <c r="D121" s="32"/>
    </row>
    <row r="122" spans="1:4" ht="20.25" x14ac:dyDescent="0.25">
      <c r="A122" s="98"/>
      <c r="B122" s="22"/>
      <c r="C122" s="32"/>
      <c r="D122" s="32"/>
    </row>
    <row r="123" spans="1:4" ht="20.25" x14ac:dyDescent="0.25">
      <c r="A123" s="98"/>
      <c r="B123" s="22"/>
      <c r="C123" s="32"/>
      <c r="D123" s="32"/>
    </row>
    <row r="124" spans="1:4" ht="20.25" x14ac:dyDescent="0.25">
      <c r="A124" s="98"/>
      <c r="B124" s="22"/>
      <c r="C124" s="32"/>
      <c r="D124" s="32"/>
    </row>
    <row r="125" spans="1:4" ht="20.25" x14ac:dyDescent="0.25">
      <c r="A125" s="98"/>
      <c r="B125" s="22"/>
      <c r="C125" s="32"/>
      <c r="D125" s="32"/>
    </row>
    <row r="126" spans="1:4" ht="20.25" x14ac:dyDescent="0.25">
      <c r="A126" s="98"/>
      <c r="B126" s="22"/>
      <c r="C126" s="32"/>
      <c r="D126" s="32"/>
    </row>
    <row r="127" spans="1:4" ht="20.25" x14ac:dyDescent="0.25">
      <c r="A127" s="98"/>
      <c r="B127" s="22"/>
      <c r="C127" s="32"/>
      <c r="D127" s="32"/>
    </row>
    <row r="128" spans="1:4" ht="20.25" x14ac:dyDescent="0.25">
      <c r="A128" s="98"/>
      <c r="B128" s="22"/>
      <c r="C128" s="32"/>
      <c r="D128" s="32"/>
    </row>
    <row r="129" spans="1:4" ht="20.25" x14ac:dyDescent="0.25">
      <c r="A129" s="98"/>
      <c r="B129" s="22"/>
      <c r="C129" s="32"/>
      <c r="D129" s="32"/>
    </row>
    <row r="130" spans="1:4" ht="20.25" x14ac:dyDescent="0.25">
      <c r="A130" s="98"/>
      <c r="B130" s="22"/>
      <c r="C130" s="32"/>
      <c r="D130" s="32"/>
    </row>
    <row r="131" spans="1:4" ht="20.25" x14ac:dyDescent="0.25">
      <c r="A131" s="98"/>
      <c r="B131" s="22"/>
      <c r="C131" s="32"/>
      <c r="D131" s="32"/>
    </row>
    <row r="132" spans="1:4" ht="20.25" x14ac:dyDescent="0.25">
      <c r="A132" s="98"/>
      <c r="B132" s="22"/>
      <c r="C132" s="32"/>
      <c r="D132" s="32"/>
    </row>
    <row r="133" spans="1:4" ht="20.25" x14ac:dyDescent="0.25">
      <c r="A133" s="98"/>
      <c r="B133" s="22"/>
      <c r="C133" s="32"/>
      <c r="D133" s="32"/>
    </row>
    <row r="134" spans="1:4" ht="20.25" x14ac:dyDescent="0.25">
      <c r="A134" s="98"/>
      <c r="B134" s="22"/>
      <c r="C134" s="32"/>
      <c r="D134" s="32"/>
    </row>
    <row r="135" spans="1:4" ht="20.25" x14ac:dyDescent="0.25">
      <c r="A135" s="98"/>
      <c r="B135" s="22"/>
      <c r="C135" s="32"/>
      <c r="D135" s="32"/>
    </row>
    <row r="136" spans="1:4" ht="20.25" x14ac:dyDescent="0.25">
      <c r="A136" s="98"/>
      <c r="B136" s="22"/>
      <c r="C136" s="32"/>
      <c r="D136" s="32"/>
    </row>
    <row r="137" spans="1:4" ht="20.25" x14ac:dyDescent="0.25">
      <c r="A137" s="98"/>
      <c r="B137" s="22"/>
      <c r="C137" s="32"/>
      <c r="D137" s="32"/>
    </row>
    <row r="138" spans="1:4" ht="20.25" x14ac:dyDescent="0.25">
      <c r="A138" s="98"/>
      <c r="B138" s="22"/>
      <c r="C138" s="32"/>
      <c r="D138" s="32"/>
    </row>
    <row r="139" spans="1:4" ht="20.25" x14ac:dyDescent="0.25">
      <c r="A139" s="98"/>
      <c r="B139" s="22"/>
      <c r="C139" s="32"/>
      <c r="D139" s="32"/>
    </row>
    <row r="140" spans="1:4" ht="20.25" x14ac:dyDescent="0.25">
      <c r="A140" s="98"/>
      <c r="B140" s="22"/>
      <c r="C140" s="32"/>
      <c r="D140" s="32"/>
    </row>
    <row r="141" spans="1:4" ht="20.25" x14ac:dyDescent="0.25">
      <c r="A141" s="98"/>
      <c r="B141" s="22"/>
      <c r="C141" s="32"/>
      <c r="D141" s="32"/>
    </row>
    <row r="142" spans="1:4" ht="20.25" x14ac:dyDescent="0.25">
      <c r="A142" s="98"/>
      <c r="B142" s="22"/>
      <c r="C142" s="32"/>
      <c r="D142" s="32"/>
    </row>
    <row r="143" spans="1:4" ht="20.25" x14ac:dyDescent="0.25">
      <c r="A143" s="98"/>
      <c r="B143" s="22"/>
      <c r="C143" s="32"/>
      <c r="D143" s="32"/>
    </row>
    <row r="144" spans="1:4" ht="20.25" x14ac:dyDescent="0.25">
      <c r="A144" s="98"/>
      <c r="B144" s="22"/>
      <c r="C144" s="32"/>
      <c r="D144" s="32"/>
    </row>
    <row r="145" spans="1:4" ht="20.25" x14ac:dyDescent="0.25">
      <c r="A145" s="98"/>
      <c r="B145" s="22"/>
      <c r="C145" s="32"/>
      <c r="D145" s="32"/>
    </row>
    <row r="146" spans="1:4" ht="20.25" x14ac:dyDescent="0.25">
      <c r="A146" s="98"/>
      <c r="B146" s="22"/>
      <c r="C146" s="32"/>
      <c r="D146" s="32"/>
    </row>
    <row r="147" spans="1:4" ht="20.25" x14ac:dyDescent="0.25">
      <c r="A147" s="98"/>
      <c r="B147" s="22"/>
      <c r="C147" s="32"/>
      <c r="D147" s="32"/>
    </row>
    <row r="148" spans="1:4" ht="20.25" x14ac:dyDescent="0.25">
      <c r="A148" s="98"/>
      <c r="B148" s="22"/>
      <c r="C148" s="32"/>
      <c r="D148" s="32"/>
    </row>
    <row r="149" spans="1:4" ht="20.25" x14ac:dyDescent="0.25">
      <c r="A149" s="98"/>
      <c r="B149" s="22"/>
      <c r="C149" s="32"/>
      <c r="D149" s="32"/>
    </row>
    <row r="150" spans="1:4" ht="20.25" x14ac:dyDescent="0.25">
      <c r="A150" s="98"/>
      <c r="B150" s="22"/>
      <c r="C150" s="32"/>
      <c r="D150" s="32"/>
    </row>
    <row r="151" spans="1:4" ht="20.25" x14ac:dyDescent="0.25">
      <c r="A151" s="98"/>
      <c r="B151" s="22"/>
      <c r="C151" s="32"/>
      <c r="D151" s="32"/>
    </row>
    <row r="152" spans="1:4" ht="20.25" x14ac:dyDescent="0.25">
      <c r="A152" s="98"/>
      <c r="B152" s="22"/>
      <c r="C152" s="32"/>
      <c r="D152" s="32"/>
    </row>
    <row r="153" spans="1:4" ht="20.25" x14ac:dyDescent="0.25">
      <c r="A153" s="98"/>
      <c r="B153" s="22"/>
      <c r="C153" s="32"/>
      <c r="D153" s="32"/>
    </row>
    <row r="154" spans="1:4" ht="20.25" x14ac:dyDescent="0.25">
      <c r="A154" s="98"/>
      <c r="B154" s="22"/>
      <c r="C154" s="32"/>
      <c r="D154" s="32"/>
    </row>
    <row r="155" spans="1:4" ht="20.25" x14ac:dyDescent="0.25">
      <c r="A155" s="98"/>
      <c r="B155" s="22"/>
      <c r="C155" s="32"/>
      <c r="D155" s="32"/>
    </row>
    <row r="156" spans="1:4" ht="20.25" x14ac:dyDescent="0.25">
      <c r="A156" s="98"/>
      <c r="B156" s="22"/>
      <c r="C156" s="32"/>
      <c r="D156" s="32"/>
    </row>
    <row r="157" spans="1:4" ht="20.25" x14ac:dyDescent="0.25">
      <c r="A157" s="98"/>
      <c r="B157" s="22"/>
      <c r="C157" s="32"/>
      <c r="D157" s="32"/>
    </row>
    <row r="158" spans="1:4" ht="20.25" x14ac:dyDescent="0.25">
      <c r="A158" s="98"/>
      <c r="B158" s="22"/>
      <c r="C158" s="32"/>
      <c r="D158" s="32"/>
    </row>
    <row r="159" spans="1:4" ht="20.25" x14ac:dyDescent="0.25">
      <c r="A159" s="98"/>
      <c r="B159" s="22"/>
      <c r="C159" s="32"/>
      <c r="D159" s="32"/>
    </row>
    <row r="160" spans="1:4" ht="20.25" x14ac:dyDescent="0.25">
      <c r="A160" s="98"/>
      <c r="B160" s="22"/>
      <c r="C160" s="32"/>
      <c r="D160" s="32"/>
    </row>
    <row r="161" spans="1:4" ht="20.25" x14ac:dyDescent="0.25">
      <c r="A161" s="98"/>
      <c r="B161" s="22"/>
      <c r="C161" s="32"/>
      <c r="D161" s="32"/>
    </row>
    <row r="162" spans="1:4" ht="20.25" x14ac:dyDescent="0.25">
      <c r="A162" s="98"/>
      <c r="B162" s="22"/>
      <c r="C162" s="32"/>
      <c r="D162" s="32"/>
    </row>
    <row r="163" spans="1:4" ht="20.25" x14ac:dyDescent="0.25">
      <c r="A163" s="98"/>
      <c r="B163" s="22"/>
      <c r="C163" s="32"/>
      <c r="D163" s="32"/>
    </row>
    <row r="164" spans="1:4" ht="20.25" x14ac:dyDescent="0.25">
      <c r="A164" s="98"/>
      <c r="B164" s="22"/>
      <c r="C164" s="32"/>
      <c r="D164" s="32"/>
    </row>
    <row r="165" spans="1:4" ht="20.25" x14ac:dyDescent="0.25">
      <c r="A165" s="98"/>
      <c r="B165" s="22"/>
      <c r="C165" s="32"/>
      <c r="D165" s="32"/>
    </row>
    <row r="166" spans="1:4" ht="20.25" x14ac:dyDescent="0.25">
      <c r="A166" s="98"/>
      <c r="B166" s="22"/>
      <c r="C166" s="32"/>
      <c r="D166" s="32"/>
    </row>
    <row r="167" spans="1:4" ht="20.25" x14ac:dyDescent="0.25">
      <c r="A167" s="98"/>
      <c r="B167" s="22"/>
      <c r="C167" s="32"/>
      <c r="D167" s="32"/>
    </row>
    <row r="168" spans="1:4" ht="20.25" x14ac:dyDescent="0.25">
      <c r="A168" s="98"/>
      <c r="B168" s="22"/>
      <c r="C168" s="32"/>
      <c r="D168" s="32"/>
    </row>
    <row r="169" spans="1:4" ht="20.25" x14ac:dyDescent="0.25">
      <c r="A169" s="98"/>
      <c r="B169" s="22"/>
      <c r="C169" s="32"/>
      <c r="D169" s="32"/>
    </row>
    <row r="170" spans="1:4" ht="20.25" x14ac:dyDescent="0.25">
      <c r="A170" s="98"/>
      <c r="B170" s="22"/>
      <c r="C170" s="32"/>
      <c r="D170" s="32"/>
    </row>
    <row r="171" spans="1:4" ht="20.25" x14ac:dyDescent="0.25">
      <c r="A171" s="98"/>
      <c r="B171" s="22"/>
      <c r="C171" s="32"/>
      <c r="D171" s="32"/>
    </row>
    <row r="172" spans="1:4" ht="20.25" x14ac:dyDescent="0.25">
      <c r="A172" s="98"/>
      <c r="B172" s="22"/>
      <c r="C172" s="32"/>
      <c r="D172" s="32"/>
    </row>
    <row r="173" spans="1:4" ht="20.25" x14ac:dyDescent="0.25">
      <c r="A173" s="98"/>
      <c r="B173" s="22"/>
      <c r="C173" s="32"/>
      <c r="D173" s="32"/>
    </row>
    <row r="174" spans="1:4" ht="20.25" x14ac:dyDescent="0.25">
      <c r="A174" s="98"/>
      <c r="B174" s="22"/>
      <c r="C174" s="32"/>
      <c r="D174" s="32"/>
    </row>
    <row r="175" spans="1:4" ht="20.25" x14ac:dyDescent="0.25">
      <c r="A175" s="98"/>
      <c r="B175" s="22"/>
      <c r="C175" s="32"/>
      <c r="D175" s="32"/>
    </row>
    <row r="176" spans="1:4" ht="20.25" x14ac:dyDescent="0.25">
      <c r="A176" s="98"/>
      <c r="B176" s="22"/>
      <c r="C176" s="32"/>
      <c r="D176" s="32"/>
    </row>
    <row r="177" spans="1:4" ht="20.25" x14ac:dyDescent="0.25">
      <c r="A177" s="98"/>
      <c r="B177" s="22"/>
      <c r="C177" s="32"/>
      <c r="D177" s="32"/>
    </row>
    <row r="178" spans="1:4" ht="20.25" x14ac:dyDescent="0.25">
      <c r="A178" s="98"/>
      <c r="B178" s="22"/>
      <c r="C178" s="32"/>
      <c r="D178" s="32"/>
    </row>
    <row r="179" spans="1:4" ht="20.25" x14ac:dyDescent="0.25">
      <c r="A179" s="98"/>
      <c r="B179" s="22"/>
      <c r="C179" s="32"/>
      <c r="D179" s="32"/>
    </row>
    <row r="180" spans="1:4" ht="20.25" x14ac:dyDescent="0.25">
      <c r="A180" s="98"/>
      <c r="B180" s="22"/>
      <c r="C180" s="32"/>
      <c r="D180" s="32"/>
    </row>
    <row r="181" spans="1:4" ht="20.25" x14ac:dyDescent="0.25">
      <c r="A181" s="98"/>
      <c r="B181" s="22"/>
      <c r="C181" s="32"/>
      <c r="D181" s="32"/>
    </row>
    <row r="182" spans="1:4" ht="20.25" x14ac:dyDescent="0.25">
      <c r="A182" s="98"/>
      <c r="B182" s="22"/>
      <c r="C182" s="32"/>
      <c r="D182" s="32"/>
    </row>
    <row r="183" spans="1:4" ht="20.25" x14ac:dyDescent="0.25">
      <c r="A183" s="98"/>
      <c r="B183" s="22"/>
      <c r="C183" s="32"/>
      <c r="D183" s="32"/>
    </row>
    <row r="184" spans="1:4" ht="20.25" x14ac:dyDescent="0.25">
      <c r="A184" s="98"/>
      <c r="B184" s="22"/>
      <c r="C184" s="32"/>
      <c r="D184" s="32"/>
    </row>
    <row r="185" spans="1:4" ht="20.25" x14ac:dyDescent="0.25">
      <c r="A185" s="98"/>
      <c r="B185" s="22"/>
      <c r="C185" s="32"/>
      <c r="D185" s="32"/>
    </row>
    <row r="186" spans="1:4" ht="20.25" x14ac:dyDescent="0.25">
      <c r="A186" s="98"/>
      <c r="B186" s="22"/>
      <c r="C186" s="32"/>
      <c r="D186" s="32"/>
    </row>
    <row r="187" spans="1:4" ht="20.25" x14ac:dyDescent="0.25">
      <c r="A187" s="98"/>
      <c r="B187" s="22"/>
      <c r="C187" s="32"/>
      <c r="D187" s="32"/>
    </row>
    <row r="188" spans="1:4" ht="20.25" x14ac:dyDescent="0.25">
      <c r="A188" s="98"/>
      <c r="B188" s="22"/>
      <c r="C188" s="32"/>
      <c r="D188" s="32"/>
    </row>
    <row r="189" spans="1:4" ht="20.25" x14ac:dyDescent="0.25">
      <c r="A189" s="98"/>
      <c r="B189" s="22"/>
      <c r="C189" s="32"/>
      <c r="D189" s="32"/>
    </row>
    <row r="190" spans="1:4" ht="20.25" x14ac:dyDescent="0.25">
      <c r="A190" s="98"/>
      <c r="B190" s="22"/>
      <c r="C190" s="32"/>
      <c r="D190" s="32"/>
    </row>
    <row r="191" spans="1:4" ht="20.25" x14ac:dyDescent="0.25">
      <c r="A191" s="98"/>
      <c r="B191" s="22"/>
      <c r="C191" s="32"/>
      <c r="D191" s="32"/>
    </row>
    <row r="192" spans="1:4" ht="20.25" x14ac:dyDescent="0.25">
      <c r="A192" s="98"/>
      <c r="B192" s="22"/>
      <c r="C192" s="32"/>
      <c r="D192" s="32"/>
    </row>
    <row r="193" spans="1:4" ht="20.25" x14ac:dyDescent="0.25">
      <c r="A193" s="98"/>
      <c r="B193" s="22"/>
      <c r="C193" s="32"/>
      <c r="D193" s="32"/>
    </row>
    <row r="194" spans="1:4" ht="20.25" x14ac:dyDescent="0.25">
      <c r="A194" s="98"/>
      <c r="B194" s="22"/>
      <c r="C194" s="32"/>
      <c r="D194" s="32"/>
    </row>
    <row r="195" spans="1:4" ht="20.25" x14ac:dyDescent="0.25">
      <c r="A195" s="98"/>
      <c r="B195" s="22"/>
      <c r="C195" s="32"/>
      <c r="D195" s="32"/>
    </row>
    <row r="196" spans="1:4" ht="20.25" x14ac:dyDescent="0.25">
      <c r="A196" s="98"/>
      <c r="B196" s="22"/>
      <c r="C196" s="32"/>
      <c r="D196" s="32"/>
    </row>
    <row r="197" spans="1:4" ht="20.25" x14ac:dyDescent="0.25">
      <c r="A197" s="98"/>
      <c r="B197" s="22"/>
      <c r="C197" s="32"/>
      <c r="D197" s="32"/>
    </row>
    <row r="198" spans="1:4" ht="20.25" x14ac:dyDescent="0.25">
      <c r="A198" s="98"/>
      <c r="B198" s="22"/>
      <c r="C198" s="32"/>
      <c r="D198" s="32"/>
    </row>
    <row r="199" spans="1:4" ht="20.25" x14ac:dyDescent="0.25">
      <c r="A199" s="98"/>
      <c r="B199" s="22"/>
      <c r="C199" s="32"/>
      <c r="D199" s="32"/>
    </row>
    <row r="200" spans="1:4" ht="20.25" x14ac:dyDescent="0.25">
      <c r="A200" s="98"/>
      <c r="B200" s="22"/>
      <c r="C200" s="32"/>
      <c r="D200" s="32"/>
    </row>
    <row r="201" spans="1:4" ht="20.25" x14ac:dyDescent="0.25">
      <c r="A201" s="98"/>
      <c r="B201" s="22"/>
      <c r="C201" s="32"/>
      <c r="D201" s="32"/>
    </row>
    <row r="202" spans="1:4" ht="20.25" x14ac:dyDescent="0.25">
      <c r="A202" s="98"/>
      <c r="B202" s="22"/>
      <c r="C202" s="32"/>
      <c r="D202" s="32"/>
    </row>
    <row r="203" spans="1:4" ht="20.25" x14ac:dyDescent="0.25">
      <c r="A203" s="98"/>
      <c r="B203" s="22"/>
      <c r="C203" s="32"/>
      <c r="D203" s="32"/>
    </row>
    <row r="204" spans="1:4" ht="20.25" x14ac:dyDescent="0.25">
      <c r="A204" s="98"/>
      <c r="B204" s="22"/>
      <c r="C204" s="32"/>
      <c r="D204" s="32"/>
    </row>
    <row r="205" spans="1:4" ht="20.25" x14ac:dyDescent="0.25">
      <c r="A205" s="98"/>
      <c r="B205" s="22"/>
      <c r="C205" s="32"/>
      <c r="D205" s="32"/>
    </row>
    <row r="206" spans="1:4" ht="20.25" x14ac:dyDescent="0.25">
      <c r="A206" s="98"/>
      <c r="B206" s="22"/>
      <c r="C206" s="32"/>
      <c r="D206" s="32"/>
    </row>
    <row r="207" spans="1:4" ht="20.25" x14ac:dyDescent="0.25">
      <c r="A207" s="98"/>
      <c r="B207" s="22"/>
      <c r="C207" s="32"/>
      <c r="D207" s="32"/>
    </row>
    <row r="208" spans="1:4" x14ac:dyDescent="0.25">
      <c r="A208" s="81"/>
      <c r="B208" s="22"/>
      <c r="C208" s="22"/>
      <c r="D208" s="22"/>
    </row>
    <row r="209" spans="1:8" ht="20.25" x14ac:dyDescent="0.25">
      <c r="A209" s="81"/>
      <c r="B209" s="28" t="s">
        <v>190</v>
      </c>
      <c r="C209" s="28" t="s">
        <v>191</v>
      </c>
      <c r="D209" s="31" t="s">
        <v>190</v>
      </c>
      <c r="E209" s="31" t="s">
        <v>191</v>
      </c>
    </row>
    <row r="210" spans="1:8" ht="21" x14ac:dyDescent="0.35">
      <c r="A210" s="81"/>
      <c r="B210" s="29" t="s">
        <v>192</v>
      </c>
      <c r="C210" s="29" t="s">
        <v>193</v>
      </c>
      <c r="D210" t="s">
        <v>192</v>
      </c>
      <c r="F210" t="str">
        <f>IF(NOT(ISBLANK(D210)),D210,IF(NOT(ISBLANK(E210)),"     "&amp;E210,FALSE))</f>
        <v>Afectación Económica o presupuestal</v>
      </c>
      <c r="G210" t="s">
        <v>192</v>
      </c>
      <c r="H210" t="str">
        <f ca="1">IF(NOT(ISERROR(MATCH(G210,_xlfn.ANCHORARRAY(B221),0))),F223&amp;"Por favor no seleccionar los criterios de impacto",G210)</f>
        <v>Afectación Económica o presupuestal</v>
      </c>
    </row>
    <row r="211" spans="1:8" ht="21" x14ac:dyDescent="0.35">
      <c r="A211" s="81"/>
      <c r="B211" s="29" t="s">
        <v>192</v>
      </c>
      <c r="C211" s="29" t="s">
        <v>165</v>
      </c>
      <c r="E211" t="s">
        <v>193</v>
      </c>
      <c r="F211" t="str">
        <f t="shared" ref="F211:F221" si="0">IF(NOT(ISBLANK(D211)),D211,IF(NOT(ISBLANK(E211)),"     "&amp;E211,FALSE))</f>
        <v xml:space="preserve">     Afectación menor a 10 SMLMV .</v>
      </c>
    </row>
    <row r="212" spans="1:8" ht="21" x14ac:dyDescent="0.35">
      <c r="A212" s="81"/>
      <c r="B212" s="29" t="s">
        <v>192</v>
      </c>
      <c r="C212" s="29" t="s">
        <v>168</v>
      </c>
      <c r="E212" t="s">
        <v>165</v>
      </c>
      <c r="F212" t="str">
        <f t="shared" si="0"/>
        <v xml:space="preserve">     Entre 10 y 50 SMLMV </v>
      </c>
    </row>
    <row r="213" spans="1:8" ht="21" x14ac:dyDescent="0.35">
      <c r="A213" s="81"/>
      <c r="B213" s="29" t="s">
        <v>192</v>
      </c>
      <c r="C213" s="29" t="s">
        <v>172</v>
      </c>
      <c r="E213" t="s">
        <v>168</v>
      </c>
      <c r="F213" t="str">
        <f t="shared" si="0"/>
        <v xml:space="preserve">     Entre 50 y 100 SMLMV </v>
      </c>
    </row>
    <row r="214" spans="1:8" ht="21" x14ac:dyDescent="0.35">
      <c r="A214" s="81"/>
      <c r="B214" s="29" t="s">
        <v>192</v>
      </c>
      <c r="C214" s="29" t="s">
        <v>176</v>
      </c>
      <c r="E214" t="s">
        <v>172</v>
      </c>
      <c r="F214" t="str">
        <f t="shared" si="0"/>
        <v xml:space="preserve">     Entre 100 y 500 SMLMV </v>
      </c>
    </row>
    <row r="215" spans="1:8" ht="21" x14ac:dyDescent="0.35">
      <c r="A215" s="81"/>
      <c r="B215" s="29" t="s">
        <v>158</v>
      </c>
      <c r="C215" s="29" t="s">
        <v>162</v>
      </c>
      <c r="E215" t="s">
        <v>176</v>
      </c>
      <c r="F215" t="str">
        <f t="shared" si="0"/>
        <v xml:space="preserve">     Mayor a 500 SMLMV </v>
      </c>
    </row>
    <row r="216" spans="1:8" ht="21" x14ac:dyDescent="0.35">
      <c r="A216" s="81"/>
      <c r="B216" s="29" t="s">
        <v>158</v>
      </c>
      <c r="C216" s="29" t="s">
        <v>166</v>
      </c>
      <c r="D216" t="s">
        <v>158</v>
      </c>
      <c r="F216" t="str">
        <f t="shared" si="0"/>
        <v>Pérdida Reputacional</v>
      </c>
    </row>
    <row r="217" spans="1:8" ht="21" x14ac:dyDescent="0.35">
      <c r="A217" s="81"/>
      <c r="B217" s="29" t="s">
        <v>158</v>
      </c>
      <c r="C217" s="29" t="s">
        <v>169</v>
      </c>
      <c r="E217" t="s">
        <v>162</v>
      </c>
      <c r="F217" t="str">
        <f t="shared" si="0"/>
        <v xml:space="preserve">     El riesgo afecta la imagen de alguna área de la organización</v>
      </c>
    </row>
    <row r="218" spans="1:8" ht="21" x14ac:dyDescent="0.35">
      <c r="A218" s="81"/>
      <c r="B218" s="29" t="s">
        <v>158</v>
      </c>
      <c r="C218" s="29" t="s">
        <v>173</v>
      </c>
      <c r="E218" t="s">
        <v>166</v>
      </c>
      <c r="F218" t="str">
        <f t="shared" si="0"/>
        <v xml:space="preserve">     El riesgo afecta la imagen de la entidad internamente, de conocimiento general, nivel interno, de junta dircetiva y accionistas y/o de provedores</v>
      </c>
    </row>
    <row r="219" spans="1:8" ht="21" x14ac:dyDescent="0.35">
      <c r="A219" s="81"/>
      <c r="B219" s="29" t="s">
        <v>158</v>
      </c>
      <c r="C219" s="29" t="s">
        <v>177</v>
      </c>
      <c r="E219" t="s">
        <v>169</v>
      </c>
      <c r="F219" t="str">
        <f t="shared" si="0"/>
        <v xml:space="preserve">     El riesgo afecta la imagen de la entidad con algunos usuarios de relevancia frente al logro de los objetivos</v>
      </c>
    </row>
    <row r="220" spans="1:8" x14ac:dyDescent="0.25">
      <c r="A220" s="81"/>
      <c r="B220" s="30"/>
      <c r="C220" s="30"/>
      <c r="E220" t="s">
        <v>173</v>
      </c>
      <c r="F220" t="str">
        <f t="shared" si="0"/>
        <v xml:space="preserve">     El riesgo afecta la imagen de de la entidad con efecto publicitario sostenido a nivel de sector administrativo, nivel departamental o municipal</v>
      </c>
    </row>
    <row r="221" spans="1:8" x14ac:dyDescent="0.25">
      <c r="A221" s="81"/>
      <c r="B221" s="30" t="e" cm="1">
        <f t="array" aca="1" ref="B221:B223" ca="1">_xlfn.UNIQUE(Tabla1[[#All],[Criterios]])</f>
        <v>#NAME?</v>
      </c>
      <c r="C221" s="30"/>
      <c r="E221" t="s">
        <v>177</v>
      </c>
      <c r="F221" t="str">
        <f t="shared" si="0"/>
        <v xml:space="preserve">     El riesgo afecta la imagen de la entidad a nivel nacional, con efecto publicitarios sostenible a nivel país</v>
      </c>
    </row>
    <row r="222" spans="1:8" x14ac:dyDescent="0.25">
      <c r="A222" s="81"/>
      <c r="B222" s="30" t="e">
        <f ca="1"/>
        <v>#NAME?</v>
      </c>
      <c r="C222" s="30"/>
    </row>
    <row r="223" spans="1:8" x14ac:dyDescent="0.25">
      <c r="B223" s="30" t="e">
        <f ca="1"/>
        <v>#NAME?</v>
      </c>
      <c r="C223" s="30"/>
      <c r="F223" s="33" t="s">
        <v>194</v>
      </c>
    </row>
    <row r="224" spans="1:8" x14ac:dyDescent="0.25">
      <c r="B224" s="21"/>
      <c r="C224" s="21"/>
      <c r="F224" s="33" t="s">
        <v>195</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xr:uid="{00000000-0002-0000-05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16"/>
  <sheetViews>
    <sheetView workbookViewId="0">
      <selection activeCell="D9" sqref="D9:D10"/>
    </sheetView>
  </sheetViews>
  <sheetFormatPr baseColWidth="10" defaultColWidth="14.28515625" defaultRowHeight="12.75" x14ac:dyDescent="0.2"/>
  <cols>
    <col min="1" max="2" width="14.28515625" style="83"/>
    <col min="3" max="3" width="17" style="83" customWidth="1"/>
    <col min="4" max="4" width="14.28515625" style="83"/>
    <col min="5" max="5" width="46" style="83" customWidth="1"/>
    <col min="6" max="16384" width="14.28515625" style="83"/>
  </cols>
  <sheetData>
    <row r="1" spans="2:6" ht="24" customHeight="1" thickBot="1" x14ac:dyDescent="0.25">
      <c r="B1" s="563" t="s">
        <v>196</v>
      </c>
      <c r="C1" s="564"/>
      <c r="D1" s="564"/>
      <c r="E1" s="564"/>
      <c r="F1" s="565"/>
    </row>
    <row r="2" spans="2:6" ht="16.5" thickBot="1" x14ac:dyDescent="0.3">
      <c r="B2" s="84"/>
      <c r="C2" s="84"/>
      <c r="D2" s="84"/>
      <c r="E2" s="84"/>
      <c r="F2" s="84"/>
    </row>
    <row r="3" spans="2:6" ht="16.5" thickBot="1" x14ac:dyDescent="0.25">
      <c r="B3" s="567" t="s">
        <v>197</v>
      </c>
      <c r="C3" s="568"/>
      <c r="D3" s="568"/>
      <c r="E3" s="96" t="s">
        <v>198</v>
      </c>
      <c r="F3" s="97" t="s">
        <v>199</v>
      </c>
    </row>
    <row r="4" spans="2:6" ht="31.5" x14ac:dyDescent="0.2">
      <c r="B4" s="569" t="s">
        <v>200</v>
      </c>
      <c r="C4" s="571" t="s">
        <v>119</v>
      </c>
      <c r="D4" s="85" t="s">
        <v>201</v>
      </c>
      <c r="E4" s="86" t="s">
        <v>202</v>
      </c>
      <c r="F4" s="87">
        <v>0.25</v>
      </c>
    </row>
    <row r="5" spans="2:6" ht="47.25" x14ac:dyDescent="0.2">
      <c r="B5" s="570"/>
      <c r="C5" s="572"/>
      <c r="D5" s="88" t="s">
        <v>203</v>
      </c>
      <c r="E5" s="89" t="s">
        <v>204</v>
      </c>
      <c r="F5" s="90">
        <v>0.15</v>
      </c>
    </row>
    <row r="6" spans="2:6" ht="47.25" x14ac:dyDescent="0.2">
      <c r="B6" s="570"/>
      <c r="C6" s="572"/>
      <c r="D6" s="88" t="s">
        <v>205</v>
      </c>
      <c r="E6" s="89" t="s">
        <v>206</v>
      </c>
      <c r="F6" s="90">
        <v>0.1</v>
      </c>
    </row>
    <row r="7" spans="2:6" ht="63" x14ac:dyDescent="0.2">
      <c r="B7" s="570"/>
      <c r="C7" s="572" t="s">
        <v>120</v>
      </c>
      <c r="D7" s="88" t="s">
        <v>207</v>
      </c>
      <c r="E7" s="89" t="s">
        <v>208</v>
      </c>
      <c r="F7" s="90">
        <v>0.25</v>
      </c>
    </row>
    <row r="8" spans="2:6" ht="31.5" x14ac:dyDescent="0.2">
      <c r="B8" s="570"/>
      <c r="C8" s="572"/>
      <c r="D8" s="88" t="s">
        <v>209</v>
      </c>
      <c r="E8" s="89" t="s">
        <v>210</v>
      </c>
      <c r="F8" s="90">
        <v>0.15</v>
      </c>
    </row>
    <row r="9" spans="2:6" ht="47.25" x14ac:dyDescent="0.2">
      <c r="B9" s="570" t="s">
        <v>211</v>
      </c>
      <c r="C9" s="572" t="s">
        <v>122</v>
      </c>
      <c r="D9" s="88" t="s">
        <v>212</v>
      </c>
      <c r="E9" s="89" t="s">
        <v>213</v>
      </c>
      <c r="F9" s="91" t="s">
        <v>214</v>
      </c>
    </row>
    <row r="10" spans="2:6" ht="63" x14ac:dyDescent="0.2">
      <c r="B10" s="570"/>
      <c r="C10" s="572"/>
      <c r="D10" s="88" t="s">
        <v>215</v>
      </c>
      <c r="E10" s="89" t="s">
        <v>216</v>
      </c>
      <c r="F10" s="91" t="s">
        <v>214</v>
      </c>
    </row>
    <row r="11" spans="2:6" ht="47.25" x14ac:dyDescent="0.2">
      <c r="B11" s="570"/>
      <c r="C11" s="572" t="s">
        <v>123</v>
      </c>
      <c r="D11" s="88" t="s">
        <v>217</v>
      </c>
      <c r="E11" s="89" t="s">
        <v>218</v>
      </c>
      <c r="F11" s="91" t="s">
        <v>214</v>
      </c>
    </row>
    <row r="12" spans="2:6" ht="47.25" x14ac:dyDescent="0.2">
      <c r="B12" s="570"/>
      <c r="C12" s="572"/>
      <c r="D12" s="88" t="s">
        <v>219</v>
      </c>
      <c r="E12" s="89" t="s">
        <v>220</v>
      </c>
      <c r="F12" s="91" t="s">
        <v>214</v>
      </c>
    </row>
    <row r="13" spans="2:6" ht="31.5" x14ac:dyDescent="0.2">
      <c r="B13" s="570"/>
      <c r="C13" s="572" t="s">
        <v>124</v>
      </c>
      <c r="D13" s="88" t="s">
        <v>221</v>
      </c>
      <c r="E13" s="89" t="s">
        <v>222</v>
      </c>
      <c r="F13" s="91" t="s">
        <v>214</v>
      </c>
    </row>
    <row r="14" spans="2:6" ht="32.25" thickBot="1" x14ac:dyDescent="0.25">
      <c r="B14" s="573"/>
      <c r="C14" s="574"/>
      <c r="D14" s="92" t="s">
        <v>223</v>
      </c>
      <c r="E14" s="93" t="s">
        <v>224</v>
      </c>
      <c r="F14" s="94" t="s">
        <v>214</v>
      </c>
    </row>
    <row r="15" spans="2:6" ht="49.5" customHeight="1" x14ac:dyDescent="0.2">
      <c r="B15" s="566" t="s">
        <v>225</v>
      </c>
      <c r="C15" s="566"/>
      <c r="D15" s="566"/>
      <c r="E15" s="566"/>
      <c r="F15" s="566"/>
    </row>
    <row r="16" spans="2:6" ht="27" customHeight="1" x14ac:dyDescent="0.25">
      <c r="B16" s="95"/>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226</v>
      </c>
      <c r="E2" t="s">
        <v>227</v>
      </c>
    </row>
    <row r="3" spans="2:5" x14ac:dyDescent="0.25">
      <c r="B3" t="s">
        <v>228</v>
      </c>
      <c r="E3" t="s">
        <v>229</v>
      </c>
    </row>
    <row r="4" spans="2:5" x14ac:dyDescent="0.25">
      <c r="B4" t="s">
        <v>230</v>
      </c>
      <c r="E4" t="s">
        <v>231</v>
      </c>
    </row>
    <row r="5" spans="2:5" x14ac:dyDescent="0.25">
      <c r="B5" t="s">
        <v>232</v>
      </c>
    </row>
    <row r="8" spans="2:5" x14ac:dyDescent="0.25">
      <c r="B8" t="s">
        <v>233</v>
      </c>
    </row>
    <row r="9" spans="2:5" x14ac:dyDescent="0.25">
      <c r="B9" t="s">
        <v>234</v>
      </c>
    </row>
    <row r="10" spans="2:5" x14ac:dyDescent="0.25">
      <c r="B10" t="s">
        <v>235</v>
      </c>
    </row>
    <row r="13" spans="2:5" x14ac:dyDescent="0.25">
      <c r="B13" t="s">
        <v>236</v>
      </c>
    </row>
    <row r="14" spans="2:5" x14ac:dyDescent="0.25">
      <c r="B14" t="s">
        <v>237</v>
      </c>
    </row>
    <row r="15" spans="2:5" x14ac:dyDescent="0.25">
      <c r="B15" t="s">
        <v>238</v>
      </c>
    </row>
    <row r="16" spans="2:5" x14ac:dyDescent="0.25">
      <c r="B16" t="s">
        <v>239</v>
      </c>
    </row>
    <row r="17" spans="2:2" x14ac:dyDescent="0.25">
      <c r="B17" t="s">
        <v>240</v>
      </c>
    </row>
    <row r="18" spans="2:2" x14ac:dyDescent="0.25">
      <c r="B18" t="s">
        <v>241</v>
      </c>
    </row>
    <row r="19" spans="2:2" x14ac:dyDescent="0.25">
      <c r="B19" t="s">
        <v>242</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 </vt:lpstr>
      <vt:lpstr>CONTEXTO</vt:lpstr>
      <vt:lpstr>Mapa de Riesgos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MONICA</cp:lastModifiedBy>
  <cp:revision/>
  <dcterms:created xsi:type="dcterms:W3CDTF">2020-03-24T23:12:47Z</dcterms:created>
  <dcterms:modified xsi:type="dcterms:W3CDTF">2023-03-15T23:04:58Z</dcterms:modified>
  <cp:category/>
  <cp:contentStatus/>
</cp:coreProperties>
</file>