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hidePivotFieldList="1"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997BF0D8-BF1D-4E99-85DA-C36E8341F142}" xr6:coauthVersionLast="45" xr6:coauthVersionMax="47" xr10:uidLastSave="{00000000-0000-0000-0000-000000000000}"/>
  <bookViews>
    <workbookView xWindow="-120" yWindow="-120" windowWidth="20730" windowHeight="11160" tabRatio="882" firstSheet="1"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81029"/>
  <pivotCaches>
    <pivotCache cacheId="0" r:id="rId11"/>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4" i="1" l="1"/>
  <c r="Q14" i="1"/>
  <c r="H61" i="1" l="1"/>
  <c r="I61" i="1" s="1"/>
  <c r="T67" i="1"/>
  <c r="T61" i="1"/>
  <c r="K62" i="1"/>
  <c r="Q62" i="1"/>
  <c r="T62" i="1"/>
  <c r="K63" i="1"/>
  <c r="Q63" i="1"/>
  <c r="T63" i="1"/>
  <c r="K64" i="1"/>
  <c r="Q64" i="1"/>
  <c r="T64" i="1"/>
  <c r="K65" i="1"/>
  <c r="Q65" i="1"/>
  <c r="T65" i="1"/>
  <c r="K66" i="1"/>
  <c r="Q66" i="1"/>
  <c r="T66" i="1"/>
  <c r="H67" i="1"/>
  <c r="I67" i="1" s="1"/>
  <c r="K68" i="1"/>
  <c r="Q68" i="1"/>
  <c r="T68" i="1"/>
  <c r="K69" i="1"/>
  <c r="Q69" i="1"/>
  <c r="T69" i="1"/>
  <c r="K70" i="1"/>
  <c r="Q70" i="1"/>
  <c r="T70" i="1"/>
  <c r="K71" i="1"/>
  <c r="Q71" i="1"/>
  <c r="T71" i="1"/>
  <c r="K72" i="1"/>
  <c r="Q72" i="1"/>
  <c r="T72" i="1"/>
  <c r="AB65" i="1" l="1"/>
  <c r="AA65" i="1" s="1"/>
  <c r="X69" i="1"/>
  <c r="Y69" i="1" s="1"/>
  <c r="AB64" i="1"/>
  <c r="AA64" i="1" s="1"/>
  <c r="AB68" i="1"/>
  <c r="AA68" i="1" s="1"/>
  <c r="AB67" i="1"/>
  <c r="AA67" i="1" s="1"/>
  <c r="X67" i="1"/>
  <c r="Z67" i="1" s="1"/>
  <c r="X63" i="1"/>
  <c r="Z63" i="1" s="1"/>
  <c r="X72" i="1"/>
  <c r="Z72" i="1" s="1"/>
  <c r="X68" i="1"/>
  <c r="Z68" i="1" s="1"/>
  <c r="X66" i="1"/>
  <c r="Y66" i="1" s="1"/>
  <c r="X64" i="1"/>
  <c r="Z64" i="1" s="1"/>
  <c r="X71" i="1"/>
  <c r="Y71" i="1" s="1"/>
  <c r="AB69" i="1"/>
  <c r="AA69" i="1" s="1"/>
  <c r="X65" i="1"/>
  <c r="Y65" i="1" s="1"/>
  <c r="X70" i="1"/>
  <c r="Z70" i="1" s="1"/>
  <c r="X61" i="1"/>
  <c r="AB71" i="1"/>
  <c r="AA71" i="1" s="1"/>
  <c r="AB63" i="1"/>
  <c r="AA63" i="1" s="1"/>
  <c r="AB72" i="1"/>
  <c r="AA72" i="1" s="1"/>
  <c r="AB70" i="1"/>
  <c r="AA70" i="1" s="1"/>
  <c r="AB62" i="1"/>
  <c r="AA62" i="1" s="1"/>
  <c r="AB66" i="1"/>
  <c r="AA66" i="1" s="1"/>
  <c r="X62" i="1"/>
  <c r="Z69" i="1" l="1"/>
  <c r="AC66" i="1"/>
  <c r="AC69" i="1"/>
  <c r="Y64" i="1"/>
  <c r="AC64" i="1" s="1"/>
  <c r="AC65" i="1"/>
  <c r="Y63" i="1"/>
  <c r="AC63" i="1" s="1"/>
  <c r="Z66" i="1"/>
  <c r="Y70" i="1"/>
  <c r="AC70" i="1" s="1"/>
  <c r="Y67" i="1"/>
  <c r="AC67" i="1" s="1"/>
  <c r="Y72" i="1"/>
  <c r="AC72" i="1" s="1"/>
  <c r="Y68" i="1"/>
  <c r="AC68" i="1" s="1"/>
  <c r="Z65" i="1"/>
  <c r="Z71" i="1"/>
  <c r="Y61" i="1"/>
  <c r="Z61" i="1"/>
  <c r="AC71" i="1"/>
  <c r="Y62" i="1"/>
  <c r="AC62" i="1" s="1"/>
  <c r="Z62" i="1"/>
  <c r="T25" i="1" l="1"/>
  <c r="T12" i="1" l="1"/>
  <c r="Q12" i="1"/>
  <c r="H12" i="1" l="1"/>
  <c r="I12" i="1" s="1"/>
  <c r="K60" i="1"/>
  <c r="K34" i="1"/>
  <c r="K32" i="1"/>
  <c r="K52" i="1"/>
  <c r="K57" i="1"/>
  <c r="K33" i="1"/>
  <c r="K41" i="1"/>
  <c r="K51" i="1"/>
  <c r="K30" i="1"/>
  <c r="K38" i="1"/>
  <c r="K50" i="1"/>
  <c r="K59" i="1"/>
  <c r="K42" i="1"/>
  <c r="K27" i="1"/>
  <c r="K53" i="1"/>
  <c r="K40" i="1"/>
  <c r="K44" i="1"/>
  <c r="K58" i="1"/>
  <c r="K35" i="1"/>
  <c r="K29" i="1"/>
  <c r="K36" i="1"/>
  <c r="K45" i="1"/>
  <c r="K39" i="1"/>
  <c r="K26" i="1"/>
  <c r="K56" i="1"/>
  <c r="K46" i="1"/>
  <c r="K28" i="1"/>
  <c r="K54" i="1"/>
  <c r="K47" i="1"/>
  <c r="K48" i="1"/>
  <c r="F221" i="13" l="1"/>
  <c r="F211" i="13"/>
  <c r="F212" i="13"/>
  <c r="F213" i="13"/>
  <c r="F214" i="13"/>
  <c r="F215" i="13"/>
  <c r="F216" i="13"/>
  <c r="F217" i="13"/>
  <c r="F218" i="13"/>
  <c r="F219" i="13"/>
  <c r="F220" i="13"/>
  <c r="F210" i="13"/>
  <c r="K18" i="1"/>
  <c r="K17" i="1"/>
  <c r="K13" i="1"/>
  <c r="K15" i="1"/>
  <c r="B221" i="13" a="1"/>
  <c r="K16" i="1"/>
  <c r="B221" i="13" l="1"/>
  <c r="Q50" i="1"/>
  <c r="Q44"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0" i="1" l="1"/>
  <c r="Q60" i="1"/>
  <c r="T59" i="1"/>
  <c r="Q59" i="1"/>
  <c r="T58" i="1"/>
  <c r="Q58" i="1"/>
  <c r="T57" i="1"/>
  <c r="Q57" i="1"/>
  <c r="T56" i="1"/>
  <c r="Q56" i="1"/>
  <c r="T55" i="1"/>
  <c r="H55" i="1"/>
  <c r="I55" i="1" s="1"/>
  <c r="T54" i="1"/>
  <c r="Q54" i="1"/>
  <c r="T53" i="1"/>
  <c r="Q53" i="1"/>
  <c r="T52" i="1"/>
  <c r="Q52" i="1"/>
  <c r="T51" i="1"/>
  <c r="Q51" i="1"/>
  <c r="T50" i="1"/>
  <c r="T49" i="1"/>
  <c r="Q49" i="1"/>
  <c r="H49" i="1"/>
  <c r="I49" i="1" s="1"/>
  <c r="T48" i="1"/>
  <c r="Q48" i="1"/>
  <c r="T47" i="1"/>
  <c r="Q47" i="1"/>
  <c r="T46" i="1"/>
  <c r="Q46" i="1"/>
  <c r="T45" i="1"/>
  <c r="Q45" i="1"/>
  <c r="T44" i="1"/>
  <c r="H43" i="1"/>
  <c r="I43" i="1" s="1"/>
  <c r="T42" i="1"/>
  <c r="Q42" i="1"/>
  <c r="T41" i="1"/>
  <c r="Q41" i="1"/>
  <c r="T40" i="1"/>
  <c r="Q40" i="1"/>
  <c r="T39" i="1"/>
  <c r="Q39" i="1"/>
  <c r="T38" i="1"/>
  <c r="Q38" i="1"/>
  <c r="I37" i="1"/>
  <c r="T36" i="1"/>
  <c r="Q36" i="1"/>
  <c r="T35" i="1"/>
  <c r="Q35" i="1"/>
  <c r="T34" i="1"/>
  <c r="Q34" i="1"/>
  <c r="T33" i="1"/>
  <c r="Q33" i="1"/>
  <c r="T32" i="1"/>
  <c r="Q32" i="1"/>
  <c r="Q31" i="1"/>
  <c r="H31" i="1"/>
  <c r="I31" i="1" s="1"/>
  <c r="T30" i="1"/>
  <c r="Q30" i="1"/>
  <c r="T29" i="1"/>
  <c r="Q29" i="1"/>
  <c r="T28" i="1"/>
  <c r="Q28" i="1"/>
  <c r="T27" i="1"/>
  <c r="Q27" i="1"/>
  <c r="T26" i="1"/>
  <c r="Q26" i="1"/>
  <c r="Q25" i="1"/>
  <c r="H25" i="1"/>
  <c r="I25" i="1" s="1"/>
  <c r="Q18" i="1"/>
  <c r="Q17" i="1"/>
  <c r="T24" i="1"/>
  <c r="Q24" i="1"/>
  <c r="T23" i="1"/>
  <c r="Q23" i="1"/>
  <c r="T22" i="1"/>
  <c r="Q22" i="1"/>
  <c r="T21" i="1"/>
  <c r="Q21" i="1"/>
  <c r="X55" i="1" l="1"/>
  <c r="X28" i="1"/>
  <c r="X39" i="1"/>
  <c r="X47" i="1"/>
  <c r="X59" i="1"/>
  <c r="X33" i="1"/>
  <c r="X30" i="1"/>
  <c r="X41" i="1"/>
  <c r="X53" i="1"/>
  <c r="X36" i="1"/>
  <c r="X35" i="1"/>
  <c r="X34" i="1"/>
  <c r="AB56" i="1"/>
  <c r="X57" i="1"/>
  <c r="X56" i="1"/>
  <c r="X32" i="1"/>
  <c r="X31" i="1"/>
  <c r="X52" i="1"/>
  <c r="X51" i="1"/>
  <c r="X54" i="1"/>
  <c r="X58" i="1"/>
  <c r="X60" i="1"/>
  <c r="X25" i="1"/>
  <c r="X27" i="1"/>
  <c r="X29" i="1"/>
  <c r="X38" i="1"/>
  <c r="X37" i="1"/>
  <c r="X40" i="1"/>
  <c r="X42" i="1"/>
  <c r="X46" i="1"/>
  <c r="X45" i="1"/>
  <c r="X48" i="1"/>
  <c r="AB44" i="1"/>
  <c r="X44" i="1"/>
  <c r="X43" i="1"/>
  <c r="X49" i="1"/>
  <c r="AB32" i="1"/>
  <c r="AB38" i="1"/>
  <c r="AB53" i="1"/>
  <c r="AA53" i="1" s="1"/>
  <c r="AB54" i="1"/>
  <c r="AA54" i="1" s="1"/>
  <c r="Y55" i="1" l="1"/>
  <c r="Z55" i="1"/>
  <c r="Z56" i="1" s="1"/>
  <c r="Y54" i="1"/>
  <c r="Z54" i="1"/>
  <c r="Y53" i="1"/>
  <c r="Z53" i="1"/>
  <c r="Y49" i="1"/>
  <c r="Z49" i="1"/>
  <c r="X50" i="1" s="1"/>
  <c r="Y43" i="1"/>
  <c r="Z43" i="1"/>
  <c r="Z44" i="1" s="1"/>
  <c r="Y37" i="1"/>
  <c r="Z37" i="1"/>
  <c r="Y31" i="1"/>
  <c r="Z31" i="1"/>
  <c r="Z32" i="1" s="1"/>
  <c r="Y33" i="1" s="1"/>
  <c r="Y25" i="1"/>
  <c r="Z25" i="1"/>
  <c r="X26" i="1" l="1"/>
  <c r="Y26" i="1" s="1"/>
  <c r="Y56" i="1"/>
  <c r="Y44" i="1"/>
  <c r="Y32" i="1"/>
  <c r="Y45" i="1"/>
  <c r="Z45" i="1"/>
  <c r="Z57" i="1"/>
  <c r="Y57" i="1"/>
  <c r="Z3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3" i="1"/>
  <c r="AC54" i="1"/>
  <c r="T13" i="1"/>
  <c r="T17" i="1"/>
  <c r="T18" i="1"/>
  <c r="Z26" i="1" l="1"/>
  <c r="Y27" i="1" s="1"/>
  <c r="Y58" i="1"/>
  <c r="Z58" i="1"/>
  <c r="Z27" i="1"/>
  <c r="Z28" i="1" s="1"/>
  <c r="Y51" i="1"/>
  <c r="Z51" i="1"/>
  <c r="Y50" i="1"/>
  <c r="Z50" i="1"/>
  <c r="Y38" i="1"/>
  <c r="Z38" i="1"/>
  <c r="Y39" i="1" s="1"/>
  <c r="Y35" i="1"/>
  <c r="X21" i="1"/>
  <c r="Y21" i="1" s="1"/>
  <c r="Z39" i="1" l="1"/>
  <c r="Z40" i="1" s="1"/>
  <c r="Y59" i="1"/>
  <c r="Z59" i="1"/>
  <c r="Y28" i="1"/>
  <c r="Y46" i="1"/>
  <c r="Z46" i="1"/>
  <c r="Y47" i="1" s="1"/>
  <c r="Y40" i="1"/>
  <c r="Y52" i="1"/>
  <c r="Z52" i="1"/>
  <c r="Y34" i="1"/>
  <c r="Z34" i="1"/>
  <c r="Z35" i="1"/>
  <c r="Z21" i="1"/>
  <c r="X22" i="1" s="1"/>
  <c r="Y22" i="1" s="1"/>
  <c r="Y60" i="1" l="1"/>
  <c r="Z60" i="1"/>
  <c r="Z47" i="1"/>
  <c r="Y48" i="1" s="1"/>
  <c r="Z41" i="1"/>
  <c r="Y41" i="1"/>
  <c r="Y29" i="1"/>
  <c r="Z29" i="1"/>
  <c r="Y30" i="1" s="1"/>
  <c r="Y36" i="1"/>
  <c r="Z36" i="1"/>
  <c r="Z22" i="1"/>
  <c r="X23" i="1" s="1"/>
  <c r="Z23" i="1" s="1"/>
  <c r="X24" i="1" s="1"/>
  <c r="X12" i="1"/>
  <c r="Y12" i="1" s="1"/>
  <c r="Y42" i="1" l="1"/>
  <c r="Z42" i="1"/>
  <c r="Z48" i="1"/>
  <c r="Z30" i="1"/>
  <c r="Y23" i="1"/>
  <c r="Y24" i="1"/>
  <c r="Z24" i="1"/>
  <c r="Q13" i="1"/>
  <c r="Z12" i="1" l="1"/>
  <c r="X13" i="1" s="1"/>
  <c r="Y13" i="1" l="1"/>
  <c r="Z13" i="1" l="1"/>
  <c r="X14" i="1" s="1"/>
  <c r="Y14" i="1" l="1"/>
  <c r="Z14" i="1"/>
  <c r="X17" i="1"/>
  <c r="Y17" i="1" l="1"/>
  <c r="Z17" i="1"/>
  <c r="X18" i="1" s="1"/>
  <c r="Y18" i="1" l="1"/>
  <c r="Z18" i="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AB31" i="1" l="1"/>
  <c r="AA31" i="1" s="1"/>
  <c r="AB43" i="1"/>
  <c r="AA43" i="1" s="1"/>
  <c r="AB55" i="1"/>
  <c r="AA55" i="1" s="1"/>
  <c r="AB25" i="1"/>
  <c r="AB49" i="1"/>
  <c r="AB37" i="1"/>
  <c r="AA37" i="1" s="1"/>
  <c r="AA49" i="1" l="1"/>
  <c r="V22" i="19" s="1"/>
  <c r="AB50" i="1"/>
  <c r="AA25" i="1"/>
  <c r="P18" i="19" s="1"/>
  <c r="AB26" i="1"/>
  <c r="AA26" i="1" s="1"/>
  <c r="J47" i="19"/>
  <c r="AB21" i="1"/>
  <c r="J40" i="19"/>
  <c r="V30" i="19"/>
  <c r="AH20" i="19"/>
  <c r="J30" i="19"/>
  <c r="V20" i="19"/>
  <c r="AH10" i="19"/>
  <c r="P10" i="19"/>
  <c r="AB50" i="19"/>
  <c r="J50" i="19"/>
  <c r="AB40" i="19"/>
  <c r="P30" i="19"/>
  <c r="V50" i="19"/>
  <c r="P50" i="19"/>
  <c r="AB10" i="19"/>
  <c r="AH30" i="19"/>
  <c r="AH40" i="19"/>
  <c r="J10" i="19"/>
  <c r="AB20" i="19"/>
  <c r="AH50" i="19"/>
  <c r="AC37" i="1"/>
  <c r="V10" i="19"/>
  <c r="P20" i="19"/>
  <c r="J20" i="19"/>
  <c r="P40" i="19"/>
  <c r="V40" i="19"/>
  <c r="AB30" i="19"/>
  <c r="J11" i="19"/>
  <c r="V11" i="19"/>
  <c r="AB21" i="19"/>
  <c r="P31" i="19"/>
  <c r="J31" i="19"/>
  <c r="AB41" i="19"/>
  <c r="AC43" i="1"/>
  <c r="AH41" i="19"/>
  <c r="P41" i="19"/>
  <c r="J21" i="19"/>
  <c r="AB31" i="19"/>
  <c r="AB51" i="19"/>
  <c r="P21" i="19"/>
  <c r="V41" i="19"/>
  <c r="V31" i="19"/>
  <c r="AH21" i="19"/>
  <c r="AB11" i="19"/>
  <c r="P51" i="19"/>
  <c r="V21" i="19"/>
  <c r="AH31" i="19"/>
  <c r="V51" i="19"/>
  <c r="J51" i="19"/>
  <c r="AH51" i="19"/>
  <c r="AH11" i="19"/>
  <c r="J41" i="19"/>
  <c r="P11" i="19"/>
  <c r="AB27"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17" i="19"/>
  <c r="J7" i="19"/>
  <c r="V37" i="19"/>
  <c r="AH17" i="19"/>
  <c r="P7" i="19"/>
  <c r="AC5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5" i="1"/>
  <c r="AH8" i="19"/>
  <c r="P38" i="19"/>
  <c r="AB48" i="19"/>
  <c r="J28" i="19"/>
  <c r="AH38" i="19"/>
  <c r="V8" i="19"/>
  <c r="J48" i="19"/>
  <c r="P48" i="19"/>
  <c r="AH48" i="19"/>
  <c r="V28" i="19"/>
  <c r="AB18" i="19"/>
  <c r="AH18" i="19"/>
  <c r="AB8" i="19"/>
  <c r="J8" i="19"/>
  <c r="V18" i="19"/>
  <c r="P28" i="19"/>
  <c r="P8" i="19"/>
  <c r="J18" i="19"/>
  <c r="J38" i="19"/>
  <c r="AB39" i="1"/>
  <c r="AA38" i="1"/>
  <c r="AA44" i="1"/>
  <c r="AB45" i="1"/>
  <c r="AA45" i="1" s="1"/>
  <c r="AB46" i="1"/>
  <c r="AB51" i="1"/>
  <c r="AA51" i="1" s="1"/>
  <c r="AB52" i="1"/>
  <c r="AA52" i="1" s="1"/>
  <c r="AA50" i="1"/>
  <c r="AA56" i="1"/>
  <c r="AB57" i="1"/>
  <c r="AA32" i="1"/>
  <c r="AB33" i="1"/>
  <c r="V48" i="19" l="1"/>
  <c r="AB38" i="19"/>
  <c r="AH28" i="19"/>
  <c r="V38" i="19"/>
  <c r="AB28" i="19"/>
  <c r="P47" i="19"/>
  <c r="AB17" i="19"/>
  <c r="AH32" i="19"/>
  <c r="AB52" i="19"/>
  <c r="J32" i="19"/>
  <c r="V12" i="19"/>
  <c r="J42" i="19"/>
  <c r="J12" i="19"/>
  <c r="J22" i="19"/>
  <c r="AB12" i="19"/>
  <c r="AC49"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W27" i="19"/>
  <c r="P37" i="19"/>
  <c r="J27" i="19"/>
  <c r="AH7" i="19"/>
  <c r="AH27" i="19"/>
  <c r="V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4"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1" i="1"/>
  <c r="AD12" i="19"/>
  <c r="AD32" i="19"/>
  <c r="AD22" i="19"/>
  <c r="X52" i="19"/>
  <c r="AD52" i="19"/>
  <c r="L42" i="19"/>
  <c r="R42" i="19"/>
  <c r="AJ21" i="19"/>
  <c r="AD31" i="19"/>
  <c r="R21" i="19"/>
  <c r="AD41" i="19"/>
  <c r="AJ11" i="19"/>
  <c r="AJ51" i="19"/>
  <c r="AC45" i="1"/>
  <c r="L41" i="19"/>
  <c r="AD11" i="19"/>
  <c r="L21" i="19"/>
  <c r="L11" i="19"/>
  <c r="X51" i="19"/>
  <c r="X21" i="19"/>
  <c r="R11" i="19"/>
  <c r="R31" i="19"/>
  <c r="AJ41" i="19"/>
  <c r="L31" i="19"/>
  <c r="R51" i="19"/>
  <c r="X31" i="19"/>
  <c r="X11" i="19"/>
  <c r="X41" i="19"/>
  <c r="AJ31" i="19"/>
  <c r="AD51" i="19"/>
  <c r="R41" i="19"/>
  <c r="AD21" i="19"/>
  <c r="L51" i="19"/>
  <c r="AB22" i="1"/>
  <c r="AA21" i="1"/>
  <c r="AA33" i="1"/>
  <c r="AB34" i="1"/>
  <c r="AA57" i="1"/>
  <c r="AB58" i="1"/>
  <c r="K42" i="19"/>
  <c r="AC32" i="19"/>
  <c r="W42" i="19"/>
  <c r="AI52" i="19"/>
  <c r="K22" i="19"/>
  <c r="Q32" i="19"/>
  <c r="AI12" i="19"/>
  <c r="AC52" i="19"/>
  <c r="Q42" i="19"/>
  <c r="AC42" i="19"/>
  <c r="K12" i="19"/>
  <c r="Q22" i="19"/>
  <c r="W52" i="19"/>
  <c r="AI42" i="19"/>
  <c r="W32" i="19"/>
  <c r="AI22" i="19"/>
  <c r="W12" i="19"/>
  <c r="AI32" i="19"/>
  <c r="AC12" i="19"/>
  <c r="Q12" i="19"/>
  <c r="Q52" i="19"/>
  <c r="AC50" i="1"/>
  <c r="K32" i="19"/>
  <c r="W22" i="19"/>
  <c r="K52" i="19"/>
  <c r="AC22" i="19"/>
  <c r="AC40" i="19"/>
  <c r="W10" i="19"/>
  <c r="AC50" i="19"/>
  <c r="Q10" i="19"/>
  <c r="Q30" i="19"/>
  <c r="W50" i="19"/>
  <c r="K40" i="19"/>
  <c r="Q50" i="19"/>
  <c r="W20" i="19"/>
  <c r="AC38" i="1"/>
  <c r="K10" i="19"/>
  <c r="Q40" i="19"/>
  <c r="K30" i="19"/>
  <c r="AI50" i="19"/>
  <c r="AI20" i="19"/>
  <c r="K50" i="19"/>
  <c r="AI40" i="19"/>
  <c r="W40" i="19"/>
  <c r="K20" i="19"/>
  <c r="AC10" i="19"/>
  <c r="AI10" i="19"/>
  <c r="AC20" i="19"/>
  <c r="AI30" i="19"/>
  <c r="AC30" i="19"/>
  <c r="W30" i="19"/>
  <c r="Q20" i="19"/>
  <c r="AB28" i="1"/>
  <c r="AA27" i="1"/>
  <c r="K39" i="19"/>
  <c r="AC39" i="19"/>
  <c r="W29" i="19"/>
  <c r="AI49" i="19"/>
  <c r="W9" i="19"/>
  <c r="AC19" i="19"/>
  <c r="Q49" i="19"/>
  <c r="W49" i="19"/>
  <c r="AC9" i="19"/>
  <c r="AI9" i="19"/>
  <c r="Q29" i="19"/>
  <c r="W39" i="19"/>
  <c r="Q39" i="19"/>
  <c r="AC32"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6" i="1"/>
  <c r="Q33" i="19"/>
  <c r="AI23" i="19"/>
  <c r="K53" i="19"/>
  <c r="AC23" i="19"/>
  <c r="AC13" i="19"/>
  <c r="W23" i="19"/>
  <c r="W33" i="19"/>
  <c r="Q13" i="19"/>
  <c r="W13" i="19"/>
  <c r="AI13" i="19"/>
  <c r="Q43" i="19"/>
  <c r="Q23" i="19"/>
  <c r="W53" i="19"/>
  <c r="M12" i="19"/>
  <c r="AK42" i="19"/>
  <c r="AE32" i="19"/>
  <c r="AC52" i="1"/>
  <c r="M52" i="19"/>
  <c r="S12" i="19"/>
  <c r="M32" i="19"/>
  <c r="S52" i="19"/>
  <c r="Y52" i="19"/>
  <c r="Y42" i="19"/>
  <c r="AK12" i="19"/>
  <c r="S22" i="19"/>
  <c r="AE12" i="19"/>
  <c r="Y22" i="19"/>
  <c r="S32" i="19"/>
  <c r="AK52" i="19"/>
  <c r="M22" i="19"/>
  <c r="AK32" i="19"/>
  <c r="AE22" i="19"/>
  <c r="AE42" i="19"/>
  <c r="Y32" i="19"/>
  <c r="M42" i="19"/>
  <c r="Y12" i="19"/>
  <c r="AE52" i="19"/>
  <c r="AK22" i="19"/>
  <c r="S42" i="19"/>
  <c r="AA46" i="1"/>
  <c r="AB48" i="1"/>
  <c r="AA48" i="1" s="1"/>
  <c r="AB47" i="1"/>
  <c r="AA47" i="1" s="1"/>
  <c r="AA39" i="1"/>
  <c r="AB40" i="1"/>
  <c r="AB17"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6" i="1"/>
  <c r="K7" i="19" l="1"/>
  <c r="Q7" i="19"/>
  <c r="AI37" i="19"/>
  <c r="AC17" i="19"/>
  <c r="AC27" i="19"/>
  <c r="Q27" i="19"/>
  <c r="AI7" i="19"/>
  <c r="K17" i="19"/>
  <c r="W37" i="19"/>
  <c r="AI27" i="19"/>
  <c r="K27" i="19"/>
  <c r="AC37" i="19"/>
  <c r="W47" i="19"/>
  <c r="AI47" i="19"/>
  <c r="AC7" i="19"/>
  <c r="K47" i="19"/>
  <c r="Q17" i="19"/>
  <c r="K37" i="19"/>
  <c r="AI17" i="19"/>
  <c r="W7" i="19"/>
  <c r="Q47" i="19"/>
  <c r="Q37" i="19"/>
  <c r="AC47" i="19"/>
  <c r="W17" i="19"/>
  <c r="AA17" i="1"/>
  <c r="AB18" i="1"/>
  <c r="AA18" i="1" s="1"/>
  <c r="R40" i="19"/>
  <c r="AD10" i="19"/>
  <c r="X40" i="19"/>
  <c r="AJ10" i="19"/>
  <c r="R50" i="19"/>
  <c r="X10" i="19"/>
  <c r="R30" i="19"/>
  <c r="AC39" i="1"/>
  <c r="L10" i="19"/>
  <c r="L50" i="19"/>
  <c r="AJ20" i="19"/>
  <c r="AJ40" i="19"/>
  <c r="AD30" i="19"/>
  <c r="R20" i="19"/>
  <c r="AD50" i="19"/>
  <c r="AJ30" i="19"/>
  <c r="AJ50" i="19"/>
  <c r="X30" i="19"/>
  <c r="AD20" i="19"/>
  <c r="L40" i="19"/>
  <c r="X50" i="19"/>
  <c r="X20" i="19"/>
  <c r="AD40" i="19"/>
  <c r="R10" i="19"/>
  <c r="L30" i="19"/>
  <c r="L20" i="19"/>
  <c r="AA58" i="1"/>
  <c r="AB59" i="1"/>
  <c r="AD47" i="19"/>
  <c r="AJ27" i="19"/>
  <c r="AD27" i="19"/>
  <c r="AJ7" i="19"/>
  <c r="AJ37" i="19"/>
  <c r="L27" i="19"/>
  <c r="AD17" i="19"/>
  <c r="L37" i="19"/>
  <c r="R17" i="19"/>
  <c r="AJ17" i="19"/>
  <c r="X7" i="19"/>
  <c r="X47" i="19"/>
  <c r="L7" i="19"/>
  <c r="L17" i="19"/>
  <c r="R27" i="19"/>
  <c r="X27" i="19"/>
  <c r="R7" i="19"/>
  <c r="X17" i="19"/>
  <c r="AJ47" i="19"/>
  <c r="L47" i="19"/>
  <c r="R37" i="19"/>
  <c r="AD7" i="19"/>
  <c r="X37" i="19"/>
  <c r="AC21" i="1"/>
  <c r="R47" i="19"/>
  <c r="AD37" i="19"/>
  <c r="AB29" i="1"/>
  <c r="AA29" i="1" s="1"/>
  <c r="AA28" i="1"/>
  <c r="AB30" i="1"/>
  <c r="AA30" i="1" s="1"/>
  <c r="AJ43" i="19"/>
  <c r="AD33" i="19"/>
  <c r="X33" i="19"/>
  <c r="X13" i="19"/>
  <c r="AD43" i="19"/>
  <c r="L43" i="19"/>
  <c r="AC57" i="1"/>
  <c r="X23" i="19"/>
  <c r="R33" i="19"/>
  <c r="R43" i="19"/>
  <c r="AD53" i="19"/>
  <c r="AJ13" i="19"/>
  <c r="R23" i="19"/>
  <c r="R13" i="19"/>
  <c r="AJ53" i="19"/>
  <c r="L33" i="19"/>
  <c r="L23" i="19"/>
  <c r="X43" i="19"/>
  <c r="X53" i="19"/>
  <c r="AD13" i="19"/>
  <c r="L53" i="19"/>
  <c r="L13" i="19"/>
  <c r="AD23" i="19"/>
  <c r="AJ33" i="19"/>
  <c r="AJ23" i="19"/>
  <c r="R53" i="19"/>
  <c r="AA22" i="1"/>
  <c r="AB23"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7"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7"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8" i="1"/>
  <c r="AG11" i="19"/>
  <c r="AM41" i="19"/>
  <c r="AA21" i="19"/>
  <c r="AA51" i="19"/>
  <c r="U51" i="19"/>
  <c r="U31" i="19"/>
  <c r="AA11" i="19"/>
  <c r="AG21" i="19"/>
  <c r="O31" i="19"/>
  <c r="AA34" i="1"/>
  <c r="AB35" i="1"/>
  <c r="AA35" i="1" s="1"/>
  <c r="AB36" i="1"/>
  <c r="AA36" i="1" s="1"/>
  <c r="AA40" i="1"/>
  <c r="AB41" i="1"/>
  <c r="AE11" i="19"/>
  <c r="Y41" i="19"/>
  <c r="M41" i="19"/>
  <c r="Y21" i="19"/>
  <c r="AK41" i="19"/>
  <c r="S31" i="19"/>
  <c r="M31" i="19"/>
  <c r="M51" i="19"/>
  <c r="Y51" i="19"/>
  <c r="AK21" i="19"/>
  <c r="AK31" i="19"/>
  <c r="Y11" i="19"/>
  <c r="AE41" i="19"/>
  <c r="AE21" i="19"/>
  <c r="S51" i="19"/>
  <c r="AE51" i="19"/>
  <c r="AK51" i="19"/>
  <c r="M21" i="19"/>
  <c r="AE31" i="19"/>
  <c r="AC46"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3" i="1"/>
  <c r="AD9" i="19"/>
  <c r="AJ49" i="19"/>
  <c r="L39" i="19"/>
  <c r="R19" i="19"/>
  <c r="AJ39" i="19"/>
  <c r="AJ29" i="19"/>
  <c r="AJ19" i="19"/>
  <c r="AJ9" i="19"/>
  <c r="AD49" i="19"/>
  <c r="L19" i="19"/>
  <c r="L29" i="19"/>
  <c r="R49" i="19"/>
  <c r="AA41" i="1" l="1"/>
  <c r="AB42" i="1"/>
  <c r="AA42" i="1" s="1"/>
  <c r="AG39" i="19"/>
  <c r="AG29" i="19"/>
  <c r="AM19" i="19"/>
  <c r="O39" i="19"/>
  <c r="AC36"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2"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8"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0"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5" i="1"/>
  <c r="T19" i="19"/>
  <c r="AL49" i="19"/>
  <c r="T29" i="19"/>
  <c r="AF29" i="19"/>
  <c r="T18" i="19"/>
  <c r="N48" i="19"/>
  <c r="N8" i="19"/>
  <c r="T28" i="19"/>
  <c r="AF38" i="19"/>
  <c r="Z28" i="19"/>
  <c r="Z18" i="19"/>
  <c r="AF8" i="19"/>
  <c r="AC29"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4" i="1"/>
  <c r="M9" i="19"/>
  <c r="Y29" i="19"/>
  <c r="AA59" i="1"/>
  <c r="AB60" i="1"/>
  <c r="AA60" i="1" s="1"/>
  <c r="AM46" i="19"/>
  <c r="U36" i="19"/>
  <c r="AG16" i="19"/>
  <c r="O6" i="19"/>
  <c r="AA36" i="19"/>
  <c r="AM16" i="19"/>
  <c r="U6" i="19"/>
  <c r="AG46" i="19"/>
  <c r="AA16" i="19"/>
  <c r="AC18" i="1"/>
  <c r="AA6" i="19"/>
  <c r="AG6" i="19"/>
  <c r="AA46" i="19"/>
  <c r="AM26" i="19"/>
  <c r="U16" i="19"/>
  <c r="O36" i="19"/>
  <c r="U26" i="19"/>
  <c r="O46" i="19"/>
  <c r="AA26" i="19"/>
  <c r="AM6" i="19"/>
  <c r="U46" i="19"/>
  <c r="AG26" i="19"/>
  <c r="O16" i="19"/>
  <c r="AG36" i="19"/>
  <c r="O26" i="19"/>
  <c r="AM36" i="19"/>
  <c r="AB24" i="1"/>
  <c r="AA24" i="1" s="1"/>
  <c r="AA23" i="1"/>
  <c r="O8" i="19"/>
  <c r="AA48" i="19"/>
  <c r="AM38" i="19"/>
  <c r="U48" i="19"/>
  <c r="AA18" i="19"/>
  <c r="AG18" i="19"/>
  <c r="AG48" i="19"/>
  <c r="AM18" i="19"/>
  <c r="AA28" i="19"/>
  <c r="AG28" i="19"/>
  <c r="AA8" i="19"/>
  <c r="U18" i="19"/>
  <c r="AG38" i="19"/>
  <c r="U38" i="19"/>
  <c r="AM8" i="19"/>
  <c r="AA38" i="19"/>
  <c r="AM48" i="19"/>
  <c r="U28" i="19"/>
  <c r="O38" i="19"/>
  <c r="U8" i="19"/>
  <c r="AG8" i="19"/>
  <c r="AC30"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8" i="1"/>
  <c r="M33" i="19"/>
  <c r="AF6" i="19"/>
  <c r="N46" i="19"/>
  <c r="Z26" i="19"/>
  <c r="AL6" i="19"/>
  <c r="AL36" i="19"/>
  <c r="AF26" i="19"/>
  <c r="Z6" i="19"/>
  <c r="T26" i="19"/>
  <c r="Z46" i="19"/>
  <c r="AF46" i="19"/>
  <c r="T46" i="19"/>
  <c r="T6" i="19"/>
  <c r="AF36" i="19"/>
  <c r="N26" i="19"/>
  <c r="Z16" i="19"/>
  <c r="AL26" i="19"/>
  <c r="Z36" i="19"/>
  <c r="N36" i="19"/>
  <c r="AL46" i="19"/>
  <c r="T36" i="19"/>
  <c r="AF16" i="19"/>
  <c r="N6" i="19"/>
  <c r="N16" i="19"/>
  <c r="AC17"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9" i="1"/>
  <c r="T53" i="19"/>
  <c r="AL33" i="19"/>
  <c r="T13" i="19"/>
  <c r="Z33" i="19"/>
  <c r="Z47" i="19"/>
  <c r="T7" i="19"/>
  <c r="AL37" i="19"/>
  <c r="T17" i="19"/>
  <c r="Z17" i="19"/>
  <c r="AF7" i="19"/>
  <c r="AF37" i="19"/>
  <c r="N17" i="19"/>
  <c r="AF27" i="19"/>
  <c r="AC23"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2"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4" i="1"/>
  <c r="AA17" i="19"/>
  <c r="O7" i="19"/>
  <c r="AA37" i="19"/>
  <c r="AA27" i="19"/>
  <c r="AM27" i="19"/>
  <c r="U17" i="19"/>
  <c r="U47" i="19"/>
  <c r="AG17" i="19"/>
  <c r="O47" i="19"/>
  <c r="Z40" i="19"/>
  <c r="AC41"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61" i="1" l="1"/>
  <c r="L61" i="1" s="1"/>
  <c r="K67" i="1"/>
  <c r="L67" i="1" s="1"/>
  <c r="K43" i="1"/>
  <c r="L43" i="1" s="1"/>
  <c r="K31" i="1"/>
  <c r="L31" i="1" s="1"/>
  <c r="K37" i="1"/>
  <c r="L37" i="1" s="1"/>
  <c r="K25" i="1"/>
  <c r="L25" i="1" s="1"/>
  <c r="K12" i="1"/>
  <c r="L12" i="1" s="1"/>
  <c r="K55" i="1"/>
  <c r="L55" i="1" s="1"/>
  <c r="K49" i="1"/>
  <c r="L49" i="1" s="1"/>
  <c r="AJ26" i="18" l="1"/>
  <c r="R18" i="18"/>
  <c r="X34" i="18"/>
  <c r="AJ10" i="18"/>
  <c r="AD26" i="18"/>
  <c r="AD42" i="18"/>
  <c r="L34" i="18"/>
  <c r="AJ42" i="18"/>
  <c r="R10" i="18"/>
  <c r="AJ34" i="18"/>
  <c r="X10" i="18"/>
  <c r="R26" i="18"/>
  <c r="AD18" i="18"/>
  <c r="M55" i="1"/>
  <c r="L10" i="18"/>
  <c r="L18" i="18"/>
  <c r="R34" i="18"/>
  <c r="X42" i="18"/>
  <c r="AD34" i="18"/>
  <c r="AD10" i="18"/>
  <c r="X26" i="18"/>
  <c r="N55" i="1"/>
  <c r="L26" i="18"/>
  <c r="R42" i="18"/>
  <c r="AJ18" i="18"/>
  <c r="L42" i="18"/>
  <c r="X18" i="18"/>
  <c r="J40" i="18"/>
  <c r="J8" i="18"/>
  <c r="AB40" i="18"/>
  <c r="AB32" i="18"/>
  <c r="AH32" i="18"/>
  <c r="AB8" i="18"/>
  <c r="AB24" i="18"/>
  <c r="AH16" i="18"/>
  <c r="V16" i="18"/>
  <c r="N31" i="1"/>
  <c r="J16" i="18"/>
  <c r="J24" i="18"/>
  <c r="P32" i="18"/>
  <c r="J32" i="18"/>
  <c r="V24" i="18"/>
  <c r="P8" i="18"/>
  <c r="P24" i="18"/>
  <c r="P16" i="18"/>
  <c r="P40" i="18"/>
  <c r="V32" i="18"/>
  <c r="M31" i="1"/>
  <c r="V40" i="18"/>
  <c r="V8" i="18"/>
  <c r="AH8" i="18"/>
  <c r="AB16" i="18"/>
  <c r="AH40" i="18"/>
  <c r="AH24" i="18"/>
  <c r="AL40" i="18"/>
  <c r="Z16" i="18"/>
  <c r="T8" i="18"/>
  <c r="T24" i="18"/>
  <c r="AF16" i="18"/>
  <c r="AL24" i="18"/>
  <c r="Z32" i="18"/>
  <c r="N8" i="18"/>
  <c r="N32" i="18"/>
  <c r="M43" i="1"/>
  <c r="N16" i="18"/>
  <c r="N43" i="1"/>
  <c r="Z8" i="18"/>
  <c r="AF24" i="18"/>
  <c r="AF32" i="18"/>
  <c r="T40" i="18"/>
  <c r="N24" i="18"/>
  <c r="AF40" i="18"/>
  <c r="Z40" i="18"/>
  <c r="AL8" i="18"/>
  <c r="AF8" i="18"/>
  <c r="AL32" i="18"/>
  <c r="N40" i="18"/>
  <c r="Z24" i="18"/>
  <c r="AL16" i="18"/>
  <c r="T32" i="18"/>
  <c r="T16" i="18"/>
  <c r="AB38" i="18"/>
  <c r="AB22" i="18"/>
  <c r="P22" i="18"/>
  <c r="V30" i="18"/>
  <c r="AB30" i="18"/>
  <c r="AB14" i="18"/>
  <c r="M12" i="1"/>
  <c r="AB12" i="1" s="1"/>
  <c r="J38" i="18"/>
  <c r="AH6" i="18"/>
  <c r="V14" i="18"/>
  <c r="AH30" i="18"/>
  <c r="J30" i="18"/>
  <c r="J22" i="18"/>
  <c r="P38" i="18"/>
  <c r="V38" i="18"/>
  <c r="AB6" i="18"/>
  <c r="N12" i="1"/>
  <c r="P14" i="18"/>
  <c r="V22" i="18"/>
  <c r="J6" i="18"/>
  <c r="AH22" i="18"/>
  <c r="AH14" i="18"/>
  <c r="J14" i="18"/>
  <c r="P30" i="18"/>
  <c r="V6" i="18"/>
  <c r="AH38" i="18"/>
  <c r="P6" i="18"/>
  <c r="AF30" i="18"/>
  <c r="T14" i="18"/>
  <c r="Z22" i="18"/>
  <c r="AL38" i="18"/>
  <c r="T30" i="18"/>
  <c r="N14" i="18"/>
  <c r="Z6" i="18"/>
  <c r="M25" i="1"/>
  <c r="AF38" i="18"/>
  <c r="T38" i="18"/>
  <c r="AL6" i="18"/>
  <c r="T22" i="18"/>
  <c r="Z14" i="18"/>
  <c r="AL14" i="18"/>
  <c r="Z38" i="18"/>
  <c r="N22" i="18"/>
  <c r="AF22" i="18"/>
  <c r="N6" i="18"/>
  <c r="AF6" i="18"/>
  <c r="AF14" i="18"/>
  <c r="N25" i="1"/>
  <c r="N30" i="18"/>
  <c r="AL30" i="18"/>
  <c r="T6" i="18"/>
  <c r="Z30" i="18"/>
  <c r="N38" i="18"/>
  <c r="AL22" i="18"/>
  <c r="M67" i="1"/>
  <c r="N67" i="1"/>
  <c r="AB36" i="18"/>
  <c r="P36" i="18"/>
  <c r="J12" i="18"/>
  <c r="V28" i="18"/>
  <c r="J44" i="18"/>
  <c r="AH44" i="18"/>
  <c r="AB28" i="18"/>
  <c r="AH28" i="18"/>
  <c r="AB12" i="18"/>
  <c r="AH12" i="18"/>
  <c r="V12" i="18"/>
  <c r="J20" i="18"/>
  <c r="V36" i="18"/>
  <c r="P12" i="18"/>
  <c r="V20" i="18"/>
  <c r="P28" i="18"/>
  <c r="P44" i="18"/>
  <c r="J28" i="18"/>
  <c r="P20" i="18"/>
  <c r="AH36" i="18"/>
  <c r="AH20" i="18"/>
  <c r="V44" i="18"/>
  <c r="AB20" i="18"/>
  <c r="J36" i="18"/>
  <c r="AB44" i="18"/>
  <c r="AH42" i="18"/>
  <c r="V18" i="18"/>
  <c r="AB26" i="18"/>
  <c r="AB34" i="18"/>
  <c r="AH26" i="18"/>
  <c r="AB42" i="18"/>
  <c r="V26" i="18"/>
  <c r="AH18" i="18"/>
  <c r="V42" i="18"/>
  <c r="J34" i="18"/>
  <c r="P26" i="18"/>
  <c r="J10" i="18"/>
  <c r="V10" i="18"/>
  <c r="M49" i="1"/>
  <c r="J42" i="18"/>
  <c r="P34" i="18"/>
  <c r="AB18" i="18"/>
  <c r="AH34" i="18"/>
  <c r="P10" i="18"/>
  <c r="V34" i="18"/>
  <c r="P42" i="18"/>
  <c r="AB10" i="18"/>
  <c r="J18" i="18"/>
  <c r="N49" i="1"/>
  <c r="J26" i="18"/>
  <c r="AH10" i="18"/>
  <c r="P18" i="18"/>
  <c r="M37" i="1"/>
  <c r="L16" i="18"/>
  <c r="R40" i="18"/>
  <c r="R24" i="18"/>
  <c r="L40" i="18"/>
  <c r="L8" i="18"/>
  <c r="X16" i="18"/>
  <c r="AJ32" i="18"/>
  <c r="AD8" i="18"/>
  <c r="X24" i="18"/>
  <c r="X32" i="18"/>
  <c r="R32" i="18"/>
  <c r="AJ40" i="18"/>
  <c r="AJ16" i="18"/>
  <c r="R16" i="18"/>
  <c r="R8" i="18"/>
  <c r="AD40" i="18"/>
  <c r="AD32" i="18"/>
  <c r="AD24" i="18"/>
  <c r="L24" i="18"/>
  <c r="X40" i="18"/>
  <c r="AJ24" i="18"/>
  <c r="L32" i="18"/>
  <c r="AJ8" i="18"/>
  <c r="AD16" i="18"/>
  <c r="N37" i="1"/>
  <c r="X8" i="18"/>
  <c r="N61" i="1"/>
  <c r="M61" i="1"/>
  <c r="AB61" i="1" s="1"/>
  <c r="AA61" i="1" s="1"/>
  <c r="Z42" i="18"/>
  <c r="AF18" i="18"/>
  <c r="T18" i="18"/>
  <c r="Z26" i="18"/>
  <c r="N18" i="18"/>
  <c r="AF10" i="18"/>
  <c r="T26" i="18"/>
  <c r="Z10" i="18"/>
  <c r="N42" i="18"/>
  <c r="T10" i="18"/>
  <c r="Z18" i="18"/>
  <c r="T42" i="18"/>
  <c r="N10" i="18"/>
  <c r="Z34" i="18"/>
  <c r="N34" i="18"/>
  <c r="AF34" i="18"/>
  <c r="AL34" i="18"/>
  <c r="AF42" i="18"/>
  <c r="AF26" i="18"/>
  <c r="N26" i="18"/>
  <c r="AL42" i="18"/>
  <c r="T34" i="18"/>
  <c r="AL26" i="18"/>
  <c r="AL18" i="18"/>
  <c r="AL10" i="18"/>
  <c r="AB13" i="1" l="1"/>
  <c r="AA13" i="1" s="1"/>
  <c r="AB14" i="1"/>
  <c r="AA14" i="1" s="1"/>
  <c r="AA12" i="1"/>
  <c r="AC61" i="1"/>
  <c r="AH34" i="19"/>
  <c r="J54" i="19"/>
  <c r="AH24" i="19"/>
  <c r="P14" i="19"/>
  <c r="P34" i="19"/>
  <c r="J24" i="19"/>
  <c r="P54" i="19"/>
  <c r="AB54" i="19"/>
  <c r="AH44" i="19"/>
  <c r="V34" i="19"/>
  <c r="V24" i="19"/>
  <c r="J34" i="19"/>
  <c r="P44" i="19"/>
  <c r="AH14" i="19"/>
  <c r="AH54" i="19"/>
  <c r="V54" i="19"/>
  <c r="AB44" i="19"/>
  <c r="AB24" i="19"/>
  <c r="P24" i="19"/>
  <c r="AB14" i="19"/>
  <c r="V14" i="19"/>
  <c r="J14" i="19"/>
  <c r="AB34" i="19"/>
  <c r="V44" i="19"/>
  <c r="J44" i="19"/>
  <c r="AC14" i="1" l="1"/>
  <c r="L36" i="19"/>
  <c r="X6" i="19"/>
  <c r="AJ6" i="19"/>
  <c r="L16" i="19"/>
  <c r="AJ36" i="19"/>
  <c r="L26" i="19"/>
  <c r="AJ46" i="19"/>
  <c r="AJ26" i="19"/>
  <c r="X36" i="19"/>
  <c r="R46" i="19"/>
  <c r="X46" i="19"/>
  <c r="AD6" i="19"/>
  <c r="AJ16" i="19"/>
  <c r="AD46" i="19"/>
  <c r="L46" i="19"/>
  <c r="R6" i="19"/>
  <c r="AD26" i="19"/>
  <c r="X26" i="19"/>
  <c r="L6" i="19"/>
  <c r="X16" i="19"/>
  <c r="R36" i="19"/>
  <c r="AD36" i="19"/>
  <c r="AD16" i="19"/>
  <c r="R26" i="19"/>
  <c r="R16" i="19"/>
  <c r="AH16" i="19"/>
  <c r="AB16" i="19"/>
  <c r="J26" i="19"/>
  <c r="AH26" i="19"/>
  <c r="V6" i="19"/>
  <c r="J16" i="19"/>
  <c r="J46" i="19"/>
  <c r="P16" i="19"/>
  <c r="V26" i="19"/>
  <c r="P6" i="19"/>
  <c r="AH36" i="19"/>
  <c r="AH6" i="19"/>
  <c r="P26" i="19"/>
  <c r="V46" i="19"/>
  <c r="V16" i="19"/>
  <c r="AH46" i="19"/>
  <c r="V36" i="19"/>
  <c r="AB46" i="19"/>
  <c r="AC12" i="1"/>
  <c r="AB36" i="19"/>
  <c r="J6" i="19"/>
  <c r="AB6" i="19"/>
  <c r="P46" i="19"/>
  <c r="P36" i="19"/>
  <c r="AB26" i="19"/>
  <c r="J36" i="19"/>
  <c r="AC13" i="1"/>
  <c r="W36" i="19"/>
  <c r="Q6" i="19"/>
  <c r="AC36" i="19"/>
  <c r="K6" i="19"/>
  <c r="K16" i="19"/>
  <c r="Q16" i="19"/>
  <c r="W26" i="19"/>
  <c r="K26" i="19"/>
  <c r="AC26" i="19"/>
  <c r="AI36" i="19"/>
  <c r="AC6" i="19"/>
  <c r="AI6" i="19"/>
  <c r="K46" i="19"/>
  <c r="AI16" i="19"/>
  <c r="AI46" i="19"/>
  <c r="Q36" i="19"/>
  <c r="AC46" i="19"/>
  <c r="W6" i="19"/>
  <c r="Q46" i="19"/>
  <c r="AC16" i="19"/>
  <c r="W16" i="19"/>
  <c r="K36" i="19"/>
  <c r="Q26" i="19"/>
  <c r="W46" i="19"/>
  <c r="AI26"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<sst xmlns="http://schemas.openxmlformats.org/spreadsheetml/2006/main" count="402" uniqueCount="277">
  <si>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</si>
  <si>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</si>
  <si>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</si>
  <si>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</si>
  <si>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</si>
  <si>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</si>
  <si>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</si>
  <si>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</si>
  <si>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</si>
  <si>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</si>
  <si>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</si>
  <si>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</si>
  <si>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</si>
  <si>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</si>
  <si>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</si>
  <si>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</si>
  <si>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</si>
  <si>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</si>
  <si>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</si>
  <si>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</si>
  <si>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</si>
  <si>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</si>
  <si>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</si>
  <si>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</si>
  <si>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</si>
  <si>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</si>
  <si>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</si>
  <si>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</si>
  <si>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</si>
  <si>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</si>
  <si>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</si>
  <si>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</si>
  <si>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</si>
  <si>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</si>
  <si>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</si>
  <si>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</si>
  <si>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</si>
  <si>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</si>
  <si>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</si>
  <si>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</si>
  <si>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</si>
  <si>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</si>
  <si>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</si>
  <si>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</si>
  <si>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</si>
  <si>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</si>
  <si>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</si>
  <si>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</si>
  <si>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</si>
  <si>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</si>
  <si>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</si>
  <si>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</si>
  <si>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</si>
  <si>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</si>
  <si>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</si>
  <si>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</si>
  <si>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</si>
  <si>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</si>
  <si>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</si>
  <si>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</si>
  <si>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</si>
  <si>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</si>
  <si>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</si>
  <si>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</si>
  <si>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</si>
  <si>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</si>
  <si>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</si>
  <si>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</si>
  <si>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</si>
  <si>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</si>
  <si>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</si>
  <si>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</si>
  <si>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</si>
  <si>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</si>
  <si>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</si>
  <si>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</si>
  <si>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</si>
  <si>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</si>
  <si>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</si>
  <si>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</si>
  <si>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</si>
  <si>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</si>
  <si>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</si>
  <si>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</si>
  <si>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</si>
  <si>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</si>
  <si>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</si>
  <si>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</si>
  <si>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</si>
  <si>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</si>
  <si>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</si>
  <si>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</si>
  <si>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</si>
  <si>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</si>
  <si>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</si>
  <si>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</si>
  <si>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</si>
  <si>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</si>
  <si>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</si>
  <si>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</si>
  <si>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</si>
  <si>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</si>
  <si>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</si>
  <si>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</si>
  <si>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</si>
  <si>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</si>
  <si>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</si>
  <si>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</si>
  <si>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</si>
  <si>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</si>
  <si>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</si>
  <si>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</si>
  <si>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</si>
  <si>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</si>
  <si>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</si>
  <si>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</si>
  <si>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</si>
  <si>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</si>
  <si>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</si>
  <si>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</si>
  <si>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</si>
  <si>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</si>
  <si>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</si>
  <si>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</si>
  <si>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</si>
  <si>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</si>
  <si>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</si>
  <si>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</si>
  <si>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</si>
  <si>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</si>
  <si>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</si>
  <si>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</si>
  <si>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</si>
  <si>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</si>
  <si>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</si>
  <si>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</si>
  <si>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</si>
  <si>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</si>
  <si>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</si>
  <si>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</si>
  <si>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</si>
  <si>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</si>
  <si>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</si>
  <si>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</si>
  <si>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</si>
  <si>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</si>
  <si>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</si>
  <si>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</si>
  <si>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</si>
  <si>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</si>
  <si>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</si>
  <si>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</si>
  <si>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</si>
  <si>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</si>
  <si>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</si>
  <si>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</si>
  <si>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</si>
  <si>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</si>
  <si>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</si>
  <si>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</si>
  <si>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</si>
  <si>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</si>
  <si>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</si>
  <si>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</si>
  <si>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</si>
  <si>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</si>
  <si>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</si>
  <si>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</si>
  <si>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</si>
  <si>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</si>
  <si>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</si>
  <si>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</si>
  <si>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</si>
  <si>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</si>
  <si>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</si>
  <si>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</si>
  <si>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</si>
  <si>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</si>
  <si>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</si>
  <si>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</si>
  <si>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</si>
  <si>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</si>
  <si>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</si>
  <si>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</si>
  <si>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</si>
  <si>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</si>
  <si>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</si>
  <si>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</si>
  <si>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</si>
  <si>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</si>
  <si>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</si>
  <si>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</si>
  <si>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</si>
  <si>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</si>
  <si>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</si>
  <si>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</si>
  <si>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</si>
  <si>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</si>
  <si>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</si>
  <si>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</si>
  <si>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</si>
  <si>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</si>
  <si>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</si>
  <si>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</si>
  <si>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</si>
  <si>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</si>
  <si>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</si>
  <si>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</si>
  <si>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</si>
  <si>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</si>
  <si>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</si>
  <si>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</si>
  <si>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</si>
  <si>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</si>
  <si>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</si>
  <si>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</si>
  <si>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</si>
  <si>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</si>
  <si>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</si>
  <si>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</si>
  <si>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</si>
  <si>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</si>
  <si>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</si>
  <si>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</si>
  <si>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</si>
  <si>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</si>
  <si>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</si>
  <si>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</si>
  <si>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</si>
  <si>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</si>
  <si>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</si>
  <si>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</si>
  <si>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</si>
  <si>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</si>
  <si>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</si>
  <si>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</si>
  <si>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</si>
  <si>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</si>
  <si>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</si>
  <si>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</si>
  <si>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</si>
  <si>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</si>
  <si>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</si>
  <si>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</si>
  <si>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</si>
  <si>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</si>
  <si>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</si>
  <si>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Garantizar la custodia, asegurabilidad, suministro de bienes muebles (activos fijos y devolutivos de consumo con control) y bienes de consumo (papelería, cafetería, aseo, alumbrado público, combustible y eléctricos) a todos los procesos de la administración central einstituciones educativas del Municipio de Bucaramanga, realizando una gestión efectiva que contribuya al cumplimiento de los objetivos de la entidad.</t>
  </si>
  <si>
    <t>Gustodiar los bienes muebles distribuidos en la Administración Municipal y las instituciones educativas, guiados por el manejo adecuado de los traslados, incorporación, inclusión y procedimientos de baja de acuerdo a los lineamientos estipulados en el SIGC.</t>
  </si>
  <si>
    <t>GESTIÓN DE ALMACEN E INVENTARIOS</t>
  </si>
  <si>
    <t>Investigaciones disciplinarias y sanciones por entes de control</t>
  </si>
  <si>
    <t>Errores y omisiones en la verificación y registro del inventario físico de las diferentes dependencias.</t>
  </si>
  <si>
    <t>Posibilidad de afectación reputacional y económica por investigaciones disciplinarias y sanciones por entes de control debido a errores y omisiones en la verificación del inventario físico de bienes muebles en las diferentes dependencias de la Alcaldía Municipal de Bucaramanga.</t>
  </si>
  <si>
    <t>La funcionaria técnica operativa del área de inventarios elabora el reporte de las visitas realizadas por medio del formato de TOMA FÍSICA DE INVENTARIOS No. F-INV-8500-238,37-011.</t>
  </si>
  <si>
    <t>El Almacenista General verifica las incorporaciones de los bienes adquiridos a través del Sistema Integrado Financiero (SIF) de acuerdo a los contratos suscritos.</t>
  </si>
  <si>
    <t>Realizar un (1) informe semestral de las visitas para la toma físicas de inventarios de bienes.</t>
  </si>
  <si>
    <t>Realizar un (1) seguimiento semestral aleatorio a la incorporación de los bienes al inventario de la Administración</t>
  </si>
  <si>
    <t xml:space="preserve"> Funcionario técnico operativo del área de inventarios</t>
  </si>
  <si>
    <t>Almacenista General</t>
  </si>
  <si>
    <t>Custodiar los bienes muebles distribuidos en la Administración Municipal y las instituciones educativas, guiados por el manejo adecuado de los traslados, incorporación, inclusión y procedimientos de baja de acuerdo a los lineamientos estipulados en el SIGC.</t>
  </si>
  <si>
    <t xml:space="preserve">* Solicitudes de pedido de almacén con bienes de consumo y muebles para entregar.
* Ruta de incorporación definida.
* Acta del comité de bajas. 
* Visitas programadas según requerimiento de toma física de inventarios. 
* Solicitudes de ingreso de elementos de consumo y caracter devolutivo adquiridos con ocasion de la celebracion de contratos por parte del municipio. </t>
  </si>
  <si>
    <t>*Incorporación y/o bajas de bienes. 
*Inspección de inventario de los funcionarios públicos. 
* Coherencia en caracteristicas y valor  entre los elementos reportados al almacen general y los efectivamente recibidos por la dependencia ordenadora de gasto.</t>
  </si>
  <si>
    <t>• Los servidores públicos no asumen la responsabilidad del inventario por temor a perdida de los mismos.</t>
  </si>
  <si>
    <t>*Inseguridad en el entorno donde el funcionario de la Entidad requiera realizar su trabajo.</t>
  </si>
  <si>
    <t>• Falta de capacitación de los funcionarios públicos para la clasificación de los bienes en el SIF (Sistema de Información Financiero)</t>
  </si>
  <si>
    <t>*Normas que afectan los objetivos de la institución.</t>
  </si>
  <si>
    <t>• Carencia de políticas de seguridad dentro de las instalaciones para evitar hurtos.</t>
  </si>
  <si>
    <t>*Emergencias sanitarias</t>
  </si>
  <si>
    <t>• Falta de sentido de pertenencia por parte de los funcionarios hacia la Administración Municipal.</t>
  </si>
  <si>
    <t>*Experiencia y compromisos de los servidores públicos vinculados al proceso.</t>
  </si>
  <si>
    <t>*Avances tecnológicos en temas logísticos para la implementación en sistemas de gestión de inventarios, por ejemplo, tecnología RFID para la óptima identificación de todos los bienes muebles por medio de radio frecuencia.</t>
  </si>
  <si>
    <t>* Adquisición de pólizas de seguros previniendo las pérdidas que se puedan presentar.</t>
  </si>
  <si>
    <t>* Personal competente para ejecutar labores de inspección de elementos.</t>
  </si>
  <si>
    <t>*Se cuenta con un Sistema Integrado de Gestión de Calidad, que permite generar controles a los procesos.</t>
  </si>
  <si>
    <t xml:space="preserve">El Almacenista General verifica el histórico de los elementos de almacén solicitados por las oficinas y/o dependencia, para la entrega adecuada de estos elementos.
</t>
  </si>
  <si>
    <t>Realizar un (1) formato de seguimiento y control para la entrega  adecuada de elementos que se encuentran en el almacén necesarias por la oficinas y/o dependencias de la administración.</t>
  </si>
  <si>
    <t>Realizar una (1) socialización sobre el usos adecuado de los elementos dados por el proceso de almacen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</si>
</sst>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sz val="10"/>
      <color theme="1"/>
      <name val="Arial"/>
      <family val="2"/>
    </font>
    <font>
      <sz val="14"/>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10">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9" fontId="36" fillId="0" borderId="4" xfId="0" applyNumberFormat="1" applyFont="1" applyBorder="1" applyAlignment="1" applyProtection="1">
      <alignment horizontal="center" vertical="center" wrapText="1"/>
      <protection hidden="1"/>
    </xf>
    <xf numFmtId="0" fontId="58" fillId="17" borderId="10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hidden="1"/>
    </xf>
    <xf numFmtId="0" fontId="36" fillId="0" borderId="2" xfId="0" applyFont="1" applyBorder="1" applyAlignment="1" applyProtection="1">
      <alignment horizontal="center" vertical="center" textRotation="90" wrapText="1"/>
      <protection locked="0"/>
    </xf>
    <xf numFmtId="9" fontId="36" fillId="0" borderId="2" xfId="0" applyNumberFormat="1" applyFont="1" applyBorder="1" applyAlignment="1" applyProtection="1">
      <alignment horizontal="center" vertical="center" wrapText="1"/>
      <protection hidden="1"/>
    </xf>
    <xf numFmtId="164" fontId="1" fillId="0" borderId="2" xfId="1" applyNumberFormat="1" applyFont="1" applyBorder="1" applyAlignment="1">
      <alignment horizontal="center" vertical="center" wrapText="1"/>
    </xf>
    <xf numFmtId="0" fontId="36" fillId="0" borderId="4" xfId="0" applyFont="1" applyBorder="1" applyAlignment="1" applyProtection="1">
      <alignment horizontal="center" vertical="center" textRotation="90" wrapText="1"/>
      <protection locked="0"/>
    </xf>
    <xf numFmtId="14" fontId="6" fillId="0" borderId="2" xfId="0" applyNumberFormat="1" applyFont="1" applyBorder="1" applyAlignment="1" applyProtection="1">
      <alignment horizontal="center" vertical="center" wrapText="1"/>
      <protection locked="0"/>
    </xf>
    <xf numFmtId="14" fontId="36" fillId="0" borderId="2" xfId="0" applyNumberFormat="1" applyFont="1" applyBorder="1" applyAlignment="1" applyProtection="1">
      <alignment horizontal="center" vertical="center" wrapText="1"/>
      <protection locked="0"/>
    </xf>
    <xf numFmtId="0" fontId="36" fillId="0" borderId="2" xfId="0" applyFont="1" applyBorder="1" applyAlignment="1" applyProtection="1">
      <alignment horizontal="center" vertical="center" wrapText="1"/>
      <protection locked="0"/>
    </xf>
    <xf numFmtId="0" fontId="1" fillId="3" borderId="0" xfId="0" applyFont="1" applyFill="1" applyAlignment="1">
      <alignment vertical="center" wrapText="1"/>
    </xf>
    <xf numFmtId="0" fontId="1" fillId="0" borderId="0" xfId="0" applyFont="1" applyAlignment="1">
      <alignment vertical="center" wrapText="1"/>
    </xf>
    <xf numFmtId="14" fontId="1" fillId="0" borderId="2" xfId="0" applyNumberFormat="1" applyFont="1" applyBorder="1" applyAlignment="1" applyProtection="1">
      <alignment horizontal="center" vertical="center" wrapText="1"/>
      <protection locked="0"/>
    </xf>
    <xf numFmtId="0" fontId="1" fillId="3" borderId="0" xfId="0" applyFont="1" applyFill="1" applyAlignment="1">
      <alignment wrapText="1"/>
    </xf>
    <xf numFmtId="0" fontId="1" fillId="0" borderId="0" xfId="0" applyFont="1" applyAlignment="1">
      <alignment wrapText="1"/>
    </xf>
    <xf numFmtId="0" fontId="70" fillId="0" borderId="45" xfId="0" applyFont="1" applyBorder="1" applyAlignment="1">
      <alignment horizontal="justify" vertical="center" wrapText="1"/>
    </xf>
    <xf numFmtId="0" fontId="48" fillId="0" borderId="104" xfId="0" applyFont="1" applyBorder="1" applyAlignment="1">
      <alignment horizontal="justify" vertical="center" wrapText="1"/>
    </xf>
    <xf numFmtId="0" fontId="48" fillId="0" borderId="47" xfId="0" applyFont="1" applyBorder="1" applyAlignment="1">
      <alignment horizontal="justify" vertical="center" wrapText="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48" fillId="18" borderId="101" xfId="0" applyFont="1" applyFill="1" applyBorder="1" applyAlignment="1">
      <alignment horizontal="left" vertical="center" wrapText="1" indent="1"/>
    </xf>
    <xf numFmtId="0" fontId="48" fillId="18" borderId="102" xfId="0" applyFont="1" applyFill="1" applyBorder="1" applyAlignment="1">
      <alignment horizontal="left" vertical="center" wrapText="1" indent="1"/>
    </xf>
    <xf numFmtId="0" fontId="48"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vertical="center" wrapText="1"/>
    </xf>
    <xf numFmtId="0" fontId="66" fillId="0" borderId="106" xfId="0" applyFont="1" applyBorder="1" applyAlignment="1">
      <alignment horizontal="left" vertical="center"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71" fillId="0" borderId="4" xfId="0" applyFont="1" applyFill="1" applyBorder="1" applyAlignment="1" applyProtection="1">
      <alignment horizontal="center" vertical="center"/>
      <protection locked="0"/>
    </xf>
    <xf numFmtId="0" fontId="71" fillId="0" borderId="8" xfId="0" applyFont="1" applyFill="1" applyBorder="1" applyAlignment="1" applyProtection="1">
      <alignment horizontal="center" vertical="center"/>
      <protection locked="0"/>
    </xf>
    <xf numFmtId="0" fontId="71" fillId="0" borderId="5" xfId="0" applyFont="1" applyFill="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164" fontId="1" fillId="0" borderId="4" xfId="1" applyNumberFormat="1" applyFont="1" applyBorder="1" applyAlignment="1">
      <alignment horizontal="center" vertical="center" wrapText="1"/>
    </xf>
    <xf numFmtId="164" fontId="1" fillId="0" borderId="5" xfId="1" applyNumberFormat="1" applyFont="1" applyBorder="1" applyAlignment="1">
      <alignment horizontal="center" vertical="center" wrapText="1"/>
    </xf>
    <xf numFmtId="0" fontId="58" fillId="0" borderId="4"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0" fontId="36" fillId="0" borderId="4" xfId="0" applyFont="1" applyBorder="1" applyAlignment="1" applyProtection="1">
      <alignment horizontal="center" vertical="center" textRotation="90" wrapText="1"/>
      <protection locked="0"/>
    </xf>
    <xf numFmtId="0" fontId="36" fillId="0" borderId="5" xfId="0" applyFont="1" applyBorder="1" applyAlignment="1" applyProtection="1">
      <alignment horizontal="center" vertical="center" textRotation="90" wrapText="1"/>
      <protection locked="0"/>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6"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3BF1D83C-2606-4AEA-B4F0-32D76D44D5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x14ac:dyDescent="0.3"/>
    <row r="2" spans="1:8" ht="18" x14ac:dyDescent="0.25">
      <c r="B2" s="230" t="s">
        <v>0</v>
      </c>
      <c r="C2" s="231"/>
      <c r="D2" s="231"/>
      <c r="E2" s="231"/>
      <c r="F2" s="231"/>
      <c r="G2" s="231"/>
      <c r="H2" s="232"/>
    </row>
    <row r="3" spans="1:8" x14ac:dyDescent="0.25">
      <c r="B3" s="117"/>
      <c r="C3" s="118"/>
      <c r="D3" s="118"/>
      <c r="E3" s="118"/>
      <c r="F3" s="118"/>
      <c r="G3" s="118"/>
      <c r="H3" s="119"/>
    </row>
    <row r="4" spans="1:8" ht="63" customHeight="1" x14ac:dyDescent="0.25">
      <c r="B4" s="233" t="s">
        <v>1</v>
      </c>
      <c r="C4" s="234"/>
      <c r="D4" s="234"/>
      <c r="E4" s="234"/>
      <c r="F4" s="234"/>
      <c r="G4" s="234"/>
      <c r="H4" s="235"/>
    </row>
    <row r="5" spans="1:8" ht="63" customHeight="1" x14ac:dyDescent="0.25">
      <c r="B5" s="236"/>
      <c r="C5" s="237"/>
      <c r="D5" s="237"/>
      <c r="E5" s="237"/>
      <c r="F5" s="237"/>
      <c r="G5" s="237"/>
      <c r="H5" s="238"/>
    </row>
    <row r="6" spans="1:8" ht="16.5" x14ac:dyDescent="0.25">
      <c r="A6" s="120"/>
      <c r="B6" s="239" t="s">
        <v>2</v>
      </c>
      <c r="C6" s="240"/>
      <c r="D6" s="240"/>
      <c r="E6" s="240"/>
      <c r="F6" s="240"/>
      <c r="G6" s="240"/>
      <c r="H6" s="241"/>
    </row>
    <row r="7" spans="1:8" ht="95.25" customHeight="1" x14ac:dyDescent="0.25">
      <c r="A7" s="120"/>
      <c r="B7" s="242" t="s">
        <v>3</v>
      </c>
      <c r="C7" s="242"/>
      <c r="D7" s="242"/>
      <c r="E7" s="242"/>
      <c r="F7" s="242"/>
      <c r="G7" s="242"/>
      <c r="H7" s="243"/>
    </row>
    <row r="8" spans="1:8" ht="16.5" x14ac:dyDescent="0.25">
      <c r="A8" s="120"/>
      <c r="B8" s="121"/>
      <c r="C8" s="122"/>
      <c r="D8" s="122"/>
      <c r="E8" s="122"/>
      <c r="F8" s="122"/>
      <c r="G8" s="122"/>
      <c r="H8" s="123"/>
    </row>
    <row r="9" spans="1:8" ht="16.5" customHeight="1" x14ac:dyDescent="0.25">
      <c r="A9" s="120"/>
      <c r="B9" s="244" t="s">
        <v>4</v>
      </c>
      <c r="C9" s="244"/>
      <c r="D9" s="244"/>
      <c r="E9" s="244"/>
      <c r="F9" s="244"/>
      <c r="G9" s="244"/>
      <c r="H9" s="245"/>
    </row>
    <row r="10" spans="1:8" ht="16.5" customHeight="1" x14ac:dyDescent="0.25">
      <c r="A10" s="120"/>
      <c r="B10" s="244"/>
      <c r="C10" s="244"/>
      <c r="D10" s="244"/>
      <c r="E10" s="244"/>
      <c r="F10" s="244"/>
      <c r="G10" s="244"/>
      <c r="H10" s="245"/>
    </row>
    <row r="11" spans="1:8" ht="11.65" customHeight="1" x14ac:dyDescent="0.25">
      <c r="A11" s="120"/>
      <c r="B11" s="244"/>
      <c r="C11" s="244"/>
      <c r="D11" s="244"/>
      <c r="E11" s="244"/>
      <c r="F11" s="244"/>
      <c r="G11" s="244"/>
      <c r="H11" s="245"/>
    </row>
    <row r="12" spans="1:8" ht="11.65" customHeight="1" thickBot="1" x14ac:dyDescent="0.3">
      <c r="A12" s="120"/>
      <c r="B12" s="124"/>
      <c r="C12" s="124"/>
      <c r="D12" s="124"/>
      <c r="E12" s="124"/>
      <c r="F12" s="124"/>
      <c r="G12" s="124"/>
      <c r="H12" s="125"/>
    </row>
    <row r="13" spans="1:8" ht="15.4" customHeight="1" thickTop="1" x14ac:dyDescent="0.25">
      <c r="A13" s="120"/>
      <c r="B13" s="124"/>
      <c r="C13" s="229" t="s">
        <v>5</v>
      </c>
      <c r="D13" s="222"/>
      <c r="E13" s="223" t="s">
        <v>6</v>
      </c>
      <c r="F13" s="224"/>
      <c r="G13" s="124"/>
      <c r="H13" s="125"/>
    </row>
    <row r="14" spans="1:8" ht="11.65" customHeight="1" x14ac:dyDescent="0.25">
      <c r="A14" s="120"/>
      <c r="B14" s="124"/>
      <c r="C14" s="210" t="s">
        <v>7</v>
      </c>
      <c r="D14" s="211"/>
      <c r="E14" s="212" t="s">
        <v>8</v>
      </c>
      <c r="F14" s="207"/>
      <c r="G14" s="124"/>
      <c r="H14" s="125"/>
    </row>
    <row r="15" spans="1:8" ht="11.65" customHeight="1" x14ac:dyDescent="0.25">
      <c r="A15" s="120"/>
      <c r="B15" s="124"/>
      <c r="C15" s="210" t="s">
        <v>9</v>
      </c>
      <c r="D15" s="211"/>
      <c r="E15" s="212" t="s">
        <v>10</v>
      </c>
      <c r="F15" s="207"/>
      <c r="G15" s="124"/>
      <c r="H15" s="125"/>
    </row>
    <row r="16" spans="1:8" ht="11.65" customHeight="1" x14ac:dyDescent="0.25">
      <c r="A16" s="120"/>
      <c r="B16" s="124"/>
      <c r="C16" s="210" t="s">
        <v>11</v>
      </c>
      <c r="D16" s="211"/>
      <c r="E16" s="212" t="s">
        <v>12</v>
      </c>
      <c r="F16" s="207"/>
      <c r="G16" s="124"/>
      <c r="H16" s="125"/>
    </row>
    <row r="17" spans="1:8" ht="13.5" customHeight="1" x14ac:dyDescent="0.25">
      <c r="A17" s="120"/>
      <c r="B17" s="124"/>
      <c r="C17" s="210" t="s">
        <v>13</v>
      </c>
      <c r="D17" s="211"/>
      <c r="E17" s="212" t="s">
        <v>14</v>
      </c>
      <c r="F17" s="207"/>
      <c r="G17" s="124"/>
      <c r="H17" s="126"/>
    </row>
    <row r="18" spans="1:8" ht="12.4" customHeight="1" x14ac:dyDescent="0.25">
      <c r="A18" s="120"/>
      <c r="B18" s="124"/>
      <c r="C18" s="210" t="s">
        <v>15</v>
      </c>
      <c r="D18" s="211"/>
      <c r="E18" s="213" t="s">
        <v>16</v>
      </c>
      <c r="F18" s="207"/>
      <c r="G18" s="124"/>
      <c r="H18" s="125"/>
    </row>
    <row r="19" spans="1:8" ht="24" customHeight="1" thickBot="1" x14ac:dyDescent="0.3">
      <c r="A19" s="120"/>
      <c r="B19" s="124"/>
      <c r="C19" s="214" t="s">
        <v>17</v>
      </c>
      <c r="D19" s="215"/>
      <c r="E19" s="216" t="s">
        <v>18</v>
      </c>
      <c r="F19" s="217"/>
      <c r="G19" s="124"/>
      <c r="H19" s="125"/>
    </row>
    <row r="20" spans="1:8" ht="11.65" customHeight="1" thickTop="1" x14ac:dyDescent="0.25">
      <c r="A20" s="120"/>
      <c r="B20" s="124"/>
      <c r="C20" s="127"/>
      <c r="D20" s="127"/>
      <c r="E20" s="127"/>
      <c r="F20" s="127"/>
      <c r="G20" s="124"/>
      <c r="H20" s="125"/>
    </row>
    <row r="21" spans="1:8" ht="27.4" customHeight="1" thickBot="1" x14ac:dyDescent="0.3">
      <c r="A21" s="120"/>
      <c r="B21" s="218" t="s">
        <v>19</v>
      </c>
      <c r="C21" s="219"/>
      <c r="D21" s="219"/>
      <c r="E21" s="219"/>
      <c r="F21" s="219"/>
      <c r="G21" s="219"/>
      <c r="H21" s="220"/>
    </row>
    <row r="22" spans="1:8" ht="15.75" thickTop="1" x14ac:dyDescent="0.25">
      <c r="A22" s="120"/>
      <c r="B22" s="128"/>
      <c r="C22" s="221" t="s">
        <v>5</v>
      </c>
      <c r="D22" s="222"/>
      <c r="E22" s="223" t="s">
        <v>6</v>
      </c>
      <c r="F22" s="224"/>
      <c r="G22" s="127"/>
      <c r="H22" s="129"/>
    </row>
    <row r="23" spans="1:8" ht="13.5" customHeight="1" x14ac:dyDescent="0.25">
      <c r="A23" s="120"/>
      <c r="B23" s="130"/>
      <c r="C23" s="225" t="s">
        <v>7</v>
      </c>
      <c r="D23" s="226"/>
      <c r="E23" s="227" t="s">
        <v>8</v>
      </c>
      <c r="F23" s="228"/>
      <c r="G23" s="131"/>
      <c r="H23" s="132"/>
    </row>
    <row r="24" spans="1:8" ht="13.5" customHeight="1" x14ac:dyDescent="0.25">
      <c r="A24" s="120"/>
      <c r="B24" s="130"/>
      <c r="C24" s="204" t="s">
        <v>20</v>
      </c>
      <c r="D24" s="205"/>
      <c r="E24" s="206" t="s">
        <v>14</v>
      </c>
      <c r="F24" s="207"/>
      <c r="G24" s="131"/>
      <c r="H24" s="132"/>
    </row>
    <row r="25" spans="1:8" ht="13.5" customHeight="1" x14ac:dyDescent="0.25">
      <c r="A25" s="120"/>
      <c r="B25" s="130"/>
      <c r="C25" s="204" t="s">
        <v>9</v>
      </c>
      <c r="D25" s="205"/>
      <c r="E25" s="206" t="s">
        <v>10</v>
      </c>
      <c r="F25" s="207"/>
      <c r="G25" s="131"/>
      <c r="H25" s="132"/>
    </row>
    <row r="26" spans="1:8" ht="22.9" customHeight="1" x14ac:dyDescent="0.25">
      <c r="A26" s="120"/>
      <c r="B26" s="130"/>
      <c r="C26" s="204" t="s">
        <v>21</v>
      </c>
      <c r="D26" s="205"/>
      <c r="E26" s="208" t="s">
        <v>22</v>
      </c>
      <c r="F26" s="209"/>
      <c r="G26" s="131"/>
      <c r="H26" s="132"/>
    </row>
    <row r="27" spans="1:8" ht="69.75" customHeight="1" x14ac:dyDescent="0.25">
      <c r="A27" s="120"/>
      <c r="B27" s="130"/>
      <c r="C27" s="195" t="s">
        <v>23</v>
      </c>
      <c r="D27" s="203"/>
      <c r="E27" s="196" t="s">
        <v>24</v>
      </c>
      <c r="F27" s="197"/>
      <c r="G27" s="131"/>
      <c r="H27" s="133"/>
    </row>
    <row r="28" spans="1:8" ht="34.5" customHeight="1" x14ac:dyDescent="0.25">
      <c r="B28" s="134"/>
      <c r="C28" s="202" t="s">
        <v>25</v>
      </c>
      <c r="D28" s="203"/>
      <c r="E28" s="196" t="s">
        <v>26</v>
      </c>
      <c r="F28" s="197"/>
      <c r="G28" s="131"/>
      <c r="H28" s="133"/>
    </row>
    <row r="29" spans="1:8" ht="27.75" customHeight="1" x14ac:dyDescent="0.25">
      <c r="B29" s="134"/>
      <c r="C29" s="202" t="s">
        <v>27</v>
      </c>
      <c r="D29" s="203"/>
      <c r="E29" s="196" t="s">
        <v>28</v>
      </c>
      <c r="F29" s="197"/>
      <c r="G29" s="131"/>
      <c r="H29" s="133"/>
    </row>
    <row r="30" spans="1:8" ht="28.5" customHeight="1" x14ac:dyDescent="0.25">
      <c r="B30" s="134"/>
      <c r="C30" s="202" t="s">
        <v>29</v>
      </c>
      <c r="D30" s="203"/>
      <c r="E30" s="196" t="s">
        <v>30</v>
      </c>
      <c r="F30" s="197"/>
      <c r="G30" s="131"/>
      <c r="H30" s="133"/>
    </row>
    <row r="31" spans="1:8" ht="72.75" customHeight="1" x14ac:dyDescent="0.25">
      <c r="B31" s="134"/>
      <c r="C31" s="202" t="s">
        <v>31</v>
      </c>
      <c r="D31" s="203"/>
      <c r="E31" s="196" t="s">
        <v>32</v>
      </c>
      <c r="F31" s="197"/>
      <c r="G31" s="131"/>
      <c r="H31" s="133"/>
    </row>
    <row r="32" spans="1:8" ht="64.5" customHeight="1" x14ac:dyDescent="0.25">
      <c r="B32" s="134"/>
      <c r="C32" s="202" t="s">
        <v>33</v>
      </c>
      <c r="D32" s="203"/>
      <c r="E32" s="196" t="s">
        <v>34</v>
      </c>
      <c r="F32" s="197"/>
      <c r="G32" s="131"/>
      <c r="H32" s="133"/>
    </row>
    <row r="33" spans="2:8" ht="71.25" customHeight="1" x14ac:dyDescent="0.25">
      <c r="B33" s="134"/>
      <c r="C33" s="194" t="s">
        <v>35</v>
      </c>
      <c r="D33" s="195"/>
      <c r="E33" s="196" t="s">
        <v>36</v>
      </c>
      <c r="F33" s="197"/>
      <c r="G33" s="131"/>
      <c r="H33" s="133"/>
    </row>
    <row r="34" spans="2:8" ht="55.5" customHeight="1" x14ac:dyDescent="0.25">
      <c r="B34" s="134"/>
      <c r="C34" s="194" t="s">
        <v>37</v>
      </c>
      <c r="D34" s="195"/>
      <c r="E34" s="196" t="s">
        <v>38</v>
      </c>
      <c r="F34" s="197"/>
      <c r="G34" s="131"/>
      <c r="H34" s="133"/>
    </row>
    <row r="35" spans="2:8" ht="42" customHeight="1" x14ac:dyDescent="0.25">
      <c r="B35" s="134"/>
      <c r="C35" s="194" t="s">
        <v>39</v>
      </c>
      <c r="D35" s="195"/>
      <c r="E35" s="196" t="s">
        <v>40</v>
      </c>
      <c r="F35" s="197"/>
      <c r="G35" s="131"/>
      <c r="H35" s="133"/>
    </row>
    <row r="36" spans="2:8" ht="59.25" customHeight="1" x14ac:dyDescent="0.25">
      <c r="B36" s="134"/>
      <c r="C36" s="194" t="s">
        <v>41</v>
      </c>
      <c r="D36" s="195"/>
      <c r="E36" s="196" t="s">
        <v>42</v>
      </c>
      <c r="F36" s="197"/>
      <c r="G36" s="131"/>
      <c r="H36" s="133"/>
    </row>
    <row r="37" spans="2:8" ht="23.25" customHeight="1" x14ac:dyDescent="0.25">
      <c r="B37" s="134"/>
      <c r="C37" s="194" t="s">
        <v>43</v>
      </c>
      <c r="D37" s="195"/>
      <c r="E37" s="196" t="s">
        <v>44</v>
      </c>
      <c r="F37" s="197"/>
      <c r="G37" s="131"/>
      <c r="H37" s="133"/>
    </row>
    <row r="38" spans="2:8" ht="30.75" customHeight="1" x14ac:dyDescent="0.25">
      <c r="B38" s="134"/>
      <c r="C38" s="194" t="s">
        <v>45</v>
      </c>
      <c r="D38" s="195"/>
      <c r="E38" s="196" t="s">
        <v>46</v>
      </c>
      <c r="F38" s="197"/>
      <c r="G38" s="131"/>
      <c r="H38" s="133"/>
    </row>
    <row r="39" spans="2:8" ht="35.25" customHeight="1" x14ac:dyDescent="0.25">
      <c r="B39" s="134"/>
      <c r="C39" s="194" t="s">
        <v>45</v>
      </c>
      <c r="D39" s="195"/>
      <c r="E39" s="196" t="s">
        <v>46</v>
      </c>
      <c r="F39" s="197"/>
      <c r="G39" s="131"/>
      <c r="H39" s="133"/>
    </row>
    <row r="40" spans="2:8" ht="33" customHeight="1" x14ac:dyDescent="0.25">
      <c r="B40" s="134"/>
      <c r="C40" s="194" t="s">
        <v>47</v>
      </c>
      <c r="D40" s="195"/>
      <c r="E40" s="196" t="s">
        <v>48</v>
      </c>
      <c r="F40" s="197"/>
      <c r="G40" s="131"/>
      <c r="H40" s="133"/>
    </row>
    <row r="41" spans="2:8" ht="30" customHeight="1" x14ac:dyDescent="0.25">
      <c r="B41" s="134"/>
      <c r="C41" s="194" t="s">
        <v>49</v>
      </c>
      <c r="D41" s="195"/>
      <c r="E41" s="196" t="s">
        <v>50</v>
      </c>
      <c r="F41" s="197"/>
      <c r="G41" s="131"/>
      <c r="H41" s="133"/>
    </row>
    <row r="42" spans="2:8" ht="35.25" customHeight="1" x14ac:dyDescent="0.25">
      <c r="B42" s="134"/>
      <c r="C42" s="194" t="s">
        <v>51</v>
      </c>
      <c r="D42" s="195"/>
      <c r="E42" s="196" t="s">
        <v>52</v>
      </c>
      <c r="F42" s="197"/>
      <c r="G42" s="131"/>
      <c r="H42" s="133"/>
    </row>
    <row r="43" spans="2:8" ht="31.5" customHeight="1" x14ac:dyDescent="0.25">
      <c r="B43" s="134"/>
      <c r="C43" s="194" t="s">
        <v>53</v>
      </c>
      <c r="D43" s="195"/>
      <c r="E43" s="196" t="s">
        <v>54</v>
      </c>
      <c r="F43" s="197"/>
      <c r="G43" s="131"/>
      <c r="H43" s="133"/>
    </row>
    <row r="44" spans="2:8" ht="54" customHeight="1" x14ac:dyDescent="0.25">
      <c r="B44" s="134"/>
      <c r="C44" s="194" t="s">
        <v>55</v>
      </c>
      <c r="D44" s="195"/>
      <c r="E44" s="196" t="s">
        <v>56</v>
      </c>
      <c r="F44" s="197"/>
      <c r="G44" s="131"/>
      <c r="H44" s="133"/>
    </row>
    <row r="45" spans="2:8" ht="59.25" customHeight="1" x14ac:dyDescent="0.25">
      <c r="B45" s="134"/>
      <c r="C45" s="194" t="s">
        <v>57</v>
      </c>
      <c r="D45" s="195"/>
      <c r="E45" s="196" t="s">
        <v>58</v>
      </c>
      <c r="F45" s="197"/>
      <c r="G45" s="131"/>
      <c r="H45" s="133"/>
    </row>
    <row r="46" spans="2:8" ht="84" customHeight="1" x14ac:dyDescent="0.25">
      <c r="B46" s="134"/>
      <c r="C46" s="194" t="s">
        <v>59</v>
      </c>
      <c r="D46" s="195"/>
      <c r="E46" s="196" t="s">
        <v>60</v>
      </c>
      <c r="F46" s="197"/>
      <c r="G46" s="131"/>
      <c r="H46" s="133"/>
    </row>
    <row r="47" spans="2:8" ht="82.5" customHeight="1" x14ac:dyDescent="0.25">
      <c r="B47" s="134"/>
      <c r="C47" s="194" t="s">
        <v>61</v>
      </c>
      <c r="D47" s="195"/>
      <c r="E47" s="196" t="s">
        <v>62</v>
      </c>
      <c r="F47" s="197"/>
      <c r="G47" s="131"/>
      <c r="H47" s="133"/>
    </row>
    <row r="48" spans="2:8" ht="46.5" customHeight="1" thickBot="1" x14ac:dyDescent="0.3">
      <c r="B48" s="134"/>
      <c r="C48" s="198"/>
      <c r="D48" s="199"/>
      <c r="E48" s="200"/>
      <c r="F48" s="201"/>
      <c r="G48" s="131"/>
      <c r="H48" s="133"/>
    </row>
    <row r="49" spans="2:8" ht="6.75" customHeight="1" thickTop="1" x14ac:dyDescent="0.25">
      <c r="B49" s="134"/>
      <c r="C49" s="135"/>
      <c r="D49" s="135"/>
      <c r="E49" s="136"/>
      <c r="F49" s="136"/>
      <c r="G49" s="131"/>
      <c r="H49" s="133"/>
    </row>
    <row r="50" spans="2:8" x14ac:dyDescent="0.25">
      <c r="B50" s="134"/>
      <c r="C50" s="137"/>
      <c r="D50" s="137"/>
      <c r="E50" s="137"/>
      <c r="F50" s="137"/>
      <c r="G50" s="131"/>
      <c r="H50" s="133"/>
    </row>
    <row r="51" spans="2:8" ht="21" customHeight="1" x14ac:dyDescent="0.25">
      <c r="B51" s="138" t="s">
        <v>63</v>
      </c>
      <c r="C51" s="137"/>
      <c r="D51" s="137"/>
      <c r="E51" s="137"/>
      <c r="F51" s="137"/>
      <c r="G51" s="137"/>
      <c r="H51" s="139"/>
    </row>
    <row r="52" spans="2:8" ht="20.25" customHeight="1" x14ac:dyDescent="0.25">
      <c r="B52" s="138" t="s">
        <v>64</v>
      </c>
      <c r="C52" s="137"/>
      <c r="D52" s="137"/>
      <c r="E52" s="137"/>
      <c r="F52" s="137"/>
      <c r="G52" s="137"/>
      <c r="H52" s="139"/>
    </row>
    <row r="53" spans="2:8" ht="20.25" customHeight="1" x14ac:dyDescent="0.25">
      <c r="B53" s="138" t="s">
        <v>65</v>
      </c>
      <c r="C53" s="137"/>
      <c r="D53" s="137"/>
      <c r="E53" s="137"/>
      <c r="F53" s="137"/>
      <c r="G53" s="137"/>
      <c r="H53" s="139"/>
    </row>
    <row r="54" spans="2:8" ht="20.25" customHeight="1" x14ac:dyDescent="0.25">
      <c r="B54" s="138" t="s">
        <v>66</v>
      </c>
      <c r="C54" s="137"/>
      <c r="D54" s="137"/>
      <c r="E54" s="137"/>
      <c r="F54" s="137"/>
      <c r="G54" s="137"/>
      <c r="H54" s="139"/>
    </row>
    <row r="55" spans="2:8" ht="14.65" customHeight="1" x14ac:dyDescent="0.25">
      <c r="B55" s="138" t="s">
        <v>67</v>
      </c>
      <c r="C55" s="137"/>
      <c r="D55" s="137"/>
      <c r="E55" s="137"/>
      <c r="F55" s="137"/>
      <c r="G55" s="137"/>
      <c r="H55" s="139"/>
    </row>
    <row r="56" spans="2:8" ht="15.75" thickBot="1" x14ac:dyDescent="0.3">
      <c r="B56" s="140"/>
      <c r="C56" s="141"/>
      <c r="D56" s="141"/>
      <c r="E56" s="141"/>
      <c r="F56" s="141"/>
      <c r="G56" s="141"/>
      <c r="H56" s="142"/>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201</v>
      </c>
    </row>
    <row r="4" spans="1:1" x14ac:dyDescent="0.2">
      <c r="A4" s="9" t="s">
        <v>203</v>
      </c>
    </row>
    <row r="5" spans="1:1" x14ac:dyDescent="0.2">
      <c r="A5" s="9" t="s">
        <v>205</v>
      </c>
    </row>
    <row r="6" spans="1:1" x14ac:dyDescent="0.2">
      <c r="A6" s="9" t="s">
        <v>207</v>
      </c>
    </row>
    <row r="7" spans="1:1" x14ac:dyDescent="0.2">
      <c r="A7" s="9" t="s">
        <v>209</v>
      </c>
    </row>
    <row r="8" spans="1:1" x14ac:dyDescent="0.2">
      <c r="A8" s="9" t="s">
        <v>212</v>
      </c>
    </row>
    <row r="9" spans="1:1" x14ac:dyDescent="0.2">
      <c r="A9" s="9" t="s">
        <v>215</v>
      </c>
    </row>
    <row r="10" spans="1:1" x14ac:dyDescent="0.2">
      <c r="A10" s="9" t="s">
        <v>217</v>
      </c>
    </row>
    <row r="11" spans="1:1" x14ac:dyDescent="0.2">
      <c r="A11" s="9" t="s">
        <v>219</v>
      </c>
    </row>
    <row r="12" spans="1:1" x14ac:dyDescent="0.2">
      <c r="A12" s="9" t="s">
        <v>243</v>
      </c>
    </row>
    <row r="13" spans="1:1" x14ac:dyDescent="0.2">
      <c r="A13" s="9" t="s">
        <v>244</v>
      </c>
    </row>
    <row r="14" spans="1:1" x14ac:dyDescent="0.2">
      <c r="A14" s="9" t="s">
        <v>245</v>
      </c>
    </row>
    <row r="16" spans="1:1" x14ac:dyDescent="0.2">
      <c r="A16" s="9" t="s">
        <v>246</v>
      </c>
    </row>
    <row r="17" spans="1:1" x14ac:dyDescent="0.2">
      <c r="A17" s="9" t="s">
        <v>226</v>
      </c>
    </row>
    <row r="18" spans="1:1" x14ac:dyDescent="0.2">
      <c r="A18" s="9" t="s">
        <v>228</v>
      </c>
    </row>
    <row r="20" spans="1:1" x14ac:dyDescent="0.2">
      <c r="A20" s="9" t="s">
        <v>234</v>
      </c>
    </row>
    <row r="21" spans="1:1" x14ac:dyDescent="0.2">
      <c r="A21" s="9"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DBFA8-BB99-4232-B291-1AD8A9AC628D}">
  <sheetPr>
    <tabColor theme="6" tint="0.39997558519241921"/>
  </sheetPr>
  <dimension ref="B1:AZ43"/>
  <sheetViews>
    <sheetView showGridLines="0" zoomScale="110" zoomScaleNormal="110" workbookViewId="0"/>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3" t="s">
        <v>68</v>
      </c>
    </row>
    <row r="2" spans="2:52" ht="18" customHeight="1" thickBot="1" x14ac:dyDescent="0.3">
      <c r="B2" s="251"/>
      <c r="C2" s="254" t="s">
        <v>69</v>
      </c>
      <c r="D2" s="255"/>
      <c r="E2" s="255"/>
      <c r="F2" s="144" t="s">
        <v>70</v>
      </c>
      <c r="AZ2" s="143" t="s">
        <v>71</v>
      </c>
    </row>
    <row r="3" spans="2:52" ht="18" customHeight="1" thickBot="1" x14ac:dyDescent="0.3">
      <c r="B3" s="252"/>
      <c r="C3" s="256"/>
      <c r="D3" s="257"/>
      <c r="E3" s="257"/>
      <c r="F3" s="145" t="s">
        <v>72</v>
      </c>
      <c r="AZ3" s="143" t="s">
        <v>73</v>
      </c>
    </row>
    <row r="4" spans="2:52" ht="18" customHeight="1" thickBot="1" x14ac:dyDescent="0.3">
      <c r="B4" s="252"/>
      <c r="C4" s="256"/>
      <c r="D4" s="257"/>
      <c r="E4" s="257"/>
      <c r="F4" s="145" t="s">
        <v>74</v>
      </c>
      <c r="AZ4" s="143" t="s">
        <v>75</v>
      </c>
    </row>
    <row r="5" spans="2:52" ht="18" customHeight="1" thickBot="1" x14ac:dyDescent="0.3">
      <c r="B5" s="253"/>
      <c r="C5" s="258"/>
      <c r="D5" s="259"/>
      <c r="E5" s="259"/>
      <c r="F5" s="145" t="s">
        <v>76</v>
      </c>
      <c r="AZ5" s="146"/>
    </row>
    <row r="6" spans="2:52" ht="18" customHeight="1" thickBot="1" x14ac:dyDescent="0.3">
      <c r="B6" s="147"/>
      <c r="C6" s="148"/>
      <c r="D6" s="148"/>
      <c r="E6" s="148"/>
      <c r="F6" s="149"/>
      <c r="AZ6" s="146"/>
    </row>
    <row r="7" spans="2:52" ht="33.4" customHeight="1" x14ac:dyDescent="0.25">
      <c r="B7" s="150" t="s">
        <v>77</v>
      </c>
      <c r="C7" s="260" t="s">
        <v>249</v>
      </c>
      <c r="D7" s="261"/>
      <c r="E7" s="261"/>
      <c r="F7" s="262"/>
      <c r="AZ7" s="146"/>
    </row>
    <row r="8" spans="2:52" ht="36" customHeight="1" thickBot="1" x14ac:dyDescent="0.3">
      <c r="B8" s="151" t="s">
        <v>78</v>
      </c>
      <c r="C8" s="263" t="s">
        <v>259</v>
      </c>
      <c r="D8" s="264"/>
      <c r="E8" s="264"/>
      <c r="F8" s="265"/>
      <c r="AZ8" s="146"/>
    </row>
    <row r="9" spans="2:52" ht="16.5" thickBot="1" x14ac:dyDescent="0.3">
      <c r="B9" s="266"/>
      <c r="C9" s="266"/>
      <c r="D9" s="266"/>
      <c r="E9" s="266"/>
      <c r="F9" s="266"/>
    </row>
    <row r="10" spans="2:52" ht="15.6" customHeight="1" thickBot="1" x14ac:dyDescent="0.3">
      <c r="B10" s="267" t="s">
        <v>69</v>
      </c>
      <c r="C10" s="268"/>
      <c r="D10" s="268"/>
      <c r="E10" s="268"/>
      <c r="F10" s="269"/>
    </row>
    <row r="11" spans="2:52" ht="32.25" thickBot="1" x14ac:dyDescent="0.3">
      <c r="B11" s="270" t="s">
        <v>79</v>
      </c>
      <c r="C11" s="271"/>
      <c r="D11" s="176" t="s">
        <v>80</v>
      </c>
      <c r="E11" s="176" t="s">
        <v>81</v>
      </c>
      <c r="F11" s="152" t="s">
        <v>82</v>
      </c>
    </row>
    <row r="12" spans="2:52" ht="188.25" customHeight="1" thickBot="1" x14ac:dyDescent="0.3">
      <c r="B12" s="272" t="s">
        <v>71</v>
      </c>
      <c r="C12" s="273"/>
      <c r="D12" s="191" t="s">
        <v>247</v>
      </c>
      <c r="E12" s="192" t="s">
        <v>260</v>
      </c>
      <c r="F12" s="193" t="s">
        <v>261</v>
      </c>
    </row>
    <row r="14" spans="2:52" ht="18" x14ac:dyDescent="0.25">
      <c r="B14" s="274" t="s">
        <v>83</v>
      </c>
      <c r="C14" s="274"/>
      <c r="D14" s="274"/>
      <c r="E14" s="274"/>
      <c r="F14" s="274"/>
    </row>
    <row r="15" spans="2:52" ht="15.75" x14ac:dyDescent="0.25">
      <c r="B15" s="153"/>
    </row>
    <row r="16" spans="2:52" ht="15.75" thickBot="1" x14ac:dyDescent="0.3">
      <c r="B16" s="154"/>
    </row>
    <row r="17" spans="2:6" ht="16.5" thickBot="1" x14ac:dyDescent="0.3">
      <c r="B17" s="275" t="s">
        <v>84</v>
      </c>
      <c r="C17" s="276"/>
      <c r="D17" s="277"/>
      <c r="E17" s="275" t="s">
        <v>85</v>
      </c>
      <c r="F17" s="277"/>
    </row>
    <row r="18" spans="2:6" ht="15" customHeight="1" x14ac:dyDescent="0.25">
      <c r="B18" s="246" t="s">
        <v>262</v>
      </c>
      <c r="C18" s="247"/>
      <c r="D18" s="248"/>
      <c r="E18" s="249" t="s">
        <v>263</v>
      </c>
      <c r="F18" s="250"/>
    </row>
    <row r="19" spans="2:6" ht="35.25" customHeight="1" x14ac:dyDescent="0.25">
      <c r="B19" s="278" t="s">
        <v>264</v>
      </c>
      <c r="C19" s="279"/>
      <c r="D19" s="280"/>
      <c r="E19" s="281" t="s">
        <v>265</v>
      </c>
      <c r="F19" s="282"/>
    </row>
    <row r="20" spans="2:6" ht="15" customHeight="1" x14ac:dyDescent="0.25">
      <c r="B20" s="283" t="s">
        <v>266</v>
      </c>
      <c r="C20" s="284"/>
      <c r="D20" s="285"/>
      <c r="E20" s="281" t="s">
        <v>267</v>
      </c>
      <c r="F20" s="282"/>
    </row>
    <row r="21" spans="2:6" ht="15" customHeight="1" x14ac:dyDescent="0.25">
      <c r="B21" s="283" t="s">
        <v>268</v>
      </c>
      <c r="C21" s="284"/>
      <c r="D21" s="285"/>
      <c r="E21" s="286"/>
      <c r="F21" s="287"/>
    </row>
    <row r="22" spans="2:6" ht="15" customHeight="1" x14ac:dyDescent="0.3">
      <c r="B22" s="288"/>
      <c r="C22" s="289"/>
      <c r="D22" s="290"/>
      <c r="E22" s="291"/>
      <c r="F22" s="292"/>
    </row>
    <row r="23" spans="2:6" ht="15" customHeight="1" x14ac:dyDescent="0.3">
      <c r="B23" s="288"/>
      <c r="C23" s="289"/>
      <c r="D23" s="290"/>
      <c r="E23" s="291"/>
      <c r="F23" s="292"/>
    </row>
    <row r="24" spans="2:6" ht="15" customHeight="1" x14ac:dyDescent="0.25">
      <c r="B24" s="293"/>
      <c r="C24" s="294"/>
      <c r="D24" s="295"/>
      <c r="E24" s="281"/>
      <c r="F24" s="282"/>
    </row>
    <row r="25" spans="2:6" ht="15.75" customHeight="1" x14ac:dyDescent="0.25">
      <c r="B25" s="296"/>
      <c r="C25" s="297"/>
      <c r="D25" s="292"/>
      <c r="E25" s="291"/>
      <c r="F25" s="292"/>
    </row>
    <row r="26" spans="2:6" ht="16.5" x14ac:dyDescent="0.25">
      <c r="B26" s="293"/>
      <c r="C26" s="294"/>
      <c r="D26" s="295"/>
      <c r="E26" s="286"/>
      <c r="F26" s="287"/>
    </row>
    <row r="27" spans="2:6" ht="15" customHeight="1" x14ac:dyDescent="0.25">
      <c r="B27" s="283"/>
      <c r="C27" s="284"/>
      <c r="D27" s="285"/>
      <c r="E27" s="298"/>
      <c r="F27" s="299"/>
    </row>
    <row r="28" spans="2:6" ht="15" customHeight="1" x14ac:dyDescent="0.25">
      <c r="B28" s="293"/>
      <c r="C28" s="294"/>
      <c r="D28" s="295"/>
      <c r="E28" s="298"/>
      <c r="F28" s="299"/>
    </row>
    <row r="29" spans="2:6" ht="15" customHeight="1" x14ac:dyDescent="0.25">
      <c r="B29" s="293"/>
      <c r="C29" s="294"/>
      <c r="D29" s="295"/>
      <c r="E29" s="298"/>
      <c r="F29" s="299"/>
    </row>
    <row r="30" spans="2:6" ht="15" customHeight="1" x14ac:dyDescent="0.25">
      <c r="B30" s="293"/>
      <c r="C30" s="294"/>
      <c r="D30" s="295"/>
      <c r="E30" s="300"/>
      <c r="F30" s="301"/>
    </row>
    <row r="31" spans="2:6" ht="15" customHeight="1" thickBot="1" x14ac:dyDescent="0.35">
      <c r="B31" s="302"/>
      <c r="C31" s="303"/>
      <c r="D31" s="304"/>
      <c r="E31" s="305"/>
      <c r="F31" s="306"/>
    </row>
    <row r="32" spans="2:6" ht="15" customHeight="1" thickBot="1" x14ac:dyDescent="0.3">
      <c r="B32" s="307" t="s">
        <v>86</v>
      </c>
      <c r="C32" s="308"/>
      <c r="D32" s="308"/>
      <c r="E32" s="309" t="s">
        <v>87</v>
      </c>
      <c r="F32" s="310"/>
    </row>
    <row r="33" spans="2:6" ht="60" customHeight="1" x14ac:dyDescent="0.25">
      <c r="B33" s="311" t="s">
        <v>269</v>
      </c>
      <c r="C33" s="312"/>
      <c r="D33" s="313"/>
      <c r="E33" s="314" t="s">
        <v>270</v>
      </c>
      <c r="F33" s="315"/>
    </row>
    <row r="34" spans="2:6" ht="16.5" x14ac:dyDescent="0.3">
      <c r="B34" s="316" t="s">
        <v>271</v>
      </c>
      <c r="C34" s="317"/>
      <c r="D34" s="318"/>
      <c r="E34" s="296"/>
      <c r="F34" s="292"/>
    </row>
    <row r="35" spans="2:6" ht="16.5" x14ac:dyDescent="0.25">
      <c r="B35" s="296" t="s">
        <v>272</v>
      </c>
      <c r="C35" s="297"/>
      <c r="D35" s="292"/>
      <c r="E35" s="319"/>
      <c r="F35" s="282"/>
    </row>
    <row r="36" spans="2:6" ht="16.5" x14ac:dyDescent="0.3">
      <c r="B36" s="319" t="s">
        <v>273</v>
      </c>
      <c r="C36" s="320"/>
      <c r="D36" s="282"/>
      <c r="E36" s="321"/>
      <c r="F36" s="322"/>
    </row>
    <row r="37" spans="2:6" ht="16.5" x14ac:dyDescent="0.3">
      <c r="B37" s="319"/>
      <c r="C37" s="320"/>
      <c r="D37" s="282"/>
      <c r="E37" s="316"/>
      <c r="F37" s="318"/>
    </row>
    <row r="38" spans="2:6" ht="16.5" x14ac:dyDescent="0.25">
      <c r="B38" s="319"/>
      <c r="C38" s="320"/>
      <c r="D38" s="282"/>
      <c r="E38" s="319"/>
      <c r="F38" s="282"/>
    </row>
    <row r="39" spans="2:6" ht="16.5" x14ac:dyDescent="0.25">
      <c r="B39" s="319"/>
      <c r="C39" s="320"/>
      <c r="D39" s="282"/>
      <c r="E39" s="296"/>
      <c r="F39" s="292"/>
    </row>
    <row r="40" spans="2:6" ht="16.5" x14ac:dyDescent="0.25">
      <c r="B40" s="319"/>
      <c r="C40" s="320"/>
      <c r="D40" s="282"/>
      <c r="E40" s="296"/>
      <c r="F40" s="292"/>
    </row>
    <row r="41" spans="2:6" ht="16.5" x14ac:dyDescent="0.25">
      <c r="B41" s="296"/>
      <c r="C41" s="297"/>
      <c r="D41" s="292"/>
      <c r="E41" s="296"/>
      <c r="F41" s="292"/>
    </row>
    <row r="42" spans="2:6" ht="16.5" x14ac:dyDescent="0.3">
      <c r="B42" s="328"/>
      <c r="C42" s="329"/>
      <c r="D42" s="330"/>
      <c r="E42" s="328"/>
      <c r="F42" s="330"/>
    </row>
    <row r="43" spans="2:6" ht="17.25" thickBot="1" x14ac:dyDescent="0.35">
      <c r="B43" s="323"/>
      <c r="C43" s="324"/>
      <c r="D43" s="325"/>
      <c r="E43" s="326"/>
      <c r="F43" s="327"/>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D451B72B-390F-4323-8D3A-6ECE460ADA05}">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5"/>
  <sheetViews>
    <sheetView tabSelected="1" zoomScale="70" zoomScaleNormal="70" workbookViewId="0">
      <selection sqref="A1:D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7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7.8554687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78"/>
      <c r="B1" s="379"/>
      <c r="C1" s="379"/>
      <c r="D1" s="380"/>
      <c r="E1" s="354" t="s">
        <v>88</v>
      </c>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6"/>
      <c r="AJ1" s="349" t="s">
        <v>89</v>
      </c>
      <c r="AK1" s="350"/>
    </row>
    <row r="2" spans="1:69" ht="15" customHeight="1" x14ac:dyDescent="0.3">
      <c r="A2" s="381"/>
      <c r="B2" s="382"/>
      <c r="C2" s="382"/>
      <c r="D2" s="383"/>
      <c r="E2" s="357"/>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9"/>
      <c r="AJ2" s="351" t="s">
        <v>90</v>
      </c>
      <c r="AK2" s="352"/>
    </row>
    <row r="3" spans="1:69" ht="15" customHeight="1" x14ac:dyDescent="0.3">
      <c r="A3" s="381"/>
      <c r="B3" s="382"/>
      <c r="C3" s="382"/>
      <c r="D3" s="383"/>
      <c r="E3" s="357"/>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9"/>
      <c r="AJ3" s="351" t="s">
        <v>91</v>
      </c>
      <c r="AK3" s="353"/>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x14ac:dyDescent="0.3">
      <c r="A4" s="384"/>
      <c r="B4" s="385"/>
      <c r="C4" s="385"/>
      <c r="D4" s="386"/>
      <c r="E4" s="360"/>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2"/>
      <c r="AJ4" s="349" t="s">
        <v>92</v>
      </c>
      <c r="AK4" s="350"/>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x14ac:dyDescent="0.3">
      <c r="A5" s="26"/>
      <c r="B5" s="27"/>
      <c r="C5" s="26"/>
      <c r="D5" s="26"/>
      <c r="E5" s="7"/>
      <c r="F5" s="25"/>
      <c r="G5" s="7"/>
      <c r="H5" s="7"/>
      <c r="I5" s="7"/>
      <c r="J5" s="7"/>
      <c r="K5" s="7"/>
      <c r="L5" s="7"/>
      <c r="M5" s="7"/>
      <c r="N5" s="7"/>
      <c r="O5" s="7"/>
      <c r="P5" s="173"/>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x14ac:dyDescent="0.3">
      <c r="A6" s="412" t="s">
        <v>93</v>
      </c>
      <c r="B6" s="413"/>
      <c r="C6" s="387" t="s">
        <v>249</v>
      </c>
      <c r="D6" s="388"/>
      <c r="E6" s="388"/>
      <c r="F6" s="388"/>
      <c r="G6" s="388"/>
      <c r="H6" s="388"/>
      <c r="I6" s="388"/>
      <c r="J6" s="388"/>
      <c r="K6" s="388"/>
      <c r="L6" s="388"/>
      <c r="M6" s="388"/>
      <c r="N6" s="389"/>
      <c r="O6" s="371"/>
      <c r="P6" s="371"/>
      <c r="Q6" s="371"/>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45" customHeight="1" x14ac:dyDescent="0.3">
      <c r="A7" s="412" t="s">
        <v>94</v>
      </c>
      <c r="B7" s="413"/>
      <c r="C7" s="420" t="s">
        <v>247</v>
      </c>
      <c r="D7" s="421"/>
      <c r="E7" s="421"/>
      <c r="F7" s="421"/>
      <c r="G7" s="421"/>
      <c r="H7" s="421"/>
      <c r="I7" s="421"/>
      <c r="J7" s="421"/>
      <c r="K7" s="421"/>
      <c r="L7" s="421"/>
      <c r="M7" s="421"/>
      <c r="N7" s="422"/>
      <c r="O7" s="7"/>
      <c r="P7" s="173"/>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45" customHeight="1" x14ac:dyDescent="0.3">
      <c r="A8" s="412" t="s">
        <v>95</v>
      </c>
      <c r="B8" s="413"/>
      <c r="C8" s="420" t="s">
        <v>248</v>
      </c>
      <c r="D8" s="421"/>
      <c r="E8" s="421"/>
      <c r="F8" s="421"/>
      <c r="G8" s="421"/>
      <c r="H8" s="421"/>
      <c r="I8" s="421"/>
      <c r="J8" s="421"/>
      <c r="K8" s="421"/>
      <c r="L8" s="421"/>
      <c r="M8" s="421"/>
      <c r="N8" s="422"/>
      <c r="O8" s="7"/>
      <c r="P8" s="173"/>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x14ac:dyDescent="0.3">
      <c r="A9" s="372" t="s">
        <v>96</v>
      </c>
      <c r="B9" s="373"/>
      <c r="C9" s="373"/>
      <c r="D9" s="373"/>
      <c r="E9" s="373"/>
      <c r="F9" s="373"/>
      <c r="G9" s="374"/>
      <c r="H9" s="372" t="s">
        <v>97</v>
      </c>
      <c r="I9" s="373"/>
      <c r="J9" s="373"/>
      <c r="K9" s="373"/>
      <c r="L9" s="373"/>
      <c r="M9" s="373"/>
      <c r="N9" s="374"/>
      <c r="O9" s="372" t="s">
        <v>98</v>
      </c>
      <c r="P9" s="373"/>
      <c r="Q9" s="373"/>
      <c r="R9" s="373"/>
      <c r="S9" s="373"/>
      <c r="T9" s="373"/>
      <c r="U9" s="373"/>
      <c r="V9" s="373"/>
      <c r="W9" s="374"/>
      <c r="X9" s="372" t="s">
        <v>99</v>
      </c>
      <c r="Y9" s="373"/>
      <c r="Z9" s="373"/>
      <c r="AA9" s="373"/>
      <c r="AB9" s="373"/>
      <c r="AC9" s="373"/>
      <c r="AD9" s="374"/>
      <c r="AE9" s="372" t="s">
        <v>100</v>
      </c>
      <c r="AF9" s="373"/>
      <c r="AG9" s="373"/>
      <c r="AH9" s="373"/>
      <c r="AI9" s="373"/>
      <c r="AJ9" s="373"/>
      <c r="AK9" s="374"/>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x14ac:dyDescent="0.3">
      <c r="A10" s="414" t="s">
        <v>101</v>
      </c>
      <c r="B10" s="417" t="s">
        <v>23</v>
      </c>
      <c r="C10" s="370" t="s">
        <v>25</v>
      </c>
      <c r="D10" s="370" t="s">
        <v>27</v>
      </c>
      <c r="E10" s="416" t="s">
        <v>29</v>
      </c>
      <c r="F10" s="369" t="s">
        <v>31</v>
      </c>
      <c r="G10" s="370" t="s">
        <v>102</v>
      </c>
      <c r="H10" s="424" t="s">
        <v>103</v>
      </c>
      <c r="I10" s="425" t="s">
        <v>104</v>
      </c>
      <c r="J10" s="369" t="s">
        <v>105</v>
      </c>
      <c r="K10" s="369" t="s">
        <v>106</v>
      </c>
      <c r="L10" s="427" t="s">
        <v>107</v>
      </c>
      <c r="M10" s="425" t="s">
        <v>104</v>
      </c>
      <c r="N10" s="370" t="s">
        <v>37</v>
      </c>
      <c r="O10" s="418" t="s">
        <v>108</v>
      </c>
      <c r="P10" s="411" t="s">
        <v>39</v>
      </c>
      <c r="Q10" s="369" t="s">
        <v>41</v>
      </c>
      <c r="R10" s="411" t="s">
        <v>109</v>
      </c>
      <c r="S10" s="411"/>
      <c r="T10" s="411"/>
      <c r="U10" s="411"/>
      <c r="V10" s="411"/>
      <c r="W10" s="411"/>
      <c r="X10" s="423" t="s">
        <v>110</v>
      </c>
      <c r="Y10" s="423" t="s">
        <v>111</v>
      </c>
      <c r="Z10" s="423" t="s">
        <v>104</v>
      </c>
      <c r="AA10" s="423" t="s">
        <v>112</v>
      </c>
      <c r="AB10" s="423" t="s">
        <v>104</v>
      </c>
      <c r="AC10" s="423" t="s">
        <v>113</v>
      </c>
      <c r="AD10" s="418" t="s">
        <v>57</v>
      </c>
      <c r="AE10" s="411" t="s">
        <v>100</v>
      </c>
      <c r="AF10" s="411" t="s">
        <v>114</v>
      </c>
      <c r="AG10" s="411" t="s">
        <v>115</v>
      </c>
      <c r="AH10" s="369" t="s">
        <v>116</v>
      </c>
      <c r="AI10" s="411" t="s">
        <v>117</v>
      </c>
      <c r="AJ10" s="411" t="s">
        <v>118</v>
      </c>
      <c r="AK10" s="411"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3" customFormat="1" ht="94.5" customHeight="1" x14ac:dyDescent="0.25">
      <c r="A11" s="415"/>
      <c r="B11" s="417"/>
      <c r="C11" s="411"/>
      <c r="D11" s="411"/>
      <c r="E11" s="417"/>
      <c r="F11" s="370"/>
      <c r="G11" s="411"/>
      <c r="H11" s="370"/>
      <c r="I11" s="426"/>
      <c r="J11" s="370"/>
      <c r="K11" s="370"/>
      <c r="L11" s="426"/>
      <c r="M11" s="426"/>
      <c r="N11" s="411"/>
      <c r="O11" s="419"/>
      <c r="P11" s="411"/>
      <c r="Q11" s="370"/>
      <c r="R11" s="6" t="s">
        <v>119</v>
      </c>
      <c r="S11" s="6" t="s">
        <v>120</v>
      </c>
      <c r="T11" s="6" t="s">
        <v>121</v>
      </c>
      <c r="U11" s="6" t="s">
        <v>122</v>
      </c>
      <c r="V11" s="6" t="s">
        <v>123</v>
      </c>
      <c r="W11" s="6" t="s">
        <v>124</v>
      </c>
      <c r="X11" s="423"/>
      <c r="Y11" s="423"/>
      <c r="Z11" s="423"/>
      <c r="AA11" s="423"/>
      <c r="AB11" s="423"/>
      <c r="AC11" s="423"/>
      <c r="AD11" s="419"/>
      <c r="AE11" s="411"/>
      <c r="AF11" s="411"/>
      <c r="AG11" s="411"/>
      <c r="AH11" s="370"/>
      <c r="AI11" s="411"/>
      <c r="AJ11" s="411"/>
      <c r="AK11" s="411"/>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187" customFormat="1" ht="63" x14ac:dyDescent="0.25">
      <c r="A12" s="331">
        <v>1</v>
      </c>
      <c r="B12" s="428" t="s">
        <v>231</v>
      </c>
      <c r="C12" s="428" t="s">
        <v>250</v>
      </c>
      <c r="D12" s="428" t="s">
        <v>251</v>
      </c>
      <c r="E12" s="437" t="s">
        <v>252</v>
      </c>
      <c r="F12" s="428" t="s">
        <v>237</v>
      </c>
      <c r="G12" s="431">
        <v>30</v>
      </c>
      <c r="H12" s="434" t="str">
        <f>IF(G12&lt;=0,"",IF(G12&lt;=2,"Muy Baja",IF(G12&lt;=24,"Baja",IF(G12&lt;=500,"Media",IF(G12&lt;=5000,"Alta","Muy Alta")))))</f>
        <v>Media</v>
      </c>
      <c r="I12" s="443">
        <f>IF(H12="","",IF(H12="Muy Baja",0.2,IF(H12="Baja",0.4,IF(H12="Media",0.6,IF(H12="Alta",0.8,IF(H12="Muy Alta",1,))))))</f>
        <v>0.6</v>
      </c>
      <c r="J12" s="446" t="s">
        <v>187</v>
      </c>
      <c r="K12" s="443"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434" t="str">
        <f>IF(OR(K12='Tabla Impacto'!$C$11,K12='Tabla Impacto'!$D$11),"Leve",IF(OR(K12='Tabla Impacto'!$C$12,K12='Tabla Impacto'!$D$12),"Menor",IF(OR(K12='Tabla Impacto'!$C$13,K12='Tabla Impacto'!$D$13),"Moderado",IF(OR(K12='Tabla Impacto'!$C$14,K12='Tabla Impacto'!$D$14),"Mayor",IF(OR(K12='Tabla Impacto'!$C$15,K12='Tabla Impacto'!$D$15),"Catastrófico","")))))</f>
        <v>Mayor</v>
      </c>
      <c r="M12" s="443">
        <f>IF(L12="","",IF(L12="Leve",0.2,IF(L12="Menor",0.4,IF(L12="Moderado",0.6,IF(L12="Mayor",0.8,IF(L12="Catastrófico",1,))))))</f>
        <v>0.8</v>
      </c>
      <c r="N12" s="440"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77">
        <v>1</v>
      </c>
      <c r="P12" s="170" t="s">
        <v>253</v>
      </c>
      <c r="Q12" s="178" t="str">
        <f>IF(OR(R12="Preventivo",R12="Detectivo"),"Probabilidad",IF(R12="Correctivo","Impacto",""))</f>
        <v>Probabilidad</v>
      </c>
      <c r="R12" s="179" t="s">
        <v>201</v>
      </c>
      <c r="S12" s="179" t="s">
        <v>209</v>
      </c>
      <c r="T12" s="180" t="str">
        <f>IF(AND(R12="Preventivo",S12="Automático"),"50%",IF(AND(R12="Preventivo",S12="Manual"),"40%",IF(AND(R12="Detectivo",S12="Automático"),"40%",IF(AND(R12="Detectivo",S12="Manual"),"30%",IF(AND(R12="Correctivo",S12="Automático"),"35%",IF(AND(R12="Correctivo",S12="Manual"),"25%",""))))))</f>
        <v>40%</v>
      </c>
      <c r="U12" s="179" t="s">
        <v>212</v>
      </c>
      <c r="V12" s="179" t="s">
        <v>217</v>
      </c>
      <c r="W12" s="179" t="s">
        <v>221</v>
      </c>
      <c r="X12" s="181">
        <f>IFERROR(IF(Q12="Probabilidad",(I12-(+I12*T12)),IF(Q12="Impacto",I12,"")),"")</f>
        <v>0.36</v>
      </c>
      <c r="Y12" s="156" t="str">
        <f>IFERROR(IF(X12="","",IF(X12&lt;=0.2,"Muy Baja",IF(X12&lt;=0.4,"Baja",IF(X12&lt;=0.6,"Media",IF(X12&lt;=0.8,"Alta","Muy Alta"))))),"")</f>
        <v>Baja</v>
      </c>
      <c r="Z12" s="175">
        <f>+X12</f>
        <v>0.36</v>
      </c>
      <c r="AA12" s="156" t="str">
        <f>IFERROR(IF(AB12="","",IF(AB12&lt;=0.2,"Leve",IF(AB12&lt;=0.4,"Menor",IF(AB12&lt;=0.6,"Moderado",IF(AB12&lt;=0.8,"Mayor","Catastrófico"))))),"")</f>
        <v>Mayor</v>
      </c>
      <c r="AB12" s="175">
        <f>IFERROR(IF(Q12="Impacto",(M12-(+M12*T12)),IF(Q12="Probabilidad",M12,"")),"")</f>
        <v>0.8</v>
      </c>
      <c r="AC12" s="15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82" t="s">
        <v>232</v>
      </c>
      <c r="AE12" s="167" t="s">
        <v>255</v>
      </c>
      <c r="AF12" s="167" t="s">
        <v>257</v>
      </c>
      <c r="AG12" s="183">
        <v>45001</v>
      </c>
      <c r="AH12" s="183">
        <v>45275</v>
      </c>
      <c r="AI12" s="184"/>
      <c r="AJ12" s="116"/>
      <c r="AK12" s="185"/>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row>
    <row r="13" spans="1:69" s="190" customFormat="1" ht="69" x14ac:dyDescent="0.3">
      <c r="A13" s="332"/>
      <c r="B13" s="429"/>
      <c r="C13" s="429"/>
      <c r="D13" s="429"/>
      <c r="E13" s="438"/>
      <c r="F13" s="429"/>
      <c r="G13" s="432"/>
      <c r="H13" s="435"/>
      <c r="I13" s="444"/>
      <c r="J13" s="447"/>
      <c r="K13" s="444">
        <f>IF(NOT(ISERROR(MATCH(J13,_xlfn.ANCHORARRAY(E25),0))),I27&amp;"Por favor no seleccionar los criterios de impacto",J13)</f>
        <v>0</v>
      </c>
      <c r="L13" s="435"/>
      <c r="M13" s="444"/>
      <c r="N13" s="441"/>
      <c r="O13" s="177">
        <v>2</v>
      </c>
      <c r="P13" s="170" t="s">
        <v>254</v>
      </c>
      <c r="Q13" s="178" t="str">
        <f>IF(OR(R13="Preventivo",R13="Detectivo"),"Probabilidad",IF(R13="Correctivo","Impacto",""))</f>
        <v>Probabilidad</v>
      </c>
      <c r="R13" s="179" t="s">
        <v>201</v>
      </c>
      <c r="S13" s="179" t="s">
        <v>209</v>
      </c>
      <c r="T13" s="180" t="str">
        <f t="shared" ref="T13:T18" si="0">IF(AND(R13="Preventivo",S13="Automático"),"50%",IF(AND(R13="Preventivo",S13="Manual"),"40%",IF(AND(R13="Detectivo",S13="Automático"),"40%",IF(AND(R13="Detectivo",S13="Manual"),"30%",IF(AND(R13="Correctivo",S13="Automático"),"35%",IF(AND(R13="Correctivo",S13="Manual"),"25%",""))))))</f>
        <v>40%</v>
      </c>
      <c r="U13" s="179" t="s">
        <v>212</v>
      </c>
      <c r="V13" s="179" t="s">
        <v>217</v>
      </c>
      <c r="W13" s="179" t="s">
        <v>221</v>
      </c>
      <c r="X13" s="181">
        <f>IFERROR(IF(AND(Q12="Probabilidad",Q13="Probabilidad"),(Z12-(+Z12*T13)),IF(Q13="Probabilidad",(I12-(+I12*T13)),IF(Q13="Impacto",Z12,""))),"")</f>
        <v>0.216</v>
      </c>
      <c r="Y13" s="156" t="str">
        <f t="shared" ref="Y13:Y72" si="1">IFERROR(IF(X13="","",IF(X13&lt;=0.2,"Muy Baja",IF(X13&lt;=0.4,"Baja",IF(X13&lt;=0.6,"Media",IF(X13&lt;=0.8,"Alta","Muy Alta"))))),"")</f>
        <v>Baja</v>
      </c>
      <c r="Z13" s="175">
        <f t="shared" ref="Z13:Z18" si="2">+X13</f>
        <v>0.216</v>
      </c>
      <c r="AA13" s="156" t="str">
        <f t="shared" ref="AA13:AA72" si="3">IFERROR(IF(AB13="","",IF(AB13&lt;=0.2,"Leve",IF(AB13&lt;=0.4,"Menor",IF(AB13&lt;=0.6,"Moderado",IF(AB13&lt;=0.8,"Mayor","Catastrófico"))))),"")</f>
        <v>Mayor</v>
      </c>
      <c r="AB13" s="175">
        <f>IFERROR(IF(AND(Q12="Impacto",Q13="Impacto"),(AB12-(+AB12*T13)),IF(Q13="Impacto",(M12-(+M12*T13)),IF(Q13="Probabilidad",AB12,""))),"")</f>
        <v>0.8</v>
      </c>
      <c r="AC13" s="156" t="str">
        <f t="shared" ref="AC13:AC18"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82" t="s">
        <v>232</v>
      </c>
      <c r="AE13" s="167" t="s">
        <v>256</v>
      </c>
      <c r="AF13" s="167" t="s">
        <v>258</v>
      </c>
      <c r="AG13" s="183">
        <v>45001</v>
      </c>
      <c r="AH13" s="183">
        <v>45275</v>
      </c>
      <c r="AI13" s="188"/>
      <c r="AJ13" s="113"/>
      <c r="AK13" s="158"/>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row>
    <row r="14" spans="1:69" s="190" customFormat="1" ht="89.25" x14ac:dyDescent="0.3">
      <c r="A14" s="332"/>
      <c r="B14" s="429"/>
      <c r="C14" s="429"/>
      <c r="D14" s="429"/>
      <c r="E14" s="438"/>
      <c r="F14" s="429"/>
      <c r="G14" s="432"/>
      <c r="H14" s="435"/>
      <c r="I14" s="444"/>
      <c r="J14" s="447"/>
      <c r="K14" s="444"/>
      <c r="L14" s="435"/>
      <c r="M14" s="444"/>
      <c r="N14" s="441"/>
      <c r="O14" s="331">
        <v>3</v>
      </c>
      <c r="P14" s="455" t="s">
        <v>274</v>
      </c>
      <c r="Q14" s="457" t="str">
        <f>IF(OR(R14="Preventivo",R14="Detectivo"),"Probabilidad",IF(R14="Correctivo","Impacto",""))</f>
        <v>Probabilidad</v>
      </c>
      <c r="R14" s="453" t="s">
        <v>201</v>
      </c>
      <c r="S14" s="453" t="s">
        <v>209</v>
      </c>
      <c r="T14" s="443" t="str">
        <f>IF(AND(R14="Preventivo",S14="Automático"),"50%",IF(AND(R14="Preventivo",S14="Manual"),"40%",IF(AND(R14="Detectivo",S14="Automático"),"40%",IF(AND(R14="Detectivo",S14="Manual"),"30%",IF(AND(R14="Correctivo",S14="Automático"),"35%",IF(AND(R14="Correctivo",S14="Manual"),"25%",""))))))</f>
        <v>40%</v>
      </c>
      <c r="U14" s="453" t="s">
        <v>212</v>
      </c>
      <c r="V14" s="453" t="s">
        <v>217</v>
      </c>
      <c r="W14" s="453" t="s">
        <v>221</v>
      </c>
      <c r="X14" s="449">
        <f>IFERROR(IF(AND(Q13="Probabilidad",Q14="Probabilidad"),(Z13-(+Z13*T14)),IF(Q14="Probabilidad",(I13-(+I13*T14)),IF(Q14="Impacto",Z13,""))),"")</f>
        <v>0.12959999999999999</v>
      </c>
      <c r="Y14" s="451" t="str">
        <f t="shared" ref="Y14" si="5">IFERROR(IF(X14="","",IF(X14&lt;=0.2,"Muy Baja",IF(X14&lt;=0.4,"Baja",IF(X14&lt;=0.6,"Media",IF(X14&lt;=0.8,"Alta","Muy Alta"))))),"")</f>
        <v>Muy Baja</v>
      </c>
      <c r="Z14" s="443">
        <f t="shared" ref="Z14" si="6">+X14</f>
        <v>0.12959999999999999</v>
      </c>
      <c r="AA14" s="451" t="str">
        <f>IFERROR(IF(AB14="","",IF(AB14&lt;=0.2,"Leve",IF(AB14&lt;=0.4,"Menor",IF(AB14&lt;=0.6,"Moderado",IF(AB14&lt;=0.8,"Mayor","Catastrófico"))))),"")</f>
        <v>Mayor</v>
      </c>
      <c r="AB14" s="443">
        <f>IFERROR(IF(AND(Q12="Impacto",Q13="Impacto"),(AB12-(+AB12*T13)),IF(Q13="Impacto",(M12-(+M12*T13)),IF(Q13="Probabilidad",AB12,""))),"")</f>
        <v>0.8</v>
      </c>
      <c r="AC14" s="451"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Alto</v>
      </c>
      <c r="AD14" s="453" t="s">
        <v>232</v>
      </c>
      <c r="AE14" s="608" t="s">
        <v>275</v>
      </c>
      <c r="AF14" s="167" t="s">
        <v>258</v>
      </c>
      <c r="AG14" s="183">
        <v>45001</v>
      </c>
      <c r="AH14" s="183">
        <v>45275</v>
      </c>
      <c r="AI14" s="188"/>
      <c r="AJ14" s="113"/>
      <c r="AK14" s="158"/>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row>
    <row r="15" spans="1:69" ht="82.5" x14ac:dyDescent="0.3">
      <c r="A15" s="332"/>
      <c r="B15" s="429"/>
      <c r="C15" s="429"/>
      <c r="D15" s="429"/>
      <c r="E15" s="438"/>
      <c r="F15" s="429"/>
      <c r="G15" s="432"/>
      <c r="H15" s="435"/>
      <c r="I15" s="444"/>
      <c r="J15" s="447"/>
      <c r="K15" s="444">
        <f>IF(NOT(ISERROR(MATCH(J15,_xlfn.ANCHORARRAY(E26),0))),I28&amp;"Por favor no seleccionar los criterios de impacto",J15)</f>
        <v>0</v>
      </c>
      <c r="L15" s="435"/>
      <c r="M15" s="444"/>
      <c r="N15" s="441"/>
      <c r="O15" s="333"/>
      <c r="P15" s="456"/>
      <c r="Q15" s="458"/>
      <c r="R15" s="454"/>
      <c r="S15" s="454"/>
      <c r="T15" s="445"/>
      <c r="U15" s="454"/>
      <c r="V15" s="454"/>
      <c r="W15" s="454"/>
      <c r="X15" s="450"/>
      <c r="Y15" s="452"/>
      <c r="Z15" s="445"/>
      <c r="AA15" s="452"/>
      <c r="AB15" s="445"/>
      <c r="AC15" s="452"/>
      <c r="AD15" s="454"/>
      <c r="AE15" s="609" t="s">
        <v>276</v>
      </c>
      <c r="AF15" s="167" t="s">
        <v>258</v>
      </c>
      <c r="AG15" s="183">
        <v>45001</v>
      </c>
      <c r="AH15" s="183">
        <v>45275</v>
      </c>
      <c r="AI15" s="115"/>
      <c r="AJ15" s="113"/>
      <c r="AK15" s="114"/>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8" customHeight="1" x14ac:dyDescent="0.3">
      <c r="A16" s="332"/>
      <c r="B16" s="429"/>
      <c r="C16" s="429"/>
      <c r="D16" s="429"/>
      <c r="E16" s="438"/>
      <c r="F16" s="429"/>
      <c r="G16" s="432"/>
      <c r="H16" s="435"/>
      <c r="I16" s="444"/>
      <c r="J16" s="447"/>
      <c r="K16" s="444">
        <f>IF(NOT(ISERROR(MATCH(J16,_xlfn.ANCHORARRAY(E27),0))),I29&amp;"Por favor no seleccionar los criterios de impacto",J16)</f>
        <v>0</v>
      </c>
      <c r="L16" s="435"/>
      <c r="M16" s="444"/>
      <c r="N16" s="441"/>
      <c r="O16" s="104">
        <v>4</v>
      </c>
      <c r="P16" s="170"/>
      <c r="Q16" s="105"/>
      <c r="R16" s="106"/>
      <c r="S16" s="106"/>
      <c r="T16" s="107"/>
      <c r="U16" s="106"/>
      <c r="V16" s="106"/>
      <c r="W16" s="106"/>
      <c r="X16" s="108"/>
      <c r="Y16" s="109"/>
      <c r="Z16" s="110"/>
      <c r="AA16" s="109"/>
      <c r="AB16" s="110"/>
      <c r="AC16" s="111"/>
      <c r="AD16" s="112"/>
      <c r="AE16" s="113"/>
      <c r="AF16" s="114"/>
      <c r="AG16" s="115"/>
      <c r="AH16" s="115"/>
      <c r="AI16" s="115"/>
      <c r="AJ16" s="113"/>
      <c r="AK16" s="114"/>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8" customHeight="1" x14ac:dyDescent="0.3">
      <c r="A17" s="332"/>
      <c r="B17" s="429"/>
      <c r="C17" s="429"/>
      <c r="D17" s="429"/>
      <c r="E17" s="438"/>
      <c r="F17" s="429"/>
      <c r="G17" s="432"/>
      <c r="H17" s="435"/>
      <c r="I17" s="444"/>
      <c r="J17" s="447"/>
      <c r="K17" s="444">
        <f>IF(NOT(ISERROR(MATCH(J17,_xlfn.ANCHORARRAY(E28),0))),I30&amp;"Por favor no seleccionar los criterios de impacto",J17)</f>
        <v>0</v>
      </c>
      <c r="L17" s="435"/>
      <c r="M17" s="444"/>
      <c r="N17" s="441"/>
      <c r="O17" s="104">
        <v>5</v>
      </c>
      <c r="P17" s="170"/>
      <c r="Q17" s="105" t="str">
        <f t="shared" ref="Q17:Q18" si="7">IF(OR(R17="Preventivo",R17="Detectivo"),"Probabilidad",IF(R17="Correctivo","Impacto",""))</f>
        <v/>
      </c>
      <c r="R17" s="106"/>
      <c r="S17" s="106"/>
      <c r="T17" s="107" t="str">
        <f t="shared" si="0"/>
        <v/>
      </c>
      <c r="U17" s="106"/>
      <c r="V17" s="106"/>
      <c r="W17" s="106"/>
      <c r="X17" s="108" t="str">
        <f>IFERROR(IF(AND(Q16="Probabilidad",Q17="Probabilidad"),(Z16-(+Z16*T17)),IF(AND(Q16="Impacto",Q17="Probabilidad"),(Z14-(+Z14*T17)),IF(Q17="Impacto",Z16,""))),"")</f>
        <v/>
      </c>
      <c r="Y17" s="109" t="str">
        <f t="shared" si="1"/>
        <v/>
      </c>
      <c r="Z17" s="110" t="str">
        <f t="shared" si="2"/>
        <v/>
      </c>
      <c r="AA17" s="109" t="str">
        <f t="shared" si="3"/>
        <v/>
      </c>
      <c r="AB17" s="110" t="str">
        <f>IFERROR(IF(AND(Q16="Impacto",Q17="Impacto"),(AB16-(+AB16*T17)),IF(AND(Q16="Probabilidad",Q17="Impacto"),(AB14-(+AB14*T17)),IF(Q17="Probabilidad",AB16,""))),"")</f>
        <v/>
      </c>
      <c r="AC17" s="111" t="str">
        <f t="shared" si="4"/>
        <v/>
      </c>
      <c r="AD17" s="112"/>
      <c r="AE17" s="113"/>
      <c r="AF17" s="114"/>
      <c r="AG17" s="115"/>
      <c r="AH17" s="115"/>
      <c r="AI17" s="115"/>
      <c r="AJ17" s="113"/>
      <c r="AK17" s="114"/>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8" customHeight="1" x14ac:dyDescent="0.3">
      <c r="A18" s="333"/>
      <c r="B18" s="430"/>
      <c r="C18" s="430"/>
      <c r="D18" s="430"/>
      <c r="E18" s="439"/>
      <c r="F18" s="430"/>
      <c r="G18" s="433"/>
      <c r="H18" s="436"/>
      <c r="I18" s="445"/>
      <c r="J18" s="448"/>
      <c r="K18" s="445">
        <f>IF(NOT(ISERROR(MATCH(J18,_xlfn.ANCHORARRAY(E29),0))),I31&amp;"Por favor no seleccionar los criterios de impacto",J18)</f>
        <v>0</v>
      </c>
      <c r="L18" s="436"/>
      <c r="M18" s="445"/>
      <c r="N18" s="442"/>
      <c r="O18" s="104">
        <v>6</v>
      </c>
      <c r="P18" s="170"/>
      <c r="Q18" s="105" t="str">
        <f t="shared" si="7"/>
        <v/>
      </c>
      <c r="R18" s="106"/>
      <c r="S18" s="106"/>
      <c r="T18" s="107" t="str">
        <f t="shared" si="0"/>
        <v/>
      </c>
      <c r="U18" s="106"/>
      <c r="V18" s="106"/>
      <c r="W18" s="106"/>
      <c r="X18" s="108" t="str">
        <f t="shared" ref="X18" si="8">IFERROR(IF(AND(Q17="Probabilidad",Q18="Probabilidad"),(Z17-(+Z17*T18)),IF(AND(Q17="Impacto",Q18="Probabilidad"),(Z16-(+Z16*T18)),IF(Q18="Impacto",Z17,""))),"")</f>
        <v/>
      </c>
      <c r="Y18" s="109" t="str">
        <f t="shared" si="1"/>
        <v/>
      </c>
      <c r="Z18" s="110" t="str">
        <f t="shared" si="2"/>
        <v/>
      </c>
      <c r="AA18" s="109" t="str">
        <f t="shared" si="3"/>
        <v/>
      </c>
      <c r="AB18" s="110" t="str">
        <f t="shared" ref="AB18" si="9">IFERROR(IF(AND(Q17="Impacto",Q18="Impacto"),(AB17-(+AB17*T18)),IF(AND(Q17="Probabilidad",Q18="Impacto"),(AB16-(+AB16*T18)),IF(Q18="Probabilidad",AB17,""))),"")</f>
        <v/>
      </c>
      <c r="AC18" s="111" t="str">
        <f t="shared" si="4"/>
        <v/>
      </c>
      <c r="AD18" s="112"/>
      <c r="AE18" s="113"/>
      <c r="AF18" s="114"/>
      <c r="AG18" s="115"/>
      <c r="AH18" s="115"/>
      <c r="AI18" s="115"/>
      <c r="AJ18" s="113"/>
      <c r="AK18" s="114"/>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x14ac:dyDescent="0.3">
      <c r="A19" s="331">
        <v>2</v>
      </c>
      <c r="B19" s="399"/>
      <c r="C19" s="399"/>
      <c r="D19" s="399"/>
      <c r="E19" s="408"/>
      <c r="F19" s="399"/>
      <c r="G19" s="402"/>
      <c r="H19" s="393"/>
      <c r="I19" s="375"/>
      <c r="J19" s="405"/>
      <c r="K19" s="375"/>
      <c r="L19" s="393"/>
      <c r="M19" s="375"/>
      <c r="N19" s="396"/>
      <c r="O19" s="104">
        <v>1</v>
      </c>
      <c r="P19" s="170"/>
      <c r="Q19" s="157"/>
      <c r="R19" s="160"/>
      <c r="S19" s="160"/>
      <c r="T19" s="161"/>
      <c r="U19" s="160"/>
      <c r="V19" s="160"/>
      <c r="W19" s="160"/>
      <c r="X19" s="155"/>
      <c r="Y19" s="162"/>
      <c r="Z19" s="163"/>
      <c r="AA19" s="162"/>
      <c r="AB19" s="163"/>
      <c r="AC19" s="164"/>
      <c r="AD19" s="165"/>
      <c r="AE19" s="167"/>
      <c r="AF19" s="167"/>
      <c r="AG19" s="168"/>
      <c r="AH19" s="168"/>
      <c r="AI19" s="115"/>
      <c r="AJ19" s="113"/>
      <c r="AK19" s="114"/>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x14ac:dyDescent="0.3">
      <c r="A20" s="332"/>
      <c r="B20" s="400"/>
      <c r="C20" s="400"/>
      <c r="D20" s="400"/>
      <c r="E20" s="409"/>
      <c r="F20" s="400"/>
      <c r="G20" s="403"/>
      <c r="H20" s="394"/>
      <c r="I20" s="376"/>
      <c r="J20" s="406"/>
      <c r="K20" s="376"/>
      <c r="L20" s="394"/>
      <c r="M20" s="376"/>
      <c r="N20" s="397"/>
      <c r="O20" s="104">
        <v>2</v>
      </c>
      <c r="P20" s="170"/>
      <c r="Q20" s="157"/>
      <c r="R20" s="160"/>
      <c r="S20" s="160"/>
      <c r="T20" s="161"/>
      <c r="U20" s="160"/>
      <c r="V20" s="160"/>
      <c r="W20" s="160"/>
      <c r="X20" s="155"/>
      <c r="Y20" s="162"/>
      <c r="Z20" s="163"/>
      <c r="AA20" s="162"/>
      <c r="AB20" s="163"/>
      <c r="AC20" s="164"/>
      <c r="AD20" s="165"/>
      <c r="AE20" s="167"/>
      <c r="AF20" s="167"/>
      <c r="AG20" s="168"/>
      <c r="AH20" s="168"/>
      <c r="AI20" s="115"/>
      <c r="AJ20" s="113"/>
      <c r="AK20" s="114"/>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8" customHeight="1" x14ac:dyDescent="0.3">
      <c r="A21" s="332"/>
      <c r="B21" s="400"/>
      <c r="C21" s="400"/>
      <c r="D21" s="400"/>
      <c r="E21" s="409"/>
      <c r="F21" s="400"/>
      <c r="G21" s="403"/>
      <c r="H21" s="394"/>
      <c r="I21" s="376"/>
      <c r="J21" s="406"/>
      <c r="K21" s="376"/>
      <c r="L21" s="394"/>
      <c r="M21" s="376"/>
      <c r="N21" s="397"/>
      <c r="O21" s="104">
        <v>3</v>
      </c>
      <c r="P21" s="172"/>
      <c r="Q21" s="157" t="str">
        <f>IF(OR(R21="Preventivo",R21="Detectivo"),"Probabilidad",IF(R21="Correctivo","Impacto",""))</f>
        <v/>
      </c>
      <c r="R21" s="160"/>
      <c r="S21" s="160"/>
      <c r="T21" s="161" t="str">
        <f t="shared" ref="T21:T24" si="10">IF(AND(R21="Preventivo",S21="Automático"),"50%",IF(AND(R21="Preventivo",S21="Manual"),"40%",IF(AND(R21="Detectivo",S21="Automático"),"40%",IF(AND(R21="Detectivo",S21="Manual"),"30%",IF(AND(R21="Correctivo",S21="Automático"),"35%",IF(AND(R21="Correctivo",S21="Manual"),"25%",""))))))</f>
        <v/>
      </c>
      <c r="U21" s="160"/>
      <c r="V21" s="160"/>
      <c r="W21" s="160"/>
      <c r="X21" s="155" t="str">
        <f>IFERROR(IF(AND(Q20="Probabilidad",Q21="Probabilidad"),(Z20-(+Z20*T21)),IF(AND(Q20="Impacto",Q21="Probabilidad"),(Z19-(+Z19*T21)),IF(Q21="Impacto",Z20,""))),"")</f>
        <v/>
      </c>
      <c r="Y21" s="162" t="str">
        <f t="shared" si="1"/>
        <v/>
      </c>
      <c r="Z21" s="163" t="str">
        <f t="shared" ref="Z21:Z24" si="11">+X21</f>
        <v/>
      </c>
      <c r="AA21" s="162" t="str">
        <f t="shared" si="3"/>
        <v/>
      </c>
      <c r="AB21" s="163" t="str">
        <f>IFERROR(IF(AND(Q20="Impacto",Q21="Impacto"),(AB20-(+AB20*T21)),IF(AND(Q20="Probabilidad",Q21="Impacto"),(AB19-(+AB19*T21)),IF(Q21="Probabilidad",AB20,""))),"")</f>
        <v/>
      </c>
      <c r="AC21" s="164" t="str">
        <f t="shared" ref="AC21" si="12">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65"/>
      <c r="AE21" s="167"/>
      <c r="AF21" s="169"/>
      <c r="AG21" s="168"/>
      <c r="AH21" s="168"/>
      <c r="AI21" s="115"/>
      <c r="AJ21" s="113"/>
      <c r="AK21" s="114"/>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8" customHeight="1" x14ac:dyDescent="0.3">
      <c r="A22" s="332"/>
      <c r="B22" s="400"/>
      <c r="C22" s="400"/>
      <c r="D22" s="400"/>
      <c r="E22" s="409"/>
      <c r="F22" s="400"/>
      <c r="G22" s="403"/>
      <c r="H22" s="394"/>
      <c r="I22" s="376"/>
      <c r="J22" s="406"/>
      <c r="K22" s="376"/>
      <c r="L22" s="394"/>
      <c r="M22" s="376"/>
      <c r="N22" s="397"/>
      <c r="O22" s="104">
        <v>4</v>
      </c>
      <c r="P22" s="170"/>
      <c r="Q22" s="105" t="str">
        <f t="shared" ref="Q22:Q24" si="13">IF(OR(R22="Preventivo",R22="Detectivo"),"Probabilidad",IF(R22="Correctivo","Impacto",""))</f>
        <v/>
      </c>
      <c r="R22" s="106"/>
      <c r="S22" s="106"/>
      <c r="T22" s="107" t="str">
        <f t="shared" si="10"/>
        <v/>
      </c>
      <c r="U22" s="106"/>
      <c r="V22" s="106"/>
      <c r="W22" s="106"/>
      <c r="X22" s="108" t="str">
        <f t="shared" ref="X22:X24" si="14">IFERROR(IF(AND(Q21="Probabilidad",Q22="Probabilidad"),(Z21-(+Z21*T22)),IF(AND(Q21="Impacto",Q22="Probabilidad"),(Z20-(+Z20*T22)),IF(Q22="Impacto",Z21,""))),"")</f>
        <v/>
      </c>
      <c r="Y22" s="109" t="str">
        <f t="shared" si="1"/>
        <v/>
      </c>
      <c r="Z22" s="110" t="str">
        <f t="shared" si="11"/>
        <v/>
      </c>
      <c r="AA22" s="109" t="str">
        <f t="shared" si="3"/>
        <v/>
      </c>
      <c r="AB22" s="110" t="str">
        <f t="shared" ref="AB22:AB24" si="15">IFERROR(IF(AND(Q21="Impacto",Q22="Impacto"),(AB21-(+AB21*T22)),IF(AND(Q21="Probabilidad",Q22="Impacto"),(AB20-(+AB20*T22)),IF(Q22="Probabilidad",AB21,""))),"")</f>
        <v/>
      </c>
      <c r="AC22" s="11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2"/>
      <c r="AE22" s="113"/>
      <c r="AF22" s="114"/>
      <c r="AG22" s="115"/>
      <c r="AH22" s="115"/>
      <c r="AI22" s="115"/>
      <c r="AJ22" s="113"/>
      <c r="AK22" s="114"/>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8" customHeight="1" x14ac:dyDescent="0.3">
      <c r="A23" s="332"/>
      <c r="B23" s="400"/>
      <c r="C23" s="400"/>
      <c r="D23" s="400"/>
      <c r="E23" s="409"/>
      <c r="F23" s="400"/>
      <c r="G23" s="403"/>
      <c r="H23" s="394"/>
      <c r="I23" s="376"/>
      <c r="J23" s="406"/>
      <c r="K23" s="376"/>
      <c r="L23" s="394"/>
      <c r="M23" s="376"/>
      <c r="N23" s="397"/>
      <c r="O23" s="104">
        <v>5</v>
      </c>
      <c r="P23" s="170"/>
      <c r="Q23" s="105" t="str">
        <f t="shared" si="13"/>
        <v/>
      </c>
      <c r="R23" s="106"/>
      <c r="S23" s="106"/>
      <c r="T23" s="107" t="str">
        <f t="shared" si="10"/>
        <v/>
      </c>
      <c r="U23" s="106"/>
      <c r="V23" s="106"/>
      <c r="W23" s="106"/>
      <c r="X23" s="108" t="str">
        <f t="shared" si="14"/>
        <v/>
      </c>
      <c r="Y23" s="109" t="str">
        <f t="shared" si="1"/>
        <v/>
      </c>
      <c r="Z23" s="110" t="str">
        <f t="shared" si="11"/>
        <v/>
      </c>
      <c r="AA23" s="109" t="str">
        <f t="shared" si="3"/>
        <v/>
      </c>
      <c r="AB23" s="110" t="str">
        <f t="shared" si="15"/>
        <v/>
      </c>
      <c r="AC23" s="111" t="str">
        <f t="shared" ref="AC23:AC24" si="16">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2"/>
      <c r="AE23" s="113"/>
      <c r="AF23" s="114"/>
      <c r="AG23" s="115"/>
      <c r="AH23" s="115"/>
      <c r="AI23" s="115"/>
      <c r="AJ23" s="113"/>
      <c r="AK23" s="114"/>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8" customHeight="1" x14ac:dyDescent="0.3">
      <c r="A24" s="333"/>
      <c r="B24" s="401"/>
      <c r="C24" s="401"/>
      <c r="D24" s="401"/>
      <c r="E24" s="410"/>
      <c r="F24" s="401"/>
      <c r="G24" s="404"/>
      <c r="H24" s="395"/>
      <c r="I24" s="377"/>
      <c r="J24" s="407"/>
      <c r="K24" s="377"/>
      <c r="L24" s="395"/>
      <c r="M24" s="377"/>
      <c r="N24" s="398"/>
      <c r="O24" s="104">
        <v>6</v>
      </c>
      <c r="P24" s="170"/>
      <c r="Q24" s="105" t="str">
        <f t="shared" si="13"/>
        <v/>
      </c>
      <c r="R24" s="106"/>
      <c r="S24" s="106"/>
      <c r="T24" s="107" t="str">
        <f t="shared" si="10"/>
        <v/>
      </c>
      <c r="U24" s="106"/>
      <c r="V24" s="106"/>
      <c r="W24" s="106"/>
      <c r="X24" s="108" t="str">
        <f t="shared" si="14"/>
        <v/>
      </c>
      <c r="Y24" s="109" t="str">
        <f t="shared" si="1"/>
        <v/>
      </c>
      <c r="Z24" s="110" t="str">
        <f t="shared" si="11"/>
        <v/>
      </c>
      <c r="AA24" s="109" t="str">
        <f t="shared" si="3"/>
        <v/>
      </c>
      <c r="AB24" s="110" t="str">
        <f t="shared" si="15"/>
        <v/>
      </c>
      <c r="AC24" s="111" t="str">
        <f t="shared" si="16"/>
        <v/>
      </c>
      <c r="AD24" s="112"/>
      <c r="AE24" s="113"/>
      <c r="AF24" s="114"/>
      <c r="AG24" s="115"/>
      <c r="AH24" s="115"/>
      <c r="AI24" s="115"/>
      <c r="AJ24" s="113"/>
      <c r="AK24" s="114"/>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8" customHeight="1" x14ac:dyDescent="0.3">
      <c r="A25" s="331">
        <v>3</v>
      </c>
      <c r="B25" s="334"/>
      <c r="C25" s="334"/>
      <c r="D25" s="334"/>
      <c r="E25" s="337"/>
      <c r="F25" s="334"/>
      <c r="G25" s="340"/>
      <c r="H25" s="343" t="str">
        <f>IF(G25&lt;=0,"",IF(G25&lt;=2,"Muy Baja",IF(G25&lt;=24,"Baja",IF(G25&lt;=500,"Media",IF(G25&lt;=5000,"Alta","Muy Alta")))))</f>
        <v/>
      </c>
      <c r="I25" s="346" t="str">
        <f>IF(H25="","",IF(H25="Muy Baja",0.2,IF(H25="Baja",0.4,IF(H25="Media",0.6,IF(H25="Alta",0.8,IF(H25="Muy Alta",1,))))))</f>
        <v/>
      </c>
      <c r="J25" s="363"/>
      <c r="K25" s="346">
        <f>IF(NOT(ISERROR(MATCH(J25,'Tabla Impacto'!$B$221:$B$223,0))),'Tabla Impacto'!$F$223&amp;"Por favor no seleccionar los criterios de impacto(Afectación Económica o presupuestal y Pérdida Reputacional)",J25)</f>
        <v>0</v>
      </c>
      <c r="L25" s="343" t="str">
        <f>IF(OR(K25='Tabla Impacto'!$C$11,K25='Tabla Impacto'!$D$11),"Leve",IF(OR(K25='Tabla Impacto'!$C$12,K25='Tabla Impacto'!$D$12),"Menor",IF(OR(K25='Tabla Impacto'!$C$13,K25='Tabla Impacto'!$D$13),"Moderado",IF(OR(K25='Tabla Impacto'!$C$14,K25='Tabla Impacto'!$D$14),"Mayor",IF(OR(K25='Tabla Impacto'!$C$15,K25='Tabla Impacto'!$D$15),"Catastrófico","")))))</f>
        <v/>
      </c>
      <c r="M25" s="346" t="str">
        <f>IF(L25="","",IF(L25="Leve",0.2,IF(L25="Menor",0.4,IF(L25="Moderado",0.6,IF(L25="Mayor",0.8,IF(L25="Catastrófico",1,))))))</f>
        <v/>
      </c>
      <c r="N25" s="366"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04">
        <v>1</v>
      </c>
      <c r="P25" s="170"/>
      <c r="Q25" s="157" t="str">
        <f>IF(OR(R25="Preventivo",R25="Detectivo"),"Probabilidad",IF(R25="Correctivo","Impacto",""))</f>
        <v/>
      </c>
      <c r="R25" s="160"/>
      <c r="S25" s="160"/>
      <c r="T25" s="161" t="str">
        <f>IF(AND(R25="Preventivo",S25="Automático"),"50%",IF(AND(R25="Preventivo",S25="Manual"),"40%",IF(AND(R25="Detectivo",S25="Automático"),"40%",IF(AND(R25="Detectivo",S25="Manual"),"30%",IF(AND(R25="Correctivo",S25="Automático"),"35%",IF(AND(R25="Correctivo",S25="Manual"),"25%",""))))))</f>
        <v/>
      </c>
      <c r="U25" s="160"/>
      <c r="V25" s="160"/>
      <c r="W25" s="160"/>
      <c r="X25" s="155" t="str">
        <f>IFERROR(IF(Q25="Probabilidad",(I25-(+I25*T25)),IF(Q25="Impacto",I25,"")),"")</f>
        <v/>
      </c>
      <c r="Y25" s="162" t="str">
        <f>IFERROR(IF(X25="","",IF(X25&lt;=0.2,"Muy Baja",IF(X25&lt;=0.4,"Baja",IF(X25&lt;=0.6,"Media",IF(X25&lt;=0.8,"Alta","Muy Alta"))))),"")</f>
        <v/>
      </c>
      <c r="Z25" s="163" t="str">
        <f>+X25</f>
        <v/>
      </c>
      <c r="AA25" s="162" t="str">
        <f>IFERROR(IF(AB25="","",IF(AB25&lt;=0.2,"Leve",IF(AB25&lt;=0.4,"Menor",IF(AB25&lt;=0.6,"Moderado",IF(AB25&lt;=0.8,"Mayor","Catastrófico"))))),"")</f>
        <v/>
      </c>
      <c r="AB25" s="163" t="str">
        <f>IFERROR(IF(Q25="Impacto",(M25-(+M25*T25)),IF(Q25="Probabilidad",M25,"")),"")</f>
        <v/>
      </c>
      <c r="AC25" s="164"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65"/>
      <c r="AE25" s="167"/>
      <c r="AF25" s="166"/>
      <c r="AG25" s="115"/>
      <c r="AH25" s="115"/>
      <c r="AI25" s="115"/>
      <c r="AJ25" s="113"/>
      <c r="AK25" s="114"/>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8" customHeight="1" x14ac:dyDescent="0.3">
      <c r="A26" s="332"/>
      <c r="B26" s="335"/>
      <c r="C26" s="335"/>
      <c r="D26" s="335"/>
      <c r="E26" s="338"/>
      <c r="F26" s="335"/>
      <c r="G26" s="341"/>
      <c r="H26" s="344"/>
      <c r="I26" s="347"/>
      <c r="J26" s="364"/>
      <c r="K26" s="347">
        <f>IF(NOT(ISERROR(MATCH(J26,_xlfn.ANCHORARRAY(E37),0))),I39&amp;"Por favor no seleccionar los criterios de impacto",J26)</f>
        <v>0</v>
      </c>
      <c r="L26" s="344"/>
      <c r="M26" s="347"/>
      <c r="N26" s="367"/>
      <c r="O26" s="104">
        <v>2</v>
      </c>
      <c r="P26" s="170"/>
      <c r="Q26" s="105" t="str">
        <f>IF(OR(R26="Preventivo",R26="Detectivo"),"Probabilidad",IF(R26="Correctivo","Impacto",""))</f>
        <v/>
      </c>
      <c r="R26" s="160"/>
      <c r="S26" s="160"/>
      <c r="T26" s="161" t="str">
        <f t="shared" ref="T26:T30" si="17">IF(AND(R26="Preventivo",S26="Automático"),"50%",IF(AND(R26="Preventivo",S26="Manual"),"40%",IF(AND(R26="Detectivo",S26="Automático"),"40%",IF(AND(R26="Detectivo",S26="Manual"),"30%",IF(AND(R26="Correctivo",S26="Automático"),"35%",IF(AND(R26="Correctivo",S26="Manual"),"25%",""))))))</f>
        <v/>
      </c>
      <c r="U26" s="160"/>
      <c r="V26" s="160"/>
      <c r="W26" s="160"/>
      <c r="X26" s="155" t="str">
        <f>IFERROR(IF(AND(Q25="Probabilidad",Q26="Probabilidad"),(Z25-(+Z25*T26)),IF(Q26="Probabilidad",(I25-(+I25*T26)),IF(Q26="Impacto",Z25,""))),"")</f>
        <v/>
      </c>
      <c r="Y26" s="162" t="str">
        <f t="shared" si="1"/>
        <v/>
      </c>
      <c r="Z26" s="163" t="str">
        <f t="shared" ref="Z26:Z30" si="18">+X26</f>
        <v/>
      </c>
      <c r="AA26" s="162" t="str">
        <f t="shared" si="3"/>
        <v/>
      </c>
      <c r="AB26" s="163" t="str">
        <f>IFERROR(IF(AND(Q25="Impacto",Q26="Impacto"),(AB25-(+AB25*T26)),IF(Q26="Impacto",(M25-(+M25*T26)),IF(Q26="Probabilidad",AB25,""))),"")</f>
        <v/>
      </c>
      <c r="AC26" s="164" t="str">
        <f t="shared" ref="AC26:AC27" si="19">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65"/>
      <c r="AE26" s="167"/>
      <c r="AF26" s="166"/>
      <c r="AG26" s="115"/>
      <c r="AH26" s="115"/>
      <c r="AI26" s="115"/>
      <c r="AJ26" s="113"/>
      <c r="AK26" s="114"/>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8" customHeight="1" x14ac:dyDescent="0.3">
      <c r="A27" s="332"/>
      <c r="B27" s="335"/>
      <c r="C27" s="335"/>
      <c r="D27" s="335"/>
      <c r="E27" s="338"/>
      <c r="F27" s="335"/>
      <c r="G27" s="341"/>
      <c r="H27" s="344"/>
      <c r="I27" s="347"/>
      <c r="J27" s="364"/>
      <c r="K27" s="347">
        <f>IF(NOT(ISERROR(MATCH(J27,_xlfn.ANCHORARRAY(E38),0))),I40&amp;"Por favor no seleccionar los criterios de impacto",J27)</f>
        <v>0</v>
      </c>
      <c r="L27" s="344"/>
      <c r="M27" s="347"/>
      <c r="N27" s="367"/>
      <c r="O27" s="104">
        <v>3</v>
      </c>
      <c r="P27" s="171"/>
      <c r="Q27" s="105" t="str">
        <f>IF(OR(R27="Preventivo",R27="Detectivo"),"Probabilidad",IF(R27="Correctivo","Impacto",""))</f>
        <v/>
      </c>
      <c r="R27" s="106"/>
      <c r="S27" s="106"/>
      <c r="T27" s="107" t="str">
        <f t="shared" si="17"/>
        <v/>
      </c>
      <c r="U27" s="106"/>
      <c r="V27" s="106"/>
      <c r="W27" s="106"/>
      <c r="X27" s="108" t="str">
        <f>IFERROR(IF(AND(Q26="Probabilidad",Q27="Probabilidad"),(Z26-(+Z26*T27)),IF(AND(Q26="Impacto",Q27="Probabilidad"),(Z25-(+Z25*T27)),IF(Q27="Impacto",Z26,""))),"")</f>
        <v/>
      </c>
      <c r="Y27" s="109" t="str">
        <f t="shared" si="1"/>
        <v/>
      </c>
      <c r="Z27" s="110" t="str">
        <f t="shared" si="18"/>
        <v/>
      </c>
      <c r="AA27" s="109" t="str">
        <f t="shared" si="3"/>
        <v/>
      </c>
      <c r="AB27" s="110" t="str">
        <f>IFERROR(IF(AND(Q26="Impacto",Q27="Impacto"),(AB26-(+AB26*T27)),IF(AND(Q26="Probabilidad",Q27="Impacto"),(AB25-(+AB25*T27)),IF(Q27="Probabilidad",AB26,""))),"")</f>
        <v/>
      </c>
      <c r="AC27" s="111" t="str">
        <f t="shared" si="19"/>
        <v/>
      </c>
      <c r="AD27" s="112"/>
      <c r="AE27" s="113"/>
      <c r="AF27" s="114"/>
      <c r="AG27" s="115"/>
      <c r="AH27" s="115"/>
      <c r="AI27" s="115"/>
      <c r="AJ27" s="113"/>
      <c r="AK27" s="114"/>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8" customHeight="1" x14ac:dyDescent="0.3">
      <c r="A28" s="332"/>
      <c r="B28" s="335"/>
      <c r="C28" s="335"/>
      <c r="D28" s="335"/>
      <c r="E28" s="338"/>
      <c r="F28" s="335"/>
      <c r="G28" s="341"/>
      <c r="H28" s="344"/>
      <c r="I28" s="347"/>
      <c r="J28" s="364"/>
      <c r="K28" s="347">
        <f>IF(NOT(ISERROR(MATCH(J28,_xlfn.ANCHORARRAY(E39),0))),I41&amp;"Por favor no seleccionar los criterios de impacto",J28)</f>
        <v>0</v>
      </c>
      <c r="L28" s="344"/>
      <c r="M28" s="347"/>
      <c r="N28" s="367"/>
      <c r="O28" s="104">
        <v>4</v>
      </c>
      <c r="P28" s="170"/>
      <c r="Q28" s="105" t="str">
        <f t="shared" ref="Q28:Q30" si="20">IF(OR(R28="Preventivo",R28="Detectivo"),"Probabilidad",IF(R28="Correctivo","Impacto",""))</f>
        <v/>
      </c>
      <c r="R28" s="106"/>
      <c r="S28" s="106"/>
      <c r="T28" s="107" t="str">
        <f t="shared" si="17"/>
        <v/>
      </c>
      <c r="U28" s="106"/>
      <c r="V28" s="106"/>
      <c r="W28" s="106"/>
      <c r="X28" s="108" t="str">
        <f t="shared" ref="X28:X30" si="21">IFERROR(IF(AND(Q27="Probabilidad",Q28="Probabilidad"),(Z27-(+Z27*T28)),IF(AND(Q27="Impacto",Q28="Probabilidad"),(Z26-(+Z26*T28)),IF(Q28="Impacto",Z27,""))),"")</f>
        <v/>
      </c>
      <c r="Y28" s="109" t="str">
        <f t="shared" si="1"/>
        <v/>
      </c>
      <c r="Z28" s="110" t="str">
        <f t="shared" si="18"/>
        <v/>
      </c>
      <c r="AA28" s="109" t="str">
        <f t="shared" si="3"/>
        <v/>
      </c>
      <c r="AB28" s="110" t="str">
        <f t="shared" ref="AB28:AB30" si="22">IFERROR(IF(AND(Q27="Impacto",Q28="Impacto"),(AB27-(+AB27*T28)),IF(AND(Q27="Probabilidad",Q28="Impacto"),(AB26-(+AB26*T28)),IF(Q28="Probabilidad",AB27,""))),"")</f>
        <v/>
      </c>
      <c r="AC28" s="11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2"/>
      <c r="AE28" s="113"/>
      <c r="AF28" s="114"/>
      <c r="AG28" s="115"/>
      <c r="AH28" s="115"/>
      <c r="AI28" s="115"/>
      <c r="AJ28" s="113"/>
      <c r="AK28" s="114"/>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8" customHeight="1" x14ac:dyDescent="0.3">
      <c r="A29" s="332"/>
      <c r="B29" s="335"/>
      <c r="C29" s="335"/>
      <c r="D29" s="335"/>
      <c r="E29" s="338"/>
      <c r="F29" s="335"/>
      <c r="G29" s="341"/>
      <c r="H29" s="344"/>
      <c r="I29" s="347"/>
      <c r="J29" s="364"/>
      <c r="K29" s="347">
        <f>IF(NOT(ISERROR(MATCH(J29,_xlfn.ANCHORARRAY(E40),0))),I42&amp;"Por favor no seleccionar los criterios de impacto",J29)</f>
        <v>0</v>
      </c>
      <c r="L29" s="344"/>
      <c r="M29" s="347"/>
      <c r="N29" s="367"/>
      <c r="O29" s="104">
        <v>5</v>
      </c>
      <c r="P29" s="170"/>
      <c r="Q29" s="105" t="str">
        <f t="shared" si="20"/>
        <v/>
      </c>
      <c r="R29" s="106"/>
      <c r="S29" s="106"/>
      <c r="T29" s="107" t="str">
        <f t="shared" si="17"/>
        <v/>
      </c>
      <c r="U29" s="106"/>
      <c r="V29" s="106"/>
      <c r="W29" s="106"/>
      <c r="X29" s="108" t="str">
        <f t="shared" si="21"/>
        <v/>
      </c>
      <c r="Y29" s="109" t="str">
        <f t="shared" si="1"/>
        <v/>
      </c>
      <c r="Z29" s="110" t="str">
        <f t="shared" si="18"/>
        <v/>
      </c>
      <c r="AA29" s="109" t="str">
        <f t="shared" si="3"/>
        <v/>
      </c>
      <c r="AB29" s="110" t="str">
        <f t="shared" si="22"/>
        <v/>
      </c>
      <c r="AC29" s="111" t="str">
        <f t="shared" ref="AC29:AC30" si="23">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2"/>
      <c r="AE29" s="113"/>
      <c r="AF29" s="114"/>
      <c r="AG29" s="115"/>
      <c r="AH29" s="115"/>
      <c r="AI29" s="115"/>
      <c r="AJ29" s="113"/>
      <c r="AK29" s="114"/>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8" customHeight="1" x14ac:dyDescent="0.3">
      <c r="A30" s="333"/>
      <c r="B30" s="336"/>
      <c r="C30" s="336"/>
      <c r="D30" s="336"/>
      <c r="E30" s="339"/>
      <c r="F30" s="336"/>
      <c r="G30" s="342"/>
      <c r="H30" s="345"/>
      <c r="I30" s="348"/>
      <c r="J30" s="365"/>
      <c r="K30" s="348">
        <f>IF(NOT(ISERROR(MATCH(J30,_xlfn.ANCHORARRAY(E41),0))),I43&amp;"Por favor no seleccionar los criterios de impacto",J30)</f>
        <v>0</v>
      </c>
      <c r="L30" s="345"/>
      <c r="M30" s="348"/>
      <c r="N30" s="368"/>
      <c r="O30" s="104">
        <v>6</v>
      </c>
      <c r="P30" s="170"/>
      <c r="Q30" s="105" t="str">
        <f t="shared" si="20"/>
        <v/>
      </c>
      <c r="R30" s="106"/>
      <c r="S30" s="106"/>
      <c r="T30" s="107" t="str">
        <f t="shared" si="17"/>
        <v/>
      </c>
      <c r="U30" s="106"/>
      <c r="V30" s="106"/>
      <c r="W30" s="106"/>
      <c r="X30" s="108" t="str">
        <f t="shared" si="21"/>
        <v/>
      </c>
      <c r="Y30" s="109" t="str">
        <f t="shared" si="1"/>
        <v/>
      </c>
      <c r="Z30" s="110" t="str">
        <f t="shared" si="18"/>
        <v/>
      </c>
      <c r="AA30" s="109" t="str">
        <f t="shared" si="3"/>
        <v/>
      </c>
      <c r="AB30" s="110" t="str">
        <f t="shared" si="22"/>
        <v/>
      </c>
      <c r="AC30" s="111" t="str">
        <f t="shared" si="23"/>
        <v/>
      </c>
      <c r="AD30" s="112"/>
      <c r="AE30" s="113"/>
      <c r="AF30" s="114"/>
      <c r="AG30" s="115"/>
      <c r="AH30" s="115"/>
      <c r="AI30" s="115"/>
      <c r="AJ30" s="113"/>
      <c r="AK30" s="114"/>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8" customHeight="1" x14ac:dyDescent="0.3">
      <c r="A31" s="331">
        <v>4</v>
      </c>
      <c r="B31" s="334"/>
      <c r="C31" s="334"/>
      <c r="D31" s="334"/>
      <c r="E31" s="337"/>
      <c r="F31" s="334"/>
      <c r="G31" s="340"/>
      <c r="H31" s="343" t="str">
        <f>IF(G31&lt;=0,"",IF(G31&lt;=2,"Muy Baja",IF(G31&lt;=24,"Baja",IF(G31&lt;=500,"Media",IF(G31&lt;=5000,"Alta","Muy Alta")))))</f>
        <v/>
      </c>
      <c r="I31" s="346" t="str">
        <f>IF(H31="","",IF(H31="Muy Baja",0.2,IF(H31="Baja",0.4,IF(H31="Media",0.6,IF(H31="Alta",0.8,IF(H31="Muy Alta",1,))))))</f>
        <v/>
      </c>
      <c r="J31" s="363"/>
      <c r="K31" s="346">
        <f>IF(NOT(ISERROR(MATCH(J31,'Tabla Impacto'!$B$221:$B$223,0))),'Tabla Impacto'!$F$223&amp;"Por favor no seleccionar los criterios de impacto(Afectación Económica o presupuestal y Pérdida Reputacional)",J31)</f>
        <v>0</v>
      </c>
      <c r="L31" s="343" t="str">
        <f>IF(OR(K31='Tabla Impacto'!$C$11,K31='Tabla Impacto'!$D$11),"Leve",IF(OR(K31='Tabla Impacto'!$C$12,K31='Tabla Impacto'!$D$12),"Menor",IF(OR(K31='Tabla Impacto'!$C$13,K31='Tabla Impacto'!$D$13),"Moderado",IF(OR(K31='Tabla Impacto'!$C$14,K31='Tabla Impacto'!$D$14),"Mayor",IF(OR(K31='Tabla Impacto'!$C$15,K31='Tabla Impacto'!$D$15),"Catastrófico","")))))</f>
        <v/>
      </c>
      <c r="M31" s="346" t="str">
        <f>IF(L31="","",IF(L31="Leve",0.2,IF(L31="Menor",0.4,IF(L31="Moderado",0.6,IF(L31="Mayor",0.8,IF(L31="Catastrófico",1,))))))</f>
        <v/>
      </c>
      <c r="N31" s="366"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04">
        <v>1</v>
      </c>
      <c r="P31" s="170"/>
      <c r="Q31" s="157" t="str">
        <f>IF(OR(R31="Preventivo",R31="Detectivo"),"Probabilidad",IF(R31="Correctivo","Impacto",""))</f>
        <v/>
      </c>
      <c r="R31" s="160"/>
      <c r="S31" s="160"/>
      <c r="T31" s="161"/>
      <c r="U31" s="160"/>
      <c r="V31" s="160"/>
      <c r="W31" s="160"/>
      <c r="X31" s="155" t="str">
        <f>IFERROR(IF(Q31="Probabilidad",(I31-(+I31*T31)),IF(Q31="Impacto",I31,"")),"")</f>
        <v/>
      </c>
      <c r="Y31" s="162" t="str">
        <f>IFERROR(IF(X31="","",IF(X31&lt;=0.2,"Muy Baja",IF(X31&lt;=0.4,"Baja",IF(X31&lt;=0.6,"Media",IF(X31&lt;=0.8,"Alta","Muy Alta"))))),"")</f>
        <v/>
      </c>
      <c r="Z31" s="163" t="str">
        <f>+X31</f>
        <v/>
      </c>
      <c r="AA31" s="162" t="str">
        <f>IFERROR(IF(AB31="","",IF(AB31&lt;=0.2,"Leve",IF(AB31&lt;=0.4,"Menor",IF(AB31&lt;=0.6,"Moderado",IF(AB31&lt;=0.8,"Mayor","Catastrófico"))))),"")</f>
        <v/>
      </c>
      <c r="AB31" s="163" t="str">
        <f>IFERROR(IF(Q31="Impacto",(M31-(+M31*T31)),IF(Q31="Probabilidad",M31,"")),"")</f>
        <v/>
      </c>
      <c r="AC31" s="164"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65"/>
      <c r="AE31" s="158"/>
      <c r="AF31" s="158"/>
      <c r="AG31" s="159"/>
      <c r="AH31" s="115"/>
      <c r="AI31" s="115"/>
      <c r="AJ31" s="113"/>
      <c r="AK31" s="114"/>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8" customHeight="1" x14ac:dyDescent="0.3">
      <c r="A32" s="332"/>
      <c r="B32" s="335"/>
      <c r="C32" s="335"/>
      <c r="D32" s="335"/>
      <c r="E32" s="338"/>
      <c r="F32" s="335"/>
      <c r="G32" s="341"/>
      <c r="H32" s="344"/>
      <c r="I32" s="347"/>
      <c r="J32" s="364"/>
      <c r="K32" s="347">
        <f>IF(NOT(ISERROR(MATCH(J32,_xlfn.ANCHORARRAY(E43),0))),I45&amp;"Por favor no seleccionar los criterios de impacto",J32)</f>
        <v>0</v>
      </c>
      <c r="L32" s="344"/>
      <c r="M32" s="347"/>
      <c r="N32" s="367"/>
      <c r="O32" s="104">
        <v>2</v>
      </c>
      <c r="P32" s="170"/>
      <c r="Q32" s="105" t="str">
        <f>IF(OR(R32="Preventivo",R32="Detectivo"),"Probabilidad",IF(R32="Correctivo","Impacto",""))</f>
        <v/>
      </c>
      <c r="R32" s="106"/>
      <c r="S32" s="106"/>
      <c r="T32" s="107" t="str">
        <f t="shared" ref="T32:T36" si="24">IF(AND(R32="Preventivo",S32="Automático"),"50%",IF(AND(R32="Preventivo",S32="Manual"),"40%",IF(AND(R32="Detectivo",S32="Automático"),"40%",IF(AND(R32="Detectivo",S32="Manual"),"30%",IF(AND(R32="Correctivo",S32="Automático"),"35%",IF(AND(R32="Correctivo",S32="Manual"),"25%",""))))))</f>
        <v/>
      </c>
      <c r="U32" s="106"/>
      <c r="V32" s="106"/>
      <c r="W32" s="106"/>
      <c r="X32" s="108" t="str">
        <f>IFERROR(IF(AND(Q31="Probabilidad",Q32="Probabilidad"),(Z31-(+Z31*T32)),IF(Q32="Probabilidad",(I31-(+I31*T32)),IF(Q32="Impacto",Z31,""))),"")</f>
        <v/>
      </c>
      <c r="Y32" s="109" t="str">
        <f t="shared" si="1"/>
        <v/>
      </c>
      <c r="Z32" s="110" t="str">
        <f t="shared" ref="Z32:Z36" si="25">+X32</f>
        <v/>
      </c>
      <c r="AA32" s="109" t="str">
        <f t="shared" si="3"/>
        <v/>
      </c>
      <c r="AB32" s="110" t="str">
        <f>IFERROR(IF(AND(Q31="Impacto",Q32="Impacto"),(AB31-(+AB31*T32)),IF(Q32="Impacto",(M31-(+M31*T32)),IF(Q32="Probabilidad",AB31,""))),"")</f>
        <v/>
      </c>
      <c r="AC32" s="111" t="str">
        <f t="shared" ref="AC32:AC33" si="26">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12"/>
      <c r="AE32" s="113"/>
      <c r="AF32" s="114"/>
      <c r="AG32" s="115"/>
      <c r="AH32" s="115"/>
      <c r="AI32" s="115"/>
      <c r="AJ32" s="113"/>
      <c r="AK32" s="114"/>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8" customHeight="1" x14ac:dyDescent="0.3">
      <c r="A33" s="332"/>
      <c r="B33" s="335"/>
      <c r="C33" s="335"/>
      <c r="D33" s="335"/>
      <c r="E33" s="338"/>
      <c r="F33" s="335"/>
      <c r="G33" s="341"/>
      <c r="H33" s="344"/>
      <c r="I33" s="347"/>
      <c r="J33" s="364"/>
      <c r="K33" s="347">
        <f>IF(NOT(ISERROR(MATCH(J33,_xlfn.ANCHORARRAY(E44),0))),I46&amp;"Por favor no seleccionar los criterios de impacto",J33)</f>
        <v>0</v>
      </c>
      <c r="L33" s="344"/>
      <c r="M33" s="347"/>
      <c r="N33" s="367"/>
      <c r="O33" s="104">
        <v>3</v>
      </c>
      <c r="P33" s="171"/>
      <c r="Q33" s="105" t="str">
        <f>IF(OR(R33="Preventivo",R33="Detectivo"),"Probabilidad",IF(R33="Correctivo","Impacto",""))</f>
        <v/>
      </c>
      <c r="R33" s="106"/>
      <c r="S33" s="106"/>
      <c r="T33" s="107" t="str">
        <f t="shared" si="24"/>
        <v/>
      </c>
      <c r="U33" s="106"/>
      <c r="V33" s="106"/>
      <c r="W33" s="106"/>
      <c r="X33" s="108" t="str">
        <f>IFERROR(IF(AND(Q32="Probabilidad",Q33="Probabilidad"),(Z32-(+Z32*T33)),IF(AND(Q32="Impacto",Q33="Probabilidad"),(Z31-(+Z31*T33)),IF(Q33="Impacto",Z32,""))),"")</f>
        <v/>
      </c>
      <c r="Y33" s="109" t="str">
        <f t="shared" si="1"/>
        <v/>
      </c>
      <c r="Z33" s="110" t="str">
        <f t="shared" si="25"/>
        <v/>
      </c>
      <c r="AA33" s="109" t="str">
        <f t="shared" si="3"/>
        <v/>
      </c>
      <c r="AB33" s="110" t="str">
        <f>IFERROR(IF(AND(Q32="Impacto",Q33="Impacto"),(AB32-(+AB32*T33)),IF(AND(Q32="Probabilidad",Q33="Impacto"),(AB31-(+AB31*T33)),IF(Q33="Probabilidad",AB32,""))),"")</f>
        <v/>
      </c>
      <c r="AC33" s="111" t="str">
        <f t="shared" si="26"/>
        <v/>
      </c>
      <c r="AD33" s="112"/>
      <c r="AE33" s="113"/>
      <c r="AF33" s="114"/>
      <c r="AG33" s="115"/>
      <c r="AH33" s="115"/>
      <c r="AI33" s="115"/>
      <c r="AJ33" s="113"/>
      <c r="AK33" s="114"/>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8" customHeight="1" x14ac:dyDescent="0.3">
      <c r="A34" s="332"/>
      <c r="B34" s="335"/>
      <c r="C34" s="335"/>
      <c r="D34" s="335"/>
      <c r="E34" s="338"/>
      <c r="F34" s="335"/>
      <c r="G34" s="341"/>
      <c r="H34" s="344"/>
      <c r="I34" s="347"/>
      <c r="J34" s="364"/>
      <c r="K34" s="347">
        <f>IF(NOT(ISERROR(MATCH(J34,_xlfn.ANCHORARRAY(E45),0))),I47&amp;"Por favor no seleccionar los criterios de impacto",J34)</f>
        <v>0</v>
      </c>
      <c r="L34" s="344"/>
      <c r="M34" s="347"/>
      <c r="N34" s="367"/>
      <c r="O34" s="104">
        <v>4</v>
      </c>
      <c r="P34" s="170"/>
      <c r="Q34" s="105" t="str">
        <f t="shared" ref="Q34:Q36" si="27">IF(OR(R34="Preventivo",R34="Detectivo"),"Probabilidad",IF(R34="Correctivo","Impacto",""))</f>
        <v/>
      </c>
      <c r="R34" s="106"/>
      <c r="S34" s="106"/>
      <c r="T34" s="107" t="str">
        <f t="shared" si="24"/>
        <v/>
      </c>
      <c r="U34" s="106"/>
      <c r="V34" s="106"/>
      <c r="W34" s="106"/>
      <c r="X34" s="108" t="str">
        <f t="shared" ref="X34:X36" si="28">IFERROR(IF(AND(Q33="Probabilidad",Q34="Probabilidad"),(Z33-(+Z33*T34)),IF(AND(Q33="Impacto",Q34="Probabilidad"),(Z32-(+Z32*T34)),IF(Q34="Impacto",Z33,""))),"")</f>
        <v/>
      </c>
      <c r="Y34" s="109" t="str">
        <f t="shared" si="1"/>
        <v/>
      </c>
      <c r="Z34" s="110" t="str">
        <f t="shared" si="25"/>
        <v/>
      </c>
      <c r="AA34" s="109" t="str">
        <f t="shared" si="3"/>
        <v/>
      </c>
      <c r="AB34" s="110" t="str">
        <f t="shared" ref="AB34:AB36" si="29">IFERROR(IF(AND(Q33="Impacto",Q34="Impacto"),(AB33-(+AB33*T34)),IF(AND(Q33="Probabilidad",Q34="Impacto"),(AB32-(+AB32*T34)),IF(Q34="Probabilidad",AB33,""))),"")</f>
        <v/>
      </c>
      <c r="AC34" s="11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2"/>
      <c r="AE34" s="113"/>
      <c r="AF34" s="114"/>
      <c r="AG34" s="115"/>
      <c r="AH34" s="115"/>
      <c r="AI34" s="115"/>
      <c r="AJ34" s="113"/>
      <c r="AK34" s="114"/>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8" customHeight="1" x14ac:dyDescent="0.3">
      <c r="A35" s="332"/>
      <c r="B35" s="335"/>
      <c r="C35" s="335"/>
      <c r="D35" s="335"/>
      <c r="E35" s="338"/>
      <c r="F35" s="335"/>
      <c r="G35" s="341"/>
      <c r="H35" s="344"/>
      <c r="I35" s="347"/>
      <c r="J35" s="364"/>
      <c r="K35" s="347">
        <f>IF(NOT(ISERROR(MATCH(J35,_xlfn.ANCHORARRAY(E46),0))),I48&amp;"Por favor no seleccionar los criterios de impacto",J35)</f>
        <v>0</v>
      </c>
      <c r="L35" s="344"/>
      <c r="M35" s="347"/>
      <c r="N35" s="367"/>
      <c r="O35" s="104">
        <v>5</v>
      </c>
      <c r="P35" s="170"/>
      <c r="Q35" s="105" t="str">
        <f t="shared" si="27"/>
        <v/>
      </c>
      <c r="R35" s="106"/>
      <c r="S35" s="106"/>
      <c r="T35" s="107" t="str">
        <f t="shared" si="24"/>
        <v/>
      </c>
      <c r="U35" s="106"/>
      <c r="V35" s="106"/>
      <c r="W35" s="106"/>
      <c r="X35" s="108" t="str">
        <f t="shared" si="28"/>
        <v/>
      </c>
      <c r="Y35" s="109" t="str">
        <f>IFERROR(IF(X35="","",IF(X35&lt;=0.2,"Muy Baja",IF(X35&lt;=0.4,"Baja",IF(X35&lt;=0.6,"Media",IF(X35&lt;=0.8,"Alta","Muy Alta"))))),"")</f>
        <v/>
      </c>
      <c r="Z35" s="110" t="str">
        <f t="shared" si="25"/>
        <v/>
      </c>
      <c r="AA35" s="109" t="str">
        <f t="shared" si="3"/>
        <v/>
      </c>
      <c r="AB35" s="110" t="str">
        <f t="shared" si="29"/>
        <v/>
      </c>
      <c r="AC35" s="111" t="str">
        <f t="shared" ref="AC35:AC36" si="30">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2"/>
      <c r="AE35" s="113"/>
      <c r="AF35" s="114"/>
      <c r="AG35" s="115"/>
      <c r="AH35" s="115"/>
      <c r="AI35" s="115"/>
      <c r="AJ35" s="113"/>
      <c r="AK35" s="114"/>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8" customHeight="1" x14ac:dyDescent="0.3">
      <c r="A36" s="333"/>
      <c r="B36" s="336"/>
      <c r="C36" s="336"/>
      <c r="D36" s="336"/>
      <c r="E36" s="339"/>
      <c r="F36" s="336"/>
      <c r="G36" s="342"/>
      <c r="H36" s="345"/>
      <c r="I36" s="348"/>
      <c r="J36" s="365"/>
      <c r="K36" s="348">
        <f>IF(NOT(ISERROR(MATCH(J36,_xlfn.ANCHORARRAY(E47),0))),I49&amp;"Por favor no seleccionar los criterios de impacto",J36)</f>
        <v>0</v>
      </c>
      <c r="L36" s="345"/>
      <c r="M36" s="348"/>
      <c r="N36" s="368"/>
      <c r="O36" s="104">
        <v>6</v>
      </c>
      <c r="P36" s="170"/>
      <c r="Q36" s="105" t="str">
        <f t="shared" si="27"/>
        <v/>
      </c>
      <c r="R36" s="106"/>
      <c r="S36" s="106"/>
      <c r="T36" s="107" t="str">
        <f t="shared" si="24"/>
        <v/>
      </c>
      <c r="U36" s="106"/>
      <c r="V36" s="106"/>
      <c r="W36" s="106"/>
      <c r="X36" s="108" t="str">
        <f t="shared" si="28"/>
        <v/>
      </c>
      <c r="Y36" s="109" t="str">
        <f t="shared" si="1"/>
        <v/>
      </c>
      <c r="Z36" s="110" t="str">
        <f t="shared" si="25"/>
        <v/>
      </c>
      <c r="AA36" s="109" t="str">
        <f t="shared" si="3"/>
        <v/>
      </c>
      <c r="AB36" s="110" t="str">
        <f t="shared" si="29"/>
        <v/>
      </c>
      <c r="AC36" s="111" t="str">
        <f t="shared" si="30"/>
        <v/>
      </c>
      <c r="AD36" s="112"/>
      <c r="AE36" s="113"/>
      <c r="AF36" s="114"/>
      <c r="AG36" s="115"/>
      <c r="AH36" s="115"/>
      <c r="AI36" s="115"/>
      <c r="AJ36" s="113"/>
      <c r="AK36" s="114"/>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8" customHeight="1" x14ac:dyDescent="0.3">
      <c r="A37" s="331">
        <v>5</v>
      </c>
      <c r="B37" s="334"/>
      <c r="C37" s="334"/>
      <c r="D37" s="334"/>
      <c r="E37" s="337"/>
      <c r="F37" s="334"/>
      <c r="G37" s="340"/>
      <c r="H37" s="343"/>
      <c r="I37" s="346" t="str">
        <f>IF(H37="","",IF(H37="Muy Baja",0.2,IF(H37="Baja",0.4,IF(H37="Media",0.6,IF(H37="Alta",0.8,IF(H37="Muy Alta",1,))))))</f>
        <v/>
      </c>
      <c r="J37" s="363"/>
      <c r="K37" s="346">
        <f>IF(NOT(ISERROR(MATCH(J37,'Tabla Impacto'!$B$221:$B$223,0))),'Tabla Impacto'!$F$223&amp;"Por favor no seleccionar los criterios de impacto(Afectación Económica o presupuestal y Pérdida Reputacional)",J37)</f>
        <v>0</v>
      </c>
      <c r="L37" s="343" t="str">
        <f>IF(OR(K37='Tabla Impacto'!$C$11,K37='Tabla Impacto'!$D$11),"Leve",IF(OR(K37='Tabla Impacto'!$C$12,K37='Tabla Impacto'!$D$12),"Menor",IF(OR(K37='Tabla Impacto'!$C$13,K37='Tabla Impacto'!$D$13),"Moderado",IF(OR(K37='Tabla Impacto'!$C$14,K37='Tabla Impacto'!$D$14),"Mayor",IF(OR(K37='Tabla Impacto'!$C$15,K37='Tabla Impacto'!$D$15),"Catastrófico","")))))</f>
        <v/>
      </c>
      <c r="M37" s="346" t="str">
        <f>IF(L37="","",IF(L37="Leve",0.2,IF(L37="Menor",0.4,IF(L37="Moderado",0.6,IF(L37="Mayor",0.8,IF(L37="Catastrófico",1,))))))</f>
        <v/>
      </c>
      <c r="N37" s="366"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
      </c>
      <c r="O37" s="104">
        <v>1</v>
      </c>
      <c r="P37" s="170"/>
      <c r="Q37" s="157"/>
      <c r="R37" s="160"/>
      <c r="S37" s="160"/>
      <c r="T37" s="161"/>
      <c r="U37" s="160"/>
      <c r="V37" s="160"/>
      <c r="W37" s="160"/>
      <c r="X37" s="155" t="str">
        <f>IFERROR(IF(Q37="Probabilidad",(I37-(+I37*T37)),IF(Q37="Impacto",I37,"")),"")</f>
        <v/>
      </c>
      <c r="Y37" s="162" t="str">
        <f>IFERROR(IF(X37="","",IF(X37&lt;=0.2,"Muy Baja",IF(X37&lt;=0.4,"Baja",IF(X37&lt;=0.6,"Media",IF(X37&lt;=0.8,"Alta","Muy Alta"))))),"")</f>
        <v/>
      </c>
      <c r="Z37" s="163" t="str">
        <f>+X37</f>
        <v/>
      </c>
      <c r="AA37" s="162" t="str">
        <f>IFERROR(IF(AB37="","",IF(AB37&lt;=0.2,"Leve",IF(AB37&lt;=0.4,"Menor",IF(AB37&lt;=0.6,"Moderado",IF(AB37&lt;=0.8,"Mayor","Catastrófico"))))),"")</f>
        <v/>
      </c>
      <c r="AB37" s="163" t="str">
        <f>IFERROR(IF(Q37="Impacto",(M37-(+M37*T37)),IF(Q37="Probabilidad",M37,"")),"")</f>
        <v/>
      </c>
      <c r="AC37" s="164"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65"/>
      <c r="AE37" s="166"/>
      <c r="AF37" s="167"/>
      <c r="AG37" s="115"/>
      <c r="AH37" s="115"/>
      <c r="AI37" s="115"/>
      <c r="AJ37" s="113"/>
      <c r="AK37" s="114"/>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8" customHeight="1" x14ac:dyDescent="0.3">
      <c r="A38" s="332"/>
      <c r="B38" s="335"/>
      <c r="C38" s="335"/>
      <c r="D38" s="335"/>
      <c r="E38" s="338"/>
      <c r="F38" s="335"/>
      <c r="G38" s="341"/>
      <c r="H38" s="344"/>
      <c r="I38" s="347"/>
      <c r="J38" s="364"/>
      <c r="K38" s="347">
        <f>IF(NOT(ISERROR(MATCH(J38,_xlfn.ANCHORARRAY(E49),0))),I51&amp;"Por favor no seleccionar los criterios de impacto",J38)</f>
        <v>0</v>
      </c>
      <c r="L38" s="344"/>
      <c r="M38" s="347"/>
      <c r="N38" s="367"/>
      <c r="O38" s="104">
        <v>2</v>
      </c>
      <c r="P38" s="170"/>
      <c r="Q38" s="105" t="str">
        <f>IF(OR(R38="Preventivo",R38="Detectivo"),"Probabilidad",IF(R38="Correctivo","Impacto",""))</f>
        <v/>
      </c>
      <c r="R38" s="106"/>
      <c r="S38" s="106"/>
      <c r="T38" s="107" t="str">
        <f t="shared" ref="T38:T42" si="31">IF(AND(R38="Preventivo",S38="Automático"),"50%",IF(AND(R38="Preventivo",S38="Manual"),"40%",IF(AND(R38="Detectivo",S38="Automático"),"40%",IF(AND(R38="Detectivo",S38="Manual"),"30%",IF(AND(R38="Correctivo",S38="Automático"),"35%",IF(AND(R38="Correctivo",S38="Manual"),"25%",""))))))</f>
        <v/>
      </c>
      <c r="U38" s="106"/>
      <c r="V38" s="106"/>
      <c r="W38" s="106"/>
      <c r="X38" s="108" t="str">
        <f>IFERROR(IF(AND(Q37="Probabilidad",Q38="Probabilidad"),(Z37-(+Z37*T38)),IF(Q38="Probabilidad",(I37-(+I37*T38)),IF(Q38="Impacto",Z37,""))),"")</f>
        <v/>
      </c>
      <c r="Y38" s="109" t="str">
        <f t="shared" si="1"/>
        <v/>
      </c>
      <c r="Z38" s="110" t="str">
        <f t="shared" ref="Z38:Z42" si="32">+X38</f>
        <v/>
      </c>
      <c r="AA38" s="109" t="str">
        <f t="shared" si="3"/>
        <v/>
      </c>
      <c r="AB38" s="110" t="str">
        <f>IFERROR(IF(AND(Q37="Impacto",Q38="Impacto"),(AB37-(+AB37*T38)),IF(Q38="Impacto",(M37-(+M37*T38)),IF(Q38="Probabilidad",AB37,""))),"")</f>
        <v/>
      </c>
      <c r="AC38" s="111" t="str">
        <f t="shared" ref="AC38:AC39" si="33">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12"/>
      <c r="AE38" s="113"/>
      <c r="AF38" s="114"/>
      <c r="AG38" s="115"/>
      <c r="AH38" s="115"/>
      <c r="AI38" s="115"/>
      <c r="AJ38" s="113"/>
      <c r="AK38" s="114"/>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8" customHeight="1" x14ac:dyDescent="0.3">
      <c r="A39" s="332"/>
      <c r="B39" s="335"/>
      <c r="C39" s="335"/>
      <c r="D39" s="335"/>
      <c r="E39" s="338"/>
      <c r="F39" s="335"/>
      <c r="G39" s="341"/>
      <c r="H39" s="344"/>
      <c r="I39" s="347"/>
      <c r="J39" s="364"/>
      <c r="K39" s="347">
        <f>IF(NOT(ISERROR(MATCH(J39,_xlfn.ANCHORARRAY(E50),0))),I52&amp;"Por favor no seleccionar los criterios de impacto",J39)</f>
        <v>0</v>
      </c>
      <c r="L39" s="344"/>
      <c r="M39" s="347"/>
      <c r="N39" s="367"/>
      <c r="O39" s="104">
        <v>3</v>
      </c>
      <c r="P39" s="171"/>
      <c r="Q39" s="105" t="str">
        <f>IF(OR(R39="Preventivo",R39="Detectivo"),"Probabilidad",IF(R39="Correctivo","Impacto",""))</f>
        <v/>
      </c>
      <c r="R39" s="106"/>
      <c r="S39" s="106"/>
      <c r="T39" s="107" t="str">
        <f t="shared" si="31"/>
        <v/>
      </c>
      <c r="U39" s="106"/>
      <c r="V39" s="106"/>
      <c r="W39" s="106"/>
      <c r="X39" s="108" t="str">
        <f>IFERROR(IF(AND(Q38="Probabilidad",Q39="Probabilidad"),(Z38-(+Z38*T39)),IF(AND(Q38="Impacto",Q39="Probabilidad"),(Z37-(+Z37*T39)),IF(Q39="Impacto",Z38,""))),"")</f>
        <v/>
      </c>
      <c r="Y39" s="109" t="str">
        <f t="shared" si="1"/>
        <v/>
      </c>
      <c r="Z39" s="110" t="str">
        <f t="shared" si="32"/>
        <v/>
      </c>
      <c r="AA39" s="109" t="str">
        <f t="shared" si="3"/>
        <v/>
      </c>
      <c r="AB39" s="110" t="str">
        <f>IFERROR(IF(AND(Q38="Impacto",Q39="Impacto"),(AB38-(+AB38*T39)),IF(AND(Q38="Probabilidad",Q39="Impacto"),(AB37-(+AB37*T39)),IF(Q39="Probabilidad",AB38,""))),"")</f>
        <v/>
      </c>
      <c r="AC39" s="111" t="str">
        <f t="shared" si="33"/>
        <v/>
      </c>
      <c r="AD39" s="112"/>
      <c r="AE39" s="113"/>
      <c r="AF39" s="114"/>
      <c r="AG39" s="115"/>
      <c r="AH39" s="115"/>
      <c r="AI39" s="115"/>
      <c r="AJ39" s="113"/>
      <c r="AK39" s="114"/>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8" customHeight="1" x14ac:dyDescent="0.3">
      <c r="A40" s="332"/>
      <c r="B40" s="335"/>
      <c r="C40" s="335"/>
      <c r="D40" s="335"/>
      <c r="E40" s="338"/>
      <c r="F40" s="335"/>
      <c r="G40" s="341"/>
      <c r="H40" s="344"/>
      <c r="I40" s="347"/>
      <c r="J40" s="364"/>
      <c r="K40" s="347">
        <f>IF(NOT(ISERROR(MATCH(J40,_xlfn.ANCHORARRAY(E51),0))),I53&amp;"Por favor no seleccionar los criterios de impacto",J40)</f>
        <v>0</v>
      </c>
      <c r="L40" s="344"/>
      <c r="M40" s="347"/>
      <c r="N40" s="367"/>
      <c r="O40" s="104">
        <v>4</v>
      </c>
      <c r="P40" s="170"/>
      <c r="Q40" s="105" t="str">
        <f t="shared" ref="Q40:Q42" si="34">IF(OR(R40="Preventivo",R40="Detectivo"),"Probabilidad",IF(R40="Correctivo","Impacto",""))</f>
        <v/>
      </c>
      <c r="R40" s="106"/>
      <c r="S40" s="106"/>
      <c r="T40" s="107" t="str">
        <f t="shared" si="31"/>
        <v/>
      </c>
      <c r="U40" s="106"/>
      <c r="V40" s="106"/>
      <c r="W40" s="106"/>
      <c r="X40" s="108" t="str">
        <f t="shared" ref="X40:X42" si="35">IFERROR(IF(AND(Q39="Probabilidad",Q40="Probabilidad"),(Z39-(+Z39*T40)),IF(AND(Q39="Impacto",Q40="Probabilidad"),(Z38-(+Z38*T40)),IF(Q40="Impacto",Z39,""))),"")</f>
        <v/>
      </c>
      <c r="Y40" s="109" t="str">
        <f t="shared" si="1"/>
        <v/>
      </c>
      <c r="Z40" s="110" t="str">
        <f t="shared" si="32"/>
        <v/>
      </c>
      <c r="AA40" s="109" t="str">
        <f t="shared" si="3"/>
        <v/>
      </c>
      <c r="AB40" s="110" t="str">
        <f t="shared" ref="AB40:AB42" si="36">IFERROR(IF(AND(Q39="Impacto",Q40="Impacto"),(AB39-(+AB39*T40)),IF(AND(Q39="Probabilidad",Q40="Impacto"),(AB38-(+AB38*T40)),IF(Q40="Probabilidad",AB39,""))),"")</f>
        <v/>
      </c>
      <c r="AC40" s="11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2"/>
      <c r="AE40" s="113"/>
      <c r="AF40" s="114"/>
      <c r="AG40" s="115"/>
      <c r="AH40" s="115"/>
      <c r="AI40" s="115"/>
      <c r="AJ40" s="113"/>
      <c r="AK40" s="114"/>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8" customHeight="1" x14ac:dyDescent="0.3">
      <c r="A41" s="332"/>
      <c r="B41" s="335"/>
      <c r="C41" s="335"/>
      <c r="D41" s="335"/>
      <c r="E41" s="338"/>
      <c r="F41" s="335"/>
      <c r="G41" s="341"/>
      <c r="H41" s="344"/>
      <c r="I41" s="347"/>
      <c r="J41" s="364"/>
      <c r="K41" s="347">
        <f>IF(NOT(ISERROR(MATCH(J41,_xlfn.ANCHORARRAY(E52),0))),I54&amp;"Por favor no seleccionar los criterios de impacto",J41)</f>
        <v>0</v>
      </c>
      <c r="L41" s="344"/>
      <c r="M41" s="347"/>
      <c r="N41" s="367"/>
      <c r="O41" s="104">
        <v>5</v>
      </c>
      <c r="P41" s="170"/>
      <c r="Q41" s="105" t="str">
        <f t="shared" si="34"/>
        <v/>
      </c>
      <c r="R41" s="106"/>
      <c r="S41" s="106"/>
      <c r="T41" s="107" t="str">
        <f t="shared" si="31"/>
        <v/>
      </c>
      <c r="U41" s="106"/>
      <c r="V41" s="106"/>
      <c r="W41" s="106"/>
      <c r="X41" s="108" t="str">
        <f t="shared" si="35"/>
        <v/>
      </c>
      <c r="Y41" s="109" t="str">
        <f t="shared" si="1"/>
        <v/>
      </c>
      <c r="Z41" s="110" t="str">
        <f t="shared" si="32"/>
        <v/>
      </c>
      <c r="AA41" s="109" t="str">
        <f t="shared" si="3"/>
        <v/>
      </c>
      <c r="AB41" s="110" t="str">
        <f t="shared" si="36"/>
        <v/>
      </c>
      <c r="AC41" s="111" t="str">
        <f t="shared" ref="AC41:AC42" si="37">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2"/>
      <c r="AE41" s="113"/>
      <c r="AF41" s="114"/>
      <c r="AG41" s="115"/>
      <c r="AH41" s="115"/>
      <c r="AI41" s="115"/>
      <c r="AJ41" s="113"/>
      <c r="AK41" s="114"/>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8" customHeight="1" x14ac:dyDescent="0.3">
      <c r="A42" s="333"/>
      <c r="B42" s="336"/>
      <c r="C42" s="336"/>
      <c r="D42" s="336"/>
      <c r="E42" s="339"/>
      <c r="F42" s="336"/>
      <c r="G42" s="342"/>
      <c r="H42" s="345"/>
      <c r="I42" s="348"/>
      <c r="J42" s="365"/>
      <c r="K42" s="348">
        <f>IF(NOT(ISERROR(MATCH(J42,_xlfn.ANCHORARRAY(E53),0))),I55&amp;"Por favor no seleccionar los criterios de impacto",J42)</f>
        <v>0</v>
      </c>
      <c r="L42" s="345"/>
      <c r="M42" s="348"/>
      <c r="N42" s="368"/>
      <c r="O42" s="104">
        <v>6</v>
      </c>
      <c r="P42" s="170"/>
      <c r="Q42" s="105" t="str">
        <f t="shared" si="34"/>
        <v/>
      </c>
      <c r="R42" s="106"/>
      <c r="S42" s="106"/>
      <c r="T42" s="107" t="str">
        <f t="shared" si="31"/>
        <v/>
      </c>
      <c r="U42" s="106"/>
      <c r="V42" s="106"/>
      <c r="W42" s="106"/>
      <c r="X42" s="108" t="str">
        <f t="shared" si="35"/>
        <v/>
      </c>
      <c r="Y42" s="109" t="str">
        <f t="shared" si="1"/>
        <v/>
      </c>
      <c r="Z42" s="110" t="str">
        <f t="shared" si="32"/>
        <v/>
      </c>
      <c r="AA42" s="109" t="str">
        <f t="shared" si="3"/>
        <v/>
      </c>
      <c r="AB42" s="110" t="str">
        <f t="shared" si="36"/>
        <v/>
      </c>
      <c r="AC42" s="111" t="str">
        <f t="shared" si="37"/>
        <v/>
      </c>
      <c r="AD42" s="112"/>
      <c r="AE42" s="113"/>
      <c r="AF42" s="114"/>
      <c r="AG42" s="115"/>
      <c r="AH42" s="115"/>
      <c r="AI42" s="115"/>
      <c r="AJ42" s="113"/>
      <c r="AK42" s="114"/>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18" customHeight="1" x14ac:dyDescent="0.3">
      <c r="A43" s="331">
        <v>6</v>
      </c>
      <c r="B43" s="334"/>
      <c r="C43" s="334"/>
      <c r="D43" s="334"/>
      <c r="E43" s="337"/>
      <c r="F43" s="334"/>
      <c r="G43" s="340"/>
      <c r="H43" s="343" t="str">
        <f>IF(G43&lt;=0,"",IF(G43&lt;=2,"Muy Baja",IF(G43&lt;=24,"Baja",IF(G43&lt;=500,"Media",IF(G43&lt;=5000,"Alta","Muy Alta")))))</f>
        <v/>
      </c>
      <c r="I43" s="346" t="str">
        <f>IF(H43="","",IF(H43="Muy Baja",0.2,IF(H43="Baja",0.4,IF(H43="Media",0.6,IF(H43="Alta",0.8,IF(H43="Muy Alta",1,))))))</f>
        <v/>
      </c>
      <c r="J43" s="363"/>
      <c r="K43" s="346">
        <f>IF(NOT(ISERROR(MATCH(J43,'Tabla Impacto'!$B$221:$B$223,0))),'Tabla Impacto'!$F$223&amp;"Por favor no seleccionar los criterios de impacto(Afectación Económica o presupuestal y Pérdida Reputacional)",J43)</f>
        <v>0</v>
      </c>
      <c r="L43" s="343" t="str">
        <f>IF(OR(K43='Tabla Impacto'!$C$11,K43='Tabla Impacto'!$D$11),"Leve",IF(OR(K43='Tabla Impacto'!$C$12,K43='Tabla Impacto'!$D$12),"Menor",IF(OR(K43='Tabla Impacto'!$C$13,K43='Tabla Impacto'!$D$13),"Moderado",IF(OR(K43='Tabla Impacto'!$C$14,K43='Tabla Impacto'!$D$14),"Mayor",IF(OR(K43='Tabla Impacto'!$C$15,K43='Tabla Impacto'!$D$15),"Catastrófico","")))))</f>
        <v/>
      </c>
      <c r="M43" s="346" t="str">
        <f>IF(L43="","",IF(L43="Leve",0.2,IF(L43="Menor",0.4,IF(L43="Moderado",0.6,IF(L43="Mayor",0.8,IF(L43="Catastrófico",1,))))))</f>
        <v/>
      </c>
      <c r="N43" s="366"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
      </c>
      <c r="O43" s="104">
        <v>1</v>
      </c>
      <c r="P43" s="170"/>
      <c r="Q43" s="105"/>
      <c r="R43" s="106"/>
      <c r="S43" s="106"/>
      <c r="T43" s="107"/>
      <c r="U43" s="106"/>
      <c r="V43" s="106"/>
      <c r="W43" s="106"/>
      <c r="X43" s="108" t="str">
        <f>IFERROR(IF(Q43="Probabilidad",(I43-(+I43*T43)),IF(Q43="Impacto",I43,"")),"")</f>
        <v/>
      </c>
      <c r="Y43" s="109" t="str">
        <f>IFERROR(IF(X43="","",IF(X43&lt;=0.2,"Muy Baja",IF(X43&lt;=0.4,"Baja",IF(X43&lt;=0.6,"Media",IF(X43&lt;=0.8,"Alta","Muy Alta"))))),"")</f>
        <v/>
      </c>
      <c r="Z43" s="110" t="str">
        <f>+X43</f>
        <v/>
      </c>
      <c r="AA43" s="109" t="str">
        <f>IFERROR(IF(AB43="","",IF(AB43&lt;=0.2,"Leve",IF(AB43&lt;=0.4,"Menor",IF(AB43&lt;=0.6,"Moderado",IF(AB43&lt;=0.8,"Mayor","Catastrófico"))))),"")</f>
        <v/>
      </c>
      <c r="AB43" s="110" t="str">
        <f>IFERROR(IF(Q43="Impacto",(M43-(+M43*T43)),IF(Q43="Probabilidad",M43,"")),"")</f>
        <v/>
      </c>
      <c r="AC43" s="11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2"/>
      <c r="AE43" s="166"/>
      <c r="AF43" s="113"/>
      <c r="AG43" s="115"/>
      <c r="AH43" s="115"/>
      <c r="AI43" s="115"/>
      <c r="AJ43" s="113"/>
      <c r="AK43" s="114"/>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8" customHeight="1" x14ac:dyDescent="0.3">
      <c r="A44" s="332"/>
      <c r="B44" s="335"/>
      <c r="C44" s="335"/>
      <c r="D44" s="335"/>
      <c r="E44" s="338"/>
      <c r="F44" s="335"/>
      <c r="G44" s="341"/>
      <c r="H44" s="344"/>
      <c r="I44" s="347"/>
      <c r="J44" s="364"/>
      <c r="K44" s="347">
        <f>IF(NOT(ISERROR(MATCH(J44,_xlfn.ANCHORARRAY(E55),0))),I57&amp;"Por favor no seleccionar los criterios de impacto",J44)</f>
        <v>0</v>
      </c>
      <c r="L44" s="344"/>
      <c r="M44" s="347"/>
      <c r="N44" s="367"/>
      <c r="O44" s="104">
        <v>2</v>
      </c>
      <c r="P44" s="170"/>
      <c r="Q44" s="105" t="str">
        <f>IF(OR(R44="Preventivo",R44="Detectivo"),"Probabilidad",IF(R44="Correctivo","Impacto",""))</f>
        <v/>
      </c>
      <c r="R44" s="106"/>
      <c r="S44" s="106"/>
      <c r="T44" s="107" t="str">
        <f t="shared" ref="T44:T48" si="38">IF(AND(R44="Preventivo",S44="Automático"),"50%",IF(AND(R44="Preventivo",S44="Manual"),"40%",IF(AND(R44="Detectivo",S44="Automático"),"40%",IF(AND(R44="Detectivo",S44="Manual"),"30%",IF(AND(R44="Correctivo",S44="Automático"),"35%",IF(AND(R44="Correctivo",S44="Manual"),"25%",""))))))</f>
        <v/>
      </c>
      <c r="U44" s="106"/>
      <c r="V44" s="106"/>
      <c r="W44" s="106"/>
      <c r="X44" s="108" t="str">
        <f>IFERROR(IF(AND(Q43="Probabilidad",Q44="Probabilidad"),(Z43-(+Z43*T44)),IF(Q44="Probabilidad",(I43-(+I43*T44)),IF(Q44="Impacto",Z43,""))),"")</f>
        <v/>
      </c>
      <c r="Y44" s="109" t="str">
        <f t="shared" si="1"/>
        <v/>
      </c>
      <c r="Z44" s="110" t="str">
        <f t="shared" ref="Z44:Z48" si="39">+X44</f>
        <v/>
      </c>
      <c r="AA44" s="109" t="str">
        <f t="shared" si="3"/>
        <v/>
      </c>
      <c r="AB44" s="110" t="str">
        <f>IFERROR(IF(AND(Q43="Impacto",Q44="Impacto"),(AB43-(+AB43*T44)),IF(Q44="Impacto",(M43-(+M43*T44)),IF(Q44="Probabilidad",AB43,""))),"")</f>
        <v/>
      </c>
      <c r="AC44" s="111" t="str">
        <f t="shared" ref="AC44:AC45" si="4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2"/>
      <c r="AE44" s="113"/>
      <c r="AF44" s="114"/>
      <c r="AG44" s="115"/>
      <c r="AH44" s="115"/>
      <c r="AI44" s="115"/>
      <c r="AJ44" s="113"/>
      <c r="AK44" s="114"/>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8" customHeight="1" x14ac:dyDescent="0.3">
      <c r="A45" s="332"/>
      <c r="B45" s="335"/>
      <c r="C45" s="335"/>
      <c r="D45" s="335"/>
      <c r="E45" s="338"/>
      <c r="F45" s="335"/>
      <c r="G45" s="341"/>
      <c r="H45" s="344"/>
      <c r="I45" s="347"/>
      <c r="J45" s="364"/>
      <c r="K45" s="347">
        <f>IF(NOT(ISERROR(MATCH(J45,_xlfn.ANCHORARRAY(E56),0))),I58&amp;"Por favor no seleccionar los criterios de impacto",J45)</f>
        <v>0</v>
      </c>
      <c r="L45" s="344"/>
      <c r="M45" s="347"/>
      <c r="N45" s="367"/>
      <c r="O45" s="104">
        <v>3</v>
      </c>
      <c r="P45" s="171"/>
      <c r="Q45" s="105" t="str">
        <f>IF(OR(R45="Preventivo",R45="Detectivo"),"Probabilidad",IF(R45="Correctivo","Impacto",""))</f>
        <v/>
      </c>
      <c r="R45" s="106"/>
      <c r="S45" s="106"/>
      <c r="T45" s="107" t="str">
        <f t="shared" si="38"/>
        <v/>
      </c>
      <c r="U45" s="106"/>
      <c r="V45" s="106"/>
      <c r="W45" s="106"/>
      <c r="X45" s="108" t="str">
        <f>IFERROR(IF(AND(Q44="Probabilidad",Q45="Probabilidad"),(Z44-(+Z44*T45)),IF(AND(Q44="Impacto",Q45="Probabilidad"),(Z43-(+Z43*T45)),IF(Q45="Impacto",Z44,""))),"")</f>
        <v/>
      </c>
      <c r="Y45" s="109" t="str">
        <f t="shared" si="1"/>
        <v/>
      </c>
      <c r="Z45" s="110" t="str">
        <f t="shared" si="39"/>
        <v/>
      </c>
      <c r="AA45" s="109" t="str">
        <f t="shared" si="3"/>
        <v/>
      </c>
      <c r="AB45" s="110" t="str">
        <f>IFERROR(IF(AND(Q44="Impacto",Q45="Impacto"),(AB44-(+AB44*T45)),IF(AND(Q44="Probabilidad",Q45="Impacto"),(AB43-(+AB43*T45)),IF(Q45="Probabilidad",AB44,""))),"")</f>
        <v/>
      </c>
      <c r="AC45" s="111" t="str">
        <f t="shared" si="40"/>
        <v/>
      </c>
      <c r="AD45" s="112"/>
      <c r="AE45" s="113"/>
      <c r="AF45" s="114"/>
      <c r="AG45" s="115"/>
      <c r="AH45" s="115"/>
      <c r="AI45" s="115"/>
      <c r="AJ45" s="113"/>
      <c r="AK45" s="114"/>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8" customHeight="1" x14ac:dyDescent="0.3">
      <c r="A46" s="332"/>
      <c r="B46" s="335"/>
      <c r="C46" s="335"/>
      <c r="D46" s="335"/>
      <c r="E46" s="338"/>
      <c r="F46" s="335"/>
      <c r="G46" s="341"/>
      <c r="H46" s="344"/>
      <c r="I46" s="347"/>
      <c r="J46" s="364"/>
      <c r="K46" s="347">
        <f>IF(NOT(ISERROR(MATCH(J46,_xlfn.ANCHORARRAY(E57),0))),I59&amp;"Por favor no seleccionar los criterios de impacto",J46)</f>
        <v>0</v>
      </c>
      <c r="L46" s="344"/>
      <c r="M46" s="347"/>
      <c r="N46" s="367"/>
      <c r="O46" s="104">
        <v>4</v>
      </c>
      <c r="P46" s="170"/>
      <c r="Q46" s="105" t="str">
        <f t="shared" ref="Q46:Q48" si="41">IF(OR(R46="Preventivo",R46="Detectivo"),"Probabilidad",IF(R46="Correctivo","Impacto",""))</f>
        <v/>
      </c>
      <c r="R46" s="106"/>
      <c r="S46" s="106"/>
      <c r="T46" s="107" t="str">
        <f t="shared" si="38"/>
        <v/>
      </c>
      <c r="U46" s="106"/>
      <c r="V46" s="106"/>
      <c r="W46" s="106"/>
      <c r="X46" s="108" t="str">
        <f t="shared" ref="X46:X48" si="42">IFERROR(IF(AND(Q45="Probabilidad",Q46="Probabilidad"),(Z45-(+Z45*T46)),IF(AND(Q45="Impacto",Q46="Probabilidad"),(Z44-(+Z44*T46)),IF(Q46="Impacto",Z45,""))),"")</f>
        <v/>
      </c>
      <c r="Y46" s="109" t="str">
        <f t="shared" si="1"/>
        <v/>
      </c>
      <c r="Z46" s="110" t="str">
        <f t="shared" si="39"/>
        <v/>
      </c>
      <c r="AA46" s="109" t="str">
        <f t="shared" si="3"/>
        <v/>
      </c>
      <c r="AB46" s="110" t="str">
        <f t="shared" ref="AB46:AB48" si="43">IFERROR(IF(AND(Q45="Impacto",Q46="Impacto"),(AB45-(+AB45*T46)),IF(AND(Q45="Probabilidad",Q46="Impacto"),(AB44-(+AB44*T46)),IF(Q46="Probabilidad",AB45,""))),"")</f>
        <v/>
      </c>
      <c r="AC46" s="11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2"/>
      <c r="AE46" s="113"/>
      <c r="AF46" s="114"/>
      <c r="AG46" s="115"/>
      <c r="AH46" s="115"/>
      <c r="AI46" s="115"/>
      <c r="AJ46" s="113"/>
      <c r="AK46" s="114"/>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8" customHeight="1" x14ac:dyDescent="0.3">
      <c r="A47" s="332"/>
      <c r="B47" s="335"/>
      <c r="C47" s="335"/>
      <c r="D47" s="335"/>
      <c r="E47" s="338"/>
      <c r="F47" s="335"/>
      <c r="G47" s="341"/>
      <c r="H47" s="344"/>
      <c r="I47" s="347"/>
      <c r="J47" s="364"/>
      <c r="K47" s="347">
        <f>IF(NOT(ISERROR(MATCH(J47,_xlfn.ANCHORARRAY(E58),0))),I60&amp;"Por favor no seleccionar los criterios de impacto",J47)</f>
        <v>0</v>
      </c>
      <c r="L47" s="344"/>
      <c r="M47" s="347"/>
      <c r="N47" s="367"/>
      <c r="O47" s="104">
        <v>5</v>
      </c>
      <c r="P47" s="170"/>
      <c r="Q47" s="105" t="str">
        <f t="shared" si="41"/>
        <v/>
      </c>
      <c r="R47" s="106"/>
      <c r="S47" s="106"/>
      <c r="T47" s="107" t="str">
        <f t="shared" si="38"/>
        <v/>
      </c>
      <c r="U47" s="106"/>
      <c r="V47" s="106"/>
      <c r="W47" s="106"/>
      <c r="X47" s="108" t="str">
        <f t="shared" si="42"/>
        <v/>
      </c>
      <c r="Y47" s="109" t="str">
        <f t="shared" si="1"/>
        <v/>
      </c>
      <c r="Z47" s="110" t="str">
        <f t="shared" si="39"/>
        <v/>
      </c>
      <c r="AA47" s="109" t="str">
        <f t="shared" si="3"/>
        <v/>
      </c>
      <c r="AB47" s="110" t="str">
        <f t="shared" si="43"/>
        <v/>
      </c>
      <c r="AC47" s="111" t="str">
        <f t="shared" ref="AC47" si="44">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2"/>
      <c r="AE47" s="113"/>
      <c r="AF47" s="114"/>
      <c r="AG47" s="115"/>
      <c r="AH47" s="115"/>
      <c r="AI47" s="115"/>
      <c r="AJ47" s="113"/>
      <c r="AK47" s="114"/>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8" customHeight="1" x14ac:dyDescent="0.3">
      <c r="A48" s="333"/>
      <c r="B48" s="336"/>
      <c r="C48" s="336"/>
      <c r="D48" s="336"/>
      <c r="E48" s="339"/>
      <c r="F48" s="336"/>
      <c r="G48" s="342"/>
      <c r="H48" s="345"/>
      <c r="I48" s="348"/>
      <c r="J48" s="365"/>
      <c r="K48" s="348">
        <f>IF(NOT(ISERROR(MATCH(J48,_xlfn.ANCHORARRAY(E59),0))),I61&amp;"Por favor no seleccionar los criterios de impacto",J48)</f>
        <v>0</v>
      </c>
      <c r="L48" s="345"/>
      <c r="M48" s="348"/>
      <c r="N48" s="368"/>
      <c r="O48" s="104">
        <v>6</v>
      </c>
      <c r="P48" s="170"/>
      <c r="Q48" s="105" t="str">
        <f t="shared" si="41"/>
        <v/>
      </c>
      <c r="R48" s="106"/>
      <c r="S48" s="106"/>
      <c r="T48" s="107" t="str">
        <f t="shared" si="38"/>
        <v/>
      </c>
      <c r="U48" s="106"/>
      <c r="V48" s="106"/>
      <c r="W48" s="106"/>
      <c r="X48" s="108" t="str">
        <f t="shared" si="42"/>
        <v/>
      </c>
      <c r="Y48" s="109" t="str">
        <f t="shared" si="1"/>
        <v/>
      </c>
      <c r="Z48" s="110" t="str">
        <f t="shared" si="39"/>
        <v/>
      </c>
      <c r="AA48" s="109" t="str">
        <f>IFERROR(IF(AB48="","",IF(AB48&lt;=0.2,"Leve",IF(AB48&lt;=0.4,"Menor",IF(AB48&lt;=0.6,"Moderado",IF(AB48&lt;=0.8,"Mayor","Catastrófico"))))),"")</f>
        <v/>
      </c>
      <c r="AB48" s="110" t="str">
        <f t="shared" si="43"/>
        <v/>
      </c>
      <c r="AC48" s="111"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2"/>
      <c r="AE48" s="113"/>
      <c r="AF48" s="114"/>
      <c r="AG48" s="115"/>
      <c r="AH48" s="115"/>
      <c r="AI48" s="115"/>
      <c r="AJ48" s="113"/>
      <c r="AK48" s="114"/>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8" customHeight="1" x14ac:dyDescent="0.3">
      <c r="A49" s="331">
        <v>7</v>
      </c>
      <c r="B49" s="334"/>
      <c r="C49" s="334"/>
      <c r="D49" s="334"/>
      <c r="E49" s="337"/>
      <c r="F49" s="334"/>
      <c r="G49" s="340"/>
      <c r="H49" s="343" t="str">
        <f>IF(G49&lt;=0,"",IF(G49&lt;=2,"Muy Baja",IF(G49&lt;=24,"Baja",IF(G49&lt;=500,"Media",IF(G49&lt;=5000,"Alta","Muy Alta")))))</f>
        <v/>
      </c>
      <c r="I49" s="346" t="str">
        <f>IF(H49="","",IF(H49="Muy Baja",0.2,IF(H49="Baja",0.4,IF(H49="Media",0.6,IF(H49="Alta",0.8,IF(H49="Muy Alta",1,))))))</f>
        <v/>
      </c>
      <c r="J49" s="363"/>
      <c r="K49" s="346">
        <f>IF(NOT(ISERROR(MATCH(J49,'Tabla Impacto'!$B$221:$B$223,0))),'Tabla Impacto'!$F$223&amp;"Por favor no seleccionar los criterios de impacto(Afectación Económica o presupuestal y Pérdida Reputacional)",J49)</f>
        <v>0</v>
      </c>
      <c r="L49" s="343" t="str">
        <f>IF(OR(K49='Tabla Impacto'!$C$11,K49='Tabla Impacto'!$D$11),"Leve",IF(OR(K49='Tabla Impacto'!$C$12,K49='Tabla Impacto'!$D$12),"Menor",IF(OR(K49='Tabla Impacto'!$C$13,K49='Tabla Impacto'!$D$13),"Moderado",IF(OR(K49='Tabla Impacto'!$C$14,K49='Tabla Impacto'!$D$14),"Mayor",IF(OR(K49='Tabla Impacto'!$C$15,K49='Tabla Impacto'!$D$15),"Catastrófico","")))))</f>
        <v/>
      </c>
      <c r="M49" s="346" t="str">
        <f>IF(L49="","",IF(L49="Leve",0.2,IF(L49="Menor",0.4,IF(L49="Moderado",0.6,IF(L49="Mayor",0.8,IF(L49="Catastrófico",1,))))))</f>
        <v/>
      </c>
      <c r="N49" s="366"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
      </c>
      <c r="O49" s="104">
        <v>1</v>
      </c>
      <c r="P49" s="170"/>
      <c r="Q49" s="157" t="str">
        <f>IF(OR(R49="Preventivo",R49="Detectivo"),"Probabilidad",IF(R49="Correctivo","Impacto",""))</f>
        <v/>
      </c>
      <c r="R49" s="160"/>
      <c r="S49" s="160"/>
      <c r="T49" s="161" t="str">
        <f>IF(AND(R49="Preventivo",S49="Automático"),"50%",IF(AND(R49="Preventivo",S49="Manual"),"40%",IF(AND(R49="Detectivo",S49="Automático"),"40%",IF(AND(R49="Detectivo",S49="Manual"),"30%",IF(AND(R49="Correctivo",S49="Automático"),"35%",IF(AND(R49="Correctivo",S49="Manual"),"25%",""))))))</f>
        <v/>
      </c>
      <c r="U49" s="160"/>
      <c r="V49" s="160"/>
      <c r="W49" s="160"/>
      <c r="X49" s="155" t="str">
        <f>IFERROR(IF(Q49="Probabilidad",(I49-(+I49*T49)),IF(Q49="Impacto",I49,"")),"")</f>
        <v/>
      </c>
      <c r="Y49" s="162" t="str">
        <f>IFERROR(IF(X49="","",IF(X49&lt;=0.2,"Muy Baja",IF(X49&lt;=0.4,"Baja",IF(X49&lt;=0.6,"Media",IF(X49&lt;=0.8,"Alta","Muy Alta"))))),"")</f>
        <v/>
      </c>
      <c r="Z49" s="163" t="str">
        <f>+X49</f>
        <v/>
      </c>
      <c r="AA49" s="162" t="str">
        <f>IFERROR(IF(AB49="","",IF(AB49&lt;=0.2,"Leve",IF(AB49&lt;=0.4,"Menor",IF(AB49&lt;=0.6,"Moderado",IF(AB49&lt;=0.8,"Mayor","Catastrófico"))))),"")</f>
        <v/>
      </c>
      <c r="AB49" s="163" t="str">
        <f>IFERROR(IF(Q49="Impacto",(M49-(+M49*T49)),IF(Q49="Probabilidad",M49,"")),"")</f>
        <v/>
      </c>
      <c r="AC49" s="164"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65"/>
      <c r="AE49" s="113"/>
      <c r="AF49" s="113"/>
      <c r="AG49" s="115"/>
      <c r="AH49" s="115"/>
      <c r="AI49" s="115"/>
      <c r="AJ49" s="113"/>
      <c r="AK49" s="114"/>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8" customHeight="1" x14ac:dyDescent="0.3">
      <c r="A50" s="332"/>
      <c r="B50" s="335"/>
      <c r="C50" s="335"/>
      <c r="D50" s="335"/>
      <c r="E50" s="338"/>
      <c r="F50" s="335"/>
      <c r="G50" s="341"/>
      <c r="H50" s="344"/>
      <c r="I50" s="347"/>
      <c r="J50" s="364"/>
      <c r="K50" s="347">
        <f>IF(NOT(ISERROR(MATCH(J50,_xlfn.ANCHORARRAY(E61),0))),I63&amp;"Por favor no seleccionar los criterios de impacto",J50)</f>
        <v>0</v>
      </c>
      <c r="L50" s="344"/>
      <c r="M50" s="347"/>
      <c r="N50" s="367"/>
      <c r="O50" s="104">
        <v>2</v>
      </c>
      <c r="P50" s="170"/>
      <c r="Q50" s="157" t="str">
        <f>IF(OR(R50="Preventivo",R50="Detectivo"),"Probabilidad",IF(R50="Correctivo","Impacto",""))</f>
        <v/>
      </c>
      <c r="R50" s="160"/>
      <c r="S50" s="160"/>
      <c r="T50" s="161" t="str">
        <f t="shared" ref="T50:T54" si="45">IF(AND(R50="Preventivo",S50="Automático"),"50%",IF(AND(R50="Preventivo",S50="Manual"),"40%",IF(AND(R50="Detectivo",S50="Automático"),"40%",IF(AND(R50="Detectivo",S50="Manual"),"30%",IF(AND(R50="Correctivo",S50="Automático"),"35%",IF(AND(R50="Correctivo",S50="Manual"),"25%",""))))))</f>
        <v/>
      </c>
      <c r="U50" s="160"/>
      <c r="V50" s="160"/>
      <c r="W50" s="160"/>
      <c r="X50" s="155" t="str">
        <f>IFERROR(IF(AND(Q49="Probabilidad",Q50="Probabilidad"),(Z49-(+Z49*T50)),IF(Q50="Probabilidad",(I49-(+I49*T50)),IF(Q50="Impacto",Z49,""))),"")</f>
        <v/>
      </c>
      <c r="Y50" s="162" t="str">
        <f t="shared" si="1"/>
        <v/>
      </c>
      <c r="Z50" s="163" t="str">
        <f t="shared" ref="Z50:Z54" si="46">+X50</f>
        <v/>
      </c>
      <c r="AA50" s="162" t="str">
        <f t="shared" si="3"/>
        <v/>
      </c>
      <c r="AB50" s="163" t="str">
        <f>IFERROR(IF(AND(Q49="Impacto",Q50="Impacto"),(AB49-(+AB49*T50)),IF(Q50="Impacto",(M49-(+M49*T50)),IF(Q50="Probabilidad",AB49,""))),"")</f>
        <v/>
      </c>
      <c r="AC50" s="164" t="str">
        <f t="shared" ref="AC50:AC51" si="47">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65"/>
      <c r="AE50" s="113"/>
      <c r="AF50" s="114"/>
      <c r="AG50" s="115"/>
      <c r="AH50" s="115"/>
      <c r="AI50" s="115"/>
      <c r="AJ50" s="113"/>
      <c r="AK50" s="114"/>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8" customHeight="1" x14ac:dyDescent="0.3">
      <c r="A51" s="332"/>
      <c r="B51" s="335"/>
      <c r="C51" s="335"/>
      <c r="D51" s="335"/>
      <c r="E51" s="338"/>
      <c r="F51" s="335"/>
      <c r="G51" s="341"/>
      <c r="H51" s="344"/>
      <c r="I51" s="347"/>
      <c r="J51" s="364"/>
      <c r="K51" s="347">
        <f>IF(NOT(ISERROR(MATCH(J51,_xlfn.ANCHORARRAY(E62),0))),I64&amp;"Por favor no seleccionar los criterios de impacto",J51)</f>
        <v>0</v>
      </c>
      <c r="L51" s="344"/>
      <c r="M51" s="347"/>
      <c r="N51" s="367"/>
      <c r="O51" s="104">
        <v>3</v>
      </c>
      <c r="P51" s="171"/>
      <c r="Q51" s="105" t="str">
        <f>IF(OR(R51="Preventivo",R51="Detectivo"),"Probabilidad",IF(R51="Correctivo","Impacto",""))</f>
        <v/>
      </c>
      <c r="R51" s="106"/>
      <c r="S51" s="106"/>
      <c r="T51" s="107" t="str">
        <f t="shared" si="45"/>
        <v/>
      </c>
      <c r="U51" s="106"/>
      <c r="V51" s="106"/>
      <c r="W51" s="106"/>
      <c r="X51" s="108" t="str">
        <f>IFERROR(IF(AND(Q50="Probabilidad",Q51="Probabilidad"),(Z50-(+Z50*T51)),IF(AND(Q50="Impacto",Q51="Probabilidad"),(Z49-(+Z49*T51)),IF(Q51="Impacto",Z50,""))),"")</f>
        <v/>
      </c>
      <c r="Y51" s="109" t="str">
        <f t="shared" si="1"/>
        <v/>
      </c>
      <c r="Z51" s="110" t="str">
        <f t="shared" si="46"/>
        <v/>
      </c>
      <c r="AA51" s="109" t="str">
        <f t="shared" si="3"/>
        <v/>
      </c>
      <c r="AB51" s="110" t="str">
        <f>IFERROR(IF(AND(Q50="Impacto",Q51="Impacto"),(AB50-(+AB50*T51)),IF(AND(Q50="Probabilidad",Q51="Impacto"),(AB49-(+AB49*T51)),IF(Q51="Probabilidad",AB50,""))),"")</f>
        <v/>
      </c>
      <c r="AC51" s="111" t="str">
        <f t="shared" si="47"/>
        <v/>
      </c>
      <c r="AD51" s="112"/>
      <c r="AE51" s="113"/>
      <c r="AF51" s="114"/>
      <c r="AG51" s="115"/>
      <c r="AH51" s="115"/>
      <c r="AI51" s="115"/>
      <c r="AJ51" s="113"/>
      <c r="AK51" s="114"/>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8" customHeight="1" x14ac:dyDescent="0.3">
      <c r="A52" s="332"/>
      <c r="B52" s="335"/>
      <c r="C52" s="335"/>
      <c r="D52" s="335"/>
      <c r="E52" s="338"/>
      <c r="F52" s="335"/>
      <c r="G52" s="341"/>
      <c r="H52" s="344"/>
      <c r="I52" s="347"/>
      <c r="J52" s="364"/>
      <c r="K52" s="347">
        <f>IF(NOT(ISERROR(MATCH(J52,_xlfn.ANCHORARRAY(E63),0))),I65&amp;"Por favor no seleccionar los criterios de impacto",J52)</f>
        <v>0</v>
      </c>
      <c r="L52" s="344"/>
      <c r="M52" s="347"/>
      <c r="N52" s="367"/>
      <c r="O52" s="104">
        <v>4</v>
      </c>
      <c r="P52" s="170"/>
      <c r="Q52" s="105" t="str">
        <f t="shared" ref="Q52:Q54" si="48">IF(OR(R52="Preventivo",R52="Detectivo"),"Probabilidad",IF(R52="Correctivo","Impacto",""))</f>
        <v/>
      </c>
      <c r="R52" s="106"/>
      <c r="S52" s="106"/>
      <c r="T52" s="107" t="str">
        <f t="shared" si="45"/>
        <v/>
      </c>
      <c r="U52" s="106"/>
      <c r="V52" s="106"/>
      <c r="W52" s="106"/>
      <c r="X52" s="108" t="str">
        <f t="shared" ref="X52:X54" si="49">IFERROR(IF(AND(Q51="Probabilidad",Q52="Probabilidad"),(Z51-(+Z51*T52)),IF(AND(Q51="Impacto",Q52="Probabilidad"),(Z50-(+Z50*T52)),IF(Q52="Impacto",Z51,""))),"")</f>
        <v/>
      </c>
      <c r="Y52" s="109" t="str">
        <f t="shared" si="1"/>
        <v/>
      </c>
      <c r="Z52" s="110" t="str">
        <f t="shared" si="46"/>
        <v/>
      </c>
      <c r="AA52" s="109" t="str">
        <f t="shared" si="3"/>
        <v/>
      </c>
      <c r="AB52" s="110" t="str">
        <f t="shared" ref="AB52:AB54" si="50">IFERROR(IF(AND(Q51="Impacto",Q52="Impacto"),(AB51-(+AB51*T52)),IF(AND(Q51="Probabilidad",Q52="Impacto"),(AB50-(+AB50*T52)),IF(Q52="Probabilidad",AB51,""))),"")</f>
        <v/>
      </c>
      <c r="AC52" s="11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2"/>
      <c r="AE52" s="113"/>
      <c r="AF52" s="114"/>
      <c r="AG52" s="115"/>
      <c r="AH52" s="115"/>
      <c r="AI52" s="115"/>
      <c r="AJ52" s="113"/>
      <c r="AK52" s="114"/>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8" customHeight="1" x14ac:dyDescent="0.3">
      <c r="A53" s="332"/>
      <c r="B53" s="335"/>
      <c r="C53" s="335"/>
      <c r="D53" s="335"/>
      <c r="E53" s="338"/>
      <c r="F53" s="335"/>
      <c r="G53" s="341"/>
      <c r="H53" s="344"/>
      <c r="I53" s="347"/>
      <c r="J53" s="364"/>
      <c r="K53" s="347">
        <f>IF(NOT(ISERROR(MATCH(J53,_xlfn.ANCHORARRAY(E64),0))),I66&amp;"Por favor no seleccionar los criterios de impacto",J53)</f>
        <v>0</v>
      </c>
      <c r="L53" s="344"/>
      <c r="M53" s="347"/>
      <c r="N53" s="367"/>
      <c r="O53" s="104">
        <v>5</v>
      </c>
      <c r="P53" s="170"/>
      <c r="Q53" s="105" t="str">
        <f t="shared" si="48"/>
        <v/>
      </c>
      <c r="R53" s="106"/>
      <c r="S53" s="106"/>
      <c r="T53" s="107" t="str">
        <f t="shared" si="45"/>
        <v/>
      </c>
      <c r="U53" s="106"/>
      <c r="V53" s="106"/>
      <c r="W53" s="106"/>
      <c r="X53" s="108" t="str">
        <f t="shared" si="49"/>
        <v/>
      </c>
      <c r="Y53" s="109" t="str">
        <f t="shared" si="1"/>
        <v/>
      </c>
      <c r="Z53" s="110" t="str">
        <f t="shared" si="46"/>
        <v/>
      </c>
      <c r="AA53" s="109" t="str">
        <f t="shared" si="3"/>
        <v/>
      </c>
      <c r="AB53" s="110" t="str">
        <f t="shared" si="50"/>
        <v/>
      </c>
      <c r="AC53" s="111" t="str">
        <f t="shared" ref="AC53:AC54" si="51">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2"/>
      <c r="AE53" s="113"/>
      <c r="AF53" s="114"/>
      <c r="AG53" s="115"/>
      <c r="AH53" s="115"/>
      <c r="AI53" s="115"/>
      <c r="AJ53" s="113"/>
      <c r="AK53" s="114"/>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8" customHeight="1" x14ac:dyDescent="0.3">
      <c r="A54" s="333"/>
      <c r="B54" s="336"/>
      <c r="C54" s="336"/>
      <c r="D54" s="336"/>
      <c r="E54" s="339"/>
      <c r="F54" s="336"/>
      <c r="G54" s="342"/>
      <c r="H54" s="345"/>
      <c r="I54" s="348"/>
      <c r="J54" s="365"/>
      <c r="K54" s="348">
        <f>IF(NOT(ISERROR(MATCH(J54,_xlfn.ANCHORARRAY(E65),0))),I67&amp;"Por favor no seleccionar los criterios de impacto",J54)</f>
        <v>0</v>
      </c>
      <c r="L54" s="345"/>
      <c r="M54" s="348"/>
      <c r="N54" s="368"/>
      <c r="O54" s="104">
        <v>6</v>
      </c>
      <c r="P54" s="170"/>
      <c r="Q54" s="105" t="str">
        <f t="shared" si="48"/>
        <v/>
      </c>
      <c r="R54" s="106"/>
      <c r="S54" s="106"/>
      <c r="T54" s="107" t="str">
        <f t="shared" si="45"/>
        <v/>
      </c>
      <c r="U54" s="106"/>
      <c r="V54" s="106"/>
      <c r="W54" s="106"/>
      <c r="X54" s="108" t="str">
        <f t="shared" si="49"/>
        <v/>
      </c>
      <c r="Y54" s="109" t="str">
        <f t="shared" si="1"/>
        <v/>
      </c>
      <c r="Z54" s="110" t="str">
        <f t="shared" si="46"/>
        <v/>
      </c>
      <c r="AA54" s="109" t="str">
        <f t="shared" si="3"/>
        <v/>
      </c>
      <c r="AB54" s="110" t="str">
        <f t="shared" si="50"/>
        <v/>
      </c>
      <c r="AC54" s="111" t="str">
        <f t="shared" si="51"/>
        <v/>
      </c>
      <c r="AD54" s="112"/>
      <c r="AE54" s="113"/>
      <c r="AF54" s="114"/>
      <c r="AG54" s="115"/>
      <c r="AH54" s="115"/>
      <c r="AI54" s="115"/>
      <c r="AJ54" s="113"/>
      <c r="AK54" s="114"/>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8" customHeight="1" x14ac:dyDescent="0.3">
      <c r="A55" s="331">
        <v>8</v>
      </c>
      <c r="B55" s="334"/>
      <c r="C55" s="334"/>
      <c r="D55" s="334"/>
      <c r="E55" s="337"/>
      <c r="F55" s="334"/>
      <c r="G55" s="340"/>
      <c r="H55" s="343" t="str">
        <f>IF(G55&lt;=0,"",IF(G55&lt;=2,"Muy Baja",IF(G55&lt;=24,"Baja",IF(G55&lt;=500,"Media",IF(G55&lt;=5000,"Alta","Muy Alta")))))</f>
        <v/>
      </c>
      <c r="I55" s="346" t="str">
        <f>IF(H55="","",IF(H55="Muy Baja",0.2,IF(H55="Baja",0.4,IF(H55="Media",0.6,IF(H55="Alta",0.8,IF(H55="Muy Alta",1,))))))</f>
        <v/>
      </c>
      <c r="J55" s="363"/>
      <c r="K55" s="346">
        <f>IF(NOT(ISERROR(MATCH(J55,'Tabla Impacto'!$B$221:$B$223,0))),'Tabla Impacto'!$F$223&amp;"Por favor no seleccionar los criterios de impacto(Afectación Económica o presupuestal y Pérdida Reputacional)",J55)</f>
        <v>0</v>
      </c>
      <c r="L55" s="343" t="str">
        <f>IF(OR(K55='Tabla Impacto'!$C$11,K55='Tabla Impacto'!$D$11),"Leve",IF(OR(K55='Tabla Impacto'!$C$12,K55='Tabla Impacto'!$D$12),"Menor",IF(OR(K55='Tabla Impacto'!$C$13,K55='Tabla Impacto'!$D$13),"Moderado",IF(OR(K55='Tabla Impacto'!$C$14,K55='Tabla Impacto'!$D$14),"Mayor",IF(OR(K55='Tabla Impacto'!$C$15,K55='Tabla Impacto'!$D$15),"Catastrófico","")))))</f>
        <v/>
      </c>
      <c r="M55" s="346" t="str">
        <f>IF(L55="","",IF(L55="Leve",0.2,IF(L55="Menor",0.4,IF(L55="Moderado",0.6,IF(L55="Mayor",0.8,IF(L55="Catastrófico",1,))))))</f>
        <v/>
      </c>
      <c r="N55" s="366"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
      </c>
      <c r="O55" s="104">
        <v>1</v>
      </c>
      <c r="P55" s="170"/>
      <c r="Q55" s="157"/>
      <c r="R55" s="160"/>
      <c r="S55" s="160"/>
      <c r="T55" s="161" t="str">
        <f>IF(AND(R55="Preventivo",S55="Automático"),"50%",IF(AND(R55="Preventivo",S55="Manual"),"40%",IF(AND(R55="Detectivo",S55="Automático"),"40%",IF(AND(R55="Detectivo",S55="Manual"),"30%",IF(AND(R55="Correctivo",S55="Automático"),"35%",IF(AND(R55="Correctivo",S55="Manual"),"25%",""))))))</f>
        <v/>
      </c>
      <c r="U55" s="160"/>
      <c r="V55" s="160"/>
      <c r="W55" s="160"/>
      <c r="X55" s="155" t="str">
        <f>IFERROR(IF(Q55="Probabilidad",(I55-(+I55*T55)),IF(Q55="Impacto",I55,"")),"")</f>
        <v/>
      </c>
      <c r="Y55" s="162" t="str">
        <f>IFERROR(IF(X55="","",IF(X55&lt;=0.2,"Muy Baja",IF(X55&lt;=0.4,"Baja",IF(X55&lt;=0.6,"Media",IF(X55&lt;=0.8,"Alta","Muy Alta"))))),"")</f>
        <v/>
      </c>
      <c r="Z55" s="163" t="str">
        <f>+X55</f>
        <v/>
      </c>
      <c r="AA55" s="162" t="str">
        <f>IFERROR(IF(AB55="","",IF(AB55&lt;=0.2,"Leve",IF(AB55&lt;=0.4,"Menor",IF(AB55&lt;=0.6,"Moderado",IF(AB55&lt;=0.8,"Mayor","Catastrófico"))))),"")</f>
        <v/>
      </c>
      <c r="AB55" s="163" t="str">
        <f>IFERROR(IF(Q55="Impacto",(M55-(+M55*T55)),IF(Q55="Probabilidad",M55,"")),"")</f>
        <v/>
      </c>
      <c r="AC55" s="164"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65"/>
      <c r="AE55" s="113"/>
      <c r="AF55" s="113"/>
      <c r="AG55" s="115"/>
      <c r="AH55" s="115"/>
      <c r="AI55" s="115"/>
      <c r="AJ55" s="113"/>
      <c r="AK55" s="114"/>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8" customHeight="1" x14ac:dyDescent="0.3">
      <c r="A56" s="332"/>
      <c r="B56" s="335"/>
      <c r="C56" s="335"/>
      <c r="D56" s="335"/>
      <c r="E56" s="338"/>
      <c r="F56" s="335"/>
      <c r="G56" s="341"/>
      <c r="H56" s="344"/>
      <c r="I56" s="347"/>
      <c r="J56" s="364"/>
      <c r="K56" s="347">
        <f>IF(NOT(ISERROR(MATCH(J56,_xlfn.ANCHORARRAY(E67),0))),I69&amp;"Por favor no seleccionar los criterios de impacto",J56)</f>
        <v>0</v>
      </c>
      <c r="L56" s="344"/>
      <c r="M56" s="347"/>
      <c r="N56" s="367"/>
      <c r="O56" s="104">
        <v>2</v>
      </c>
      <c r="P56" s="170"/>
      <c r="Q56" s="105" t="str">
        <f>IF(OR(R56="Preventivo",R56="Detectivo"),"Probabilidad",IF(R56="Correctivo","Impacto",""))</f>
        <v/>
      </c>
      <c r="R56" s="106"/>
      <c r="S56" s="106"/>
      <c r="T56" s="107" t="str">
        <f t="shared" ref="T56:T60" si="52">IF(AND(R56="Preventivo",S56="Automático"),"50%",IF(AND(R56="Preventivo",S56="Manual"),"40%",IF(AND(R56="Detectivo",S56="Automático"),"40%",IF(AND(R56="Detectivo",S56="Manual"),"30%",IF(AND(R56="Correctivo",S56="Automático"),"35%",IF(AND(R56="Correctivo",S56="Manual"),"25%",""))))))</f>
        <v/>
      </c>
      <c r="U56" s="106"/>
      <c r="V56" s="106"/>
      <c r="W56" s="106"/>
      <c r="X56" s="108" t="str">
        <f>IFERROR(IF(AND(Q55="Probabilidad",Q56="Probabilidad"),(Z55-(+Z55*T56)),IF(Q56="Probabilidad",(I55-(+I55*T56)),IF(Q56="Impacto",Z55,""))),"")</f>
        <v/>
      </c>
      <c r="Y56" s="109" t="str">
        <f t="shared" si="1"/>
        <v/>
      </c>
      <c r="Z56" s="110" t="str">
        <f t="shared" ref="Z56:Z60" si="53">+X56</f>
        <v/>
      </c>
      <c r="AA56" s="109" t="str">
        <f t="shared" si="3"/>
        <v/>
      </c>
      <c r="AB56" s="110" t="str">
        <f>IFERROR(IF(AND(Q55="Impacto",Q56="Impacto"),(AB55-(+AB55*T56)),IF(Q56="Impacto",(M55-(+M55*T56)),IF(Q56="Probabilidad",AB55,""))),"")</f>
        <v/>
      </c>
      <c r="AC56" s="111" t="str">
        <f t="shared" ref="AC56:AC57" si="54">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12"/>
      <c r="AE56" s="113"/>
      <c r="AF56" s="114"/>
      <c r="AG56" s="115"/>
      <c r="AH56" s="115"/>
      <c r="AI56" s="115"/>
      <c r="AJ56" s="113"/>
      <c r="AK56" s="114"/>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8" customHeight="1" x14ac:dyDescent="0.3">
      <c r="A57" s="332"/>
      <c r="B57" s="335"/>
      <c r="C57" s="335"/>
      <c r="D57" s="335"/>
      <c r="E57" s="338"/>
      <c r="F57" s="335"/>
      <c r="G57" s="341"/>
      <c r="H57" s="344"/>
      <c r="I57" s="347"/>
      <c r="J57" s="364"/>
      <c r="K57" s="347">
        <f>IF(NOT(ISERROR(MATCH(J57,_xlfn.ANCHORARRAY(E68),0))),I70&amp;"Por favor no seleccionar los criterios de impacto",J57)</f>
        <v>0</v>
      </c>
      <c r="L57" s="344"/>
      <c r="M57" s="347"/>
      <c r="N57" s="367"/>
      <c r="O57" s="104">
        <v>3</v>
      </c>
      <c r="P57" s="171"/>
      <c r="Q57" s="105" t="str">
        <f>IF(OR(R57="Preventivo",R57="Detectivo"),"Probabilidad",IF(R57="Correctivo","Impacto",""))</f>
        <v/>
      </c>
      <c r="R57" s="106"/>
      <c r="S57" s="106"/>
      <c r="T57" s="107" t="str">
        <f t="shared" si="52"/>
        <v/>
      </c>
      <c r="U57" s="106"/>
      <c r="V57" s="106"/>
      <c r="W57" s="106"/>
      <c r="X57" s="108" t="str">
        <f>IFERROR(IF(AND(Q56="Probabilidad",Q57="Probabilidad"),(Z56-(+Z56*T57)),IF(AND(Q56="Impacto",Q57="Probabilidad"),(Z55-(+Z55*T57)),IF(Q57="Impacto",Z56,""))),"")</f>
        <v/>
      </c>
      <c r="Y57" s="109" t="str">
        <f t="shared" si="1"/>
        <v/>
      </c>
      <c r="Z57" s="110" t="str">
        <f t="shared" si="53"/>
        <v/>
      </c>
      <c r="AA57" s="109" t="str">
        <f t="shared" si="3"/>
        <v/>
      </c>
      <c r="AB57" s="110" t="str">
        <f>IFERROR(IF(AND(Q56="Impacto",Q57="Impacto"),(AB56-(+AB56*T57)),IF(AND(Q56="Probabilidad",Q57="Impacto"),(AB55-(+AB55*T57)),IF(Q57="Probabilidad",AB56,""))),"")</f>
        <v/>
      </c>
      <c r="AC57" s="111" t="str">
        <f t="shared" si="54"/>
        <v/>
      </c>
      <c r="AD57" s="112"/>
      <c r="AE57" s="113"/>
      <c r="AF57" s="114"/>
      <c r="AG57" s="115"/>
      <c r="AH57" s="115"/>
      <c r="AI57" s="115"/>
      <c r="AJ57" s="113"/>
      <c r="AK57" s="114"/>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8" customHeight="1" x14ac:dyDescent="0.3">
      <c r="A58" s="332"/>
      <c r="B58" s="335"/>
      <c r="C58" s="335"/>
      <c r="D58" s="335"/>
      <c r="E58" s="338"/>
      <c r="F58" s="335"/>
      <c r="G58" s="341"/>
      <c r="H58" s="344"/>
      <c r="I58" s="347"/>
      <c r="J58" s="364"/>
      <c r="K58" s="347">
        <f>IF(NOT(ISERROR(MATCH(J58,_xlfn.ANCHORARRAY(E69),0))),I71&amp;"Por favor no seleccionar los criterios de impacto",J58)</f>
        <v>0</v>
      </c>
      <c r="L58" s="344"/>
      <c r="M58" s="347"/>
      <c r="N58" s="367"/>
      <c r="O58" s="104">
        <v>4</v>
      </c>
      <c r="P58" s="170"/>
      <c r="Q58" s="105" t="str">
        <f t="shared" ref="Q58:Q60" si="55">IF(OR(R58="Preventivo",R58="Detectivo"),"Probabilidad",IF(R58="Correctivo","Impacto",""))</f>
        <v/>
      </c>
      <c r="R58" s="106"/>
      <c r="S58" s="106"/>
      <c r="T58" s="107" t="str">
        <f t="shared" si="52"/>
        <v/>
      </c>
      <c r="U58" s="106"/>
      <c r="V58" s="106"/>
      <c r="W58" s="106"/>
      <c r="X58" s="108" t="str">
        <f t="shared" ref="X58:X60" si="56">IFERROR(IF(AND(Q57="Probabilidad",Q58="Probabilidad"),(Z57-(+Z57*T58)),IF(AND(Q57="Impacto",Q58="Probabilidad"),(Z56-(+Z56*T58)),IF(Q58="Impacto",Z57,""))),"")</f>
        <v/>
      </c>
      <c r="Y58" s="109" t="str">
        <f t="shared" si="1"/>
        <v/>
      </c>
      <c r="Z58" s="110" t="str">
        <f t="shared" si="53"/>
        <v/>
      </c>
      <c r="AA58" s="109" t="str">
        <f t="shared" si="3"/>
        <v/>
      </c>
      <c r="AB58" s="110" t="str">
        <f t="shared" ref="AB58:AB60" si="57">IFERROR(IF(AND(Q57="Impacto",Q58="Impacto"),(AB57-(+AB57*T58)),IF(AND(Q57="Probabilidad",Q58="Impacto"),(AB56-(+AB56*T58)),IF(Q58="Probabilidad",AB57,""))),"")</f>
        <v/>
      </c>
      <c r="AC58" s="11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2"/>
      <c r="AE58" s="113"/>
      <c r="AF58" s="114"/>
      <c r="AG58" s="115"/>
      <c r="AH58" s="115"/>
      <c r="AI58" s="115"/>
      <c r="AJ58" s="113"/>
      <c r="AK58" s="114"/>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8" customHeight="1" x14ac:dyDescent="0.3">
      <c r="A59" s="332"/>
      <c r="B59" s="335"/>
      <c r="C59" s="335"/>
      <c r="D59" s="335"/>
      <c r="E59" s="338"/>
      <c r="F59" s="335"/>
      <c r="G59" s="341"/>
      <c r="H59" s="344"/>
      <c r="I59" s="347"/>
      <c r="J59" s="364"/>
      <c r="K59" s="347">
        <f>IF(NOT(ISERROR(MATCH(J59,_xlfn.ANCHORARRAY(E70),0))),I72&amp;"Por favor no seleccionar los criterios de impacto",J59)</f>
        <v>0</v>
      </c>
      <c r="L59" s="344"/>
      <c r="M59" s="347"/>
      <c r="N59" s="367"/>
      <c r="O59" s="104">
        <v>5</v>
      </c>
      <c r="P59" s="170"/>
      <c r="Q59" s="105" t="str">
        <f t="shared" si="55"/>
        <v/>
      </c>
      <c r="R59" s="106"/>
      <c r="S59" s="106"/>
      <c r="T59" s="107" t="str">
        <f t="shared" si="52"/>
        <v/>
      </c>
      <c r="U59" s="106"/>
      <c r="V59" s="106"/>
      <c r="W59" s="106"/>
      <c r="X59" s="108" t="str">
        <f t="shared" si="56"/>
        <v/>
      </c>
      <c r="Y59" s="109" t="str">
        <f t="shared" si="1"/>
        <v/>
      </c>
      <c r="Z59" s="110" t="str">
        <f t="shared" si="53"/>
        <v/>
      </c>
      <c r="AA59" s="109" t="str">
        <f t="shared" si="3"/>
        <v/>
      </c>
      <c r="AB59" s="110" t="str">
        <f t="shared" si="57"/>
        <v/>
      </c>
      <c r="AC59" s="111" t="str">
        <f t="shared" ref="AC59:AC60" si="58">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2"/>
      <c r="AE59" s="113"/>
      <c r="AF59" s="114"/>
      <c r="AG59" s="115"/>
      <c r="AH59" s="115"/>
      <c r="AI59" s="115"/>
      <c r="AJ59" s="113"/>
      <c r="AK59" s="114"/>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8" customHeight="1" x14ac:dyDescent="0.3">
      <c r="A60" s="333"/>
      <c r="B60" s="336"/>
      <c r="C60" s="336"/>
      <c r="D60" s="336"/>
      <c r="E60" s="339"/>
      <c r="F60" s="336"/>
      <c r="G60" s="342"/>
      <c r="H60" s="345"/>
      <c r="I60" s="348"/>
      <c r="J60" s="365"/>
      <c r="K60" s="348">
        <f>IF(NOT(ISERROR(MATCH(J60,_xlfn.ANCHORARRAY(E71),0))),I73&amp;"Por favor no seleccionar los criterios de impacto",J60)</f>
        <v>0</v>
      </c>
      <c r="L60" s="345"/>
      <c r="M60" s="348"/>
      <c r="N60" s="368"/>
      <c r="O60" s="104">
        <v>6</v>
      </c>
      <c r="P60" s="170"/>
      <c r="Q60" s="105" t="str">
        <f t="shared" si="55"/>
        <v/>
      </c>
      <c r="R60" s="106"/>
      <c r="S60" s="106"/>
      <c r="T60" s="107" t="str">
        <f t="shared" si="52"/>
        <v/>
      </c>
      <c r="U60" s="106"/>
      <c r="V60" s="106"/>
      <c r="W60" s="106"/>
      <c r="X60" s="108" t="str">
        <f t="shared" si="56"/>
        <v/>
      </c>
      <c r="Y60" s="109" t="str">
        <f t="shared" si="1"/>
        <v/>
      </c>
      <c r="Z60" s="110" t="str">
        <f t="shared" si="53"/>
        <v/>
      </c>
      <c r="AA60" s="109" t="str">
        <f t="shared" si="3"/>
        <v/>
      </c>
      <c r="AB60" s="110" t="str">
        <f t="shared" si="57"/>
        <v/>
      </c>
      <c r="AC60" s="111" t="str">
        <f t="shared" si="58"/>
        <v/>
      </c>
      <c r="AD60" s="112"/>
      <c r="AE60" s="113"/>
      <c r="AF60" s="114"/>
      <c r="AG60" s="115"/>
      <c r="AH60" s="115"/>
      <c r="AI60" s="115"/>
      <c r="AJ60" s="113"/>
      <c r="AK60" s="114"/>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8" customHeight="1" x14ac:dyDescent="0.3">
      <c r="A61" s="331">
        <v>9</v>
      </c>
      <c r="B61" s="334"/>
      <c r="C61" s="334"/>
      <c r="D61" s="334"/>
      <c r="E61" s="337"/>
      <c r="F61" s="334"/>
      <c r="G61" s="340"/>
      <c r="H61" s="343" t="str">
        <f>IF(G61&lt;=0,"",IF(G61&lt;=2,"Muy Baja",IF(G61&lt;=24,"Baja",IF(G61&lt;=500,"Media",IF(G61&lt;=5000,"Alta","Muy Alta")))))</f>
        <v/>
      </c>
      <c r="I61" s="346" t="str">
        <f>IF(H61="","",IF(H61="Muy Baja",0.2,IF(H61="Baja",0.4,IF(H61="Media",0.6,IF(H61="Alta",0.8,IF(H61="Muy Alta",1,))))))</f>
        <v/>
      </c>
      <c r="J61" s="363"/>
      <c r="K61" s="346">
        <f>IF(NOT(ISERROR(MATCH(J61,'Tabla Impacto'!$B$221:$B$223,0))),'Tabla Impacto'!$F$223&amp;"Por favor no seleccionar los criterios de impacto(Afectación Económica o presupuestal y Pérdida Reputacional)",J61)</f>
        <v>0</v>
      </c>
      <c r="L61" s="343" t="str">
        <f>IF(OR(K61='Tabla Impacto'!$C$11,K61='Tabla Impacto'!$D$11),"Leve",IF(OR(K61='Tabla Impacto'!$C$12,K61='Tabla Impacto'!$D$12),"Menor",IF(OR(K61='Tabla Impacto'!$C$13,K61='Tabla Impacto'!$D$13),"Moderado",IF(OR(K61='Tabla Impacto'!$C$14,K61='Tabla Impacto'!$D$14),"Mayor",IF(OR(K61='Tabla Impacto'!$C$15,K61='Tabla Impacto'!$D$15),"Catastrófico","")))))</f>
        <v/>
      </c>
      <c r="M61" s="346" t="str">
        <f>IF(L61="","",IF(L61="Leve",0.2,IF(L61="Menor",0.4,IF(L61="Moderado",0.6,IF(L61="Mayor",0.8,IF(L61="Catastrófico",1,))))))</f>
        <v/>
      </c>
      <c r="N61" s="366"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
      </c>
      <c r="O61" s="104">
        <v>1</v>
      </c>
      <c r="P61" s="170"/>
      <c r="Q61" s="157"/>
      <c r="R61" s="160"/>
      <c r="S61" s="160"/>
      <c r="T61" s="161" t="str">
        <f>IF(AND(R61="Preventivo",S61="Automático"),"50%",IF(AND(R61="Preventivo",S61="Manual"),"40%",IF(AND(R61="Detectivo",S61="Automático"),"40%",IF(AND(R61="Detectivo",S61="Manual"),"30%",IF(AND(R61="Correctivo",S61="Automático"),"35%",IF(AND(R61="Correctivo",S61="Manual"),"25%",""))))))</f>
        <v/>
      </c>
      <c r="U61" s="160"/>
      <c r="V61" s="160"/>
      <c r="W61" s="160"/>
      <c r="X61" s="155" t="str">
        <f>IFERROR(IF(Q61="Probabilidad",(I61-(+I61*T61)),IF(Q61="Impacto",I61,"")),"")</f>
        <v/>
      </c>
      <c r="Y61" s="162" t="str">
        <f>IFERROR(IF(X61="","",IF(X61&lt;=0.2,"Muy Baja",IF(X61&lt;=0.4,"Baja",IF(X61&lt;=0.6,"Media",IF(X61&lt;=0.8,"Alta","Muy Alta"))))),"")</f>
        <v/>
      </c>
      <c r="Z61" s="163" t="str">
        <f>+X61</f>
        <v/>
      </c>
      <c r="AA61" s="162" t="str">
        <f>IFERROR(IF(AB61="","",IF(AB61&lt;=0.2,"Leve",IF(AB61&lt;=0.4,"Menor",IF(AB61&lt;=0.6,"Moderado",IF(AB61&lt;=0.8,"Mayor","Catastrófico"))))),"")</f>
        <v/>
      </c>
      <c r="AB61" s="163" t="str">
        <f>IFERROR(IF(Q61="Impacto",(M61-(+M61*T61)),IF(Q61="Probabilidad",M61,"")),"")</f>
        <v/>
      </c>
      <c r="AC61" s="164"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65"/>
      <c r="AE61" s="113"/>
      <c r="AF61" s="113"/>
      <c r="AG61" s="115"/>
      <c r="AH61" s="115"/>
      <c r="AI61" s="115"/>
      <c r="AJ61" s="113"/>
      <c r="AK61" s="114"/>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8" customHeight="1" x14ac:dyDescent="0.3">
      <c r="A62" s="332"/>
      <c r="B62" s="335"/>
      <c r="C62" s="335"/>
      <c r="D62" s="335"/>
      <c r="E62" s="338"/>
      <c r="F62" s="335"/>
      <c r="G62" s="341"/>
      <c r="H62" s="344"/>
      <c r="I62" s="347"/>
      <c r="J62" s="364"/>
      <c r="K62" s="347">
        <f>IF(NOT(ISERROR(MATCH(J62,_xlfn.ANCHORARRAY(E73),0))),I75&amp;"Por favor no seleccionar los criterios de impacto",J62)</f>
        <v>0</v>
      </c>
      <c r="L62" s="344"/>
      <c r="M62" s="347"/>
      <c r="N62" s="367"/>
      <c r="O62" s="104">
        <v>2</v>
      </c>
      <c r="P62" s="170"/>
      <c r="Q62" s="105" t="str">
        <f>IF(OR(R62="Preventivo",R62="Detectivo"),"Probabilidad",IF(R62="Correctivo","Impacto",""))</f>
        <v/>
      </c>
      <c r="R62" s="106"/>
      <c r="S62" s="106"/>
      <c r="T62" s="107" t="str">
        <f t="shared" ref="T62:T66" si="59">IF(AND(R62="Preventivo",S62="Automático"),"50%",IF(AND(R62="Preventivo",S62="Manual"),"40%",IF(AND(R62="Detectivo",S62="Automático"),"40%",IF(AND(R62="Detectivo",S62="Manual"),"30%",IF(AND(R62="Correctivo",S62="Automático"),"35%",IF(AND(R62="Correctivo",S62="Manual"),"25%",""))))))</f>
        <v/>
      </c>
      <c r="U62" s="106"/>
      <c r="V62" s="106"/>
      <c r="W62" s="106"/>
      <c r="X62" s="108" t="str">
        <f>IFERROR(IF(AND(Q61="Probabilidad",Q62="Probabilidad"),(Z61-(+Z61*T62)),IF(Q62="Probabilidad",(I61-(+I61*T62)),IF(Q62="Impacto",Z61,""))),"")</f>
        <v/>
      </c>
      <c r="Y62" s="109" t="str">
        <f t="shared" si="1"/>
        <v/>
      </c>
      <c r="Z62" s="110" t="str">
        <f t="shared" ref="Z62:Z66" si="60">+X62</f>
        <v/>
      </c>
      <c r="AA62" s="109" t="str">
        <f t="shared" si="3"/>
        <v/>
      </c>
      <c r="AB62" s="110" t="str">
        <f>IFERROR(IF(AND(Q61="Impacto",Q62="Impacto"),(AB61-(+AB61*T62)),IF(Q62="Impacto",(M61-(+M61*T62)),IF(Q62="Probabilidad",AB61,""))),"")</f>
        <v/>
      </c>
      <c r="AC62" s="111" t="str">
        <f t="shared" ref="AC62:AC63" si="61">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2"/>
      <c r="AE62" s="113"/>
      <c r="AF62" s="114"/>
      <c r="AG62" s="115"/>
      <c r="AH62" s="115"/>
      <c r="AI62" s="115"/>
      <c r="AJ62" s="113"/>
      <c r="AK62" s="114"/>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8" customHeight="1" x14ac:dyDescent="0.3">
      <c r="A63" s="332"/>
      <c r="B63" s="335"/>
      <c r="C63" s="335"/>
      <c r="D63" s="335"/>
      <c r="E63" s="338"/>
      <c r="F63" s="335"/>
      <c r="G63" s="341"/>
      <c r="H63" s="344"/>
      <c r="I63" s="347"/>
      <c r="J63" s="364"/>
      <c r="K63" s="347">
        <f>IF(NOT(ISERROR(MATCH(J63,_xlfn.ANCHORARRAY(E74),0))),I76&amp;"Por favor no seleccionar los criterios de impacto",J63)</f>
        <v>0</v>
      </c>
      <c r="L63" s="344"/>
      <c r="M63" s="347"/>
      <c r="N63" s="367"/>
      <c r="O63" s="104">
        <v>3</v>
      </c>
      <c r="P63" s="171"/>
      <c r="Q63" s="105" t="str">
        <f>IF(OR(R63="Preventivo",R63="Detectivo"),"Probabilidad",IF(R63="Correctivo","Impacto",""))</f>
        <v/>
      </c>
      <c r="R63" s="106"/>
      <c r="S63" s="106"/>
      <c r="T63" s="107" t="str">
        <f t="shared" si="59"/>
        <v/>
      </c>
      <c r="U63" s="106"/>
      <c r="V63" s="106"/>
      <c r="W63" s="106"/>
      <c r="X63" s="108" t="str">
        <f>IFERROR(IF(AND(Q62="Probabilidad",Q63="Probabilidad"),(Z62-(+Z62*T63)),IF(AND(Q62="Impacto",Q63="Probabilidad"),(Z61-(+Z61*T63)),IF(Q63="Impacto",Z62,""))),"")</f>
        <v/>
      </c>
      <c r="Y63" s="109" t="str">
        <f t="shared" si="1"/>
        <v/>
      </c>
      <c r="Z63" s="110" t="str">
        <f t="shared" si="60"/>
        <v/>
      </c>
      <c r="AA63" s="109" t="str">
        <f t="shared" si="3"/>
        <v/>
      </c>
      <c r="AB63" s="110" t="str">
        <f>IFERROR(IF(AND(Q62="Impacto",Q63="Impacto"),(AB62-(+AB62*T63)),IF(AND(Q62="Probabilidad",Q63="Impacto"),(AB61-(+AB61*T63)),IF(Q63="Probabilidad",AB62,""))),"")</f>
        <v/>
      </c>
      <c r="AC63" s="111" t="str">
        <f t="shared" si="61"/>
        <v/>
      </c>
      <c r="AD63" s="112"/>
      <c r="AE63" s="113"/>
      <c r="AF63" s="114"/>
      <c r="AG63" s="115"/>
      <c r="AH63" s="115"/>
      <c r="AI63" s="115"/>
      <c r="AJ63" s="113"/>
      <c r="AK63" s="114"/>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8" customHeight="1" x14ac:dyDescent="0.3">
      <c r="A64" s="332"/>
      <c r="B64" s="335"/>
      <c r="C64" s="335"/>
      <c r="D64" s="335"/>
      <c r="E64" s="338"/>
      <c r="F64" s="335"/>
      <c r="G64" s="341"/>
      <c r="H64" s="344"/>
      <c r="I64" s="347"/>
      <c r="J64" s="364"/>
      <c r="K64" s="347">
        <f>IF(NOT(ISERROR(MATCH(J64,_xlfn.ANCHORARRAY(E75),0))),I77&amp;"Por favor no seleccionar los criterios de impacto",J64)</f>
        <v>0</v>
      </c>
      <c r="L64" s="344"/>
      <c r="M64" s="347"/>
      <c r="N64" s="367"/>
      <c r="O64" s="104">
        <v>4</v>
      </c>
      <c r="P64" s="170"/>
      <c r="Q64" s="105" t="str">
        <f t="shared" ref="Q64:Q66" si="62">IF(OR(R64="Preventivo",R64="Detectivo"),"Probabilidad",IF(R64="Correctivo","Impacto",""))</f>
        <v/>
      </c>
      <c r="R64" s="106"/>
      <c r="S64" s="106"/>
      <c r="T64" s="107" t="str">
        <f t="shared" si="59"/>
        <v/>
      </c>
      <c r="U64" s="106"/>
      <c r="V64" s="106"/>
      <c r="W64" s="106"/>
      <c r="X64" s="108" t="str">
        <f t="shared" ref="X64:X65" si="63">IFERROR(IF(AND(Q63="Probabilidad",Q64="Probabilidad"),(Z63-(+Z63*T64)),IF(AND(Q63="Impacto",Q64="Probabilidad"),(Z62-(+Z62*T64)),IF(Q64="Impacto",Z63,""))),"")</f>
        <v/>
      </c>
      <c r="Y64" s="109" t="str">
        <f t="shared" si="1"/>
        <v/>
      </c>
      <c r="Z64" s="110" t="str">
        <f t="shared" si="60"/>
        <v/>
      </c>
      <c r="AA64" s="109" t="str">
        <f t="shared" si="3"/>
        <v/>
      </c>
      <c r="AB64" s="110" t="str">
        <f t="shared" ref="AB64:AB65" si="64">IFERROR(IF(AND(Q63="Impacto",Q64="Impacto"),(AB63-(+AB63*T64)),IF(AND(Q63="Probabilidad",Q64="Impacto"),(AB62-(+AB62*T64)),IF(Q64="Probabilidad",AB63,""))),"")</f>
        <v/>
      </c>
      <c r="AC64" s="11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2"/>
      <c r="AE64" s="113"/>
      <c r="AF64" s="114"/>
      <c r="AG64" s="115"/>
      <c r="AH64" s="115"/>
      <c r="AI64" s="115"/>
      <c r="AJ64" s="113"/>
      <c r="AK64" s="114"/>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18" customHeight="1" x14ac:dyDescent="0.3">
      <c r="A65" s="332"/>
      <c r="B65" s="335"/>
      <c r="C65" s="335"/>
      <c r="D65" s="335"/>
      <c r="E65" s="338"/>
      <c r="F65" s="335"/>
      <c r="G65" s="341"/>
      <c r="H65" s="344"/>
      <c r="I65" s="347"/>
      <c r="J65" s="364"/>
      <c r="K65" s="347">
        <f>IF(NOT(ISERROR(MATCH(J65,_xlfn.ANCHORARRAY(E76),0))),I78&amp;"Por favor no seleccionar los criterios de impacto",J65)</f>
        <v>0</v>
      </c>
      <c r="L65" s="344"/>
      <c r="M65" s="347"/>
      <c r="N65" s="367"/>
      <c r="O65" s="104">
        <v>5</v>
      </c>
      <c r="P65" s="170"/>
      <c r="Q65" s="105" t="str">
        <f t="shared" si="62"/>
        <v/>
      </c>
      <c r="R65" s="106"/>
      <c r="S65" s="106"/>
      <c r="T65" s="107" t="str">
        <f t="shared" si="59"/>
        <v/>
      </c>
      <c r="U65" s="106"/>
      <c r="V65" s="106"/>
      <c r="W65" s="106"/>
      <c r="X65" s="108" t="str">
        <f t="shared" si="63"/>
        <v/>
      </c>
      <c r="Y65" s="109" t="str">
        <f t="shared" si="1"/>
        <v/>
      </c>
      <c r="Z65" s="110" t="str">
        <f t="shared" si="60"/>
        <v/>
      </c>
      <c r="AA65" s="109" t="str">
        <f t="shared" si="3"/>
        <v/>
      </c>
      <c r="AB65" s="110" t="str">
        <f t="shared" si="64"/>
        <v/>
      </c>
      <c r="AC65" s="111" t="str">
        <f t="shared" ref="AC65:AC66" si="65">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2"/>
      <c r="AE65" s="113"/>
      <c r="AF65" s="114"/>
      <c r="AG65" s="115"/>
      <c r="AH65" s="115"/>
      <c r="AI65" s="115"/>
      <c r="AJ65" s="113"/>
      <c r="AK65" s="114"/>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18" customHeight="1" x14ac:dyDescent="0.3">
      <c r="A66" s="333"/>
      <c r="B66" s="336"/>
      <c r="C66" s="336"/>
      <c r="D66" s="336"/>
      <c r="E66" s="339"/>
      <c r="F66" s="336"/>
      <c r="G66" s="342"/>
      <c r="H66" s="345"/>
      <c r="I66" s="348"/>
      <c r="J66" s="365"/>
      <c r="K66" s="348">
        <f>IF(NOT(ISERROR(MATCH(J66,_xlfn.ANCHORARRAY(E77),0))),I79&amp;"Por favor no seleccionar los criterios de impacto",J66)</f>
        <v>0</v>
      </c>
      <c r="L66" s="345"/>
      <c r="M66" s="348"/>
      <c r="N66" s="368"/>
      <c r="O66" s="104">
        <v>6</v>
      </c>
      <c r="P66" s="170"/>
      <c r="Q66" s="105" t="str">
        <f t="shared" si="62"/>
        <v/>
      </c>
      <c r="R66" s="106"/>
      <c r="S66" s="106"/>
      <c r="T66" s="107" t="str">
        <f t="shared" si="59"/>
        <v/>
      </c>
      <c r="U66" s="106"/>
      <c r="V66" s="106"/>
      <c r="W66" s="106"/>
      <c r="X66" s="108" t="str">
        <f>IFERROR(IF(AND(Q65="Probabilidad",Q66="Probabilidad"),(Z65-(+Z65*T66)),IF(AND(Q65="Impacto",Q66="Probabilidad"),(Z64-(+Z64*T66)),IF(Q66="Impacto",Z65,""))),"")</f>
        <v/>
      </c>
      <c r="Y66" s="109" t="str">
        <f t="shared" si="1"/>
        <v/>
      </c>
      <c r="Z66" s="110" t="str">
        <f t="shared" si="60"/>
        <v/>
      </c>
      <c r="AA66" s="109" t="str">
        <f t="shared" si="3"/>
        <v/>
      </c>
      <c r="AB66" s="110" t="str">
        <f>IFERROR(IF(AND(Q65="Impacto",Q66="Impacto"),(AB65-(+AB65*T66)),IF(AND(Q65="Probabilidad",Q66="Impacto"),(AB64-(+AB64*T66)),IF(Q66="Probabilidad",AB65,""))),"")</f>
        <v/>
      </c>
      <c r="AC66" s="111" t="str">
        <f t="shared" si="65"/>
        <v/>
      </c>
      <c r="AD66" s="112"/>
      <c r="AE66" s="113"/>
      <c r="AF66" s="114"/>
      <c r="AG66" s="115"/>
      <c r="AH66" s="115"/>
      <c r="AI66" s="115"/>
      <c r="AJ66" s="113"/>
      <c r="AK66" s="114"/>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8" customHeight="1" x14ac:dyDescent="0.3">
      <c r="A67" s="331">
        <v>10</v>
      </c>
      <c r="B67" s="334"/>
      <c r="C67" s="334"/>
      <c r="D67" s="334"/>
      <c r="E67" s="337"/>
      <c r="F67" s="334"/>
      <c r="G67" s="340"/>
      <c r="H67" s="343" t="str">
        <f>IF(G67&lt;=0,"",IF(G67&lt;=2,"Muy Baja",IF(G67&lt;=24,"Baja",IF(G67&lt;=500,"Media",IF(G67&lt;=5000,"Alta","Muy Alta")))))</f>
        <v/>
      </c>
      <c r="I67" s="346" t="str">
        <f>IF(H67="","",IF(H67="Muy Baja",0.2,IF(H67="Baja",0.4,IF(H67="Media",0.6,IF(H67="Alta",0.8,IF(H67="Muy Alta",1,))))))</f>
        <v/>
      </c>
      <c r="J67" s="363"/>
      <c r="K67" s="346">
        <f>IF(NOT(ISERROR(MATCH(J67,'Tabla Impacto'!$B$221:$B$223,0))),'Tabla Impacto'!$F$223&amp;"Por favor no seleccionar los criterios de impacto(Afectación Económica o presupuestal y Pérdida Reputacional)",J67)</f>
        <v>0</v>
      </c>
      <c r="L67" s="343" t="str">
        <f>IF(OR(K67='Tabla Impacto'!$C$11,K67='Tabla Impacto'!$D$11),"Leve",IF(OR(K67='Tabla Impacto'!$C$12,K67='Tabla Impacto'!$D$12),"Menor",IF(OR(K67='Tabla Impacto'!$C$13,K67='Tabla Impacto'!$D$13),"Moderado",IF(OR(K67='Tabla Impacto'!$C$14,K67='Tabla Impacto'!$D$14),"Mayor",IF(OR(K67='Tabla Impacto'!$C$15,K67='Tabla Impacto'!$D$15),"Catastrófico","")))))</f>
        <v/>
      </c>
      <c r="M67" s="346" t="str">
        <f>IF(L67="","",IF(L67="Leve",0.2,IF(L67="Menor",0.4,IF(L67="Moderado",0.6,IF(L67="Mayor",0.8,IF(L67="Catastrófico",1,))))))</f>
        <v/>
      </c>
      <c r="N67" s="366" t="str">
        <f>IF(OR(AND(H67="Muy Baja",L67="Leve"),AND(H67="Muy Baja",L67="Menor"),AND(H67="Baja",L67="Leve")),"Bajo",IF(OR(AND(H67="Muy baja",L67="Moderado"),AND(H67="Baja",L67="Menor"),AND(H67="Baja",L67="Moderado"),AND(H67="Media",L67="Leve"),AND(H67="Media",L67="Menor"),AND(H67="Media",L67="Moderado"),AND(H67="Alta",L67="Leve"),AND(H67="Alta",L67="Menor")),"Moderado",IF(OR(AND(H67="Muy Baja",L67="Mayor"),AND(H67="Baja",L67="Mayor"),AND(H67="Media",L67="Mayor"),AND(H67="Alta",L67="Moderado"),AND(H67="Alta",L67="Mayor"),AND(H67="Muy Alta",L67="Leve"),AND(H67="Muy Alta",L67="Menor"),AND(H67="Muy Alta",L67="Moderado"),AND(H67="Muy Alta",L67="Mayor")),"Alto",IF(OR(AND(H67="Muy Baja",L67="Catastrófico"),AND(H67="Baja",L67="Catastrófico"),AND(H67="Media",L67="Catastrófico"),AND(H67="Alta",L67="Catastrófico"),AND(H67="Muy Alta",L67="Catastrófico")),"Extremo",""))))</f>
        <v/>
      </c>
      <c r="O67" s="104">
        <v>1</v>
      </c>
      <c r="P67" s="170"/>
      <c r="Q67" s="157"/>
      <c r="R67" s="160"/>
      <c r="S67" s="160"/>
      <c r="T67" s="161" t="str">
        <f>IF(AND(R67="Preventivo",S67="Automático"),"50%",IF(AND(R67="Preventivo",S67="Manual"),"40%",IF(AND(R67="Detectivo",S67="Automático"),"40%",IF(AND(R67="Detectivo",S67="Manual"),"30%",IF(AND(R67="Correctivo",S67="Automático"),"35%",IF(AND(R67="Correctivo",S67="Manual"),"25%",""))))))</f>
        <v/>
      </c>
      <c r="U67" s="160"/>
      <c r="V67" s="160"/>
      <c r="W67" s="160"/>
      <c r="X67" s="155" t="str">
        <f>IFERROR(IF(Q67="Probabilidad",(I67-(+I67*T67)),IF(Q67="Impacto",I67,"")),"")</f>
        <v/>
      </c>
      <c r="Y67" s="162" t="str">
        <f>IFERROR(IF(X67="","",IF(X67&lt;=0.2,"Muy Baja",IF(X67&lt;=0.4,"Baja",IF(X67&lt;=0.6,"Media",IF(X67&lt;=0.8,"Alta","Muy Alta"))))),"")</f>
        <v/>
      </c>
      <c r="Z67" s="163" t="str">
        <f>+X67</f>
        <v/>
      </c>
      <c r="AA67" s="162" t="str">
        <f>IFERROR(IF(AB67="","",IF(AB67&lt;=0.2,"Leve",IF(AB67&lt;=0.4,"Menor",IF(AB67&lt;=0.6,"Moderado",IF(AB67&lt;=0.8,"Mayor","Catastrófico"))))),"")</f>
        <v/>
      </c>
      <c r="AB67" s="163" t="str">
        <f>IFERROR(IF(Q67="Impacto",(M67-(+M67*T67)),IF(Q67="Probabilidad",M67,"")),"")</f>
        <v/>
      </c>
      <c r="AC67" s="164"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65"/>
      <c r="AE67" s="113"/>
      <c r="AF67" s="114"/>
      <c r="AG67" s="115"/>
      <c r="AH67" s="115"/>
      <c r="AI67" s="115"/>
      <c r="AJ67" s="113"/>
      <c r="AK67" s="114"/>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row>
    <row r="68" spans="1:69" ht="18" customHeight="1" x14ac:dyDescent="0.3">
      <c r="A68" s="332"/>
      <c r="B68" s="335"/>
      <c r="C68" s="335"/>
      <c r="D68" s="335"/>
      <c r="E68" s="338"/>
      <c r="F68" s="335"/>
      <c r="G68" s="341"/>
      <c r="H68" s="344"/>
      <c r="I68" s="347"/>
      <c r="J68" s="364"/>
      <c r="K68" s="347">
        <f>IF(NOT(ISERROR(MATCH(J68,_xlfn.ANCHORARRAY(E79),0))),I81&amp;"Por favor no seleccionar los criterios de impacto",J68)</f>
        <v>0</v>
      </c>
      <c r="L68" s="344"/>
      <c r="M68" s="347"/>
      <c r="N68" s="367"/>
      <c r="O68" s="104">
        <v>2</v>
      </c>
      <c r="P68" s="170"/>
      <c r="Q68" s="105" t="str">
        <f>IF(OR(R68="Preventivo",R68="Detectivo"),"Probabilidad",IF(R68="Correctivo","Impacto",""))</f>
        <v/>
      </c>
      <c r="R68" s="106"/>
      <c r="S68" s="106"/>
      <c r="T68" s="107" t="str">
        <f t="shared" ref="T68:T72" si="66">IF(AND(R68="Preventivo",S68="Automático"),"50%",IF(AND(R68="Preventivo",S68="Manual"),"40%",IF(AND(R68="Detectivo",S68="Automático"),"40%",IF(AND(R68="Detectivo",S68="Manual"),"30%",IF(AND(R68="Correctivo",S68="Automático"),"35%",IF(AND(R68="Correctivo",S68="Manual"),"25%",""))))))</f>
        <v/>
      </c>
      <c r="U68" s="106"/>
      <c r="V68" s="106"/>
      <c r="W68" s="106"/>
      <c r="X68" s="108" t="str">
        <f>IFERROR(IF(AND(Q67="Probabilidad",Q68="Probabilidad"),(Z67-(+Z67*T68)),IF(Q68="Probabilidad",(I67-(+I67*T68)),IF(Q68="Impacto",Z67,""))),"")</f>
        <v/>
      </c>
      <c r="Y68" s="109" t="str">
        <f t="shared" si="1"/>
        <v/>
      </c>
      <c r="Z68" s="110" t="str">
        <f t="shared" ref="Z68:Z72" si="67">+X68</f>
        <v/>
      </c>
      <c r="AA68" s="109" t="str">
        <f t="shared" si="3"/>
        <v/>
      </c>
      <c r="AB68" s="110" t="str">
        <f>IFERROR(IF(AND(Q67="Impacto",Q68="Impacto"),(AB67-(+AB67*T68)),IF(Q68="Impacto",(M67-(+M67*T68)),IF(Q68="Probabilidad",AB67,""))),"")</f>
        <v/>
      </c>
      <c r="AC68" s="111" t="str">
        <f t="shared" ref="AC68:AC69" si="68">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12"/>
      <c r="AE68" s="113"/>
      <c r="AF68" s="114"/>
      <c r="AG68" s="115"/>
      <c r="AH68" s="115"/>
      <c r="AI68" s="115"/>
      <c r="AJ68" s="113"/>
      <c r="AK68" s="114"/>
    </row>
    <row r="69" spans="1:69" ht="18" customHeight="1" x14ac:dyDescent="0.3">
      <c r="A69" s="332"/>
      <c r="B69" s="335"/>
      <c r="C69" s="335"/>
      <c r="D69" s="335"/>
      <c r="E69" s="338"/>
      <c r="F69" s="335"/>
      <c r="G69" s="341"/>
      <c r="H69" s="344"/>
      <c r="I69" s="347"/>
      <c r="J69" s="364"/>
      <c r="K69" s="347">
        <f>IF(NOT(ISERROR(MATCH(J69,_xlfn.ANCHORARRAY(E80),0))),I82&amp;"Por favor no seleccionar los criterios de impacto",J69)</f>
        <v>0</v>
      </c>
      <c r="L69" s="344"/>
      <c r="M69" s="347"/>
      <c r="N69" s="367"/>
      <c r="O69" s="104">
        <v>3</v>
      </c>
      <c r="P69" s="171"/>
      <c r="Q69" s="105" t="str">
        <f>IF(OR(R69="Preventivo",R69="Detectivo"),"Probabilidad",IF(R69="Correctivo","Impacto",""))</f>
        <v/>
      </c>
      <c r="R69" s="106"/>
      <c r="S69" s="106"/>
      <c r="T69" s="107" t="str">
        <f t="shared" si="66"/>
        <v/>
      </c>
      <c r="U69" s="106"/>
      <c r="V69" s="106"/>
      <c r="W69" s="106"/>
      <c r="X69" s="108" t="str">
        <f>IFERROR(IF(AND(Q68="Probabilidad",Q69="Probabilidad"),(Z68-(+Z68*T69)),IF(AND(Q68="Impacto",Q69="Probabilidad"),(Z67-(+Z67*T69)),IF(Q69="Impacto",Z68,""))),"")</f>
        <v/>
      </c>
      <c r="Y69" s="109" t="str">
        <f t="shared" si="1"/>
        <v/>
      </c>
      <c r="Z69" s="110" t="str">
        <f t="shared" si="67"/>
        <v/>
      </c>
      <c r="AA69" s="109" t="str">
        <f t="shared" si="3"/>
        <v/>
      </c>
      <c r="AB69" s="110" t="str">
        <f>IFERROR(IF(AND(Q68="Impacto",Q69="Impacto"),(AB68-(+AB68*T69)),IF(AND(Q68="Probabilidad",Q69="Impacto"),(AB67-(+AB67*T69)),IF(Q69="Probabilidad",AB68,""))),"")</f>
        <v/>
      </c>
      <c r="AC69" s="111" t="str">
        <f t="shared" si="68"/>
        <v/>
      </c>
      <c r="AD69" s="112"/>
      <c r="AE69" s="113"/>
      <c r="AF69" s="114"/>
      <c r="AG69" s="115"/>
      <c r="AH69" s="115"/>
      <c r="AI69" s="115"/>
      <c r="AJ69" s="113"/>
      <c r="AK69" s="114"/>
    </row>
    <row r="70" spans="1:69" ht="18" customHeight="1" x14ac:dyDescent="0.3">
      <c r="A70" s="332"/>
      <c r="B70" s="335"/>
      <c r="C70" s="335"/>
      <c r="D70" s="335"/>
      <c r="E70" s="338"/>
      <c r="F70" s="335"/>
      <c r="G70" s="341"/>
      <c r="H70" s="344"/>
      <c r="I70" s="347"/>
      <c r="J70" s="364"/>
      <c r="K70" s="347">
        <f>IF(NOT(ISERROR(MATCH(J70,_xlfn.ANCHORARRAY(E81),0))),I83&amp;"Por favor no seleccionar los criterios de impacto",J70)</f>
        <v>0</v>
      </c>
      <c r="L70" s="344"/>
      <c r="M70" s="347"/>
      <c r="N70" s="367"/>
      <c r="O70" s="104">
        <v>4</v>
      </c>
      <c r="P70" s="170"/>
      <c r="Q70" s="105" t="str">
        <f t="shared" ref="Q70:Q72" si="69">IF(OR(R70="Preventivo",R70="Detectivo"),"Probabilidad",IF(R70="Correctivo","Impacto",""))</f>
        <v/>
      </c>
      <c r="R70" s="106"/>
      <c r="S70" s="106"/>
      <c r="T70" s="107" t="str">
        <f t="shared" si="66"/>
        <v/>
      </c>
      <c r="U70" s="106"/>
      <c r="V70" s="106"/>
      <c r="W70" s="106"/>
      <c r="X70" s="108" t="str">
        <f t="shared" ref="X70:X71" si="70">IFERROR(IF(AND(Q69="Probabilidad",Q70="Probabilidad"),(Z69-(+Z69*T70)),IF(AND(Q69="Impacto",Q70="Probabilidad"),(Z68-(+Z68*T70)),IF(Q70="Impacto",Z69,""))),"")</f>
        <v/>
      </c>
      <c r="Y70" s="109" t="str">
        <f t="shared" si="1"/>
        <v/>
      </c>
      <c r="Z70" s="110" t="str">
        <f t="shared" si="67"/>
        <v/>
      </c>
      <c r="AA70" s="109" t="str">
        <f t="shared" si="3"/>
        <v/>
      </c>
      <c r="AB70" s="110" t="str">
        <f t="shared" ref="AB70:AB71" si="71">IFERROR(IF(AND(Q69="Impacto",Q70="Impacto"),(AB69-(+AB69*T70)),IF(AND(Q69="Probabilidad",Q70="Impacto"),(AB68-(+AB68*T70)),IF(Q70="Probabilidad",AB69,""))),"")</f>
        <v/>
      </c>
      <c r="AC70" s="111" t="str">
        <f>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2"/>
      <c r="AE70" s="113"/>
      <c r="AF70" s="114"/>
      <c r="AG70" s="115"/>
      <c r="AH70" s="115"/>
      <c r="AI70" s="115"/>
      <c r="AJ70" s="113"/>
      <c r="AK70" s="114"/>
    </row>
    <row r="71" spans="1:69" ht="18" customHeight="1" x14ac:dyDescent="0.3">
      <c r="A71" s="332"/>
      <c r="B71" s="335"/>
      <c r="C71" s="335"/>
      <c r="D71" s="335"/>
      <c r="E71" s="338"/>
      <c r="F71" s="335"/>
      <c r="G71" s="341"/>
      <c r="H71" s="344"/>
      <c r="I71" s="347"/>
      <c r="J71" s="364"/>
      <c r="K71" s="347">
        <f>IF(NOT(ISERROR(MATCH(J71,_xlfn.ANCHORARRAY(E82),0))),I84&amp;"Por favor no seleccionar los criterios de impacto",J71)</f>
        <v>0</v>
      </c>
      <c r="L71" s="344"/>
      <c r="M71" s="347"/>
      <c r="N71" s="367"/>
      <c r="O71" s="104">
        <v>5</v>
      </c>
      <c r="P71" s="170"/>
      <c r="Q71" s="105" t="str">
        <f t="shared" si="69"/>
        <v/>
      </c>
      <c r="R71" s="106"/>
      <c r="S71" s="106"/>
      <c r="T71" s="107" t="str">
        <f t="shared" si="66"/>
        <v/>
      </c>
      <c r="U71" s="106"/>
      <c r="V71" s="106"/>
      <c r="W71" s="106"/>
      <c r="X71" s="108" t="str">
        <f t="shared" si="70"/>
        <v/>
      </c>
      <c r="Y71" s="109" t="str">
        <f t="shared" si="1"/>
        <v/>
      </c>
      <c r="Z71" s="110" t="str">
        <f t="shared" si="67"/>
        <v/>
      </c>
      <c r="AA71" s="109" t="str">
        <f t="shared" si="3"/>
        <v/>
      </c>
      <c r="AB71" s="110" t="str">
        <f t="shared" si="71"/>
        <v/>
      </c>
      <c r="AC71" s="111" t="str">
        <f t="shared" ref="AC71:AC72" si="72">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2"/>
      <c r="AE71" s="113"/>
      <c r="AF71" s="114"/>
      <c r="AG71" s="115"/>
      <c r="AH71" s="115"/>
      <c r="AI71" s="115"/>
      <c r="AJ71" s="113"/>
      <c r="AK71" s="114"/>
    </row>
    <row r="72" spans="1:69" ht="18" customHeight="1" x14ac:dyDescent="0.3">
      <c r="A72" s="333"/>
      <c r="B72" s="336"/>
      <c r="C72" s="336"/>
      <c r="D72" s="336"/>
      <c r="E72" s="339"/>
      <c r="F72" s="336"/>
      <c r="G72" s="342"/>
      <c r="H72" s="345"/>
      <c r="I72" s="348"/>
      <c r="J72" s="365"/>
      <c r="K72" s="348">
        <f>IF(NOT(ISERROR(MATCH(J72,_xlfn.ANCHORARRAY(E83),0))),I85&amp;"Por favor no seleccionar los criterios de impacto",J72)</f>
        <v>0</v>
      </c>
      <c r="L72" s="345"/>
      <c r="M72" s="348"/>
      <c r="N72" s="368"/>
      <c r="O72" s="104">
        <v>6</v>
      </c>
      <c r="P72" s="170"/>
      <c r="Q72" s="105" t="str">
        <f t="shared" si="69"/>
        <v/>
      </c>
      <c r="R72" s="106"/>
      <c r="S72" s="106"/>
      <c r="T72" s="107" t="str">
        <f t="shared" si="66"/>
        <v/>
      </c>
      <c r="U72" s="106"/>
      <c r="V72" s="106"/>
      <c r="W72" s="106"/>
      <c r="X72" s="108" t="str">
        <f>IFERROR(IF(AND(Q71="Probabilidad",Q72="Probabilidad"),(Z71-(+Z71*T72)),IF(AND(Q71="Impacto",Q72="Probabilidad"),(Z70-(+Z70*T72)),IF(Q72="Impacto",Z71,""))),"")</f>
        <v/>
      </c>
      <c r="Y72" s="109" t="str">
        <f t="shared" si="1"/>
        <v/>
      </c>
      <c r="Z72" s="110" t="str">
        <f t="shared" si="67"/>
        <v/>
      </c>
      <c r="AA72" s="109" t="str">
        <f t="shared" si="3"/>
        <v/>
      </c>
      <c r="AB72" s="110" t="str">
        <f>IFERROR(IF(AND(Q71="Impacto",Q72="Impacto"),(AB71-(+AB71*T72)),IF(AND(Q71="Probabilidad",Q72="Impacto"),(AB70-(+AB70*T72)),IF(Q72="Probabilidad",AB71,""))),"")</f>
        <v/>
      </c>
      <c r="AC72" s="111" t="str">
        <f t="shared" si="72"/>
        <v/>
      </c>
      <c r="AD72" s="112"/>
      <c r="AE72" s="113"/>
      <c r="AF72" s="114"/>
      <c r="AG72" s="115"/>
      <c r="AH72" s="115"/>
      <c r="AI72" s="115"/>
      <c r="AJ72" s="113"/>
      <c r="AK72" s="114"/>
    </row>
    <row r="73" spans="1:69" ht="34.5" customHeight="1" x14ac:dyDescent="0.3">
      <c r="A73" s="5"/>
      <c r="B73" s="390" t="s">
        <v>125</v>
      </c>
      <c r="C73" s="391"/>
      <c r="D73" s="391"/>
      <c r="E73" s="391"/>
      <c r="F73" s="391"/>
      <c r="G73" s="391"/>
      <c r="H73" s="391"/>
      <c r="I73" s="391"/>
      <c r="J73" s="391"/>
      <c r="K73" s="391"/>
      <c r="L73" s="391"/>
      <c r="M73" s="391"/>
      <c r="N73" s="391"/>
      <c r="O73" s="391"/>
      <c r="P73" s="391"/>
      <c r="Q73" s="391"/>
      <c r="R73" s="391"/>
      <c r="S73" s="391"/>
      <c r="T73" s="391"/>
      <c r="U73" s="391"/>
      <c r="V73" s="391"/>
      <c r="W73" s="391"/>
      <c r="X73" s="391"/>
      <c r="Y73" s="391"/>
      <c r="Z73" s="391"/>
      <c r="AA73" s="391"/>
      <c r="AB73" s="391"/>
      <c r="AC73" s="391"/>
      <c r="AD73" s="391"/>
      <c r="AE73" s="391"/>
      <c r="AF73" s="391"/>
      <c r="AG73" s="391"/>
      <c r="AH73" s="391"/>
      <c r="AI73" s="391"/>
      <c r="AJ73" s="391"/>
      <c r="AK73" s="392"/>
    </row>
    <row r="75" spans="1:69" x14ac:dyDescent="0.3">
      <c r="A75" s="1"/>
      <c r="B75" s="23" t="s">
        <v>126</v>
      </c>
      <c r="C75" s="1"/>
      <c r="D75" s="1"/>
      <c r="F75" s="1"/>
    </row>
  </sheetData>
  <dataConsolidate/>
  <mergeCells count="207">
    <mergeCell ref="X14:X15"/>
    <mergeCell ref="Y14:Y15"/>
    <mergeCell ref="Z14:Z15"/>
    <mergeCell ref="AA14:AA15"/>
    <mergeCell ref="AB14:AB15"/>
    <mergeCell ref="AC14:AC15"/>
    <mergeCell ref="AD14:AD15"/>
    <mergeCell ref="O14:O15"/>
    <mergeCell ref="P14:P15"/>
    <mergeCell ref="Q14:Q15"/>
    <mergeCell ref="R14:R15"/>
    <mergeCell ref="S14:S15"/>
    <mergeCell ref="T14:T15"/>
    <mergeCell ref="U14:U15"/>
    <mergeCell ref="V14:V15"/>
    <mergeCell ref="W14:W15"/>
    <mergeCell ref="F12:F18"/>
    <mergeCell ref="G12:G18"/>
    <mergeCell ref="H12:H18"/>
    <mergeCell ref="A12:A18"/>
    <mergeCell ref="B12:B18"/>
    <mergeCell ref="C12:C18"/>
    <mergeCell ref="D12:D18"/>
    <mergeCell ref="E12:E18"/>
    <mergeCell ref="N12:N18"/>
    <mergeCell ref="I12:I18"/>
    <mergeCell ref="J12:J18"/>
    <mergeCell ref="K12:K18"/>
    <mergeCell ref="L12:L18"/>
    <mergeCell ref="M12:M18"/>
    <mergeCell ref="Y10:Y11"/>
    <mergeCell ref="Z10:Z11"/>
    <mergeCell ref="G10:G11"/>
    <mergeCell ref="H10:H11"/>
    <mergeCell ref="I10:I11"/>
    <mergeCell ref="L10:L11"/>
    <mergeCell ref="M10:M11"/>
    <mergeCell ref="B10:B11"/>
    <mergeCell ref="N10:N11"/>
    <mergeCell ref="J10:J11"/>
    <mergeCell ref="K10:K11"/>
    <mergeCell ref="Q10:Q11"/>
    <mergeCell ref="R10:W10"/>
    <mergeCell ref="E19:E24"/>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9:L24"/>
    <mergeCell ref="M19:M24"/>
    <mergeCell ref="N19:N24"/>
    <mergeCell ref="A25:A30"/>
    <mergeCell ref="B25:B30"/>
    <mergeCell ref="C25:C30"/>
    <mergeCell ref="D25:D30"/>
    <mergeCell ref="E25:E30"/>
    <mergeCell ref="F25:F30"/>
    <mergeCell ref="G25:G30"/>
    <mergeCell ref="H25:H30"/>
    <mergeCell ref="I25:I30"/>
    <mergeCell ref="J25:J30"/>
    <mergeCell ref="K25:K30"/>
    <mergeCell ref="L25:L30"/>
    <mergeCell ref="F19:F24"/>
    <mergeCell ref="G19:G24"/>
    <mergeCell ref="H19:H24"/>
    <mergeCell ref="I19:I24"/>
    <mergeCell ref="J19:J24"/>
    <mergeCell ref="A19:A24"/>
    <mergeCell ref="B19:B24"/>
    <mergeCell ref="C19:C24"/>
    <mergeCell ref="D19:D24"/>
    <mergeCell ref="A31:A36"/>
    <mergeCell ref="B31:B36"/>
    <mergeCell ref="C31:C36"/>
    <mergeCell ref="D31:D36"/>
    <mergeCell ref="E31:E36"/>
    <mergeCell ref="F31:F36"/>
    <mergeCell ref="G31:G36"/>
    <mergeCell ref="H31:H36"/>
    <mergeCell ref="I31:I36"/>
    <mergeCell ref="A37:A42"/>
    <mergeCell ref="B37:B42"/>
    <mergeCell ref="C37:C42"/>
    <mergeCell ref="A43:A48"/>
    <mergeCell ref="B43:B48"/>
    <mergeCell ref="C43:C48"/>
    <mergeCell ref="D43:D48"/>
    <mergeCell ref="E43:E48"/>
    <mergeCell ref="F43:F48"/>
    <mergeCell ref="D37:D42"/>
    <mergeCell ref="E37:E42"/>
    <mergeCell ref="F37:F42"/>
    <mergeCell ref="D49:D54"/>
    <mergeCell ref="E49:E54"/>
    <mergeCell ref="M37:M42"/>
    <mergeCell ref="N37:N42"/>
    <mergeCell ref="M43:M48"/>
    <mergeCell ref="N43:N48"/>
    <mergeCell ref="J49:J54"/>
    <mergeCell ref="K49:K54"/>
    <mergeCell ref="L49:L54"/>
    <mergeCell ref="J43:J48"/>
    <mergeCell ref="K43:K48"/>
    <mergeCell ref="L43:L48"/>
    <mergeCell ref="G37:G42"/>
    <mergeCell ref="H37:H42"/>
    <mergeCell ref="B73:AK73"/>
    <mergeCell ref="M61:M66"/>
    <mergeCell ref="N61:N66"/>
    <mergeCell ref="J61:J66"/>
    <mergeCell ref="K61:K66"/>
    <mergeCell ref="L61:L66"/>
    <mergeCell ref="M49:M54"/>
    <mergeCell ref="N49:N54"/>
    <mergeCell ref="F55:F60"/>
    <mergeCell ref="G55:G60"/>
    <mergeCell ref="H55:H60"/>
    <mergeCell ref="I55:I60"/>
    <mergeCell ref="J55:J60"/>
    <mergeCell ref="F49:F54"/>
    <mergeCell ref="G49:G54"/>
    <mergeCell ref="H49:H54"/>
    <mergeCell ref="I49:I54"/>
    <mergeCell ref="K55:K60"/>
    <mergeCell ref="L55:L60"/>
    <mergeCell ref="M55:M60"/>
    <mergeCell ref="N55:N60"/>
    <mergeCell ref="B55:B60"/>
    <mergeCell ref="C55:C60"/>
    <mergeCell ref="D55:D60"/>
    <mergeCell ref="A1:D4"/>
    <mergeCell ref="A67:A72"/>
    <mergeCell ref="B67:B72"/>
    <mergeCell ref="C67:C72"/>
    <mergeCell ref="D67:D72"/>
    <mergeCell ref="E67:E72"/>
    <mergeCell ref="F67:F72"/>
    <mergeCell ref="G67:G72"/>
    <mergeCell ref="H67:H72"/>
    <mergeCell ref="C6:N6"/>
    <mergeCell ref="A9:G9"/>
    <mergeCell ref="H9:N9"/>
    <mergeCell ref="I37:I42"/>
    <mergeCell ref="J37:J42"/>
    <mergeCell ref="G43:G48"/>
    <mergeCell ref="H43:H48"/>
    <mergeCell ref="I43:I48"/>
    <mergeCell ref="K37:K42"/>
    <mergeCell ref="L37:L42"/>
    <mergeCell ref="A55:A60"/>
    <mergeCell ref="E55:E60"/>
    <mergeCell ref="A49:A54"/>
    <mergeCell ref="B49:B54"/>
    <mergeCell ref="C49:C54"/>
    <mergeCell ref="AJ1:AK1"/>
    <mergeCell ref="AJ2:AK2"/>
    <mergeCell ref="AJ3:AK3"/>
    <mergeCell ref="AJ4:AK4"/>
    <mergeCell ref="E1:AI4"/>
    <mergeCell ref="J67:J72"/>
    <mergeCell ref="K67:K72"/>
    <mergeCell ref="L67:L72"/>
    <mergeCell ref="M67:M72"/>
    <mergeCell ref="N67:N72"/>
    <mergeCell ref="I67:I72"/>
    <mergeCell ref="AH10:AH11"/>
    <mergeCell ref="O6:Q6"/>
    <mergeCell ref="O9:W9"/>
    <mergeCell ref="X9:AD9"/>
    <mergeCell ref="AE9:AK9"/>
    <mergeCell ref="M25:M30"/>
    <mergeCell ref="N25:N30"/>
    <mergeCell ref="J31:J36"/>
    <mergeCell ref="K31:K36"/>
    <mergeCell ref="L31:L36"/>
    <mergeCell ref="M31:M36"/>
    <mergeCell ref="N31:N36"/>
    <mergeCell ref="K19:K24"/>
    <mergeCell ref="A61:A66"/>
    <mergeCell ref="B61:B66"/>
    <mergeCell ref="C61:C66"/>
    <mergeCell ref="D61:D66"/>
    <mergeCell ref="E61:E66"/>
    <mergeCell ref="F61:F66"/>
    <mergeCell ref="G61:G66"/>
    <mergeCell ref="H61:H66"/>
    <mergeCell ref="I61:I66"/>
  </mergeCells>
  <conditionalFormatting sqref="H12 H19">
    <cfRule type="cellIs" dxfId="243" priority="507" operator="equal">
      <formula>"Muy Alta"</formula>
    </cfRule>
    <cfRule type="cellIs" dxfId="242" priority="508" operator="equal">
      <formula>"Alta"</formula>
    </cfRule>
    <cfRule type="cellIs" dxfId="241" priority="509" operator="equal">
      <formula>"Media"</formula>
    </cfRule>
    <cfRule type="cellIs" dxfId="240" priority="510" operator="equal">
      <formula>"Baja"</formula>
    </cfRule>
    <cfRule type="cellIs" dxfId="239" priority="511" operator="equal">
      <formula>"Muy Baja"</formula>
    </cfRule>
  </conditionalFormatting>
  <conditionalFormatting sqref="L12 L19 L25 L31 L37 L43 L49 L55 L61 L67">
    <cfRule type="cellIs" dxfId="238" priority="502" operator="equal">
      <formula>"Catastrófico"</formula>
    </cfRule>
    <cfRule type="cellIs" dxfId="237" priority="503" operator="equal">
      <formula>"Mayor"</formula>
    </cfRule>
    <cfRule type="cellIs" dxfId="236" priority="504" operator="equal">
      <formula>"Moderado"</formula>
    </cfRule>
    <cfRule type="cellIs" dxfId="235" priority="505" operator="equal">
      <formula>"Menor"</formula>
    </cfRule>
    <cfRule type="cellIs" dxfId="234" priority="506" operator="equal">
      <formula>"Leve"</formula>
    </cfRule>
  </conditionalFormatting>
  <conditionalFormatting sqref="N12">
    <cfRule type="cellIs" dxfId="233" priority="498" operator="equal">
      <formula>"Extremo"</formula>
    </cfRule>
    <cfRule type="cellIs" dxfId="232" priority="499" operator="equal">
      <formula>"Alto"</formula>
    </cfRule>
    <cfRule type="cellIs" dxfId="231" priority="500" operator="equal">
      <formula>"Moderado"</formula>
    </cfRule>
    <cfRule type="cellIs" dxfId="230" priority="501" operator="equal">
      <formula>"Bajo"</formula>
    </cfRule>
  </conditionalFormatting>
  <conditionalFormatting sqref="Y16:Y18 Y12:Y14">
    <cfRule type="cellIs" dxfId="229" priority="493" operator="equal">
      <formula>"Muy Alta"</formula>
    </cfRule>
    <cfRule type="cellIs" dxfId="228" priority="494" operator="equal">
      <formula>"Alta"</formula>
    </cfRule>
    <cfRule type="cellIs" dxfId="227" priority="495" operator="equal">
      <formula>"Media"</formula>
    </cfRule>
    <cfRule type="cellIs" dxfId="226" priority="496" operator="equal">
      <formula>"Baja"</formula>
    </cfRule>
    <cfRule type="cellIs" dxfId="225" priority="497" operator="equal">
      <formula>"Muy Baja"</formula>
    </cfRule>
  </conditionalFormatting>
  <conditionalFormatting sqref="AA12:AA13 AA16:AA18">
    <cfRule type="cellIs" dxfId="224" priority="488" operator="equal">
      <formula>"Catastrófico"</formula>
    </cfRule>
    <cfRule type="cellIs" dxfId="223" priority="489" operator="equal">
      <formula>"Mayor"</formula>
    </cfRule>
    <cfRule type="cellIs" dxfId="222" priority="490" operator="equal">
      <formula>"Moderado"</formula>
    </cfRule>
    <cfRule type="cellIs" dxfId="221" priority="491" operator="equal">
      <formula>"Menor"</formula>
    </cfRule>
    <cfRule type="cellIs" dxfId="220" priority="492" operator="equal">
      <formula>"Leve"</formula>
    </cfRule>
  </conditionalFormatting>
  <conditionalFormatting sqref="AC12:AC13 AC16:AC18">
    <cfRule type="cellIs" dxfId="219" priority="484" operator="equal">
      <formula>"Extremo"</formula>
    </cfRule>
    <cfRule type="cellIs" dxfId="218" priority="485" operator="equal">
      <formula>"Alto"</formula>
    </cfRule>
    <cfRule type="cellIs" dxfId="217" priority="486" operator="equal">
      <formula>"Moderado"</formula>
    </cfRule>
    <cfRule type="cellIs" dxfId="216" priority="487" operator="equal">
      <formula>"Bajo"</formula>
    </cfRule>
  </conditionalFormatting>
  <conditionalFormatting sqref="H61">
    <cfRule type="cellIs" dxfId="215" priority="241" operator="equal">
      <formula>"Muy Alta"</formula>
    </cfRule>
    <cfRule type="cellIs" dxfId="214" priority="242" operator="equal">
      <formula>"Alta"</formula>
    </cfRule>
    <cfRule type="cellIs" dxfId="213" priority="243" operator="equal">
      <formula>"Media"</formula>
    </cfRule>
    <cfRule type="cellIs" dxfId="212" priority="244" operator="equal">
      <formula>"Baja"</formula>
    </cfRule>
    <cfRule type="cellIs" dxfId="211" priority="245" operator="equal">
      <formula>"Muy Baja"</formula>
    </cfRule>
  </conditionalFormatting>
  <conditionalFormatting sqref="N19">
    <cfRule type="cellIs" dxfId="210" priority="428" operator="equal">
      <formula>"Extremo"</formula>
    </cfRule>
    <cfRule type="cellIs" dxfId="209" priority="429" operator="equal">
      <formula>"Alto"</formula>
    </cfRule>
    <cfRule type="cellIs" dxfId="208" priority="430" operator="equal">
      <formula>"Moderado"</formula>
    </cfRule>
    <cfRule type="cellIs" dxfId="207" priority="431" operator="equal">
      <formula>"Bajo"</formula>
    </cfRule>
  </conditionalFormatting>
  <conditionalFormatting sqref="Y19:Y24">
    <cfRule type="cellIs" dxfId="206" priority="423" operator="equal">
      <formula>"Muy Alta"</formula>
    </cfRule>
    <cfRule type="cellIs" dxfId="205" priority="424" operator="equal">
      <formula>"Alta"</formula>
    </cfRule>
    <cfRule type="cellIs" dxfId="204" priority="425" operator="equal">
      <formula>"Media"</formula>
    </cfRule>
    <cfRule type="cellIs" dxfId="203" priority="426" operator="equal">
      <formula>"Baja"</formula>
    </cfRule>
    <cfRule type="cellIs" dxfId="202" priority="427" operator="equal">
      <formula>"Muy Baja"</formula>
    </cfRule>
  </conditionalFormatting>
  <conditionalFormatting sqref="AA19:AA24">
    <cfRule type="cellIs" dxfId="201" priority="418" operator="equal">
      <formula>"Catastrófico"</formula>
    </cfRule>
    <cfRule type="cellIs" dxfId="200" priority="419" operator="equal">
      <formula>"Mayor"</formula>
    </cfRule>
    <cfRule type="cellIs" dxfId="199" priority="420" operator="equal">
      <formula>"Moderado"</formula>
    </cfRule>
    <cfRule type="cellIs" dxfId="198" priority="421" operator="equal">
      <formula>"Menor"</formula>
    </cfRule>
    <cfRule type="cellIs" dxfId="197" priority="422" operator="equal">
      <formula>"Leve"</formula>
    </cfRule>
  </conditionalFormatting>
  <conditionalFormatting sqref="AC19:AC24">
    <cfRule type="cellIs" dxfId="196" priority="414" operator="equal">
      <formula>"Extremo"</formula>
    </cfRule>
    <cfRule type="cellIs" dxfId="195" priority="415" operator="equal">
      <formula>"Alto"</formula>
    </cfRule>
    <cfRule type="cellIs" dxfId="194" priority="416" operator="equal">
      <formula>"Moderado"</formula>
    </cfRule>
    <cfRule type="cellIs" dxfId="193" priority="417" operator="equal">
      <formula>"Bajo"</formula>
    </cfRule>
  </conditionalFormatting>
  <conditionalFormatting sqref="H25">
    <cfRule type="cellIs" dxfId="192" priority="409" operator="equal">
      <formula>"Muy Alta"</formula>
    </cfRule>
    <cfRule type="cellIs" dxfId="191" priority="410" operator="equal">
      <formula>"Alta"</formula>
    </cfRule>
    <cfRule type="cellIs" dxfId="190" priority="411" operator="equal">
      <formula>"Media"</formula>
    </cfRule>
    <cfRule type="cellIs" dxfId="189" priority="412" operator="equal">
      <formula>"Baja"</formula>
    </cfRule>
    <cfRule type="cellIs" dxfId="188" priority="413" operator="equal">
      <formula>"Muy Baja"</formula>
    </cfRule>
  </conditionalFormatting>
  <conditionalFormatting sqref="N25">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Y25:Y30">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AA25:AA30">
    <cfRule type="cellIs" dxfId="178" priority="390" operator="equal">
      <formula>"Catastrófico"</formula>
    </cfRule>
    <cfRule type="cellIs" dxfId="177" priority="391" operator="equal">
      <formula>"Mayor"</formula>
    </cfRule>
    <cfRule type="cellIs" dxfId="176" priority="392" operator="equal">
      <formula>"Moderado"</formula>
    </cfRule>
    <cfRule type="cellIs" dxfId="175" priority="393" operator="equal">
      <formula>"Menor"</formula>
    </cfRule>
    <cfRule type="cellIs" dxfId="174" priority="394" operator="equal">
      <formula>"Leve"</formula>
    </cfRule>
  </conditionalFormatting>
  <conditionalFormatting sqref="AC25:AC30">
    <cfRule type="cellIs" dxfId="173" priority="386" operator="equal">
      <formula>"Extremo"</formula>
    </cfRule>
    <cfRule type="cellIs" dxfId="172" priority="387" operator="equal">
      <formula>"Alto"</formula>
    </cfRule>
    <cfRule type="cellIs" dxfId="171" priority="388" operator="equal">
      <formula>"Moderado"</formula>
    </cfRule>
    <cfRule type="cellIs" dxfId="170" priority="389" operator="equal">
      <formula>"Bajo"</formula>
    </cfRule>
  </conditionalFormatting>
  <conditionalFormatting sqref="H31">
    <cfRule type="cellIs" dxfId="169" priority="381" operator="equal">
      <formula>"Muy Alta"</formula>
    </cfRule>
    <cfRule type="cellIs" dxfId="168" priority="382" operator="equal">
      <formula>"Alta"</formula>
    </cfRule>
    <cfRule type="cellIs" dxfId="167" priority="383" operator="equal">
      <formula>"Media"</formula>
    </cfRule>
    <cfRule type="cellIs" dxfId="166" priority="384" operator="equal">
      <formula>"Baja"</formula>
    </cfRule>
    <cfRule type="cellIs" dxfId="165" priority="385" operator="equal">
      <formula>"Muy Baja"</formula>
    </cfRule>
  </conditionalFormatting>
  <conditionalFormatting sqref="N31">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Y31:Y36">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AA31:AA36">
    <cfRule type="cellIs" dxfId="155" priority="362" operator="equal">
      <formula>"Catastrófico"</formula>
    </cfRule>
    <cfRule type="cellIs" dxfId="154" priority="363" operator="equal">
      <formula>"Mayor"</formula>
    </cfRule>
    <cfRule type="cellIs" dxfId="153" priority="364" operator="equal">
      <formula>"Moderado"</formula>
    </cfRule>
    <cfRule type="cellIs" dxfId="152" priority="365" operator="equal">
      <formula>"Menor"</formula>
    </cfRule>
    <cfRule type="cellIs" dxfId="151" priority="366" operator="equal">
      <formula>"Leve"</formula>
    </cfRule>
  </conditionalFormatting>
  <conditionalFormatting sqref="AC31:AC36">
    <cfRule type="cellIs" dxfId="150" priority="358" operator="equal">
      <formula>"Extremo"</formula>
    </cfRule>
    <cfRule type="cellIs" dxfId="149" priority="359" operator="equal">
      <formula>"Alto"</formula>
    </cfRule>
    <cfRule type="cellIs" dxfId="148" priority="360" operator="equal">
      <formula>"Moderado"</formula>
    </cfRule>
    <cfRule type="cellIs" dxfId="147" priority="361" operator="equal">
      <formula>"Bajo"</formula>
    </cfRule>
  </conditionalFormatting>
  <conditionalFormatting sqref="H37">
    <cfRule type="cellIs" dxfId="146" priority="353" operator="equal">
      <formula>"Muy Alta"</formula>
    </cfRule>
    <cfRule type="cellIs" dxfId="145" priority="354" operator="equal">
      <formula>"Alta"</formula>
    </cfRule>
    <cfRule type="cellIs" dxfId="144" priority="355" operator="equal">
      <formula>"Media"</formula>
    </cfRule>
    <cfRule type="cellIs" dxfId="143" priority="356" operator="equal">
      <formula>"Baja"</formula>
    </cfRule>
    <cfRule type="cellIs" dxfId="142" priority="357" operator="equal">
      <formula>"Muy Baja"</formula>
    </cfRule>
  </conditionalFormatting>
  <conditionalFormatting sqref="N37">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Y37:Y42">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AA37:AA42">
    <cfRule type="cellIs" dxfId="132" priority="334" operator="equal">
      <formula>"Catastrófico"</formula>
    </cfRule>
    <cfRule type="cellIs" dxfId="131" priority="335" operator="equal">
      <formula>"Mayor"</formula>
    </cfRule>
    <cfRule type="cellIs" dxfId="130" priority="336" operator="equal">
      <formula>"Moderado"</formula>
    </cfRule>
    <cfRule type="cellIs" dxfId="129" priority="337" operator="equal">
      <formula>"Menor"</formula>
    </cfRule>
    <cfRule type="cellIs" dxfId="128" priority="338" operator="equal">
      <formula>"Leve"</formula>
    </cfRule>
  </conditionalFormatting>
  <conditionalFormatting sqref="AC37:AC42">
    <cfRule type="cellIs" dxfId="127" priority="330" operator="equal">
      <formula>"Extremo"</formula>
    </cfRule>
    <cfRule type="cellIs" dxfId="126" priority="331" operator="equal">
      <formula>"Alto"</formula>
    </cfRule>
    <cfRule type="cellIs" dxfId="125" priority="332" operator="equal">
      <formula>"Moderado"</formula>
    </cfRule>
    <cfRule type="cellIs" dxfId="124" priority="333" operator="equal">
      <formula>"Bajo"</formula>
    </cfRule>
  </conditionalFormatting>
  <conditionalFormatting sqref="H43">
    <cfRule type="cellIs" dxfId="123" priority="325" operator="equal">
      <formula>"Muy Alta"</formula>
    </cfRule>
    <cfRule type="cellIs" dxfId="122" priority="326" operator="equal">
      <formula>"Alta"</formula>
    </cfRule>
    <cfRule type="cellIs" dxfId="121" priority="327" operator="equal">
      <formula>"Media"</formula>
    </cfRule>
    <cfRule type="cellIs" dxfId="120" priority="328" operator="equal">
      <formula>"Baja"</formula>
    </cfRule>
    <cfRule type="cellIs" dxfId="119" priority="329" operator="equal">
      <formula>"Muy Baja"</formula>
    </cfRule>
  </conditionalFormatting>
  <conditionalFormatting sqref="N43">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Y43:Y48">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AA43:AA48">
    <cfRule type="cellIs" dxfId="109" priority="306" operator="equal">
      <formula>"Catastrófico"</formula>
    </cfRule>
    <cfRule type="cellIs" dxfId="108" priority="307" operator="equal">
      <formula>"Mayor"</formula>
    </cfRule>
    <cfRule type="cellIs" dxfId="107" priority="308" operator="equal">
      <formula>"Moderado"</formula>
    </cfRule>
    <cfRule type="cellIs" dxfId="106" priority="309" operator="equal">
      <formula>"Menor"</formula>
    </cfRule>
    <cfRule type="cellIs" dxfId="105" priority="310" operator="equal">
      <formula>"Leve"</formula>
    </cfRule>
  </conditionalFormatting>
  <conditionalFormatting sqref="AC43:AC48">
    <cfRule type="cellIs" dxfId="104" priority="302" operator="equal">
      <formula>"Extremo"</formula>
    </cfRule>
    <cfRule type="cellIs" dxfId="103" priority="303" operator="equal">
      <formula>"Alto"</formula>
    </cfRule>
    <cfRule type="cellIs" dxfId="102" priority="304" operator="equal">
      <formula>"Moderado"</formula>
    </cfRule>
    <cfRule type="cellIs" dxfId="101" priority="305" operator="equal">
      <formula>"Bajo"</formula>
    </cfRule>
  </conditionalFormatting>
  <conditionalFormatting sqref="H49">
    <cfRule type="cellIs" dxfId="100" priority="297" operator="equal">
      <formula>"Muy Alta"</formula>
    </cfRule>
    <cfRule type="cellIs" dxfId="99" priority="298" operator="equal">
      <formula>"Alta"</formula>
    </cfRule>
    <cfRule type="cellIs" dxfId="98" priority="299" operator="equal">
      <formula>"Media"</formula>
    </cfRule>
    <cfRule type="cellIs" dxfId="97" priority="300" operator="equal">
      <formula>"Baja"</formula>
    </cfRule>
    <cfRule type="cellIs" dxfId="96" priority="301" operator="equal">
      <formula>"Muy Baja"</formula>
    </cfRule>
  </conditionalFormatting>
  <conditionalFormatting sqref="N49">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Y49:Y54">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AA49:AA54">
    <cfRule type="cellIs" dxfId="86" priority="278" operator="equal">
      <formula>"Catastrófico"</formula>
    </cfRule>
    <cfRule type="cellIs" dxfId="85" priority="279" operator="equal">
      <formula>"Mayor"</formula>
    </cfRule>
    <cfRule type="cellIs" dxfId="84" priority="280" operator="equal">
      <formula>"Moderado"</formula>
    </cfRule>
    <cfRule type="cellIs" dxfId="83" priority="281" operator="equal">
      <formula>"Menor"</formula>
    </cfRule>
    <cfRule type="cellIs" dxfId="82" priority="282" operator="equal">
      <formula>"Leve"</formula>
    </cfRule>
  </conditionalFormatting>
  <conditionalFormatting sqref="AC49:AC54">
    <cfRule type="cellIs" dxfId="81" priority="274" operator="equal">
      <formula>"Extremo"</formula>
    </cfRule>
    <cfRule type="cellIs" dxfId="80" priority="275" operator="equal">
      <formula>"Alto"</formula>
    </cfRule>
    <cfRule type="cellIs" dxfId="79" priority="276" operator="equal">
      <formula>"Moderado"</formula>
    </cfRule>
    <cfRule type="cellIs" dxfId="78" priority="277" operator="equal">
      <formula>"Bajo"</formula>
    </cfRule>
  </conditionalFormatting>
  <conditionalFormatting sqref="H55">
    <cfRule type="cellIs" dxfId="77" priority="269" operator="equal">
      <formula>"Muy Alta"</formula>
    </cfRule>
    <cfRule type="cellIs" dxfId="76" priority="270" operator="equal">
      <formula>"Alta"</formula>
    </cfRule>
    <cfRule type="cellIs" dxfId="75" priority="271" operator="equal">
      <formula>"Media"</formula>
    </cfRule>
    <cfRule type="cellIs" dxfId="74" priority="272" operator="equal">
      <formula>"Baja"</formula>
    </cfRule>
    <cfRule type="cellIs" dxfId="73" priority="273" operator="equal">
      <formula>"Muy Baja"</formula>
    </cfRule>
  </conditionalFormatting>
  <conditionalFormatting sqref="N55">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Y55:Y60">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AA55:AA60">
    <cfRule type="cellIs" dxfId="63" priority="250" operator="equal">
      <formula>"Catastrófico"</formula>
    </cfRule>
    <cfRule type="cellIs" dxfId="62" priority="251" operator="equal">
      <formula>"Mayor"</formula>
    </cfRule>
    <cfRule type="cellIs" dxfId="61" priority="252" operator="equal">
      <formula>"Moderado"</formula>
    </cfRule>
    <cfRule type="cellIs" dxfId="60" priority="253" operator="equal">
      <formula>"Menor"</formula>
    </cfRule>
    <cfRule type="cellIs" dxfId="59" priority="254" operator="equal">
      <formula>"Leve"</formula>
    </cfRule>
  </conditionalFormatting>
  <conditionalFormatting sqref="AC55:AC60">
    <cfRule type="cellIs" dxfId="58" priority="246" operator="equal">
      <formula>"Extremo"</formula>
    </cfRule>
    <cfRule type="cellIs" dxfId="57" priority="247" operator="equal">
      <formula>"Alto"</formula>
    </cfRule>
    <cfRule type="cellIs" dxfId="56" priority="248" operator="equal">
      <formula>"Moderado"</formula>
    </cfRule>
    <cfRule type="cellIs" dxfId="55" priority="249" operator="equal">
      <formula>"Bajo"</formula>
    </cfRule>
  </conditionalFormatting>
  <conditionalFormatting sqref="N61">
    <cfRule type="cellIs" dxfId="54" priority="232" operator="equal">
      <formula>"Extremo"</formula>
    </cfRule>
    <cfRule type="cellIs" dxfId="53" priority="233" operator="equal">
      <formula>"Alto"</formula>
    </cfRule>
    <cfRule type="cellIs" dxfId="52" priority="234" operator="equal">
      <formula>"Moderado"</formula>
    </cfRule>
    <cfRule type="cellIs" dxfId="51" priority="235" operator="equal">
      <formula>"Bajo"</formula>
    </cfRule>
  </conditionalFormatting>
  <conditionalFormatting sqref="Y61:Y66">
    <cfRule type="cellIs" dxfId="50" priority="227" operator="equal">
      <formula>"Muy Alta"</formula>
    </cfRule>
    <cfRule type="cellIs" dxfId="49" priority="228" operator="equal">
      <formula>"Alta"</formula>
    </cfRule>
    <cfRule type="cellIs" dxfId="48" priority="229" operator="equal">
      <formula>"Media"</formula>
    </cfRule>
    <cfRule type="cellIs" dxfId="47" priority="230" operator="equal">
      <formula>"Baja"</formula>
    </cfRule>
    <cfRule type="cellIs" dxfId="46" priority="231" operator="equal">
      <formula>"Muy Baja"</formula>
    </cfRule>
  </conditionalFormatting>
  <conditionalFormatting sqref="AA61:AA66">
    <cfRule type="cellIs" dxfId="45" priority="222" operator="equal">
      <formula>"Catastrófico"</formula>
    </cfRule>
    <cfRule type="cellIs" dxfId="44" priority="223" operator="equal">
      <formula>"Mayor"</formula>
    </cfRule>
    <cfRule type="cellIs" dxfId="43" priority="224" operator="equal">
      <formula>"Moderado"</formula>
    </cfRule>
    <cfRule type="cellIs" dxfId="42" priority="225" operator="equal">
      <formula>"Menor"</formula>
    </cfRule>
    <cfRule type="cellIs" dxfId="41" priority="226" operator="equal">
      <formula>"Leve"</formula>
    </cfRule>
  </conditionalFormatting>
  <conditionalFormatting sqref="AC61:AC66">
    <cfRule type="cellIs" dxfId="40" priority="218" operator="equal">
      <formula>"Extremo"</formula>
    </cfRule>
    <cfRule type="cellIs" dxfId="39" priority="219" operator="equal">
      <formula>"Alto"</formula>
    </cfRule>
    <cfRule type="cellIs" dxfId="38" priority="220" operator="equal">
      <formula>"Moderado"</formula>
    </cfRule>
    <cfRule type="cellIs" dxfId="37" priority="221" operator="equal">
      <formula>"Bajo"</formula>
    </cfRule>
  </conditionalFormatting>
  <conditionalFormatting sqref="H67">
    <cfRule type="cellIs" dxfId="36" priority="213" operator="equal">
      <formula>"Muy Alta"</formula>
    </cfRule>
    <cfRule type="cellIs" dxfId="35" priority="214" operator="equal">
      <formula>"Alta"</formula>
    </cfRule>
    <cfRule type="cellIs" dxfId="34" priority="215" operator="equal">
      <formula>"Media"</formula>
    </cfRule>
    <cfRule type="cellIs" dxfId="33" priority="216" operator="equal">
      <formula>"Baja"</formula>
    </cfRule>
    <cfRule type="cellIs" dxfId="32" priority="217" operator="equal">
      <formula>"Muy Baja"</formula>
    </cfRule>
  </conditionalFormatting>
  <conditionalFormatting sqref="N67">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Y67:Y72">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AA67:AA72">
    <cfRule type="cellIs" dxfId="22" priority="194" operator="equal">
      <formula>"Catastrófico"</formula>
    </cfRule>
    <cfRule type="cellIs" dxfId="21" priority="195" operator="equal">
      <formula>"Mayor"</formula>
    </cfRule>
    <cfRule type="cellIs" dxfId="20" priority="196" operator="equal">
      <formula>"Moderado"</formula>
    </cfRule>
    <cfRule type="cellIs" dxfId="19" priority="197" operator="equal">
      <formula>"Menor"</formula>
    </cfRule>
    <cfRule type="cellIs" dxfId="18" priority="198" operator="equal">
      <formula>"Leve"</formula>
    </cfRule>
  </conditionalFormatting>
  <conditionalFormatting sqref="AC67:AC72">
    <cfRule type="cellIs" dxfId="17" priority="190" operator="equal">
      <formula>"Extremo"</formula>
    </cfRule>
    <cfRule type="cellIs" dxfId="16" priority="191" operator="equal">
      <formula>"Alto"</formula>
    </cfRule>
    <cfRule type="cellIs" dxfId="15" priority="192" operator="equal">
      <formula>"Moderado"</formula>
    </cfRule>
    <cfRule type="cellIs" dxfId="14" priority="193" operator="equal">
      <formula>"Bajo"</formula>
    </cfRule>
  </conditionalFormatting>
  <conditionalFormatting sqref="K12:K72">
    <cfRule type="containsText" dxfId="13" priority="189" operator="containsText" text="❌">
      <formula>NOT(ISERROR(SEARCH("❌",K12)))</formula>
    </cfRule>
  </conditionalFormatting>
  <conditionalFormatting sqref="AA14">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C14">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AK12:AK14 AK16:AK17 AK19:AK20 AK22:AK23 AK25:AK26 AK28:AK29 AK31:AK32 AK34:AK35 AK37:AK38 AK40:AK41 AK43:AK44 AK46:AK47 AK49:AK50 AK52:AK53 AK55:AK56 AK58:AK59 AK61:AK62 AK64:AK65 AK67:AK68 AK70:AK71</xm:sqref>
        </x14:dataValidation>
        <x14:dataValidation type="list" allowBlank="1" showInputMessage="1" showErrorMessage="1" xr:uid="{00000000-0002-0000-0100-000000000000}">
          <x14:formula1>
            <xm:f>'Tabla Valoración controles'!$D$4:$D$6</xm:f>
          </x14:formula1>
          <xm:sqref>R12:R14 R16:R72</xm:sqref>
        </x14:dataValidation>
        <x14:dataValidation type="list" allowBlank="1" showInputMessage="1" showErrorMessage="1" xr:uid="{00000000-0002-0000-0100-000001000000}">
          <x14:formula1>
            <xm:f>'Tabla Valoración controles'!$D$7:$D$8</xm:f>
          </x14:formula1>
          <xm:sqref>S12:S14 S16:S72</xm:sqref>
        </x14:dataValidation>
        <x14:dataValidation type="list" allowBlank="1" showInputMessage="1" showErrorMessage="1" xr:uid="{00000000-0002-0000-0100-000002000000}">
          <x14:formula1>
            <xm:f>'Tabla Valoración controles'!$D$9:$D$10</xm:f>
          </x14:formula1>
          <xm:sqref>U12:U14 U16:U72</xm:sqref>
        </x14:dataValidation>
        <x14:dataValidation type="list" allowBlank="1" showInputMessage="1" showErrorMessage="1" xr:uid="{00000000-0002-0000-0100-000003000000}">
          <x14:formula1>
            <xm:f>'Tabla Valoración controles'!$D$11:$D$12</xm:f>
          </x14:formula1>
          <xm:sqref>V12:V14 V16:V72</xm:sqref>
        </x14:dataValidation>
        <x14:dataValidation type="list" allowBlank="1" showInputMessage="1" showErrorMessage="1" xr:uid="{00000000-0002-0000-0100-000005000000}">
          <x14:formula1>
            <xm:f>'Tabla Valoración controles'!$D$13:$D$14</xm:f>
          </x14:formula1>
          <xm:sqref>W12:W14 W16:W72</xm:sqref>
        </x14:dataValidation>
        <x14:dataValidation type="list" allowBlank="1" showInputMessage="1" showErrorMessage="1" xr:uid="{00000000-0002-0000-0100-000006000000}">
          <x14:formula1>
            <xm:f>'Opciones Tratamiento'!$B$13:$B$19</xm:f>
          </x14:formula1>
          <xm:sqref>F12:F72</xm:sqref>
        </x14:dataValidation>
        <x14:dataValidation type="list" allowBlank="1" showInputMessage="1" showErrorMessage="1" xr:uid="{00000000-0002-0000-0100-000007000000}">
          <x14:formula1>
            <xm:f>'Opciones Tratamiento'!$E$2:$E$4</xm:f>
          </x14:formula1>
          <xm:sqref>B12:B72</xm:sqref>
        </x14:dataValidation>
        <x14:dataValidation type="list" allowBlank="1" showInputMessage="1" showErrorMessage="1" xr:uid="{00000000-0002-0000-0100-000008000000}">
          <x14:formula1>
            <xm:f>'Opciones Tratamiento'!$B$2:$B$5</xm:f>
          </x14:formula1>
          <xm:sqref>AD12:AD14 AD16:AD72</xm:sqref>
        </x14:dataValidation>
        <x14:dataValidation type="list" allowBlank="1" showInputMessage="1" showErrorMessage="1" xr:uid="{00000000-0002-0000-0100-000009000000}">
          <x14:formula1>
            <xm:f>'Tabla Impacto'!$F$210:$F$221</xm:f>
          </x14:formula1>
          <xm:sqref>J12:J72</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AE12:AE72</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AF12:AF72</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AG12:AH72</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AI12:AI72</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544" t="s">
        <v>127</v>
      </c>
      <c r="C2" s="544"/>
      <c r="D2" s="544"/>
      <c r="E2" s="544"/>
      <c r="F2" s="544"/>
      <c r="G2" s="544"/>
      <c r="H2" s="544"/>
      <c r="I2" s="544"/>
      <c r="J2" s="512" t="s">
        <v>23</v>
      </c>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544"/>
      <c r="C3" s="544"/>
      <c r="D3" s="544"/>
      <c r="E3" s="544"/>
      <c r="F3" s="544"/>
      <c r="G3" s="544"/>
      <c r="H3" s="544"/>
      <c r="I3" s="544"/>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544"/>
      <c r="C4" s="544"/>
      <c r="D4" s="544"/>
      <c r="E4" s="544"/>
      <c r="F4" s="544"/>
      <c r="G4" s="544"/>
      <c r="H4" s="544"/>
      <c r="I4" s="544"/>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459" t="s">
        <v>128</v>
      </c>
      <c r="C6" s="459"/>
      <c r="D6" s="460"/>
      <c r="E6" s="497" t="s">
        <v>129</v>
      </c>
      <c r="F6" s="498"/>
      <c r="G6" s="498"/>
      <c r="H6" s="498"/>
      <c r="I6" s="499"/>
      <c r="J6" s="508" t="str">
        <f>IF(AND('Mapa de Riesgos'!$H$12="Muy Alta",'Mapa de Riesgos'!$L$12="Leve"),CONCATENATE("R",'Mapa de Riesgos'!$A$12),"")</f>
        <v/>
      </c>
      <c r="K6" s="509"/>
      <c r="L6" s="509" t="str">
        <f>IF(AND('Mapa de Riesgos'!$H$19="Muy Alta",'Mapa de Riesgos'!$L$19="Leve"),CONCATENATE("R",'Mapa de Riesgos'!$A$19),"")</f>
        <v/>
      </c>
      <c r="M6" s="509"/>
      <c r="N6" s="509" t="str">
        <f>IF(AND('Mapa de Riesgos'!$H$25="Muy Alta",'Mapa de Riesgos'!$L$25="Leve"),CONCATENATE("R",'Mapa de Riesgos'!$A$25),"")</f>
        <v/>
      </c>
      <c r="O6" s="511"/>
      <c r="P6" s="508" t="str">
        <f>IF(AND('Mapa de Riesgos'!$H$12="Muy Alta",'Mapa de Riesgos'!$L$12="Menor"),CONCATENATE("R",'Mapa de Riesgos'!$A$12),"")</f>
        <v/>
      </c>
      <c r="Q6" s="509"/>
      <c r="R6" s="509" t="str">
        <f>IF(AND('Mapa de Riesgos'!$H$19="Muy Alta",'Mapa de Riesgos'!$L$19="Menor"),CONCATENATE("R",'Mapa de Riesgos'!$A$19),"")</f>
        <v/>
      </c>
      <c r="S6" s="509"/>
      <c r="T6" s="509" t="str">
        <f>IF(AND('Mapa de Riesgos'!$H$25="Muy Alta",'Mapa de Riesgos'!$L$25="Menor"),CONCATENATE("R",'Mapa de Riesgos'!$A$25),"")</f>
        <v/>
      </c>
      <c r="U6" s="511"/>
      <c r="V6" s="508" t="str">
        <f>IF(AND('Mapa de Riesgos'!$H$12="Muy Alta",'Mapa de Riesgos'!$L$12="Moderado"),CONCATENATE("R",'Mapa de Riesgos'!$A$12),"")</f>
        <v/>
      </c>
      <c r="W6" s="509"/>
      <c r="X6" s="509" t="str">
        <f>IF(AND('Mapa de Riesgos'!$H$19="Muy Alta",'Mapa de Riesgos'!$L$19="Moderado"),CONCATENATE("R",'Mapa de Riesgos'!$A$19),"")</f>
        <v/>
      </c>
      <c r="Y6" s="509"/>
      <c r="Z6" s="509" t="str">
        <f>IF(AND('Mapa de Riesgos'!$H$25="Muy Alta",'Mapa de Riesgos'!$L$25="Moderado"),CONCATENATE("R",'Mapa de Riesgos'!$A$25),"")</f>
        <v/>
      </c>
      <c r="AA6" s="511"/>
      <c r="AB6" s="508" t="str">
        <f>IF(AND('Mapa de Riesgos'!$H$12="Muy Alta",'Mapa de Riesgos'!$L$12="Mayor"),CONCATENATE("R",'Mapa de Riesgos'!$A$12),"")</f>
        <v/>
      </c>
      <c r="AC6" s="509"/>
      <c r="AD6" s="509" t="str">
        <f>IF(AND('Mapa de Riesgos'!$H$19="Muy Alta",'Mapa de Riesgos'!$L$19="Mayor"),CONCATENATE("R",'Mapa de Riesgos'!$A$19),"")</f>
        <v/>
      </c>
      <c r="AE6" s="509"/>
      <c r="AF6" s="509" t="str">
        <f>IF(AND('Mapa de Riesgos'!$H$25="Muy Alta",'Mapa de Riesgos'!$L$25="Mayor"),CONCATENATE("R",'Mapa de Riesgos'!$A$25),"")</f>
        <v/>
      </c>
      <c r="AG6" s="511"/>
      <c r="AH6" s="523" t="str">
        <f>IF(AND('Mapa de Riesgos'!$H$12="Muy Alta",'Mapa de Riesgos'!$L$12="Catastrófico"),CONCATENATE("R",'Mapa de Riesgos'!$A$12),"")</f>
        <v/>
      </c>
      <c r="AI6" s="524"/>
      <c r="AJ6" s="524" t="str">
        <f>IF(AND('Mapa de Riesgos'!$H$19="Muy Alta",'Mapa de Riesgos'!$L$19="Catastrófico"),CONCATENATE("R",'Mapa de Riesgos'!$A$19),"")</f>
        <v/>
      </c>
      <c r="AK6" s="524"/>
      <c r="AL6" s="524" t="str">
        <f>IF(AND('Mapa de Riesgos'!$H$25="Muy Alta",'Mapa de Riesgos'!$L$25="Catastrófico"),CONCATENATE("R",'Mapa de Riesgos'!$A$25),"")</f>
        <v/>
      </c>
      <c r="AM6" s="525"/>
      <c r="AO6" s="461" t="s">
        <v>130</v>
      </c>
      <c r="AP6" s="462"/>
      <c r="AQ6" s="462"/>
      <c r="AR6" s="462"/>
      <c r="AS6" s="462"/>
      <c r="AT6" s="463"/>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459"/>
      <c r="C7" s="459"/>
      <c r="D7" s="460"/>
      <c r="E7" s="500"/>
      <c r="F7" s="501"/>
      <c r="G7" s="501"/>
      <c r="H7" s="501"/>
      <c r="I7" s="502"/>
      <c r="J7" s="510"/>
      <c r="K7" s="506"/>
      <c r="L7" s="506"/>
      <c r="M7" s="506"/>
      <c r="N7" s="506"/>
      <c r="O7" s="507"/>
      <c r="P7" s="510"/>
      <c r="Q7" s="506"/>
      <c r="R7" s="506"/>
      <c r="S7" s="506"/>
      <c r="T7" s="506"/>
      <c r="U7" s="507"/>
      <c r="V7" s="510"/>
      <c r="W7" s="506"/>
      <c r="X7" s="506"/>
      <c r="Y7" s="506"/>
      <c r="Z7" s="506"/>
      <c r="AA7" s="507"/>
      <c r="AB7" s="510"/>
      <c r="AC7" s="506"/>
      <c r="AD7" s="506"/>
      <c r="AE7" s="506"/>
      <c r="AF7" s="506"/>
      <c r="AG7" s="507"/>
      <c r="AH7" s="517"/>
      <c r="AI7" s="518"/>
      <c r="AJ7" s="518"/>
      <c r="AK7" s="518"/>
      <c r="AL7" s="518"/>
      <c r="AM7" s="519"/>
      <c r="AN7" s="81"/>
      <c r="AO7" s="464"/>
      <c r="AP7" s="465"/>
      <c r="AQ7" s="465"/>
      <c r="AR7" s="465"/>
      <c r="AS7" s="465"/>
      <c r="AT7" s="466"/>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459"/>
      <c r="C8" s="459"/>
      <c r="D8" s="460"/>
      <c r="E8" s="500"/>
      <c r="F8" s="501"/>
      <c r="G8" s="501"/>
      <c r="H8" s="501"/>
      <c r="I8" s="502"/>
      <c r="J8" s="510" t="str">
        <f>IF(AND('Mapa de Riesgos'!$H$31="Muy Alta",'Mapa de Riesgos'!$L$31="Leve"),CONCATENATE("R",'Mapa de Riesgos'!$A$31),"")</f>
        <v/>
      </c>
      <c r="K8" s="506"/>
      <c r="L8" s="506" t="str">
        <f>IF(AND('Mapa de Riesgos'!$H$37="Muy Alta",'Mapa de Riesgos'!$L$37="Leve"),CONCATENATE("R",'Mapa de Riesgos'!$A$37),"")</f>
        <v/>
      </c>
      <c r="M8" s="506"/>
      <c r="N8" s="506" t="str">
        <f>IF(AND('Mapa de Riesgos'!$H$43="Muy Alta",'Mapa de Riesgos'!$L$43="Leve"),CONCATENATE("R",'Mapa de Riesgos'!$A$43),"")</f>
        <v/>
      </c>
      <c r="O8" s="507"/>
      <c r="P8" s="510" t="str">
        <f>IF(AND('Mapa de Riesgos'!$H$31="Muy Alta",'Mapa de Riesgos'!$L$31="Menor"),CONCATENATE("R",'Mapa de Riesgos'!$A$31),"")</f>
        <v/>
      </c>
      <c r="Q8" s="506"/>
      <c r="R8" s="506" t="str">
        <f>IF(AND('Mapa de Riesgos'!$H$37="Muy Alta",'Mapa de Riesgos'!$L$37="Menor"),CONCATENATE("R",'Mapa de Riesgos'!$A$37),"")</f>
        <v/>
      </c>
      <c r="S8" s="506"/>
      <c r="T8" s="506" t="str">
        <f>IF(AND('Mapa de Riesgos'!$H$43="Muy Alta",'Mapa de Riesgos'!$L$43="Menor"),CONCATENATE("R",'Mapa de Riesgos'!$A$43),"")</f>
        <v/>
      </c>
      <c r="U8" s="507"/>
      <c r="V8" s="510" t="str">
        <f>IF(AND('Mapa de Riesgos'!$H$31="Muy Alta",'Mapa de Riesgos'!$L$31="Moderado"),CONCATENATE("R",'Mapa de Riesgos'!$A$31),"")</f>
        <v/>
      </c>
      <c r="W8" s="506"/>
      <c r="X8" s="506" t="str">
        <f>IF(AND('Mapa de Riesgos'!$H$37="Muy Alta",'Mapa de Riesgos'!$L$37="Moderado"),CONCATENATE("R",'Mapa de Riesgos'!$A$37),"")</f>
        <v/>
      </c>
      <c r="Y8" s="506"/>
      <c r="Z8" s="506" t="str">
        <f>IF(AND('Mapa de Riesgos'!$H$43="Muy Alta",'Mapa de Riesgos'!$L$43="Moderado"),CONCATENATE("R",'Mapa de Riesgos'!$A$43),"")</f>
        <v/>
      </c>
      <c r="AA8" s="507"/>
      <c r="AB8" s="510" t="str">
        <f>IF(AND('Mapa de Riesgos'!$H$31="Muy Alta",'Mapa de Riesgos'!$L$31="Mayor"),CONCATENATE("R",'Mapa de Riesgos'!$A$31),"")</f>
        <v/>
      </c>
      <c r="AC8" s="506"/>
      <c r="AD8" s="506" t="str">
        <f>IF(AND('Mapa de Riesgos'!$H$37="Muy Alta",'Mapa de Riesgos'!$L$37="Mayor"),CONCATENATE("R",'Mapa de Riesgos'!$A$37),"")</f>
        <v/>
      </c>
      <c r="AE8" s="506"/>
      <c r="AF8" s="506" t="str">
        <f>IF(AND('Mapa de Riesgos'!$H$43="Muy Alta",'Mapa de Riesgos'!$L$43="Mayor"),CONCATENATE("R",'Mapa de Riesgos'!$A$43),"")</f>
        <v/>
      </c>
      <c r="AG8" s="507"/>
      <c r="AH8" s="517" t="str">
        <f>IF(AND('Mapa de Riesgos'!$H$31="Muy Alta",'Mapa de Riesgos'!$L$31="Catastrófico"),CONCATENATE("R",'Mapa de Riesgos'!$A$31),"")</f>
        <v/>
      </c>
      <c r="AI8" s="518"/>
      <c r="AJ8" s="518" t="str">
        <f>IF(AND('Mapa de Riesgos'!$H$37="Muy Alta",'Mapa de Riesgos'!$L$37="Catastrófico"),CONCATENATE("R",'Mapa de Riesgos'!$A$37),"")</f>
        <v/>
      </c>
      <c r="AK8" s="518"/>
      <c r="AL8" s="518" t="str">
        <f>IF(AND('Mapa de Riesgos'!$H$43="Muy Alta",'Mapa de Riesgos'!$L$43="Catastrófico"),CONCATENATE("R",'Mapa de Riesgos'!$A$43),"")</f>
        <v/>
      </c>
      <c r="AM8" s="519"/>
      <c r="AN8" s="81"/>
      <c r="AO8" s="464"/>
      <c r="AP8" s="465"/>
      <c r="AQ8" s="465"/>
      <c r="AR8" s="465"/>
      <c r="AS8" s="465"/>
      <c r="AT8" s="466"/>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459"/>
      <c r="C9" s="459"/>
      <c r="D9" s="460"/>
      <c r="E9" s="500"/>
      <c r="F9" s="501"/>
      <c r="G9" s="501"/>
      <c r="H9" s="501"/>
      <c r="I9" s="502"/>
      <c r="J9" s="510"/>
      <c r="K9" s="506"/>
      <c r="L9" s="506"/>
      <c r="M9" s="506"/>
      <c r="N9" s="506"/>
      <c r="O9" s="507"/>
      <c r="P9" s="510"/>
      <c r="Q9" s="506"/>
      <c r="R9" s="506"/>
      <c r="S9" s="506"/>
      <c r="T9" s="506"/>
      <c r="U9" s="507"/>
      <c r="V9" s="510"/>
      <c r="W9" s="506"/>
      <c r="X9" s="506"/>
      <c r="Y9" s="506"/>
      <c r="Z9" s="506"/>
      <c r="AA9" s="507"/>
      <c r="AB9" s="510"/>
      <c r="AC9" s="506"/>
      <c r="AD9" s="506"/>
      <c r="AE9" s="506"/>
      <c r="AF9" s="506"/>
      <c r="AG9" s="507"/>
      <c r="AH9" s="517"/>
      <c r="AI9" s="518"/>
      <c r="AJ9" s="518"/>
      <c r="AK9" s="518"/>
      <c r="AL9" s="518"/>
      <c r="AM9" s="519"/>
      <c r="AN9" s="81"/>
      <c r="AO9" s="464"/>
      <c r="AP9" s="465"/>
      <c r="AQ9" s="465"/>
      <c r="AR9" s="465"/>
      <c r="AS9" s="465"/>
      <c r="AT9" s="466"/>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459"/>
      <c r="C10" s="459"/>
      <c r="D10" s="460"/>
      <c r="E10" s="500"/>
      <c r="F10" s="501"/>
      <c r="G10" s="501"/>
      <c r="H10" s="501"/>
      <c r="I10" s="502"/>
      <c r="J10" s="510" t="str">
        <f>IF(AND('Mapa de Riesgos'!$H$49="Muy Alta",'Mapa de Riesgos'!$L$49="Leve"),CONCATENATE("R",'Mapa de Riesgos'!$A$49),"")</f>
        <v/>
      </c>
      <c r="K10" s="506"/>
      <c r="L10" s="506" t="str">
        <f>IF(AND('Mapa de Riesgos'!$H$55="Muy Alta",'Mapa de Riesgos'!$L$55="Leve"),CONCATENATE("R",'Mapa de Riesgos'!$A$55),"")</f>
        <v/>
      </c>
      <c r="M10" s="506"/>
      <c r="N10" s="506" t="str">
        <f>IF(AND('Mapa de Riesgos'!$H$61="Muy Alta",'Mapa de Riesgos'!$L$61="Leve"),CONCATENATE("R",'Mapa de Riesgos'!$A$61),"")</f>
        <v/>
      </c>
      <c r="O10" s="507"/>
      <c r="P10" s="510" t="str">
        <f>IF(AND('Mapa de Riesgos'!$H$49="Muy Alta",'Mapa de Riesgos'!$L$49="Menor"),CONCATENATE("R",'Mapa de Riesgos'!$A$49),"")</f>
        <v/>
      </c>
      <c r="Q10" s="506"/>
      <c r="R10" s="506" t="str">
        <f>IF(AND('Mapa de Riesgos'!$H$55="Muy Alta",'Mapa de Riesgos'!$L$55="Menor"),CONCATENATE("R",'Mapa de Riesgos'!$A$55),"")</f>
        <v/>
      </c>
      <c r="S10" s="506"/>
      <c r="T10" s="506" t="str">
        <f>IF(AND('Mapa de Riesgos'!$H$61="Muy Alta",'Mapa de Riesgos'!$L$61="Menor"),CONCATENATE("R",'Mapa de Riesgos'!$A$61),"")</f>
        <v/>
      </c>
      <c r="U10" s="507"/>
      <c r="V10" s="510" t="str">
        <f>IF(AND('Mapa de Riesgos'!$H$49="Muy Alta",'Mapa de Riesgos'!$L$49="Moderado"),CONCATENATE("R",'Mapa de Riesgos'!$A$49),"")</f>
        <v/>
      </c>
      <c r="W10" s="506"/>
      <c r="X10" s="506" t="str">
        <f>IF(AND('Mapa de Riesgos'!$H$55="Muy Alta",'Mapa de Riesgos'!$L$55="Moderado"),CONCATENATE("R",'Mapa de Riesgos'!$A$55),"")</f>
        <v/>
      </c>
      <c r="Y10" s="506"/>
      <c r="Z10" s="506" t="str">
        <f>IF(AND('Mapa de Riesgos'!$H$61="Muy Alta",'Mapa de Riesgos'!$L$61="Moderado"),CONCATENATE("R",'Mapa de Riesgos'!$A$61),"")</f>
        <v/>
      </c>
      <c r="AA10" s="507"/>
      <c r="AB10" s="510" t="str">
        <f>IF(AND('Mapa de Riesgos'!$H$49="Muy Alta",'Mapa de Riesgos'!$L$49="Mayor"),CONCATENATE("R",'Mapa de Riesgos'!$A$49),"")</f>
        <v/>
      </c>
      <c r="AC10" s="506"/>
      <c r="AD10" s="506" t="str">
        <f>IF(AND('Mapa de Riesgos'!$H$55="Muy Alta",'Mapa de Riesgos'!$L$55="Mayor"),CONCATENATE("R",'Mapa de Riesgos'!$A$55),"")</f>
        <v/>
      </c>
      <c r="AE10" s="506"/>
      <c r="AF10" s="506" t="str">
        <f>IF(AND('Mapa de Riesgos'!$H$61="Muy Alta",'Mapa de Riesgos'!$L$61="Mayor"),CONCATENATE("R",'Mapa de Riesgos'!$A$61),"")</f>
        <v/>
      </c>
      <c r="AG10" s="507"/>
      <c r="AH10" s="517" t="str">
        <f>IF(AND('Mapa de Riesgos'!$H$49="Muy Alta",'Mapa de Riesgos'!$L$49="Catastrófico"),CONCATENATE("R",'Mapa de Riesgos'!$A$49),"")</f>
        <v/>
      </c>
      <c r="AI10" s="518"/>
      <c r="AJ10" s="518" t="str">
        <f>IF(AND('Mapa de Riesgos'!$H$55="Muy Alta",'Mapa de Riesgos'!$L$55="Catastrófico"),CONCATENATE("R",'Mapa de Riesgos'!$A$55),"")</f>
        <v/>
      </c>
      <c r="AK10" s="518"/>
      <c r="AL10" s="518" t="str">
        <f>IF(AND('Mapa de Riesgos'!$H$61="Muy Alta",'Mapa de Riesgos'!$L$61="Catastrófico"),CONCATENATE("R",'Mapa de Riesgos'!$A$61),"")</f>
        <v/>
      </c>
      <c r="AM10" s="519"/>
      <c r="AN10" s="81"/>
      <c r="AO10" s="464"/>
      <c r="AP10" s="465"/>
      <c r="AQ10" s="465"/>
      <c r="AR10" s="465"/>
      <c r="AS10" s="465"/>
      <c r="AT10" s="466"/>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459"/>
      <c r="C11" s="459"/>
      <c r="D11" s="460"/>
      <c r="E11" s="500"/>
      <c r="F11" s="501"/>
      <c r="G11" s="501"/>
      <c r="H11" s="501"/>
      <c r="I11" s="502"/>
      <c r="J11" s="510"/>
      <c r="K11" s="506"/>
      <c r="L11" s="506"/>
      <c r="M11" s="506"/>
      <c r="N11" s="506"/>
      <c r="O11" s="507"/>
      <c r="P11" s="510"/>
      <c r="Q11" s="506"/>
      <c r="R11" s="506"/>
      <c r="S11" s="506"/>
      <c r="T11" s="506"/>
      <c r="U11" s="507"/>
      <c r="V11" s="510"/>
      <c r="W11" s="506"/>
      <c r="X11" s="506"/>
      <c r="Y11" s="506"/>
      <c r="Z11" s="506"/>
      <c r="AA11" s="507"/>
      <c r="AB11" s="510"/>
      <c r="AC11" s="506"/>
      <c r="AD11" s="506"/>
      <c r="AE11" s="506"/>
      <c r="AF11" s="506"/>
      <c r="AG11" s="507"/>
      <c r="AH11" s="517"/>
      <c r="AI11" s="518"/>
      <c r="AJ11" s="518"/>
      <c r="AK11" s="518"/>
      <c r="AL11" s="518"/>
      <c r="AM11" s="519"/>
      <c r="AN11" s="81"/>
      <c r="AO11" s="464"/>
      <c r="AP11" s="465"/>
      <c r="AQ11" s="465"/>
      <c r="AR11" s="465"/>
      <c r="AS11" s="465"/>
      <c r="AT11" s="466"/>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459"/>
      <c r="C12" s="459"/>
      <c r="D12" s="460"/>
      <c r="E12" s="500"/>
      <c r="F12" s="501"/>
      <c r="G12" s="501"/>
      <c r="H12" s="501"/>
      <c r="I12" s="502"/>
      <c r="J12" s="510" t="str">
        <f>IF(AND('Mapa de Riesgos'!$H$67="Muy Alta",'Mapa de Riesgos'!$L$67="Leve"),CONCATENATE("R",'Mapa de Riesgos'!$A$67),"")</f>
        <v/>
      </c>
      <c r="K12" s="506"/>
      <c r="L12" s="506" t="str">
        <f>IF(AND('Mapa de Riesgos'!$H$73="Muy Alta",'Mapa de Riesgos'!$L$73="Leve"),CONCATENATE("R",'Mapa de Riesgos'!$A$73),"")</f>
        <v/>
      </c>
      <c r="M12" s="506"/>
      <c r="N12" s="506" t="str">
        <f>IF(AND('Mapa de Riesgos'!$H$79="Muy Alta",'Mapa de Riesgos'!$L$79="Leve"),CONCATENATE("R",'Mapa de Riesgos'!$A$79),"")</f>
        <v/>
      </c>
      <c r="O12" s="507"/>
      <c r="P12" s="510" t="str">
        <f>IF(AND('Mapa de Riesgos'!$H$67="Muy Alta",'Mapa de Riesgos'!$L$67="Menor"),CONCATENATE("R",'Mapa de Riesgos'!$A$67),"")</f>
        <v/>
      </c>
      <c r="Q12" s="506"/>
      <c r="R12" s="506" t="str">
        <f>IF(AND('Mapa de Riesgos'!$H$73="Muy Alta",'Mapa de Riesgos'!$L$73="Menor"),CONCATENATE("R",'Mapa de Riesgos'!$A$73),"")</f>
        <v/>
      </c>
      <c r="S12" s="506"/>
      <c r="T12" s="506" t="str">
        <f>IF(AND('Mapa de Riesgos'!$H$79="Muy Alta",'Mapa de Riesgos'!$L$79="Menor"),CONCATENATE("R",'Mapa de Riesgos'!$A$79),"")</f>
        <v/>
      </c>
      <c r="U12" s="507"/>
      <c r="V12" s="510" t="str">
        <f>IF(AND('Mapa de Riesgos'!$H$67="Muy Alta",'Mapa de Riesgos'!$L$67="Moderado"),CONCATENATE("R",'Mapa de Riesgos'!$A$67),"")</f>
        <v/>
      </c>
      <c r="W12" s="506"/>
      <c r="X12" s="506" t="str">
        <f>IF(AND('Mapa de Riesgos'!$H$73="Muy Alta",'Mapa de Riesgos'!$L$73="Moderado"),CONCATENATE("R",'Mapa de Riesgos'!$A$73),"")</f>
        <v/>
      </c>
      <c r="Y12" s="506"/>
      <c r="Z12" s="506" t="str">
        <f>IF(AND('Mapa de Riesgos'!$H$79="Muy Alta",'Mapa de Riesgos'!$L$79="Moderado"),CONCATENATE("R",'Mapa de Riesgos'!$A$79),"")</f>
        <v/>
      </c>
      <c r="AA12" s="507"/>
      <c r="AB12" s="510" t="str">
        <f>IF(AND('Mapa de Riesgos'!$H$67="Muy Alta",'Mapa de Riesgos'!$L$67="Mayor"),CONCATENATE("R",'Mapa de Riesgos'!$A$67),"")</f>
        <v/>
      </c>
      <c r="AC12" s="506"/>
      <c r="AD12" s="506" t="str">
        <f>IF(AND('Mapa de Riesgos'!$H$73="Muy Alta",'Mapa de Riesgos'!$L$73="Mayor"),CONCATENATE("R",'Mapa de Riesgos'!$A$73),"")</f>
        <v/>
      </c>
      <c r="AE12" s="506"/>
      <c r="AF12" s="506" t="str">
        <f>IF(AND('Mapa de Riesgos'!$H$79="Muy Alta",'Mapa de Riesgos'!$L$79="Mayor"),CONCATENATE("R",'Mapa de Riesgos'!$A$79),"")</f>
        <v/>
      </c>
      <c r="AG12" s="507"/>
      <c r="AH12" s="517" t="str">
        <f>IF(AND('Mapa de Riesgos'!$H$67="Muy Alta",'Mapa de Riesgos'!$L$67="Catastrófico"),CONCATENATE("R",'Mapa de Riesgos'!$A$67),"")</f>
        <v/>
      </c>
      <c r="AI12" s="518"/>
      <c r="AJ12" s="518" t="str">
        <f>IF(AND('Mapa de Riesgos'!$H$73="Muy Alta",'Mapa de Riesgos'!$L$73="Catastrófico"),CONCATENATE("R",'Mapa de Riesgos'!$A$73),"")</f>
        <v/>
      </c>
      <c r="AK12" s="518"/>
      <c r="AL12" s="518" t="str">
        <f>IF(AND('Mapa de Riesgos'!$H$79="Muy Alta",'Mapa de Riesgos'!$L$79="Catastrófico"),CONCATENATE("R",'Mapa de Riesgos'!$A$79),"")</f>
        <v/>
      </c>
      <c r="AM12" s="519"/>
      <c r="AN12" s="81"/>
      <c r="AO12" s="464"/>
      <c r="AP12" s="465"/>
      <c r="AQ12" s="465"/>
      <c r="AR12" s="465"/>
      <c r="AS12" s="465"/>
      <c r="AT12" s="466"/>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459"/>
      <c r="C13" s="459"/>
      <c r="D13" s="460"/>
      <c r="E13" s="503"/>
      <c r="F13" s="504"/>
      <c r="G13" s="504"/>
      <c r="H13" s="504"/>
      <c r="I13" s="505"/>
      <c r="J13" s="510"/>
      <c r="K13" s="506"/>
      <c r="L13" s="506"/>
      <c r="M13" s="506"/>
      <c r="N13" s="506"/>
      <c r="O13" s="507"/>
      <c r="P13" s="510"/>
      <c r="Q13" s="506"/>
      <c r="R13" s="506"/>
      <c r="S13" s="506"/>
      <c r="T13" s="506"/>
      <c r="U13" s="507"/>
      <c r="V13" s="510"/>
      <c r="W13" s="506"/>
      <c r="X13" s="506"/>
      <c r="Y13" s="506"/>
      <c r="Z13" s="506"/>
      <c r="AA13" s="507"/>
      <c r="AB13" s="510"/>
      <c r="AC13" s="506"/>
      <c r="AD13" s="506"/>
      <c r="AE13" s="506"/>
      <c r="AF13" s="506"/>
      <c r="AG13" s="507"/>
      <c r="AH13" s="520"/>
      <c r="AI13" s="521"/>
      <c r="AJ13" s="521"/>
      <c r="AK13" s="521"/>
      <c r="AL13" s="521"/>
      <c r="AM13" s="522"/>
      <c r="AN13" s="81"/>
      <c r="AO13" s="467"/>
      <c r="AP13" s="468"/>
      <c r="AQ13" s="468"/>
      <c r="AR13" s="468"/>
      <c r="AS13" s="468"/>
      <c r="AT13" s="469"/>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459"/>
      <c r="C14" s="459"/>
      <c r="D14" s="460"/>
      <c r="E14" s="497" t="s">
        <v>131</v>
      </c>
      <c r="F14" s="498"/>
      <c r="G14" s="498"/>
      <c r="H14" s="498"/>
      <c r="I14" s="498"/>
      <c r="J14" s="532" t="str">
        <f>IF(AND('Mapa de Riesgos'!$H$12="Alta",'Mapa de Riesgos'!$L$12="Leve"),CONCATENATE("R",'Mapa de Riesgos'!$A$12),"")</f>
        <v/>
      </c>
      <c r="K14" s="533"/>
      <c r="L14" s="533" t="str">
        <f>IF(AND('Mapa de Riesgos'!$H$19="Alta",'Mapa de Riesgos'!$L$19="Leve"),CONCATENATE("R",'Mapa de Riesgos'!$A$19),"")</f>
        <v/>
      </c>
      <c r="M14" s="533"/>
      <c r="N14" s="533" t="str">
        <f>IF(AND('Mapa de Riesgos'!$H$25="Alta",'Mapa de Riesgos'!$L$25="Leve"),CONCATENATE("R",'Mapa de Riesgos'!$A$25),"")</f>
        <v/>
      </c>
      <c r="O14" s="534"/>
      <c r="P14" s="532" t="str">
        <f>IF(AND('Mapa de Riesgos'!$H$12="Alta",'Mapa de Riesgos'!$L$12="Menor"),CONCATENATE("R",'Mapa de Riesgos'!$A$12),"")</f>
        <v/>
      </c>
      <c r="Q14" s="533"/>
      <c r="R14" s="533" t="str">
        <f>IF(AND('Mapa de Riesgos'!$H$19="Alta",'Mapa de Riesgos'!$L$19="Menor"),CONCATENATE("R",'Mapa de Riesgos'!$A$19),"")</f>
        <v/>
      </c>
      <c r="S14" s="533"/>
      <c r="T14" s="533" t="str">
        <f>IF(AND('Mapa de Riesgos'!$H$25="Alta",'Mapa de Riesgos'!$L$25="Menor"),CONCATENATE("R",'Mapa de Riesgos'!$A$25),"")</f>
        <v/>
      </c>
      <c r="U14" s="534"/>
      <c r="V14" s="508" t="str">
        <f>IF(AND('Mapa de Riesgos'!$H$12="Alta",'Mapa de Riesgos'!$L$12="Moderado"),CONCATENATE("R",'Mapa de Riesgos'!$A$12),"")</f>
        <v/>
      </c>
      <c r="W14" s="509"/>
      <c r="X14" s="509" t="str">
        <f>IF(AND('Mapa de Riesgos'!$H$19="Alta",'Mapa de Riesgos'!$L$19="Moderado"),CONCATENATE("R",'Mapa de Riesgos'!$A$19),"")</f>
        <v/>
      </c>
      <c r="Y14" s="509"/>
      <c r="Z14" s="509" t="str">
        <f>IF(AND('Mapa de Riesgos'!$H$25="Alta",'Mapa de Riesgos'!$L$25="Moderado"),CONCATENATE("R",'Mapa de Riesgos'!$A$25),"")</f>
        <v/>
      </c>
      <c r="AA14" s="511"/>
      <c r="AB14" s="508" t="str">
        <f>IF(AND('Mapa de Riesgos'!$H$12="Alta",'Mapa de Riesgos'!$L$12="Mayor"),CONCATENATE("R",'Mapa de Riesgos'!$A$12),"")</f>
        <v/>
      </c>
      <c r="AC14" s="509"/>
      <c r="AD14" s="509" t="str">
        <f>IF(AND('Mapa de Riesgos'!$H$19="Alta",'Mapa de Riesgos'!$L$19="Mayor"),CONCATENATE("R",'Mapa de Riesgos'!$A$19),"")</f>
        <v/>
      </c>
      <c r="AE14" s="509"/>
      <c r="AF14" s="509" t="str">
        <f>IF(AND('Mapa de Riesgos'!$H$25="Alta",'Mapa de Riesgos'!$L$25="Mayor"),CONCATENATE("R",'Mapa de Riesgos'!$A$25),"")</f>
        <v/>
      </c>
      <c r="AG14" s="511"/>
      <c r="AH14" s="523" t="str">
        <f>IF(AND('Mapa de Riesgos'!$H$12="Alta",'Mapa de Riesgos'!$L$12="Catastrófico"),CONCATENATE("R",'Mapa de Riesgos'!$A$12),"")</f>
        <v/>
      </c>
      <c r="AI14" s="524"/>
      <c r="AJ14" s="524" t="str">
        <f>IF(AND('Mapa de Riesgos'!$H$19="Alta",'Mapa de Riesgos'!$L$19="Catastrófico"),CONCATENATE("R",'Mapa de Riesgos'!$A$19),"")</f>
        <v/>
      </c>
      <c r="AK14" s="524"/>
      <c r="AL14" s="524" t="str">
        <f>IF(AND('Mapa de Riesgos'!$H$25="Alta",'Mapa de Riesgos'!$L$25="Catastrófico"),CONCATENATE("R",'Mapa de Riesgos'!$A$25),"")</f>
        <v/>
      </c>
      <c r="AM14" s="525"/>
      <c r="AN14" s="81"/>
      <c r="AO14" s="470" t="s">
        <v>132</v>
      </c>
      <c r="AP14" s="471"/>
      <c r="AQ14" s="471"/>
      <c r="AR14" s="471"/>
      <c r="AS14" s="471"/>
      <c r="AT14" s="472"/>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459"/>
      <c r="C15" s="459"/>
      <c r="D15" s="460"/>
      <c r="E15" s="500"/>
      <c r="F15" s="501"/>
      <c r="G15" s="501"/>
      <c r="H15" s="501"/>
      <c r="I15" s="501"/>
      <c r="J15" s="526"/>
      <c r="K15" s="527"/>
      <c r="L15" s="527"/>
      <c r="M15" s="527"/>
      <c r="N15" s="527"/>
      <c r="O15" s="528"/>
      <c r="P15" s="526"/>
      <c r="Q15" s="527"/>
      <c r="R15" s="527"/>
      <c r="S15" s="527"/>
      <c r="T15" s="527"/>
      <c r="U15" s="528"/>
      <c r="V15" s="510"/>
      <c r="W15" s="506"/>
      <c r="X15" s="506"/>
      <c r="Y15" s="506"/>
      <c r="Z15" s="506"/>
      <c r="AA15" s="507"/>
      <c r="AB15" s="510"/>
      <c r="AC15" s="506"/>
      <c r="AD15" s="506"/>
      <c r="AE15" s="506"/>
      <c r="AF15" s="506"/>
      <c r="AG15" s="507"/>
      <c r="AH15" s="517"/>
      <c r="AI15" s="518"/>
      <c r="AJ15" s="518"/>
      <c r="AK15" s="518"/>
      <c r="AL15" s="518"/>
      <c r="AM15" s="519"/>
      <c r="AN15" s="81"/>
      <c r="AO15" s="473"/>
      <c r="AP15" s="474"/>
      <c r="AQ15" s="474"/>
      <c r="AR15" s="474"/>
      <c r="AS15" s="474"/>
      <c r="AT15" s="475"/>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459"/>
      <c r="C16" s="459"/>
      <c r="D16" s="460"/>
      <c r="E16" s="500"/>
      <c r="F16" s="501"/>
      <c r="G16" s="501"/>
      <c r="H16" s="501"/>
      <c r="I16" s="501"/>
      <c r="J16" s="526" t="str">
        <f>IF(AND('Mapa de Riesgos'!$H$31="Alta",'Mapa de Riesgos'!$L$31="Leve"),CONCATENATE("R",'Mapa de Riesgos'!$A$31),"")</f>
        <v/>
      </c>
      <c r="K16" s="527"/>
      <c r="L16" s="527" t="str">
        <f>IF(AND('Mapa de Riesgos'!$H$37="Alta",'Mapa de Riesgos'!$L$37="Leve"),CONCATENATE("R",'Mapa de Riesgos'!$A$37),"")</f>
        <v/>
      </c>
      <c r="M16" s="527"/>
      <c r="N16" s="527" t="str">
        <f>IF(AND('Mapa de Riesgos'!$H$43="Alta",'Mapa de Riesgos'!$L$43="Leve"),CONCATENATE("R",'Mapa de Riesgos'!$A$43),"")</f>
        <v/>
      </c>
      <c r="O16" s="528"/>
      <c r="P16" s="526" t="str">
        <f>IF(AND('Mapa de Riesgos'!$H$31="Alta",'Mapa de Riesgos'!$L$31="Menor"),CONCATENATE("R",'Mapa de Riesgos'!$A$31),"")</f>
        <v/>
      </c>
      <c r="Q16" s="527"/>
      <c r="R16" s="527" t="str">
        <f>IF(AND('Mapa de Riesgos'!$H$37="Alta",'Mapa de Riesgos'!$L$37="Menor"),CONCATENATE("R",'Mapa de Riesgos'!$A$37),"")</f>
        <v/>
      </c>
      <c r="S16" s="527"/>
      <c r="T16" s="527" t="str">
        <f>IF(AND('Mapa de Riesgos'!$H$43="Alta",'Mapa de Riesgos'!$L$43="Menor"),CONCATENATE("R",'Mapa de Riesgos'!$A$43),"")</f>
        <v/>
      </c>
      <c r="U16" s="528"/>
      <c r="V16" s="510" t="str">
        <f>IF(AND('Mapa de Riesgos'!$H$31="Alta",'Mapa de Riesgos'!$L$31="Moderado"),CONCATENATE("R",'Mapa de Riesgos'!$A$31),"")</f>
        <v/>
      </c>
      <c r="W16" s="506"/>
      <c r="X16" s="506" t="str">
        <f>IF(AND('Mapa de Riesgos'!$H$37="Alta",'Mapa de Riesgos'!$L$37="Moderado"),CONCATENATE("R",'Mapa de Riesgos'!$A$37),"")</f>
        <v/>
      </c>
      <c r="Y16" s="506"/>
      <c r="Z16" s="506" t="str">
        <f>IF(AND('Mapa de Riesgos'!$H$43="Alta",'Mapa de Riesgos'!$L$43="Moderado"),CONCATENATE("R",'Mapa de Riesgos'!$A$43),"")</f>
        <v/>
      </c>
      <c r="AA16" s="507"/>
      <c r="AB16" s="510" t="str">
        <f>IF(AND('Mapa de Riesgos'!$H$31="Alta",'Mapa de Riesgos'!$L$31="Mayor"),CONCATENATE("R",'Mapa de Riesgos'!$A$31),"")</f>
        <v/>
      </c>
      <c r="AC16" s="506"/>
      <c r="AD16" s="506" t="str">
        <f>IF(AND('Mapa de Riesgos'!$H$37="Alta",'Mapa de Riesgos'!$L$37="Mayor"),CONCATENATE("R",'Mapa de Riesgos'!$A$37),"")</f>
        <v/>
      </c>
      <c r="AE16" s="506"/>
      <c r="AF16" s="506" t="str">
        <f>IF(AND('Mapa de Riesgos'!$H$43="Alta",'Mapa de Riesgos'!$L$43="Mayor"),CONCATENATE("R",'Mapa de Riesgos'!$A$43),"")</f>
        <v/>
      </c>
      <c r="AG16" s="507"/>
      <c r="AH16" s="517" t="str">
        <f>IF(AND('Mapa de Riesgos'!$H$31="Alta",'Mapa de Riesgos'!$L$31="Catastrófico"),CONCATENATE("R",'Mapa de Riesgos'!$A$31),"")</f>
        <v/>
      </c>
      <c r="AI16" s="518"/>
      <c r="AJ16" s="518" t="str">
        <f>IF(AND('Mapa de Riesgos'!$H$37="Alta",'Mapa de Riesgos'!$L$37="Catastrófico"),CONCATENATE("R",'Mapa de Riesgos'!$A$37),"")</f>
        <v/>
      </c>
      <c r="AK16" s="518"/>
      <c r="AL16" s="518" t="str">
        <f>IF(AND('Mapa de Riesgos'!$H$43="Alta",'Mapa de Riesgos'!$L$43="Catastrófico"),CONCATENATE("R",'Mapa de Riesgos'!$A$43),"")</f>
        <v/>
      </c>
      <c r="AM16" s="519"/>
      <c r="AN16" s="81"/>
      <c r="AO16" s="473"/>
      <c r="AP16" s="474"/>
      <c r="AQ16" s="474"/>
      <c r="AR16" s="474"/>
      <c r="AS16" s="474"/>
      <c r="AT16" s="475"/>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459"/>
      <c r="C17" s="459"/>
      <c r="D17" s="460"/>
      <c r="E17" s="500"/>
      <c r="F17" s="501"/>
      <c r="G17" s="501"/>
      <c r="H17" s="501"/>
      <c r="I17" s="501"/>
      <c r="J17" s="526"/>
      <c r="K17" s="527"/>
      <c r="L17" s="527"/>
      <c r="M17" s="527"/>
      <c r="N17" s="527"/>
      <c r="O17" s="528"/>
      <c r="P17" s="526"/>
      <c r="Q17" s="527"/>
      <c r="R17" s="527"/>
      <c r="S17" s="527"/>
      <c r="T17" s="527"/>
      <c r="U17" s="528"/>
      <c r="V17" s="510"/>
      <c r="W17" s="506"/>
      <c r="X17" s="506"/>
      <c r="Y17" s="506"/>
      <c r="Z17" s="506"/>
      <c r="AA17" s="507"/>
      <c r="AB17" s="510"/>
      <c r="AC17" s="506"/>
      <c r="AD17" s="506"/>
      <c r="AE17" s="506"/>
      <c r="AF17" s="506"/>
      <c r="AG17" s="507"/>
      <c r="AH17" s="517"/>
      <c r="AI17" s="518"/>
      <c r="AJ17" s="518"/>
      <c r="AK17" s="518"/>
      <c r="AL17" s="518"/>
      <c r="AM17" s="519"/>
      <c r="AN17" s="81"/>
      <c r="AO17" s="473"/>
      <c r="AP17" s="474"/>
      <c r="AQ17" s="474"/>
      <c r="AR17" s="474"/>
      <c r="AS17" s="474"/>
      <c r="AT17" s="475"/>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459"/>
      <c r="C18" s="459"/>
      <c r="D18" s="460"/>
      <c r="E18" s="500"/>
      <c r="F18" s="501"/>
      <c r="G18" s="501"/>
      <c r="H18" s="501"/>
      <c r="I18" s="501"/>
      <c r="J18" s="526" t="str">
        <f>IF(AND('Mapa de Riesgos'!$H$49="Alta",'Mapa de Riesgos'!$L$49="Leve"),CONCATENATE("R",'Mapa de Riesgos'!$A$49),"")</f>
        <v/>
      </c>
      <c r="K18" s="527"/>
      <c r="L18" s="527" t="str">
        <f>IF(AND('Mapa de Riesgos'!$H$55="Alta",'Mapa de Riesgos'!$L$55="Leve"),CONCATENATE("R",'Mapa de Riesgos'!$A$55),"")</f>
        <v/>
      </c>
      <c r="M18" s="527"/>
      <c r="N18" s="527" t="str">
        <f>IF(AND('Mapa de Riesgos'!$H$61="Alta",'Mapa de Riesgos'!$L$61="Leve"),CONCATENATE("R",'Mapa de Riesgos'!$A$61),"")</f>
        <v/>
      </c>
      <c r="O18" s="528"/>
      <c r="P18" s="526" t="str">
        <f>IF(AND('Mapa de Riesgos'!$H$49="Alta",'Mapa de Riesgos'!$L$49="Menor"),CONCATENATE("R",'Mapa de Riesgos'!$A$49),"")</f>
        <v/>
      </c>
      <c r="Q18" s="527"/>
      <c r="R18" s="527" t="str">
        <f>IF(AND('Mapa de Riesgos'!$H$55="Alta",'Mapa de Riesgos'!$L$55="Menor"),CONCATENATE("R",'Mapa de Riesgos'!$A$55),"")</f>
        <v/>
      </c>
      <c r="S18" s="527"/>
      <c r="T18" s="527" t="str">
        <f>IF(AND('Mapa de Riesgos'!$H$61="Alta",'Mapa de Riesgos'!$L$61="Menor"),CONCATENATE("R",'Mapa de Riesgos'!$A$61),"")</f>
        <v/>
      </c>
      <c r="U18" s="528"/>
      <c r="V18" s="510" t="str">
        <f>IF(AND('Mapa de Riesgos'!$H$49="Alta",'Mapa de Riesgos'!$L$49="Moderado"),CONCATENATE("R",'Mapa de Riesgos'!$A$49),"")</f>
        <v/>
      </c>
      <c r="W18" s="506"/>
      <c r="X18" s="506" t="str">
        <f>IF(AND('Mapa de Riesgos'!$H$55="Alta",'Mapa de Riesgos'!$L$55="Moderado"),CONCATENATE("R",'Mapa de Riesgos'!$A$55),"")</f>
        <v/>
      </c>
      <c r="Y18" s="506"/>
      <c r="Z18" s="506" t="str">
        <f>IF(AND('Mapa de Riesgos'!$H$61="Alta",'Mapa de Riesgos'!$L$61="Moderado"),CONCATENATE("R",'Mapa de Riesgos'!$A$61),"")</f>
        <v/>
      </c>
      <c r="AA18" s="507"/>
      <c r="AB18" s="510" t="str">
        <f>IF(AND('Mapa de Riesgos'!$H$49="Alta",'Mapa de Riesgos'!$L$49="Mayor"),CONCATENATE("R",'Mapa de Riesgos'!$A$49),"")</f>
        <v/>
      </c>
      <c r="AC18" s="506"/>
      <c r="AD18" s="506" t="str">
        <f>IF(AND('Mapa de Riesgos'!$H$55="Alta",'Mapa de Riesgos'!$L$55="Mayor"),CONCATENATE("R",'Mapa de Riesgos'!$A$55),"")</f>
        <v/>
      </c>
      <c r="AE18" s="506"/>
      <c r="AF18" s="506" t="str">
        <f>IF(AND('Mapa de Riesgos'!$H$61="Alta",'Mapa de Riesgos'!$L$61="Mayor"),CONCATENATE("R",'Mapa de Riesgos'!$A$61),"")</f>
        <v/>
      </c>
      <c r="AG18" s="507"/>
      <c r="AH18" s="517" t="str">
        <f>IF(AND('Mapa de Riesgos'!$H$49="Alta",'Mapa de Riesgos'!$L$49="Catastrófico"),CONCATENATE("R",'Mapa de Riesgos'!$A$49),"")</f>
        <v/>
      </c>
      <c r="AI18" s="518"/>
      <c r="AJ18" s="518" t="str">
        <f>IF(AND('Mapa de Riesgos'!$H$55="Alta",'Mapa de Riesgos'!$L$55="Catastrófico"),CONCATENATE("R",'Mapa de Riesgos'!$A$55),"")</f>
        <v/>
      </c>
      <c r="AK18" s="518"/>
      <c r="AL18" s="518" t="str">
        <f>IF(AND('Mapa de Riesgos'!$H$61="Alta",'Mapa de Riesgos'!$L$61="Catastrófico"),CONCATENATE("R",'Mapa de Riesgos'!$A$61),"")</f>
        <v/>
      </c>
      <c r="AM18" s="519"/>
      <c r="AN18" s="81"/>
      <c r="AO18" s="473"/>
      <c r="AP18" s="474"/>
      <c r="AQ18" s="474"/>
      <c r="AR18" s="474"/>
      <c r="AS18" s="474"/>
      <c r="AT18" s="475"/>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459"/>
      <c r="C19" s="459"/>
      <c r="D19" s="460"/>
      <c r="E19" s="500"/>
      <c r="F19" s="501"/>
      <c r="G19" s="501"/>
      <c r="H19" s="501"/>
      <c r="I19" s="501"/>
      <c r="J19" s="526"/>
      <c r="K19" s="527"/>
      <c r="L19" s="527"/>
      <c r="M19" s="527"/>
      <c r="N19" s="527"/>
      <c r="O19" s="528"/>
      <c r="P19" s="526"/>
      <c r="Q19" s="527"/>
      <c r="R19" s="527"/>
      <c r="S19" s="527"/>
      <c r="T19" s="527"/>
      <c r="U19" s="528"/>
      <c r="V19" s="510"/>
      <c r="W19" s="506"/>
      <c r="X19" s="506"/>
      <c r="Y19" s="506"/>
      <c r="Z19" s="506"/>
      <c r="AA19" s="507"/>
      <c r="AB19" s="510"/>
      <c r="AC19" s="506"/>
      <c r="AD19" s="506"/>
      <c r="AE19" s="506"/>
      <c r="AF19" s="506"/>
      <c r="AG19" s="507"/>
      <c r="AH19" s="517"/>
      <c r="AI19" s="518"/>
      <c r="AJ19" s="518"/>
      <c r="AK19" s="518"/>
      <c r="AL19" s="518"/>
      <c r="AM19" s="519"/>
      <c r="AN19" s="81"/>
      <c r="AO19" s="473"/>
      <c r="AP19" s="474"/>
      <c r="AQ19" s="474"/>
      <c r="AR19" s="474"/>
      <c r="AS19" s="474"/>
      <c r="AT19" s="475"/>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459"/>
      <c r="C20" s="459"/>
      <c r="D20" s="460"/>
      <c r="E20" s="500"/>
      <c r="F20" s="501"/>
      <c r="G20" s="501"/>
      <c r="H20" s="501"/>
      <c r="I20" s="501"/>
      <c r="J20" s="526" t="str">
        <f>IF(AND('Mapa de Riesgos'!$H$67="Alta",'Mapa de Riesgos'!$L$67="Leve"),CONCATENATE("R",'Mapa de Riesgos'!$A$67),"")</f>
        <v/>
      </c>
      <c r="K20" s="527"/>
      <c r="L20" s="527" t="str">
        <f>IF(AND('Mapa de Riesgos'!$H$73="Alta",'Mapa de Riesgos'!$L$73="Leve"),CONCATENATE("R",'Mapa de Riesgos'!$A$73),"")</f>
        <v/>
      </c>
      <c r="M20" s="527"/>
      <c r="N20" s="527" t="str">
        <f>IF(AND('Mapa de Riesgos'!$H$79="Alta",'Mapa de Riesgos'!$L$79="Leve"),CONCATENATE("R",'Mapa de Riesgos'!$A$79),"")</f>
        <v/>
      </c>
      <c r="O20" s="528"/>
      <c r="P20" s="526" t="str">
        <f>IF(AND('Mapa de Riesgos'!$H$67="Alta",'Mapa de Riesgos'!$L$67="Menor"),CONCATENATE("R",'Mapa de Riesgos'!$A$67),"")</f>
        <v/>
      </c>
      <c r="Q20" s="527"/>
      <c r="R20" s="527" t="str">
        <f>IF(AND('Mapa de Riesgos'!$H$73="Alta",'Mapa de Riesgos'!$L$73="Menor"),CONCATENATE("R",'Mapa de Riesgos'!$A$73),"")</f>
        <v/>
      </c>
      <c r="S20" s="527"/>
      <c r="T20" s="527" t="str">
        <f>IF(AND('Mapa de Riesgos'!$H$79="Alta",'Mapa de Riesgos'!$L$79="Menor"),CONCATENATE("R",'Mapa de Riesgos'!$A$79),"")</f>
        <v/>
      </c>
      <c r="U20" s="528"/>
      <c r="V20" s="510" t="str">
        <f>IF(AND('Mapa de Riesgos'!$H$67="Alta",'Mapa de Riesgos'!$L$67="Moderado"),CONCATENATE("R",'Mapa de Riesgos'!$A$67),"")</f>
        <v/>
      </c>
      <c r="W20" s="506"/>
      <c r="X20" s="506" t="str">
        <f>IF(AND('Mapa de Riesgos'!$H$73="Alta",'Mapa de Riesgos'!$L$73="Moderado"),CONCATENATE("R",'Mapa de Riesgos'!$A$73),"")</f>
        <v/>
      </c>
      <c r="Y20" s="506"/>
      <c r="Z20" s="506" t="str">
        <f>IF(AND('Mapa de Riesgos'!$H$79="Alta",'Mapa de Riesgos'!$L$79="Moderado"),CONCATENATE("R",'Mapa de Riesgos'!$A$79),"")</f>
        <v/>
      </c>
      <c r="AA20" s="507"/>
      <c r="AB20" s="510" t="str">
        <f>IF(AND('Mapa de Riesgos'!$H$67="Alta",'Mapa de Riesgos'!$L$67="Mayor"),CONCATENATE("R",'Mapa de Riesgos'!$A$67),"")</f>
        <v/>
      </c>
      <c r="AC20" s="506"/>
      <c r="AD20" s="506" t="str">
        <f>IF(AND('Mapa de Riesgos'!$H$73="Alta",'Mapa de Riesgos'!$L$73="Mayor"),CONCATENATE("R",'Mapa de Riesgos'!$A$73),"")</f>
        <v/>
      </c>
      <c r="AE20" s="506"/>
      <c r="AF20" s="506" t="str">
        <f>IF(AND('Mapa de Riesgos'!$H$79="Alta",'Mapa de Riesgos'!$L$79="Mayor"),CONCATENATE("R",'Mapa de Riesgos'!$A$79),"")</f>
        <v/>
      </c>
      <c r="AG20" s="507"/>
      <c r="AH20" s="517" t="str">
        <f>IF(AND('Mapa de Riesgos'!$H$67="Alta",'Mapa de Riesgos'!$L$67="Catastrófico"),CONCATENATE("R",'Mapa de Riesgos'!$A$67),"")</f>
        <v/>
      </c>
      <c r="AI20" s="518"/>
      <c r="AJ20" s="518" t="str">
        <f>IF(AND('Mapa de Riesgos'!$H$73="Alta",'Mapa de Riesgos'!$L$73="Catastrófico"),CONCATENATE("R",'Mapa de Riesgos'!$A$73),"")</f>
        <v/>
      </c>
      <c r="AK20" s="518"/>
      <c r="AL20" s="518" t="str">
        <f>IF(AND('Mapa de Riesgos'!$H$79="Alta",'Mapa de Riesgos'!$L$79="Catastrófico"),CONCATENATE("R",'Mapa de Riesgos'!$A$79),"")</f>
        <v/>
      </c>
      <c r="AM20" s="519"/>
      <c r="AN20" s="81"/>
      <c r="AO20" s="473"/>
      <c r="AP20" s="474"/>
      <c r="AQ20" s="474"/>
      <c r="AR20" s="474"/>
      <c r="AS20" s="474"/>
      <c r="AT20" s="475"/>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459"/>
      <c r="C21" s="459"/>
      <c r="D21" s="460"/>
      <c r="E21" s="503"/>
      <c r="F21" s="504"/>
      <c r="G21" s="504"/>
      <c r="H21" s="504"/>
      <c r="I21" s="504"/>
      <c r="J21" s="529"/>
      <c r="K21" s="530"/>
      <c r="L21" s="530"/>
      <c r="M21" s="530"/>
      <c r="N21" s="530"/>
      <c r="O21" s="531"/>
      <c r="P21" s="529"/>
      <c r="Q21" s="530"/>
      <c r="R21" s="530"/>
      <c r="S21" s="530"/>
      <c r="T21" s="530"/>
      <c r="U21" s="531"/>
      <c r="V21" s="514"/>
      <c r="W21" s="515"/>
      <c r="X21" s="515"/>
      <c r="Y21" s="515"/>
      <c r="Z21" s="515"/>
      <c r="AA21" s="516"/>
      <c r="AB21" s="514"/>
      <c r="AC21" s="515"/>
      <c r="AD21" s="515"/>
      <c r="AE21" s="515"/>
      <c r="AF21" s="515"/>
      <c r="AG21" s="516"/>
      <c r="AH21" s="520"/>
      <c r="AI21" s="521"/>
      <c r="AJ21" s="521"/>
      <c r="AK21" s="521"/>
      <c r="AL21" s="521"/>
      <c r="AM21" s="522"/>
      <c r="AN21" s="81"/>
      <c r="AO21" s="476"/>
      <c r="AP21" s="477"/>
      <c r="AQ21" s="477"/>
      <c r="AR21" s="477"/>
      <c r="AS21" s="477"/>
      <c r="AT21" s="478"/>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459"/>
      <c r="C22" s="459"/>
      <c r="D22" s="460"/>
      <c r="E22" s="497" t="s">
        <v>133</v>
      </c>
      <c r="F22" s="498"/>
      <c r="G22" s="498"/>
      <c r="H22" s="498"/>
      <c r="I22" s="499"/>
      <c r="J22" s="532" t="str">
        <f>IF(AND('Mapa de Riesgos'!$H$12="Media",'Mapa de Riesgos'!$L$12="Leve"),CONCATENATE("R",'Mapa de Riesgos'!$A$12),"")</f>
        <v/>
      </c>
      <c r="K22" s="533"/>
      <c r="L22" s="533" t="str">
        <f>IF(AND('Mapa de Riesgos'!$H$19="Media",'Mapa de Riesgos'!$L$19="Leve"),CONCATENATE("R",'Mapa de Riesgos'!$A$19),"")</f>
        <v/>
      </c>
      <c r="M22" s="533"/>
      <c r="N22" s="533" t="str">
        <f>IF(AND('Mapa de Riesgos'!$H$25="Media",'Mapa de Riesgos'!$L$25="Leve"),CONCATENATE("R",'Mapa de Riesgos'!$A$25),"")</f>
        <v/>
      </c>
      <c r="O22" s="534"/>
      <c r="P22" s="532" t="str">
        <f>IF(AND('Mapa de Riesgos'!$H$12="Media",'Mapa de Riesgos'!$L$12="Menor"),CONCATENATE("R",'Mapa de Riesgos'!$A$12),"")</f>
        <v/>
      </c>
      <c r="Q22" s="533"/>
      <c r="R22" s="533" t="str">
        <f>IF(AND('Mapa de Riesgos'!$H$19="Media",'Mapa de Riesgos'!$L$19="Menor"),CONCATENATE("R",'Mapa de Riesgos'!$A$19),"")</f>
        <v/>
      </c>
      <c r="S22" s="533"/>
      <c r="T22" s="533" t="str">
        <f>IF(AND('Mapa de Riesgos'!$H$25="Media",'Mapa de Riesgos'!$L$25="Menor"),CONCATENATE("R",'Mapa de Riesgos'!$A$25),"")</f>
        <v/>
      </c>
      <c r="U22" s="534"/>
      <c r="V22" s="532" t="str">
        <f>IF(AND('Mapa de Riesgos'!$H$12="Media",'Mapa de Riesgos'!$L$12="Moderado"),CONCATENATE("R",'Mapa de Riesgos'!$A$12),"")</f>
        <v/>
      </c>
      <c r="W22" s="533"/>
      <c r="X22" s="533" t="str">
        <f>IF(AND('Mapa de Riesgos'!$H$19="Media",'Mapa de Riesgos'!$L$19="Moderado"),CONCATENATE("R",'Mapa de Riesgos'!$A$19),"")</f>
        <v/>
      </c>
      <c r="Y22" s="533"/>
      <c r="Z22" s="533" t="str">
        <f>IF(AND('Mapa de Riesgos'!$H$25="Media",'Mapa de Riesgos'!$L$25="Moderado"),CONCATENATE("R",'Mapa de Riesgos'!$A$25),"")</f>
        <v/>
      </c>
      <c r="AA22" s="534"/>
      <c r="AB22" s="508" t="str">
        <f>IF(AND('Mapa de Riesgos'!$H$12="Media",'Mapa de Riesgos'!$L$12="Mayor"),CONCATENATE("R",'Mapa de Riesgos'!$A$12),"")</f>
        <v>R1</v>
      </c>
      <c r="AC22" s="509"/>
      <c r="AD22" s="509" t="str">
        <f>IF(AND('Mapa de Riesgos'!$H$19="Media",'Mapa de Riesgos'!$L$19="Mayor"),CONCATENATE("R",'Mapa de Riesgos'!$A$19),"")</f>
        <v/>
      </c>
      <c r="AE22" s="509"/>
      <c r="AF22" s="509" t="str">
        <f>IF(AND('Mapa de Riesgos'!$H$25="Media",'Mapa de Riesgos'!$L$25="Mayor"),CONCATENATE("R",'Mapa de Riesgos'!$A$25),"")</f>
        <v/>
      </c>
      <c r="AG22" s="511"/>
      <c r="AH22" s="523" t="str">
        <f>IF(AND('Mapa de Riesgos'!$H$12="Media",'Mapa de Riesgos'!$L$12="Catastrófico"),CONCATENATE("R",'Mapa de Riesgos'!$A$12),"")</f>
        <v/>
      </c>
      <c r="AI22" s="524"/>
      <c r="AJ22" s="524" t="str">
        <f>IF(AND('Mapa de Riesgos'!$H$19="Media",'Mapa de Riesgos'!$L$19="Catastrófico"),CONCATENATE("R",'Mapa de Riesgos'!$A$19),"")</f>
        <v/>
      </c>
      <c r="AK22" s="524"/>
      <c r="AL22" s="524" t="str">
        <f>IF(AND('Mapa de Riesgos'!$H$25="Media",'Mapa de Riesgos'!$L$25="Catastrófico"),CONCATENATE("R",'Mapa de Riesgos'!$A$25),"")</f>
        <v/>
      </c>
      <c r="AM22" s="525"/>
      <c r="AN22" s="81"/>
      <c r="AO22" s="479" t="s">
        <v>134</v>
      </c>
      <c r="AP22" s="480"/>
      <c r="AQ22" s="480"/>
      <c r="AR22" s="480"/>
      <c r="AS22" s="480"/>
      <c r="AT22" s="4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459"/>
      <c r="C23" s="459"/>
      <c r="D23" s="460"/>
      <c r="E23" s="500"/>
      <c r="F23" s="501"/>
      <c r="G23" s="501"/>
      <c r="H23" s="501"/>
      <c r="I23" s="502"/>
      <c r="J23" s="526"/>
      <c r="K23" s="527"/>
      <c r="L23" s="527"/>
      <c r="M23" s="527"/>
      <c r="N23" s="527"/>
      <c r="O23" s="528"/>
      <c r="P23" s="526"/>
      <c r="Q23" s="527"/>
      <c r="R23" s="527"/>
      <c r="S23" s="527"/>
      <c r="T23" s="527"/>
      <c r="U23" s="528"/>
      <c r="V23" s="526"/>
      <c r="W23" s="527"/>
      <c r="X23" s="527"/>
      <c r="Y23" s="527"/>
      <c r="Z23" s="527"/>
      <c r="AA23" s="528"/>
      <c r="AB23" s="510"/>
      <c r="AC23" s="506"/>
      <c r="AD23" s="506"/>
      <c r="AE23" s="506"/>
      <c r="AF23" s="506"/>
      <c r="AG23" s="507"/>
      <c r="AH23" s="517"/>
      <c r="AI23" s="518"/>
      <c r="AJ23" s="518"/>
      <c r="AK23" s="518"/>
      <c r="AL23" s="518"/>
      <c r="AM23" s="519"/>
      <c r="AN23" s="81"/>
      <c r="AO23" s="482"/>
      <c r="AP23" s="483"/>
      <c r="AQ23" s="483"/>
      <c r="AR23" s="483"/>
      <c r="AS23" s="483"/>
      <c r="AT23" s="484"/>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459"/>
      <c r="C24" s="459"/>
      <c r="D24" s="460"/>
      <c r="E24" s="500"/>
      <c r="F24" s="501"/>
      <c r="G24" s="501"/>
      <c r="H24" s="501"/>
      <c r="I24" s="502"/>
      <c r="J24" s="526" t="str">
        <f>IF(AND('Mapa de Riesgos'!$H$31="Media",'Mapa de Riesgos'!$L$31="Leve"),CONCATENATE("R",'Mapa de Riesgos'!$A$31),"")</f>
        <v/>
      </c>
      <c r="K24" s="527"/>
      <c r="L24" s="527" t="str">
        <f>IF(AND('Mapa de Riesgos'!$H$37="Media",'Mapa de Riesgos'!$L$37="Leve"),CONCATENATE("R",'Mapa de Riesgos'!$A$37),"")</f>
        <v/>
      </c>
      <c r="M24" s="527"/>
      <c r="N24" s="527" t="str">
        <f>IF(AND('Mapa de Riesgos'!$H$43="Media",'Mapa de Riesgos'!$L$43="Leve"),CONCATENATE("R",'Mapa de Riesgos'!$A$43),"")</f>
        <v/>
      </c>
      <c r="O24" s="528"/>
      <c r="P24" s="526" t="str">
        <f>IF(AND('Mapa de Riesgos'!$H$31="Media",'Mapa de Riesgos'!$L$31="Menor"),CONCATENATE("R",'Mapa de Riesgos'!$A$31),"")</f>
        <v/>
      </c>
      <c r="Q24" s="527"/>
      <c r="R24" s="527" t="str">
        <f>IF(AND('Mapa de Riesgos'!$H$37="Media",'Mapa de Riesgos'!$L$37="Menor"),CONCATENATE("R",'Mapa de Riesgos'!$A$37),"")</f>
        <v/>
      </c>
      <c r="S24" s="527"/>
      <c r="T24" s="527" t="str">
        <f>IF(AND('Mapa de Riesgos'!$H$43="Media",'Mapa de Riesgos'!$L$43="Menor"),CONCATENATE("R",'Mapa de Riesgos'!$A$43),"")</f>
        <v/>
      </c>
      <c r="U24" s="528"/>
      <c r="V24" s="526" t="str">
        <f>IF(AND('Mapa de Riesgos'!$H$31="Media",'Mapa de Riesgos'!$L$31="Moderado"),CONCATENATE("R",'Mapa de Riesgos'!$A$31),"")</f>
        <v/>
      </c>
      <c r="W24" s="527"/>
      <c r="X24" s="527" t="str">
        <f>IF(AND('Mapa de Riesgos'!$H$37="Media",'Mapa de Riesgos'!$L$37="Moderado"),CONCATENATE("R",'Mapa de Riesgos'!$A$37),"")</f>
        <v/>
      </c>
      <c r="Y24" s="527"/>
      <c r="Z24" s="527" t="str">
        <f>IF(AND('Mapa de Riesgos'!$H$43="Media",'Mapa de Riesgos'!$L$43="Moderado"),CONCATENATE("R",'Mapa de Riesgos'!$A$43),"")</f>
        <v/>
      </c>
      <c r="AA24" s="528"/>
      <c r="AB24" s="510" t="str">
        <f>IF(AND('Mapa de Riesgos'!$H$31="Media",'Mapa de Riesgos'!$L$31="Mayor"),CONCATENATE("R",'Mapa de Riesgos'!$A$31),"")</f>
        <v/>
      </c>
      <c r="AC24" s="506"/>
      <c r="AD24" s="506" t="str">
        <f>IF(AND('Mapa de Riesgos'!$H$37="Media",'Mapa de Riesgos'!$L$37="Mayor"),CONCATENATE("R",'Mapa de Riesgos'!$A$37),"")</f>
        <v/>
      </c>
      <c r="AE24" s="506"/>
      <c r="AF24" s="506" t="str">
        <f>IF(AND('Mapa de Riesgos'!$H$43="Media",'Mapa de Riesgos'!$L$43="Mayor"),CONCATENATE("R",'Mapa de Riesgos'!$A$43),"")</f>
        <v/>
      </c>
      <c r="AG24" s="507"/>
      <c r="AH24" s="517" t="str">
        <f>IF(AND('Mapa de Riesgos'!$H$31="Media",'Mapa de Riesgos'!$L$31="Catastrófico"),CONCATENATE("R",'Mapa de Riesgos'!$A$31),"")</f>
        <v/>
      </c>
      <c r="AI24" s="518"/>
      <c r="AJ24" s="518" t="str">
        <f>IF(AND('Mapa de Riesgos'!$H$37="Media",'Mapa de Riesgos'!$L$37="Catastrófico"),CONCATENATE("R",'Mapa de Riesgos'!$A$37),"")</f>
        <v/>
      </c>
      <c r="AK24" s="518"/>
      <c r="AL24" s="518" t="str">
        <f>IF(AND('Mapa de Riesgos'!$H$43="Media",'Mapa de Riesgos'!$L$43="Catastrófico"),CONCATENATE("R",'Mapa de Riesgos'!$A$43),"")</f>
        <v/>
      </c>
      <c r="AM24" s="519"/>
      <c r="AN24" s="81"/>
      <c r="AO24" s="482"/>
      <c r="AP24" s="483"/>
      <c r="AQ24" s="483"/>
      <c r="AR24" s="483"/>
      <c r="AS24" s="483"/>
      <c r="AT24" s="484"/>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459"/>
      <c r="C25" s="459"/>
      <c r="D25" s="460"/>
      <c r="E25" s="500"/>
      <c r="F25" s="501"/>
      <c r="G25" s="501"/>
      <c r="H25" s="501"/>
      <c r="I25" s="502"/>
      <c r="J25" s="526"/>
      <c r="K25" s="527"/>
      <c r="L25" s="527"/>
      <c r="M25" s="527"/>
      <c r="N25" s="527"/>
      <c r="O25" s="528"/>
      <c r="P25" s="526"/>
      <c r="Q25" s="527"/>
      <c r="R25" s="527"/>
      <c r="S25" s="527"/>
      <c r="T25" s="527"/>
      <c r="U25" s="528"/>
      <c r="V25" s="526"/>
      <c r="W25" s="527"/>
      <c r="X25" s="527"/>
      <c r="Y25" s="527"/>
      <c r="Z25" s="527"/>
      <c r="AA25" s="528"/>
      <c r="AB25" s="510"/>
      <c r="AC25" s="506"/>
      <c r="AD25" s="506"/>
      <c r="AE25" s="506"/>
      <c r="AF25" s="506"/>
      <c r="AG25" s="507"/>
      <c r="AH25" s="517"/>
      <c r="AI25" s="518"/>
      <c r="AJ25" s="518"/>
      <c r="AK25" s="518"/>
      <c r="AL25" s="518"/>
      <c r="AM25" s="519"/>
      <c r="AN25" s="81"/>
      <c r="AO25" s="482"/>
      <c r="AP25" s="483"/>
      <c r="AQ25" s="483"/>
      <c r="AR25" s="483"/>
      <c r="AS25" s="483"/>
      <c r="AT25" s="484"/>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459"/>
      <c r="C26" s="459"/>
      <c r="D26" s="460"/>
      <c r="E26" s="500"/>
      <c r="F26" s="501"/>
      <c r="G26" s="501"/>
      <c r="H26" s="501"/>
      <c r="I26" s="502"/>
      <c r="J26" s="526" t="str">
        <f>IF(AND('Mapa de Riesgos'!$H$49="Media",'Mapa de Riesgos'!$L$49="Leve"),CONCATENATE("R",'Mapa de Riesgos'!$A$49),"")</f>
        <v/>
      </c>
      <c r="K26" s="527"/>
      <c r="L26" s="527" t="str">
        <f>IF(AND('Mapa de Riesgos'!$H$55="Media",'Mapa de Riesgos'!$L$55="Leve"),CONCATENATE("R",'Mapa de Riesgos'!$A$55),"")</f>
        <v/>
      </c>
      <c r="M26" s="527"/>
      <c r="N26" s="527" t="str">
        <f>IF(AND('Mapa de Riesgos'!$H$61="Media",'Mapa de Riesgos'!$L$61="Leve"),CONCATENATE("R",'Mapa de Riesgos'!$A$61),"")</f>
        <v/>
      </c>
      <c r="O26" s="528"/>
      <c r="P26" s="526" t="str">
        <f>IF(AND('Mapa de Riesgos'!$H$49="Media",'Mapa de Riesgos'!$L$49="Menor"),CONCATENATE("R",'Mapa de Riesgos'!$A$49),"")</f>
        <v/>
      </c>
      <c r="Q26" s="527"/>
      <c r="R26" s="527" t="str">
        <f>IF(AND('Mapa de Riesgos'!$H$55="Media",'Mapa de Riesgos'!$L$55="Menor"),CONCATENATE("R",'Mapa de Riesgos'!$A$55),"")</f>
        <v/>
      </c>
      <c r="S26" s="527"/>
      <c r="T26" s="527" t="str">
        <f>IF(AND('Mapa de Riesgos'!$H$61="Media",'Mapa de Riesgos'!$L$61="Menor"),CONCATENATE("R",'Mapa de Riesgos'!$A$61),"")</f>
        <v/>
      </c>
      <c r="U26" s="528"/>
      <c r="V26" s="526" t="str">
        <f>IF(AND('Mapa de Riesgos'!$H$49="Media",'Mapa de Riesgos'!$L$49="Moderado"),CONCATENATE("R",'Mapa de Riesgos'!$A$49),"")</f>
        <v/>
      </c>
      <c r="W26" s="527"/>
      <c r="X26" s="527" t="str">
        <f>IF(AND('Mapa de Riesgos'!$H$55="Media",'Mapa de Riesgos'!$L$55="Moderado"),CONCATENATE("R",'Mapa de Riesgos'!$A$55),"")</f>
        <v/>
      </c>
      <c r="Y26" s="527"/>
      <c r="Z26" s="527" t="str">
        <f>IF(AND('Mapa de Riesgos'!$H$61="Media",'Mapa de Riesgos'!$L$61="Moderado"),CONCATENATE("R",'Mapa de Riesgos'!$A$61),"")</f>
        <v/>
      </c>
      <c r="AA26" s="528"/>
      <c r="AB26" s="510" t="str">
        <f>IF(AND('Mapa de Riesgos'!$H$49="Media",'Mapa de Riesgos'!$L$49="Mayor"),CONCATENATE("R",'Mapa de Riesgos'!$A$49),"")</f>
        <v/>
      </c>
      <c r="AC26" s="506"/>
      <c r="AD26" s="506" t="str">
        <f>IF(AND('Mapa de Riesgos'!$H$55="Media",'Mapa de Riesgos'!$L$55="Mayor"),CONCATENATE("R",'Mapa de Riesgos'!$A$55),"")</f>
        <v/>
      </c>
      <c r="AE26" s="506"/>
      <c r="AF26" s="506" t="str">
        <f>IF(AND('Mapa de Riesgos'!$H$61="Media",'Mapa de Riesgos'!$L$61="Mayor"),CONCATENATE("R",'Mapa de Riesgos'!$A$61),"")</f>
        <v/>
      </c>
      <c r="AG26" s="507"/>
      <c r="AH26" s="517" t="str">
        <f>IF(AND('Mapa de Riesgos'!$H$49="Media",'Mapa de Riesgos'!$L$49="Catastrófico"),CONCATENATE("R",'Mapa de Riesgos'!$A$49),"")</f>
        <v/>
      </c>
      <c r="AI26" s="518"/>
      <c r="AJ26" s="518" t="str">
        <f>IF(AND('Mapa de Riesgos'!$H$55="Media",'Mapa de Riesgos'!$L$55="Catastrófico"),CONCATENATE("R",'Mapa de Riesgos'!$A$55),"")</f>
        <v/>
      </c>
      <c r="AK26" s="518"/>
      <c r="AL26" s="518" t="str">
        <f>IF(AND('Mapa de Riesgos'!$H$61="Media",'Mapa de Riesgos'!$L$61="Catastrófico"),CONCATENATE("R",'Mapa de Riesgos'!$A$61),"")</f>
        <v/>
      </c>
      <c r="AM26" s="519"/>
      <c r="AN26" s="81"/>
      <c r="AO26" s="482"/>
      <c r="AP26" s="483"/>
      <c r="AQ26" s="483"/>
      <c r="AR26" s="483"/>
      <c r="AS26" s="483"/>
      <c r="AT26" s="484"/>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459"/>
      <c r="C27" s="459"/>
      <c r="D27" s="460"/>
      <c r="E27" s="500"/>
      <c r="F27" s="501"/>
      <c r="G27" s="501"/>
      <c r="H27" s="501"/>
      <c r="I27" s="502"/>
      <c r="J27" s="526"/>
      <c r="K27" s="527"/>
      <c r="L27" s="527"/>
      <c r="M27" s="527"/>
      <c r="N27" s="527"/>
      <c r="O27" s="528"/>
      <c r="P27" s="526"/>
      <c r="Q27" s="527"/>
      <c r="R27" s="527"/>
      <c r="S27" s="527"/>
      <c r="T27" s="527"/>
      <c r="U27" s="528"/>
      <c r="V27" s="526"/>
      <c r="W27" s="527"/>
      <c r="X27" s="527"/>
      <c r="Y27" s="527"/>
      <c r="Z27" s="527"/>
      <c r="AA27" s="528"/>
      <c r="AB27" s="510"/>
      <c r="AC27" s="506"/>
      <c r="AD27" s="506"/>
      <c r="AE27" s="506"/>
      <c r="AF27" s="506"/>
      <c r="AG27" s="507"/>
      <c r="AH27" s="517"/>
      <c r="AI27" s="518"/>
      <c r="AJ27" s="518"/>
      <c r="AK27" s="518"/>
      <c r="AL27" s="518"/>
      <c r="AM27" s="519"/>
      <c r="AN27" s="81"/>
      <c r="AO27" s="482"/>
      <c r="AP27" s="483"/>
      <c r="AQ27" s="483"/>
      <c r="AR27" s="483"/>
      <c r="AS27" s="483"/>
      <c r="AT27" s="484"/>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459"/>
      <c r="C28" s="459"/>
      <c r="D28" s="460"/>
      <c r="E28" s="500"/>
      <c r="F28" s="501"/>
      <c r="G28" s="501"/>
      <c r="H28" s="501"/>
      <c r="I28" s="502"/>
      <c r="J28" s="526" t="str">
        <f>IF(AND('Mapa de Riesgos'!$H$67="Media",'Mapa de Riesgos'!$L$67="Leve"),CONCATENATE("R",'Mapa de Riesgos'!$A$67),"")</f>
        <v/>
      </c>
      <c r="K28" s="527"/>
      <c r="L28" s="527" t="str">
        <f>IF(AND('Mapa de Riesgos'!$H$73="Media",'Mapa de Riesgos'!$L$73="Leve"),CONCATENATE("R",'Mapa de Riesgos'!$A$73),"")</f>
        <v/>
      </c>
      <c r="M28" s="527"/>
      <c r="N28" s="527" t="str">
        <f>IF(AND('Mapa de Riesgos'!$H$79="Media",'Mapa de Riesgos'!$L$79="Leve"),CONCATENATE("R",'Mapa de Riesgos'!$A$79),"")</f>
        <v/>
      </c>
      <c r="O28" s="528"/>
      <c r="P28" s="526" t="str">
        <f>IF(AND('Mapa de Riesgos'!$H$67="Media",'Mapa de Riesgos'!$L$67="Menor"),CONCATENATE("R",'Mapa de Riesgos'!$A$67),"")</f>
        <v/>
      </c>
      <c r="Q28" s="527"/>
      <c r="R28" s="527" t="str">
        <f>IF(AND('Mapa de Riesgos'!$H$73="Media",'Mapa de Riesgos'!$L$73="Menor"),CONCATENATE("R",'Mapa de Riesgos'!$A$73),"")</f>
        <v/>
      </c>
      <c r="S28" s="527"/>
      <c r="T28" s="527" t="str">
        <f>IF(AND('Mapa de Riesgos'!$H$79="Media",'Mapa de Riesgos'!$L$79="Menor"),CONCATENATE("R",'Mapa de Riesgos'!$A$79),"")</f>
        <v/>
      </c>
      <c r="U28" s="528"/>
      <c r="V28" s="526" t="str">
        <f>IF(AND('Mapa de Riesgos'!$H$67="Media",'Mapa de Riesgos'!$L$67="Moderado"),CONCATENATE("R",'Mapa de Riesgos'!$A$67),"")</f>
        <v/>
      </c>
      <c r="W28" s="527"/>
      <c r="X28" s="527" t="str">
        <f>IF(AND('Mapa de Riesgos'!$H$73="Media",'Mapa de Riesgos'!$L$73="Moderado"),CONCATENATE("R",'Mapa de Riesgos'!$A$73),"")</f>
        <v/>
      </c>
      <c r="Y28" s="527"/>
      <c r="Z28" s="527" t="str">
        <f>IF(AND('Mapa de Riesgos'!$H$79="Media",'Mapa de Riesgos'!$L$79="Moderado"),CONCATENATE("R",'Mapa de Riesgos'!$A$79),"")</f>
        <v/>
      </c>
      <c r="AA28" s="528"/>
      <c r="AB28" s="510" t="str">
        <f>IF(AND('Mapa de Riesgos'!$H$67="Media",'Mapa de Riesgos'!$L$67="Mayor"),CONCATENATE("R",'Mapa de Riesgos'!$A$67),"")</f>
        <v/>
      </c>
      <c r="AC28" s="506"/>
      <c r="AD28" s="506" t="str">
        <f>IF(AND('Mapa de Riesgos'!$H$73="Media",'Mapa de Riesgos'!$L$73="Mayor"),CONCATENATE("R",'Mapa de Riesgos'!$A$73),"")</f>
        <v/>
      </c>
      <c r="AE28" s="506"/>
      <c r="AF28" s="506" t="str">
        <f>IF(AND('Mapa de Riesgos'!$H$79="Media",'Mapa de Riesgos'!$L$79="Mayor"),CONCATENATE("R",'Mapa de Riesgos'!$A$79),"")</f>
        <v/>
      </c>
      <c r="AG28" s="507"/>
      <c r="AH28" s="517" t="str">
        <f>IF(AND('Mapa de Riesgos'!$H$67="Media",'Mapa de Riesgos'!$L$67="Catastrófico"),CONCATENATE("R",'Mapa de Riesgos'!$A$67),"")</f>
        <v/>
      </c>
      <c r="AI28" s="518"/>
      <c r="AJ28" s="518" t="str">
        <f>IF(AND('Mapa de Riesgos'!$H$73="Media",'Mapa de Riesgos'!$L$73="Catastrófico"),CONCATENATE("R",'Mapa de Riesgos'!$A$73),"")</f>
        <v/>
      </c>
      <c r="AK28" s="518"/>
      <c r="AL28" s="518" t="str">
        <f>IF(AND('Mapa de Riesgos'!$H$79="Media",'Mapa de Riesgos'!$L$79="Catastrófico"),CONCATENATE("R",'Mapa de Riesgos'!$A$79),"")</f>
        <v/>
      </c>
      <c r="AM28" s="519"/>
      <c r="AN28" s="81"/>
      <c r="AO28" s="482"/>
      <c r="AP28" s="483"/>
      <c r="AQ28" s="483"/>
      <c r="AR28" s="483"/>
      <c r="AS28" s="483"/>
      <c r="AT28" s="484"/>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459"/>
      <c r="C29" s="459"/>
      <c r="D29" s="460"/>
      <c r="E29" s="503"/>
      <c r="F29" s="504"/>
      <c r="G29" s="504"/>
      <c r="H29" s="504"/>
      <c r="I29" s="505"/>
      <c r="J29" s="526"/>
      <c r="K29" s="527"/>
      <c r="L29" s="527"/>
      <c r="M29" s="527"/>
      <c r="N29" s="527"/>
      <c r="O29" s="528"/>
      <c r="P29" s="529"/>
      <c r="Q29" s="530"/>
      <c r="R29" s="530"/>
      <c r="S29" s="530"/>
      <c r="T29" s="530"/>
      <c r="U29" s="531"/>
      <c r="V29" s="529"/>
      <c r="W29" s="530"/>
      <c r="X29" s="530"/>
      <c r="Y29" s="530"/>
      <c r="Z29" s="530"/>
      <c r="AA29" s="531"/>
      <c r="AB29" s="514"/>
      <c r="AC29" s="515"/>
      <c r="AD29" s="515"/>
      <c r="AE29" s="515"/>
      <c r="AF29" s="515"/>
      <c r="AG29" s="516"/>
      <c r="AH29" s="520"/>
      <c r="AI29" s="521"/>
      <c r="AJ29" s="521"/>
      <c r="AK29" s="521"/>
      <c r="AL29" s="521"/>
      <c r="AM29" s="522"/>
      <c r="AN29" s="81"/>
      <c r="AO29" s="485"/>
      <c r="AP29" s="486"/>
      <c r="AQ29" s="486"/>
      <c r="AR29" s="486"/>
      <c r="AS29" s="486"/>
      <c r="AT29" s="487"/>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459"/>
      <c r="C30" s="459"/>
      <c r="D30" s="460"/>
      <c r="E30" s="497" t="s">
        <v>135</v>
      </c>
      <c r="F30" s="498"/>
      <c r="G30" s="498"/>
      <c r="H30" s="498"/>
      <c r="I30" s="498"/>
      <c r="J30" s="541" t="str">
        <f>IF(AND('Mapa de Riesgos'!$H$12="Baja",'Mapa de Riesgos'!$L$12="Leve"),CONCATENATE("R",'Mapa de Riesgos'!$A$12),"")</f>
        <v/>
      </c>
      <c r="K30" s="542"/>
      <c r="L30" s="542" t="str">
        <f>IF(AND('Mapa de Riesgos'!$H$19="Baja",'Mapa de Riesgos'!$L$19="Leve"),CONCATENATE("R",'Mapa de Riesgos'!$A$19),"")</f>
        <v/>
      </c>
      <c r="M30" s="542"/>
      <c r="N30" s="542" t="str">
        <f>IF(AND('Mapa de Riesgos'!$H$25="Baja",'Mapa de Riesgos'!$L$25="Leve"),CONCATENATE("R",'Mapa de Riesgos'!$A$25),"")</f>
        <v/>
      </c>
      <c r="O30" s="543"/>
      <c r="P30" s="533" t="str">
        <f>IF(AND('Mapa de Riesgos'!$H$12="Baja",'Mapa de Riesgos'!$L$12="Menor"),CONCATENATE("R",'Mapa de Riesgos'!$A$12),"")</f>
        <v/>
      </c>
      <c r="Q30" s="533"/>
      <c r="R30" s="533" t="str">
        <f>IF(AND('Mapa de Riesgos'!$H$19="Baja",'Mapa de Riesgos'!$L$19="Menor"),CONCATENATE("R",'Mapa de Riesgos'!$A$19),"")</f>
        <v/>
      </c>
      <c r="S30" s="533"/>
      <c r="T30" s="533" t="str">
        <f>IF(AND('Mapa de Riesgos'!$H$25="Baja",'Mapa de Riesgos'!$L$25="Menor"),CONCATENATE("R",'Mapa de Riesgos'!$A$25),"")</f>
        <v/>
      </c>
      <c r="U30" s="534"/>
      <c r="V30" s="532" t="str">
        <f>IF(AND('Mapa de Riesgos'!$H$12="Baja",'Mapa de Riesgos'!$L$12="Moderado"),CONCATENATE("R",'Mapa de Riesgos'!$A$12),"")</f>
        <v/>
      </c>
      <c r="W30" s="533"/>
      <c r="X30" s="533" t="str">
        <f>IF(AND('Mapa de Riesgos'!$H$19="Baja",'Mapa de Riesgos'!$L$19="Moderado"),CONCATENATE("R",'Mapa de Riesgos'!$A$19),"")</f>
        <v/>
      </c>
      <c r="Y30" s="533"/>
      <c r="Z30" s="533" t="str">
        <f>IF(AND('Mapa de Riesgos'!$H$25="Baja",'Mapa de Riesgos'!$L$25="Moderado"),CONCATENATE("R",'Mapa de Riesgos'!$A$25),"")</f>
        <v/>
      </c>
      <c r="AA30" s="534"/>
      <c r="AB30" s="508" t="str">
        <f>IF(AND('Mapa de Riesgos'!$H$12="Baja",'Mapa de Riesgos'!$L$12="Mayor"),CONCATENATE("R",'Mapa de Riesgos'!$A$12),"")</f>
        <v/>
      </c>
      <c r="AC30" s="509"/>
      <c r="AD30" s="509" t="str">
        <f>IF(AND('Mapa de Riesgos'!$H$19="Baja",'Mapa de Riesgos'!$L$19="Mayor"),CONCATENATE("R",'Mapa de Riesgos'!$A$19),"")</f>
        <v/>
      </c>
      <c r="AE30" s="509"/>
      <c r="AF30" s="509" t="str">
        <f>IF(AND('Mapa de Riesgos'!$H$25="Baja",'Mapa de Riesgos'!$L$25="Mayor"),CONCATENATE("R",'Mapa de Riesgos'!$A$25),"")</f>
        <v/>
      </c>
      <c r="AG30" s="511"/>
      <c r="AH30" s="523" t="str">
        <f>IF(AND('Mapa de Riesgos'!$H$12="Baja",'Mapa de Riesgos'!$L$12="Catastrófico"),CONCATENATE("R",'Mapa de Riesgos'!$A$12),"")</f>
        <v/>
      </c>
      <c r="AI30" s="524"/>
      <c r="AJ30" s="524" t="str">
        <f>IF(AND('Mapa de Riesgos'!$H$19="Baja",'Mapa de Riesgos'!$L$19="Catastrófico"),CONCATENATE("R",'Mapa de Riesgos'!$A$19),"")</f>
        <v/>
      </c>
      <c r="AK30" s="524"/>
      <c r="AL30" s="524" t="str">
        <f>IF(AND('Mapa de Riesgos'!$H$25="Baja",'Mapa de Riesgos'!$L$25="Catastrófico"),CONCATENATE("R",'Mapa de Riesgos'!$A$25),"")</f>
        <v/>
      </c>
      <c r="AM30" s="525"/>
      <c r="AN30" s="81"/>
      <c r="AO30" s="488" t="s">
        <v>136</v>
      </c>
      <c r="AP30" s="489"/>
      <c r="AQ30" s="489"/>
      <c r="AR30" s="489"/>
      <c r="AS30" s="489"/>
      <c r="AT30" s="490"/>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459"/>
      <c r="C31" s="459"/>
      <c r="D31" s="460"/>
      <c r="E31" s="500"/>
      <c r="F31" s="501"/>
      <c r="G31" s="501"/>
      <c r="H31" s="501"/>
      <c r="I31" s="501"/>
      <c r="J31" s="537"/>
      <c r="K31" s="535"/>
      <c r="L31" s="535"/>
      <c r="M31" s="535"/>
      <c r="N31" s="535"/>
      <c r="O31" s="536"/>
      <c r="P31" s="527"/>
      <c r="Q31" s="527"/>
      <c r="R31" s="527"/>
      <c r="S31" s="527"/>
      <c r="T31" s="527"/>
      <c r="U31" s="528"/>
      <c r="V31" s="526"/>
      <c r="W31" s="527"/>
      <c r="X31" s="527"/>
      <c r="Y31" s="527"/>
      <c r="Z31" s="527"/>
      <c r="AA31" s="528"/>
      <c r="AB31" s="510"/>
      <c r="AC31" s="506"/>
      <c r="AD31" s="506"/>
      <c r="AE31" s="506"/>
      <c r="AF31" s="506"/>
      <c r="AG31" s="507"/>
      <c r="AH31" s="517"/>
      <c r="AI31" s="518"/>
      <c r="AJ31" s="518"/>
      <c r="AK31" s="518"/>
      <c r="AL31" s="518"/>
      <c r="AM31" s="519"/>
      <c r="AN31" s="81"/>
      <c r="AO31" s="491"/>
      <c r="AP31" s="492"/>
      <c r="AQ31" s="492"/>
      <c r="AR31" s="492"/>
      <c r="AS31" s="492"/>
      <c r="AT31" s="493"/>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459"/>
      <c r="C32" s="459"/>
      <c r="D32" s="460"/>
      <c r="E32" s="500"/>
      <c r="F32" s="501"/>
      <c r="G32" s="501"/>
      <c r="H32" s="501"/>
      <c r="I32" s="501"/>
      <c r="J32" s="537" t="str">
        <f>IF(AND('Mapa de Riesgos'!$H$31="Baja",'Mapa de Riesgos'!$L$31="Leve"),CONCATENATE("R",'Mapa de Riesgos'!$A$31),"")</f>
        <v/>
      </c>
      <c r="K32" s="535"/>
      <c r="L32" s="535" t="str">
        <f>IF(AND('Mapa de Riesgos'!$H$37="Baja",'Mapa de Riesgos'!$L$37="Leve"),CONCATENATE("R",'Mapa de Riesgos'!$A$37),"")</f>
        <v/>
      </c>
      <c r="M32" s="535"/>
      <c r="N32" s="535" t="str">
        <f>IF(AND('Mapa de Riesgos'!$H$43="Baja",'Mapa de Riesgos'!$L$43="Leve"),CONCATENATE("R",'Mapa de Riesgos'!$A$43),"")</f>
        <v/>
      </c>
      <c r="O32" s="536"/>
      <c r="P32" s="527" t="str">
        <f>IF(AND('Mapa de Riesgos'!$H$31="Baja",'Mapa de Riesgos'!$L$31="Menor"),CONCATENATE("R",'Mapa de Riesgos'!$A$31),"")</f>
        <v/>
      </c>
      <c r="Q32" s="527"/>
      <c r="R32" s="527" t="str">
        <f>IF(AND('Mapa de Riesgos'!$H$37="Baja",'Mapa de Riesgos'!$L$37="Menor"),CONCATENATE("R",'Mapa de Riesgos'!$A$37),"")</f>
        <v/>
      </c>
      <c r="S32" s="527"/>
      <c r="T32" s="527" t="str">
        <f>IF(AND('Mapa de Riesgos'!$H$43="Baja",'Mapa de Riesgos'!$L$43="Menor"),CONCATENATE("R",'Mapa de Riesgos'!$A$43),"")</f>
        <v/>
      </c>
      <c r="U32" s="528"/>
      <c r="V32" s="526" t="str">
        <f>IF(AND('Mapa de Riesgos'!$H$31="Baja",'Mapa de Riesgos'!$L$31="Moderado"),CONCATENATE("R",'Mapa de Riesgos'!$A$31),"")</f>
        <v/>
      </c>
      <c r="W32" s="527"/>
      <c r="X32" s="527" t="str">
        <f>IF(AND('Mapa de Riesgos'!$H$37="Baja",'Mapa de Riesgos'!$L$37="Moderado"),CONCATENATE("R",'Mapa de Riesgos'!$A$37),"")</f>
        <v/>
      </c>
      <c r="Y32" s="527"/>
      <c r="Z32" s="527" t="str">
        <f>IF(AND('Mapa de Riesgos'!$H$43="Baja",'Mapa de Riesgos'!$L$43="Moderado"),CONCATENATE("R",'Mapa de Riesgos'!$A$43),"")</f>
        <v/>
      </c>
      <c r="AA32" s="528"/>
      <c r="AB32" s="510" t="str">
        <f>IF(AND('Mapa de Riesgos'!$H$31="Baja",'Mapa de Riesgos'!$L$31="Mayor"),CONCATENATE("R",'Mapa de Riesgos'!$A$31),"")</f>
        <v/>
      </c>
      <c r="AC32" s="506"/>
      <c r="AD32" s="506" t="str">
        <f>IF(AND('Mapa de Riesgos'!$H$37="Baja",'Mapa de Riesgos'!$L$37="Mayor"),CONCATENATE("R",'Mapa de Riesgos'!$A$37),"")</f>
        <v/>
      </c>
      <c r="AE32" s="506"/>
      <c r="AF32" s="506" t="str">
        <f>IF(AND('Mapa de Riesgos'!$H$43="Baja",'Mapa de Riesgos'!$L$43="Mayor"),CONCATENATE("R",'Mapa de Riesgos'!$A$43),"")</f>
        <v/>
      </c>
      <c r="AG32" s="507"/>
      <c r="AH32" s="517" t="str">
        <f>IF(AND('Mapa de Riesgos'!$H$31="Baja",'Mapa de Riesgos'!$L$31="Catastrófico"),CONCATENATE("R",'Mapa de Riesgos'!$A$31),"")</f>
        <v/>
      </c>
      <c r="AI32" s="518"/>
      <c r="AJ32" s="518" t="str">
        <f>IF(AND('Mapa de Riesgos'!$H$37="Baja",'Mapa de Riesgos'!$L$37="Catastrófico"),CONCATENATE("R",'Mapa de Riesgos'!$A$37),"")</f>
        <v/>
      </c>
      <c r="AK32" s="518"/>
      <c r="AL32" s="518" t="str">
        <f>IF(AND('Mapa de Riesgos'!$H$43="Baja",'Mapa de Riesgos'!$L$43="Catastrófico"),CONCATENATE("R",'Mapa de Riesgos'!$A$43),"")</f>
        <v/>
      </c>
      <c r="AM32" s="519"/>
      <c r="AN32" s="81"/>
      <c r="AO32" s="491"/>
      <c r="AP32" s="492"/>
      <c r="AQ32" s="492"/>
      <c r="AR32" s="492"/>
      <c r="AS32" s="492"/>
      <c r="AT32" s="493"/>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459"/>
      <c r="C33" s="459"/>
      <c r="D33" s="460"/>
      <c r="E33" s="500"/>
      <c r="F33" s="501"/>
      <c r="G33" s="501"/>
      <c r="H33" s="501"/>
      <c r="I33" s="501"/>
      <c r="J33" s="537"/>
      <c r="K33" s="535"/>
      <c r="L33" s="535"/>
      <c r="M33" s="535"/>
      <c r="N33" s="535"/>
      <c r="O33" s="536"/>
      <c r="P33" s="527"/>
      <c r="Q33" s="527"/>
      <c r="R33" s="527"/>
      <c r="S33" s="527"/>
      <c r="T33" s="527"/>
      <c r="U33" s="528"/>
      <c r="V33" s="526"/>
      <c r="W33" s="527"/>
      <c r="X33" s="527"/>
      <c r="Y33" s="527"/>
      <c r="Z33" s="527"/>
      <c r="AA33" s="528"/>
      <c r="AB33" s="510"/>
      <c r="AC33" s="506"/>
      <c r="AD33" s="506"/>
      <c r="AE33" s="506"/>
      <c r="AF33" s="506"/>
      <c r="AG33" s="507"/>
      <c r="AH33" s="517"/>
      <c r="AI33" s="518"/>
      <c r="AJ33" s="518"/>
      <c r="AK33" s="518"/>
      <c r="AL33" s="518"/>
      <c r="AM33" s="519"/>
      <c r="AN33" s="81"/>
      <c r="AO33" s="491"/>
      <c r="AP33" s="492"/>
      <c r="AQ33" s="492"/>
      <c r="AR33" s="492"/>
      <c r="AS33" s="492"/>
      <c r="AT33" s="493"/>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459"/>
      <c r="C34" s="459"/>
      <c r="D34" s="460"/>
      <c r="E34" s="500"/>
      <c r="F34" s="501"/>
      <c r="G34" s="501"/>
      <c r="H34" s="501"/>
      <c r="I34" s="501"/>
      <c r="J34" s="537" t="str">
        <f>IF(AND('Mapa de Riesgos'!$H$49="Baja",'Mapa de Riesgos'!$L$49="Leve"),CONCATENATE("R",'Mapa de Riesgos'!$A$49),"")</f>
        <v/>
      </c>
      <c r="K34" s="535"/>
      <c r="L34" s="535" t="str">
        <f>IF(AND('Mapa de Riesgos'!$H$55="Baja",'Mapa de Riesgos'!$L$55="Leve"),CONCATENATE("R",'Mapa de Riesgos'!$A$55),"")</f>
        <v/>
      </c>
      <c r="M34" s="535"/>
      <c r="N34" s="535" t="str">
        <f>IF(AND('Mapa de Riesgos'!$H$61="Baja",'Mapa de Riesgos'!$L$61="Leve"),CONCATENATE("R",'Mapa de Riesgos'!$A$61),"")</f>
        <v/>
      </c>
      <c r="O34" s="536"/>
      <c r="P34" s="527" t="str">
        <f>IF(AND('Mapa de Riesgos'!$H$49="Baja",'Mapa de Riesgos'!$L$49="Menor"),CONCATENATE("R",'Mapa de Riesgos'!$A$49),"")</f>
        <v/>
      </c>
      <c r="Q34" s="527"/>
      <c r="R34" s="527" t="str">
        <f>IF(AND('Mapa de Riesgos'!$H$55="Baja",'Mapa de Riesgos'!$L$55="Menor"),CONCATENATE("R",'Mapa de Riesgos'!$A$55),"")</f>
        <v/>
      </c>
      <c r="S34" s="527"/>
      <c r="T34" s="527" t="str">
        <f>IF(AND('Mapa de Riesgos'!$H$61="Baja",'Mapa de Riesgos'!$L$61="Menor"),CONCATENATE("R",'Mapa de Riesgos'!$A$61),"")</f>
        <v/>
      </c>
      <c r="U34" s="528"/>
      <c r="V34" s="526" t="str">
        <f>IF(AND('Mapa de Riesgos'!$H$49="Baja",'Mapa de Riesgos'!$L$49="Moderado"),CONCATENATE("R",'Mapa de Riesgos'!$A$49),"")</f>
        <v/>
      </c>
      <c r="W34" s="527"/>
      <c r="X34" s="527" t="str">
        <f>IF(AND('Mapa de Riesgos'!$H$55="Baja",'Mapa de Riesgos'!$L$55="Moderado"),CONCATENATE("R",'Mapa de Riesgos'!$A$55),"")</f>
        <v/>
      </c>
      <c r="Y34" s="527"/>
      <c r="Z34" s="527" t="str">
        <f>IF(AND('Mapa de Riesgos'!$H$61="Baja",'Mapa de Riesgos'!$L$61="Moderado"),CONCATENATE("R",'Mapa de Riesgos'!$A$61),"")</f>
        <v/>
      </c>
      <c r="AA34" s="528"/>
      <c r="AB34" s="510" t="str">
        <f>IF(AND('Mapa de Riesgos'!$H$49="Baja",'Mapa de Riesgos'!$L$49="Mayor"),CONCATENATE("R",'Mapa de Riesgos'!$A$49),"")</f>
        <v/>
      </c>
      <c r="AC34" s="506"/>
      <c r="AD34" s="506" t="str">
        <f>IF(AND('Mapa de Riesgos'!$H$55="Baja",'Mapa de Riesgos'!$L$55="Mayor"),CONCATENATE("R",'Mapa de Riesgos'!$A$55),"")</f>
        <v/>
      </c>
      <c r="AE34" s="506"/>
      <c r="AF34" s="506" t="str">
        <f>IF(AND('Mapa de Riesgos'!$H$61="Baja",'Mapa de Riesgos'!$L$61="Mayor"),CONCATENATE("R",'Mapa de Riesgos'!$A$61),"")</f>
        <v/>
      </c>
      <c r="AG34" s="507"/>
      <c r="AH34" s="517" t="str">
        <f>IF(AND('Mapa de Riesgos'!$H$49="Baja",'Mapa de Riesgos'!$L$49="Catastrófico"),CONCATENATE("R",'Mapa de Riesgos'!$A$49),"")</f>
        <v/>
      </c>
      <c r="AI34" s="518"/>
      <c r="AJ34" s="518" t="str">
        <f>IF(AND('Mapa de Riesgos'!$H$55="Baja",'Mapa de Riesgos'!$L$55="Catastrófico"),CONCATENATE("R",'Mapa de Riesgos'!$A$55),"")</f>
        <v/>
      </c>
      <c r="AK34" s="518"/>
      <c r="AL34" s="518" t="str">
        <f>IF(AND('Mapa de Riesgos'!$H$61="Baja",'Mapa de Riesgos'!$L$61="Catastrófico"),CONCATENATE("R",'Mapa de Riesgos'!$A$61),"")</f>
        <v/>
      </c>
      <c r="AM34" s="519"/>
      <c r="AN34" s="81"/>
      <c r="AO34" s="491"/>
      <c r="AP34" s="492"/>
      <c r="AQ34" s="492"/>
      <c r="AR34" s="492"/>
      <c r="AS34" s="492"/>
      <c r="AT34" s="493"/>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459"/>
      <c r="C35" s="459"/>
      <c r="D35" s="460"/>
      <c r="E35" s="500"/>
      <c r="F35" s="501"/>
      <c r="G35" s="501"/>
      <c r="H35" s="501"/>
      <c r="I35" s="501"/>
      <c r="J35" s="537"/>
      <c r="K35" s="535"/>
      <c r="L35" s="535"/>
      <c r="M35" s="535"/>
      <c r="N35" s="535"/>
      <c r="O35" s="536"/>
      <c r="P35" s="527"/>
      <c r="Q35" s="527"/>
      <c r="R35" s="527"/>
      <c r="S35" s="527"/>
      <c r="T35" s="527"/>
      <c r="U35" s="528"/>
      <c r="V35" s="526"/>
      <c r="W35" s="527"/>
      <c r="X35" s="527"/>
      <c r="Y35" s="527"/>
      <c r="Z35" s="527"/>
      <c r="AA35" s="528"/>
      <c r="AB35" s="510"/>
      <c r="AC35" s="506"/>
      <c r="AD35" s="506"/>
      <c r="AE35" s="506"/>
      <c r="AF35" s="506"/>
      <c r="AG35" s="507"/>
      <c r="AH35" s="517"/>
      <c r="AI35" s="518"/>
      <c r="AJ35" s="518"/>
      <c r="AK35" s="518"/>
      <c r="AL35" s="518"/>
      <c r="AM35" s="519"/>
      <c r="AN35" s="81"/>
      <c r="AO35" s="491"/>
      <c r="AP35" s="492"/>
      <c r="AQ35" s="492"/>
      <c r="AR35" s="492"/>
      <c r="AS35" s="492"/>
      <c r="AT35" s="493"/>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459"/>
      <c r="C36" s="459"/>
      <c r="D36" s="460"/>
      <c r="E36" s="500"/>
      <c r="F36" s="501"/>
      <c r="G36" s="501"/>
      <c r="H36" s="501"/>
      <c r="I36" s="501"/>
      <c r="J36" s="537" t="str">
        <f>IF(AND('Mapa de Riesgos'!$H$67="Baja",'Mapa de Riesgos'!$L$67="Leve"),CONCATENATE("R",'Mapa de Riesgos'!$A$67),"")</f>
        <v/>
      </c>
      <c r="K36" s="535"/>
      <c r="L36" s="535" t="str">
        <f>IF(AND('Mapa de Riesgos'!$H$73="Baja",'Mapa de Riesgos'!$L$73="Leve"),CONCATENATE("R",'Mapa de Riesgos'!$A$73),"")</f>
        <v/>
      </c>
      <c r="M36" s="535"/>
      <c r="N36" s="535" t="str">
        <f>IF(AND('Mapa de Riesgos'!$H$79="Baja",'Mapa de Riesgos'!$L$79="Leve"),CONCATENATE("R",'Mapa de Riesgos'!$A$79),"")</f>
        <v/>
      </c>
      <c r="O36" s="536"/>
      <c r="P36" s="527" t="str">
        <f>IF(AND('Mapa de Riesgos'!$H$67="Baja",'Mapa de Riesgos'!$L$67="Menor"),CONCATENATE("R",'Mapa de Riesgos'!$A$67),"")</f>
        <v/>
      </c>
      <c r="Q36" s="527"/>
      <c r="R36" s="527" t="str">
        <f>IF(AND('Mapa de Riesgos'!$H$73="Baja",'Mapa de Riesgos'!$L$73="Menor"),CONCATENATE("R",'Mapa de Riesgos'!$A$73),"")</f>
        <v/>
      </c>
      <c r="S36" s="527"/>
      <c r="T36" s="527" t="str">
        <f>IF(AND('Mapa de Riesgos'!$H$79="Baja",'Mapa de Riesgos'!$L$79="Menor"),CONCATENATE("R",'Mapa de Riesgos'!$A$79),"")</f>
        <v/>
      </c>
      <c r="U36" s="528"/>
      <c r="V36" s="526" t="str">
        <f>IF(AND('Mapa de Riesgos'!$H$67="Baja",'Mapa de Riesgos'!$L$67="Moderado"),CONCATENATE("R",'Mapa de Riesgos'!$A$67),"")</f>
        <v/>
      </c>
      <c r="W36" s="527"/>
      <c r="X36" s="527" t="str">
        <f>IF(AND('Mapa de Riesgos'!$H$73="Baja",'Mapa de Riesgos'!$L$73="Moderado"),CONCATENATE("R",'Mapa de Riesgos'!$A$73),"")</f>
        <v/>
      </c>
      <c r="Y36" s="527"/>
      <c r="Z36" s="527" t="str">
        <f>IF(AND('Mapa de Riesgos'!$H$79="Baja",'Mapa de Riesgos'!$L$79="Moderado"),CONCATENATE("R",'Mapa de Riesgos'!$A$79),"")</f>
        <v/>
      </c>
      <c r="AA36" s="528"/>
      <c r="AB36" s="510" t="str">
        <f>IF(AND('Mapa de Riesgos'!$H$67="Baja",'Mapa de Riesgos'!$L$67="Mayor"),CONCATENATE("R",'Mapa de Riesgos'!$A$67),"")</f>
        <v/>
      </c>
      <c r="AC36" s="506"/>
      <c r="AD36" s="506" t="str">
        <f>IF(AND('Mapa de Riesgos'!$H$73="Baja",'Mapa de Riesgos'!$L$73="Mayor"),CONCATENATE("R",'Mapa de Riesgos'!$A$73),"")</f>
        <v/>
      </c>
      <c r="AE36" s="506"/>
      <c r="AF36" s="506" t="str">
        <f>IF(AND('Mapa de Riesgos'!$H$79="Baja",'Mapa de Riesgos'!$L$79="Mayor"),CONCATENATE("R",'Mapa de Riesgos'!$A$79),"")</f>
        <v/>
      </c>
      <c r="AG36" s="507"/>
      <c r="AH36" s="517" t="str">
        <f>IF(AND('Mapa de Riesgos'!$H$67="Baja",'Mapa de Riesgos'!$L$67="Catastrófico"),CONCATENATE("R",'Mapa de Riesgos'!$A$67),"")</f>
        <v/>
      </c>
      <c r="AI36" s="518"/>
      <c r="AJ36" s="518" t="str">
        <f>IF(AND('Mapa de Riesgos'!$H$73="Baja",'Mapa de Riesgos'!$L$73="Catastrófico"),CONCATENATE("R",'Mapa de Riesgos'!$A$73),"")</f>
        <v/>
      </c>
      <c r="AK36" s="518"/>
      <c r="AL36" s="518" t="str">
        <f>IF(AND('Mapa de Riesgos'!$H$79="Baja",'Mapa de Riesgos'!$L$79="Catastrófico"),CONCATENATE("R",'Mapa de Riesgos'!$A$79),"")</f>
        <v/>
      </c>
      <c r="AM36" s="519"/>
      <c r="AN36" s="81"/>
      <c r="AO36" s="491"/>
      <c r="AP36" s="492"/>
      <c r="AQ36" s="492"/>
      <c r="AR36" s="492"/>
      <c r="AS36" s="492"/>
      <c r="AT36" s="493"/>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459"/>
      <c r="C37" s="459"/>
      <c r="D37" s="460"/>
      <c r="E37" s="503"/>
      <c r="F37" s="504"/>
      <c r="G37" s="504"/>
      <c r="H37" s="504"/>
      <c r="I37" s="504"/>
      <c r="J37" s="538"/>
      <c r="K37" s="539"/>
      <c r="L37" s="539"/>
      <c r="M37" s="539"/>
      <c r="N37" s="539"/>
      <c r="O37" s="540"/>
      <c r="P37" s="530"/>
      <c r="Q37" s="530"/>
      <c r="R37" s="530"/>
      <c r="S37" s="530"/>
      <c r="T37" s="530"/>
      <c r="U37" s="531"/>
      <c r="V37" s="529"/>
      <c r="W37" s="530"/>
      <c r="X37" s="530"/>
      <c r="Y37" s="530"/>
      <c r="Z37" s="530"/>
      <c r="AA37" s="531"/>
      <c r="AB37" s="514"/>
      <c r="AC37" s="515"/>
      <c r="AD37" s="515"/>
      <c r="AE37" s="515"/>
      <c r="AF37" s="515"/>
      <c r="AG37" s="516"/>
      <c r="AH37" s="520"/>
      <c r="AI37" s="521"/>
      <c r="AJ37" s="521"/>
      <c r="AK37" s="521"/>
      <c r="AL37" s="521"/>
      <c r="AM37" s="522"/>
      <c r="AN37" s="81"/>
      <c r="AO37" s="494"/>
      <c r="AP37" s="495"/>
      <c r="AQ37" s="495"/>
      <c r="AR37" s="495"/>
      <c r="AS37" s="495"/>
      <c r="AT37" s="496"/>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459"/>
      <c r="C38" s="459"/>
      <c r="D38" s="460"/>
      <c r="E38" s="497" t="s">
        <v>137</v>
      </c>
      <c r="F38" s="498"/>
      <c r="G38" s="498"/>
      <c r="H38" s="498"/>
      <c r="I38" s="499"/>
      <c r="J38" s="541" t="str">
        <f>IF(AND('Mapa de Riesgos'!$H$12="Muy Baja",'Mapa de Riesgos'!$L$12="Leve"),CONCATENATE("R",'Mapa de Riesgos'!$A$12),"")</f>
        <v/>
      </c>
      <c r="K38" s="542"/>
      <c r="L38" s="542" t="str">
        <f>IF(AND('Mapa de Riesgos'!$H$19="Muy Baja",'Mapa de Riesgos'!$L$19="Leve"),CONCATENATE("R",'Mapa de Riesgos'!$A$19),"")</f>
        <v/>
      </c>
      <c r="M38" s="542"/>
      <c r="N38" s="542" t="str">
        <f>IF(AND('Mapa de Riesgos'!$H$25="Muy Baja",'Mapa de Riesgos'!$L$25="Leve"),CONCATENATE("R",'Mapa de Riesgos'!$A$25),"")</f>
        <v/>
      </c>
      <c r="O38" s="543"/>
      <c r="P38" s="541" t="str">
        <f>IF(AND('Mapa de Riesgos'!$H$12="Muy Baja",'Mapa de Riesgos'!$L$12="Menor"),CONCATENATE("R",'Mapa de Riesgos'!$A$12),"")</f>
        <v/>
      </c>
      <c r="Q38" s="542"/>
      <c r="R38" s="542" t="str">
        <f>IF(AND('Mapa de Riesgos'!$H$19="Muy Baja",'Mapa de Riesgos'!$L$19="Menor"),CONCATENATE("R",'Mapa de Riesgos'!$A$19),"")</f>
        <v/>
      </c>
      <c r="S38" s="542"/>
      <c r="T38" s="542" t="str">
        <f>IF(AND('Mapa de Riesgos'!$H$25="Muy Baja",'Mapa de Riesgos'!$L$25="Menor"),CONCATENATE("R",'Mapa de Riesgos'!$A$25),"")</f>
        <v/>
      </c>
      <c r="U38" s="543"/>
      <c r="V38" s="532" t="str">
        <f>IF(AND('Mapa de Riesgos'!$H$12="Muy Baja",'Mapa de Riesgos'!$L$12="Moderado"),CONCATENATE("R",'Mapa de Riesgos'!$A$12),"")</f>
        <v/>
      </c>
      <c r="W38" s="533"/>
      <c r="X38" s="533" t="str">
        <f>IF(AND('Mapa de Riesgos'!$H$19="Muy Baja",'Mapa de Riesgos'!$L$19="Moderado"),CONCATENATE("R",'Mapa de Riesgos'!$A$19),"")</f>
        <v/>
      </c>
      <c r="Y38" s="533"/>
      <c r="Z38" s="533" t="str">
        <f>IF(AND('Mapa de Riesgos'!$H$25="Muy Baja",'Mapa de Riesgos'!$L$25="Moderado"),CONCATENATE("R",'Mapa de Riesgos'!$A$25),"")</f>
        <v/>
      </c>
      <c r="AA38" s="534"/>
      <c r="AB38" s="508" t="str">
        <f>IF(AND('Mapa de Riesgos'!$H$12="Muy Baja",'Mapa de Riesgos'!$L$12="Mayor"),CONCATENATE("R",'Mapa de Riesgos'!$A$12),"")</f>
        <v/>
      </c>
      <c r="AC38" s="509"/>
      <c r="AD38" s="509" t="str">
        <f>IF(AND('Mapa de Riesgos'!$H$19="Muy Baja",'Mapa de Riesgos'!$L$19="Mayor"),CONCATENATE("R",'Mapa de Riesgos'!$A$19),"")</f>
        <v/>
      </c>
      <c r="AE38" s="509"/>
      <c r="AF38" s="509" t="str">
        <f>IF(AND('Mapa de Riesgos'!$H$25="Muy Baja",'Mapa de Riesgos'!$L$25="Mayor"),CONCATENATE("R",'Mapa de Riesgos'!$A$25),"")</f>
        <v/>
      </c>
      <c r="AG38" s="511"/>
      <c r="AH38" s="523" t="str">
        <f>IF(AND('Mapa de Riesgos'!$H$12="Muy Baja",'Mapa de Riesgos'!$L$12="Catastrófico"),CONCATENATE("R",'Mapa de Riesgos'!$A$12),"")</f>
        <v/>
      </c>
      <c r="AI38" s="524"/>
      <c r="AJ38" s="524" t="str">
        <f>IF(AND('Mapa de Riesgos'!$H$19="Muy Baja",'Mapa de Riesgos'!$L$19="Catastrófico"),CONCATENATE("R",'Mapa de Riesgos'!$A$19),"")</f>
        <v/>
      </c>
      <c r="AK38" s="524"/>
      <c r="AL38" s="524" t="str">
        <f>IF(AND('Mapa de Riesgos'!$H$25="Muy Baja",'Mapa de Riesgos'!$L$25="Catastrófico"),CONCATENATE("R",'Mapa de Riesgos'!$A$25),"")</f>
        <v/>
      </c>
      <c r="AM38" s="525"/>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459"/>
      <c r="C39" s="459"/>
      <c r="D39" s="460"/>
      <c r="E39" s="500"/>
      <c r="F39" s="501"/>
      <c r="G39" s="501"/>
      <c r="H39" s="501"/>
      <c r="I39" s="502"/>
      <c r="J39" s="537"/>
      <c r="K39" s="535"/>
      <c r="L39" s="535"/>
      <c r="M39" s="535"/>
      <c r="N39" s="535"/>
      <c r="O39" s="536"/>
      <c r="P39" s="537"/>
      <c r="Q39" s="535"/>
      <c r="R39" s="535"/>
      <c r="S39" s="535"/>
      <c r="T39" s="535"/>
      <c r="U39" s="536"/>
      <c r="V39" s="526"/>
      <c r="W39" s="527"/>
      <c r="X39" s="527"/>
      <c r="Y39" s="527"/>
      <c r="Z39" s="527"/>
      <c r="AA39" s="528"/>
      <c r="AB39" s="510"/>
      <c r="AC39" s="506"/>
      <c r="AD39" s="506"/>
      <c r="AE39" s="506"/>
      <c r="AF39" s="506"/>
      <c r="AG39" s="507"/>
      <c r="AH39" s="517"/>
      <c r="AI39" s="518"/>
      <c r="AJ39" s="518"/>
      <c r="AK39" s="518"/>
      <c r="AL39" s="518"/>
      <c r="AM39" s="519"/>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459"/>
      <c r="C40" s="459"/>
      <c r="D40" s="460"/>
      <c r="E40" s="500"/>
      <c r="F40" s="501"/>
      <c r="G40" s="501"/>
      <c r="H40" s="501"/>
      <c r="I40" s="502"/>
      <c r="J40" s="537" t="str">
        <f>IF(AND('Mapa de Riesgos'!$H$31="Muy Baja",'Mapa de Riesgos'!$L$31="Leve"),CONCATENATE("R",'Mapa de Riesgos'!$A$31),"")</f>
        <v/>
      </c>
      <c r="K40" s="535"/>
      <c r="L40" s="535" t="str">
        <f>IF(AND('Mapa de Riesgos'!$H$37="Muy Baja",'Mapa de Riesgos'!$L$37="Leve"),CONCATENATE("R",'Mapa de Riesgos'!$A$37),"")</f>
        <v/>
      </c>
      <c r="M40" s="535"/>
      <c r="N40" s="535" t="str">
        <f>IF(AND('Mapa de Riesgos'!$H$43="Muy Baja",'Mapa de Riesgos'!$L$43="Leve"),CONCATENATE("R",'Mapa de Riesgos'!$A$43),"")</f>
        <v/>
      </c>
      <c r="O40" s="536"/>
      <c r="P40" s="537" t="str">
        <f>IF(AND('Mapa de Riesgos'!$H$31="Muy Baja",'Mapa de Riesgos'!$L$31="Menor"),CONCATENATE("R",'Mapa de Riesgos'!$A$31),"")</f>
        <v/>
      </c>
      <c r="Q40" s="535"/>
      <c r="R40" s="535" t="str">
        <f>IF(AND('Mapa de Riesgos'!$H$37="Muy Baja",'Mapa de Riesgos'!$L$37="Menor"),CONCATENATE("R",'Mapa de Riesgos'!$A$37),"")</f>
        <v/>
      </c>
      <c r="S40" s="535"/>
      <c r="T40" s="535" t="str">
        <f>IF(AND('Mapa de Riesgos'!$H$43="Muy Baja",'Mapa de Riesgos'!$L$43="Menor"),CONCATENATE("R",'Mapa de Riesgos'!$A$43),"")</f>
        <v/>
      </c>
      <c r="U40" s="536"/>
      <c r="V40" s="526" t="str">
        <f>IF(AND('Mapa de Riesgos'!$H$31="Muy Baja",'Mapa de Riesgos'!$L$31="Moderado"),CONCATENATE("R",'Mapa de Riesgos'!$A$31),"")</f>
        <v/>
      </c>
      <c r="W40" s="527"/>
      <c r="X40" s="527" t="str">
        <f>IF(AND('Mapa de Riesgos'!$H$37="Muy Baja",'Mapa de Riesgos'!$L$37="Moderado"),CONCATENATE("R",'Mapa de Riesgos'!$A$37),"")</f>
        <v/>
      </c>
      <c r="Y40" s="527"/>
      <c r="Z40" s="527" t="str">
        <f>IF(AND('Mapa de Riesgos'!$H$43="Muy Baja",'Mapa de Riesgos'!$L$43="Moderado"),CONCATENATE("R",'Mapa de Riesgos'!$A$43),"")</f>
        <v/>
      </c>
      <c r="AA40" s="528"/>
      <c r="AB40" s="510" t="str">
        <f>IF(AND('Mapa de Riesgos'!$H$31="Muy Baja",'Mapa de Riesgos'!$L$31="Mayor"),CONCATENATE("R",'Mapa de Riesgos'!$A$31),"")</f>
        <v/>
      </c>
      <c r="AC40" s="506"/>
      <c r="AD40" s="506" t="str">
        <f>IF(AND('Mapa de Riesgos'!$H$37="Muy Baja",'Mapa de Riesgos'!$L$37="Mayor"),CONCATENATE("R",'Mapa de Riesgos'!$A$37),"")</f>
        <v/>
      </c>
      <c r="AE40" s="506"/>
      <c r="AF40" s="506" t="str">
        <f>IF(AND('Mapa de Riesgos'!$H$43="Muy Baja",'Mapa de Riesgos'!$L$43="Mayor"),CONCATENATE("R",'Mapa de Riesgos'!$A$43),"")</f>
        <v/>
      </c>
      <c r="AG40" s="507"/>
      <c r="AH40" s="517" t="str">
        <f>IF(AND('Mapa de Riesgos'!$H$31="Muy Baja",'Mapa de Riesgos'!$L$31="Catastrófico"),CONCATENATE("R",'Mapa de Riesgos'!$A$31),"")</f>
        <v/>
      </c>
      <c r="AI40" s="518"/>
      <c r="AJ40" s="518" t="str">
        <f>IF(AND('Mapa de Riesgos'!$H$37="Muy Baja",'Mapa de Riesgos'!$L$37="Catastrófico"),CONCATENATE("R",'Mapa de Riesgos'!$A$37),"")</f>
        <v/>
      </c>
      <c r="AK40" s="518"/>
      <c r="AL40" s="518" t="str">
        <f>IF(AND('Mapa de Riesgos'!$H$43="Muy Baja",'Mapa de Riesgos'!$L$43="Catastrófico"),CONCATENATE("R",'Mapa de Riesgos'!$A$43),"")</f>
        <v/>
      </c>
      <c r="AM40" s="519"/>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459"/>
      <c r="C41" s="459"/>
      <c r="D41" s="460"/>
      <c r="E41" s="500"/>
      <c r="F41" s="501"/>
      <c r="G41" s="501"/>
      <c r="H41" s="501"/>
      <c r="I41" s="502"/>
      <c r="J41" s="537"/>
      <c r="K41" s="535"/>
      <c r="L41" s="535"/>
      <c r="M41" s="535"/>
      <c r="N41" s="535"/>
      <c r="O41" s="536"/>
      <c r="P41" s="537"/>
      <c r="Q41" s="535"/>
      <c r="R41" s="535"/>
      <c r="S41" s="535"/>
      <c r="T41" s="535"/>
      <c r="U41" s="536"/>
      <c r="V41" s="526"/>
      <c r="W41" s="527"/>
      <c r="X41" s="527"/>
      <c r="Y41" s="527"/>
      <c r="Z41" s="527"/>
      <c r="AA41" s="528"/>
      <c r="AB41" s="510"/>
      <c r="AC41" s="506"/>
      <c r="AD41" s="506"/>
      <c r="AE41" s="506"/>
      <c r="AF41" s="506"/>
      <c r="AG41" s="507"/>
      <c r="AH41" s="517"/>
      <c r="AI41" s="518"/>
      <c r="AJ41" s="518"/>
      <c r="AK41" s="518"/>
      <c r="AL41" s="518"/>
      <c r="AM41" s="519"/>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459"/>
      <c r="C42" s="459"/>
      <c r="D42" s="460"/>
      <c r="E42" s="500"/>
      <c r="F42" s="501"/>
      <c r="G42" s="501"/>
      <c r="H42" s="501"/>
      <c r="I42" s="502"/>
      <c r="J42" s="537" t="str">
        <f>IF(AND('Mapa de Riesgos'!$H$49="Muy Baja",'Mapa de Riesgos'!$L$49="Leve"),CONCATENATE("R",'Mapa de Riesgos'!$A$49),"")</f>
        <v/>
      </c>
      <c r="K42" s="535"/>
      <c r="L42" s="535" t="str">
        <f>IF(AND('Mapa de Riesgos'!$H$55="Muy Baja",'Mapa de Riesgos'!$L$55="Leve"),CONCATENATE("R",'Mapa de Riesgos'!$A$55),"")</f>
        <v/>
      </c>
      <c r="M42" s="535"/>
      <c r="N42" s="535" t="str">
        <f>IF(AND('Mapa de Riesgos'!$H$61="Muy Baja",'Mapa de Riesgos'!$L$61="Leve"),CONCATENATE("R",'Mapa de Riesgos'!$A$61),"")</f>
        <v/>
      </c>
      <c r="O42" s="536"/>
      <c r="P42" s="537" t="str">
        <f>IF(AND('Mapa de Riesgos'!$H$49="Muy Baja",'Mapa de Riesgos'!$L$49="Menor"),CONCATENATE("R",'Mapa de Riesgos'!$A$49),"")</f>
        <v/>
      </c>
      <c r="Q42" s="535"/>
      <c r="R42" s="535" t="str">
        <f>IF(AND('Mapa de Riesgos'!$H$55="Muy Baja",'Mapa de Riesgos'!$L$55="Menor"),CONCATENATE("R",'Mapa de Riesgos'!$A$55),"")</f>
        <v/>
      </c>
      <c r="S42" s="535"/>
      <c r="T42" s="535" t="str">
        <f>IF(AND('Mapa de Riesgos'!$H$61="Muy Baja",'Mapa de Riesgos'!$L$61="Menor"),CONCATENATE("R",'Mapa de Riesgos'!$A$61),"")</f>
        <v/>
      </c>
      <c r="U42" s="536"/>
      <c r="V42" s="526" t="str">
        <f>IF(AND('Mapa de Riesgos'!$H$49="Muy Baja",'Mapa de Riesgos'!$L$49="Moderado"),CONCATENATE("R",'Mapa de Riesgos'!$A$49),"")</f>
        <v/>
      </c>
      <c r="W42" s="527"/>
      <c r="X42" s="527" t="str">
        <f>IF(AND('Mapa de Riesgos'!$H$55="Muy Baja",'Mapa de Riesgos'!$L$55="Moderado"),CONCATENATE("R",'Mapa de Riesgos'!$A$55),"")</f>
        <v/>
      </c>
      <c r="Y42" s="527"/>
      <c r="Z42" s="527" t="str">
        <f>IF(AND('Mapa de Riesgos'!$H$61="Muy Baja",'Mapa de Riesgos'!$L$61="Moderado"),CONCATENATE("R",'Mapa de Riesgos'!$A$61),"")</f>
        <v/>
      </c>
      <c r="AA42" s="528"/>
      <c r="AB42" s="510" t="str">
        <f>IF(AND('Mapa de Riesgos'!$H$49="Muy Baja",'Mapa de Riesgos'!$L$49="Mayor"),CONCATENATE("R",'Mapa de Riesgos'!$A$49),"")</f>
        <v/>
      </c>
      <c r="AC42" s="506"/>
      <c r="AD42" s="506" t="str">
        <f>IF(AND('Mapa de Riesgos'!$H$55="Muy Baja",'Mapa de Riesgos'!$L$55="Mayor"),CONCATENATE("R",'Mapa de Riesgos'!$A$55),"")</f>
        <v/>
      </c>
      <c r="AE42" s="506"/>
      <c r="AF42" s="506" t="str">
        <f>IF(AND('Mapa de Riesgos'!$H$61="Muy Baja",'Mapa de Riesgos'!$L$61="Mayor"),CONCATENATE("R",'Mapa de Riesgos'!$A$61),"")</f>
        <v/>
      </c>
      <c r="AG42" s="507"/>
      <c r="AH42" s="517" t="str">
        <f>IF(AND('Mapa de Riesgos'!$H$49="Muy Baja",'Mapa de Riesgos'!$L$49="Catastrófico"),CONCATENATE("R",'Mapa de Riesgos'!$A$49),"")</f>
        <v/>
      </c>
      <c r="AI42" s="518"/>
      <c r="AJ42" s="518" t="str">
        <f>IF(AND('Mapa de Riesgos'!$H$55="Muy Baja",'Mapa de Riesgos'!$L$55="Catastrófico"),CONCATENATE("R",'Mapa de Riesgos'!$A$55),"")</f>
        <v/>
      </c>
      <c r="AK42" s="518"/>
      <c r="AL42" s="518" t="str">
        <f>IF(AND('Mapa de Riesgos'!$H$61="Muy Baja",'Mapa de Riesgos'!$L$61="Catastrófico"),CONCATENATE("R",'Mapa de Riesgos'!$A$61),"")</f>
        <v/>
      </c>
      <c r="AM42" s="519"/>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459"/>
      <c r="C43" s="459"/>
      <c r="D43" s="460"/>
      <c r="E43" s="500"/>
      <c r="F43" s="501"/>
      <c r="G43" s="501"/>
      <c r="H43" s="501"/>
      <c r="I43" s="502"/>
      <c r="J43" s="537"/>
      <c r="K43" s="535"/>
      <c r="L43" s="535"/>
      <c r="M43" s="535"/>
      <c r="N43" s="535"/>
      <c r="O43" s="536"/>
      <c r="P43" s="537"/>
      <c r="Q43" s="535"/>
      <c r="R43" s="535"/>
      <c r="S43" s="535"/>
      <c r="T43" s="535"/>
      <c r="U43" s="536"/>
      <c r="V43" s="526"/>
      <c r="W43" s="527"/>
      <c r="X43" s="527"/>
      <c r="Y43" s="527"/>
      <c r="Z43" s="527"/>
      <c r="AA43" s="528"/>
      <c r="AB43" s="510"/>
      <c r="AC43" s="506"/>
      <c r="AD43" s="506"/>
      <c r="AE43" s="506"/>
      <c r="AF43" s="506"/>
      <c r="AG43" s="507"/>
      <c r="AH43" s="517"/>
      <c r="AI43" s="518"/>
      <c r="AJ43" s="518"/>
      <c r="AK43" s="518"/>
      <c r="AL43" s="518"/>
      <c r="AM43" s="519"/>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459"/>
      <c r="C44" s="459"/>
      <c r="D44" s="460"/>
      <c r="E44" s="500"/>
      <c r="F44" s="501"/>
      <c r="G44" s="501"/>
      <c r="H44" s="501"/>
      <c r="I44" s="502"/>
      <c r="J44" s="537" t="str">
        <f>IF(AND('Mapa de Riesgos'!$H$67="Muy Baja",'Mapa de Riesgos'!$L$67="Leve"),CONCATENATE("R",'Mapa de Riesgos'!$A$67),"")</f>
        <v/>
      </c>
      <c r="K44" s="535"/>
      <c r="L44" s="535" t="str">
        <f>IF(AND('Mapa de Riesgos'!$H$73="Muy Baja",'Mapa de Riesgos'!$L$73="Leve"),CONCATENATE("R",'Mapa de Riesgos'!$A$73),"")</f>
        <v/>
      </c>
      <c r="M44" s="535"/>
      <c r="N44" s="535" t="str">
        <f>IF(AND('Mapa de Riesgos'!$H$79="Muy Baja",'Mapa de Riesgos'!$L$79="Leve"),CONCATENATE("R",'Mapa de Riesgos'!$A$79),"")</f>
        <v/>
      </c>
      <c r="O44" s="536"/>
      <c r="P44" s="537" t="str">
        <f>IF(AND('Mapa de Riesgos'!$H$67="Muy Baja",'Mapa de Riesgos'!$L$67="Menor"),CONCATENATE("R",'Mapa de Riesgos'!$A$67),"")</f>
        <v/>
      </c>
      <c r="Q44" s="535"/>
      <c r="R44" s="535" t="str">
        <f>IF(AND('Mapa de Riesgos'!$H$73="Muy Baja",'Mapa de Riesgos'!$L$73="Menor"),CONCATENATE("R",'Mapa de Riesgos'!$A$73),"")</f>
        <v/>
      </c>
      <c r="S44" s="535"/>
      <c r="T44" s="535" t="str">
        <f>IF(AND('Mapa de Riesgos'!$H$79="Muy Baja",'Mapa de Riesgos'!$L$79="Menor"),CONCATENATE("R",'Mapa de Riesgos'!$A$79),"")</f>
        <v/>
      </c>
      <c r="U44" s="536"/>
      <c r="V44" s="526" t="str">
        <f>IF(AND('Mapa de Riesgos'!$H$67="Muy Baja",'Mapa de Riesgos'!$L$67="Moderado"),CONCATENATE("R",'Mapa de Riesgos'!$A$67),"")</f>
        <v/>
      </c>
      <c r="W44" s="527"/>
      <c r="X44" s="527" t="str">
        <f>IF(AND('Mapa de Riesgos'!$H$73="Muy Baja",'Mapa de Riesgos'!$L$73="Moderado"),CONCATENATE("R",'Mapa de Riesgos'!$A$73),"")</f>
        <v/>
      </c>
      <c r="Y44" s="527"/>
      <c r="Z44" s="527" t="str">
        <f>IF(AND('Mapa de Riesgos'!$H$79="Muy Baja",'Mapa de Riesgos'!$L$79="Moderado"),CONCATENATE("R",'Mapa de Riesgos'!$A$79),"")</f>
        <v/>
      </c>
      <c r="AA44" s="528"/>
      <c r="AB44" s="510" t="str">
        <f>IF(AND('Mapa de Riesgos'!$H$67="Muy Baja",'Mapa de Riesgos'!$L$67="Mayor"),CONCATENATE("R",'Mapa de Riesgos'!$A$67),"")</f>
        <v/>
      </c>
      <c r="AC44" s="506"/>
      <c r="AD44" s="506" t="str">
        <f>IF(AND('Mapa de Riesgos'!$H$73="Muy Baja",'Mapa de Riesgos'!$L$73="Mayor"),CONCATENATE("R",'Mapa de Riesgos'!$A$73),"")</f>
        <v/>
      </c>
      <c r="AE44" s="506"/>
      <c r="AF44" s="506" t="str">
        <f>IF(AND('Mapa de Riesgos'!$H$79="Muy Baja",'Mapa de Riesgos'!$L$79="Mayor"),CONCATENATE("R",'Mapa de Riesgos'!$A$79),"")</f>
        <v/>
      </c>
      <c r="AG44" s="507"/>
      <c r="AH44" s="517" t="str">
        <f>IF(AND('Mapa de Riesgos'!$H$67="Muy Baja",'Mapa de Riesgos'!$L$67="Catastrófico"),CONCATENATE("R",'Mapa de Riesgos'!$A$67),"")</f>
        <v/>
      </c>
      <c r="AI44" s="518"/>
      <c r="AJ44" s="518" t="str">
        <f>IF(AND('Mapa de Riesgos'!$H$73="Muy Baja",'Mapa de Riesgos'!$L$73="Catastrófico"),CONCATENATE("R",'Mapa de Riesgos'!$A$73),"")</f>
        <v/>
      </c>
      <c r="AK44" s="518"/>
      <c r="AL44" s="518" t="str">
        <f>IF(AND('Mapa de Riesgos'!$H$79="Muy Baja",'Mapa de Riesgos'!$L$79="Catastrófico"),CONCATENATE("R",'Mapa de Riesgos'!$A$79),"")</f>
        <v/>
      </c>
      <c r="AM44" s="519"/>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459"/>
      <c r="C45" s="459"/>
      <c r="D45" s="460"/>
      <c r="E45" s="503"/>
      <c r="F45" s="504"/>
      <c r="G45" s="504"/>
      <c r="H45" s="504"/>
      <c r="I45" s="505"/>
      <c r="J45" s="538"/>
      <c r="K45" s="539"/>
      <c r="L45" s="539"/>
      <c r="M45" s="539"/>
      <c r="N45" s="539"/>
      <c r="O45" s="540"/>
      <c r="P45" s="538"/>
      <c r="Q45" s="539"/>
      <c r="R45" s="539"/>
      <c r="S45" s="539"/>
      <c r="T45" s="539"/>
      <c r="U45" s="540"/>
      <c r="V45" s="529"/>
      <c r="W45" s="530"/>
      <c r="X45" s="530"/>
      <c r="Y45" s="530"/>
      <c r="Z45" s="530"/>
      <c r="AA45" s="531"/>
      <c r="AB45" s="514"/>
      <c r="AC45" s="515"/>
      <c r="AD45" s="515"/>
      <c r="AE45" s="515"/>
      <c r="AF45" s="515"/>
      <c r="AG45" s="516"/>
      <c r="AH45" s="520"/>
      <c r="AI45" s="521"/>
      <c r="AJ45" s="521"/>
      <c r="AK45" s="521"/>
      <c r="AL45" s="521"/>
      <c r="AM45" s="522"/>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497" t="s">
        <v>138</v>
      </c>
      <c r="K46" s="498"/>
      <c r="L46" s="498"/>
      <c r="M46" s="498"/>
      <c r="N46" s="498"/>
      <c r="O46" s="499"/>
      <c r="P46" s="497" t="s">
        <v>139</v>
      </c>
      <c r="Q46" s="498"/>
      <c r="R46" s="498"/>
      <c r="S46" s="498"/>
      <c r="T46" s="498"/>
      <c r="U46" s="499"/>
      <c r="V46" s="497" t="s">
        <v>140</v>
      </c>
      <c r="W46" s="498"/>
      <c r="X46" s="498"/>
      <c r="Y46" s="498"/>
      <c r="Z46" s="498"/>
      <c r="AA46" s="499"/>
      <c r="AB46" s="497" t="s">
        <v>141</v>
      </c>
      <c r="AC46" s="513"/>
      <c r="AD46" s="498"/>
      <c r="AE46" s="498"/>
      <c r="AF46" s="498"/>
      <c r="AG46" s="499"/>
      <c r="AH46" s="497" t="s">
        <v>142</v>
      </c>
      <c r="AI46" s="498"/>
      <c r="AJ46" s="498"/>
      <c r="AK46" s="498"/>
      <c r="AL46" s="498"/>
      <c r="AM46" s="499"/>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500"/>
      <c r="K47" s="501"/>
      <c r="L47" s="501"/>
      <c r="M47" s="501"/>
      <c r="N47" s="501"/>
      <c r="O47" s="502"/>
      <c r="P47" s="500"/>
      <c r="Q47" s="501"/>
      <c r="R47" s="501"/>
      <c r="S47" s="501"/>
      <c r="T47" s="501"/>
      <c r="U47" s="502"/>
      <c r="V47" s="500"/>
      <c r="W47" s="501"/>
      <c r="X47" s="501"/>
      <c r="Y47" s="501"/>
      <c r="Z47" s="501"/>
      <c r="AA47" s="502"/>
      <c r="AB47" s="500"/>
      <c r="AC47" s="501"/>
      <c r="AD47" s="501"/>
      <c r="AE47" s="501"/>
      <c r="AF47" s="501"/>
      <c r="AG47" s="502"/>
      <c r="AH47" s="500"/>
      <c r="AI47" s="501"/>
      <c r="AJ47" s="501"/>
      <c r="AK47" s="501"/>
      <c r="AL47" s="501"/>
      <c r="AM47" s="502"/>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500"/>
      <c r="K48" s="501"/>
      <c r="L48" s="501"/>
      <c r="M48" s="501"/>
      <c r="N48" s="501"/>
      <c r="O48" s="502"/>
      <c r="P48" s="500"/>
      <c r="Q48" s="501"/>
      <c r="R48" s="501"/>
      <c r="S48" s="501"/>
      <c r="T48" s="501"/>
      <c r="U48" s="502"/>
      <c r="V48" s="500"/>
      <c r="W48" s="501"/>
      <c r="X48" s="501"/>
      <c r="Y48" s="501"/>
      <c r="Z48" s="501"/>
      <c r="AA48" s="502"/>
      <c r="AB48" s="500"/>
      <c r="AC48" s="501"/>
      <c r="AD48" s="501"/>
      <c r="AE48" s="501"/>
      <c r="AF48" s="501"/>
      <c r="AG48" s="502"/>
      <c r="AH48" s="500"/>
      <c r="AI48" s="501"/>
      <c r="AJ48" s="501"/>
      <c r="AK48" s="501"/>
      <c r="AL48" s="501"/>
      <c r="AM48" s="502"/>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500"/>
      <c r="K49" s="501"/>
      <c r="L49" s="501"/>
      <c r="M49" s="501"/>
      <c r="N49" s="501"/>
      <c r="O49" s="502"/>
      <c r="P49" s="500"/>
      <c r="Q49" s="501"/>
      <c r="R49" s="501"/>
      <c r="S49" s="501"/>
      <c r="T49" s="501"/>
      <c r="U49" s="502"/>
      <c r="V49" s="500"/>
      <c r="W49" s="501"/>
      <c r="X49" s="501"/>
      <c r="Y49" s="501"/>
      <c r="Z49" s="501"/>
      <c r="AA49" s="502"/>
      <c r="AB49" s="500"/>
      <c r="AC49" s="501"/>
      <c r="AD49" s="501"/>
      <c r="AE49" s="501"/>
      <c r="AF49" s="501"/>
      <c r="AG49" s="502"/>
      <c r="AH49" s="500"/>
      <c r="AI49" s="501"/>
      <c r="AJ49" s="501"/>
      <c r="AK49" s="501"/>
      <c r="AL49" s="501"/>
      <c r="AM49" s="502"/>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500"/>
      <c r="K50" s="501"/>
      <c r="L50" s="501"/>
      <c r="M50" s="501"/>
      <c r="N50" s="501"/>
      <c r="O50" s="502"/>
      <c r="P50" s="500"/>
      <c r="Q50" s="501"/>
      <c r="R50" s="501"/>
      <c r="S50" s="501"/>
      <c r="T50" s="501"/>
      <c r="U50" s="502"/>
      <c r="V50" s="500"/>
      <c r="W50" s="501"/>
      <c r="X50" s="501"/>
      <c r="Y50" s="501"/>
      <c r="Z50" s="501"/>
      <c r="AA50" s="502"/>
      <c r="AB50" s="500"/>
      <c r="AC50" s="501"/>
      <c r="AD50" s="501"/>
      <c r="AE50" s="501"/>
      <c r="AF50" s="501"/>
      <c r="AG50" s="502"/>
      <c r="AH50" s="500"/>
      <c r="AI50" s="501"/>
      <c r="AJ50" s="501"/>
      <c r="AK50" s="501"/>
      <c r="AL50" s="501"/>
      <c r="AM50" s="502"/>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503"/>
      <c r="K51" s="504"/>
      <c r="L51" s="504"/>
      <c r="M51" s="504"/>
      <c r="N51" s="504"/>
      <c r="O51" s="505"/>
      <c r="P51" s="503"/>
      <c r="Q51" s="504"/>
      <c r="R51" s="504"/>
      <c r="S51" s="504"/>
      <c r="T51" s="504"/>
      <c r="U51" s="505"/>
      <c r="V51" s="503"/>
      <c r="W51" s="504"/>
      <c r="X51" s="504"/>
      <c r="Y51" s="504"/>
      <c r="Z51" s="504"/>
      <c r="AA51" s="505"/>
      <c r="AB51" s="503"/>
      <c r="AC51" s="504"/>
      <c r="AD51" s="504"/>
      <c r="AE51" s="504"/>
      <c r="AF51" s="504"/>
      <c r="AG51" s="505"/>
      <c r="AH51" s="503"/>
      <c r="AI51" s="504"/>
      <c r="AJ51" s="504"/>
      <c r="AK51" s="504"/>
      <c r="AL51" s="504"/>
      <c r="AM51" s="505"/>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570" t="s">
        <v>143</v>
      </c>
      <c r="C2" s="571"/>
      <c r="D2" s="571"/>
      <c r="E2" s="571"/>
      <c r="F2" s="571"/>
      <c r="G2" s="571"/>
      <c r="H2" s="571"/>
      <c r="I2" s="571"/>
      <c r="J2" s="512" t="s">
        <v>23</v>
      </c>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c r="AK2" s="512"/>
      <c r="AL2" s="512"/>
      <c r="AM2" s="512"/>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571"/>
      <c r="C3" s="571"/>
      <c r="D3" s="571"/>
      <c r="E3" s="571"/>
      <c r="F3" s="571"/>
      <c r="G3" s="571"/>
      <c r="H3" s="571"/>
      <c r="I3" s="571"/>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571"/>
      <c r="C4" s="571"/>
      <c r="D4" s="571"/>
      <c r="E4" s="571"/>
      <c r="F4" s="571"/>
      <c r="G4" s="571"/>
      <c r="H4" s="571"/>
      <c r="I4" s="571"/>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512"/>
      <c r="AL4" s="512"/>
      <c r="AM4" s="512"/>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459" t="s">
        <v>128</v>
      </c>
      <c r="C6" s="459"/>
      <c r="D6" s="460"/>
      <c r="E6" s="554" t="s">
        <v>129</v>
      </c>
      <c r="F6" s="555"/>
      <c r="G6" s="555"/>
      <c r="H6" s="555"/>
      <c r="I6" s="572"/>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Riesgos'!$Y$16="Muy Alta",'Mapa de Riesgos'!$AA$16="Leve"),CONCATENATE("R1C",'Mapa de Riesgos'!$O$16),"")</f>
        <v/>
      </c>
      <c r="N6" s="45" t="str">
        <f>IF(AND('Mapa de Riesgos'!$Y$17="Muy Alta",'Mapa de Riesgos'!$AA$17="Leve"),CONCATENATE("R1C",'Mapa de Riesgos'!$O$17),"")</f>
        <v/>
      </c>
      <c r="O6" s="46" t="str">
        <f>IF(AND('Mapa de Riesgos'!$Y$18="Muy Alta",'Mapa de Riesgos'!$AA$18="Leve"),CONCATENATE("R1C",'Mapa de Riesgos'!$O$18),"")</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Riesgos'!$Y$16="Muy Alta",'Mapa de Riesgos'!$AA$16="Menor"),CONCATENATE("R1C",'Mapa de Riesgos'!$O$16),"")</f>
        <v/>
      </c>
      <c r="T6" s="45" t="str">
        <f>IF(AND('Mapa de Riesgos'!$Y$17="Muy Alta",'Mapa de Riesgos'!$AA$17="Menor"),CONCATENATE("R1C",'Mapa de Riesgos'!$O$17),"")</f>
        <v/>
      </c>
      <c r="U6" s="46" t="str">
        <f>IF(AND('Mapa de Riesgos'!$Y$18="Muy Alta",'Mapa de Riesgos'!$AA$18="Menor"),CONCATENATE("R1C",'Mapa de Riesgos'!$O$18),"")</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Riesgos'!$Y$16="Muy Alta",'Mapa de Riesgos'!$AA$16="Moderado"),CONCATENATE("R1C",'Mapa de Riesgos'!$O$16),"")</f>
        <v/>
      </c>
      <c r="Z6" s="45" t="str">
        <f>IF(AND('Mapa de Riesgos'!$Y$17="Muy Alta",'Mapa de Riesgos'!$AA$17="Moderado"),CONCATENATE("R1C",'Mapa de Riesgos'!$O$17),"")</f>
        <v/>
      </c>
      <c r="AA6" s="46" t="str">
        <f>IF(AND('Mapa de Riesgos'!$Y$18="Muy Alta",'Mapa de Riesgos'!$AA$18="Moderado"),CONCATENATE("R1C",'Mapa de Riesgos'!$O$18),"")</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Riesgos'!$Y$16="Muy Alta",'Mapa de Riesgos'!$AA$16="Mayor"),CONCATENATE("R1C",'Mapa de Riesgos'!$O$16),"")</f>
        <v/>
      </c>
      <c r="AF6" s="45" t="str">
        <f>IF(AND('Mapa de Riesgos'!$Y$17="Muy Alta",'Mapa de Riesgos'!$AA$17="Mayor"),CONCATENATE("R1C",'Mapa de Riesgos'!$O$17),"")</f>
        <v/>
      </c>
      <c r="AG6" s="46" t="str">
        <f>IF(AND('Mapa de Riesgos'!$Y$18="Muy Alta",'Mapa de Riesgos'!$AA$18="Mayor"),CONCATENATE("R1C",'Mapa de Riesgos'!$O$18),"")</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Riesgos'!$Y$16="Muy Alta",'Mapa de Riesgos'!$AA$16="Catastrófico"),CONCATENATE("R1C",'Mapa de Riesgos'!$O$16),"")</f>
        <v/>
      </c>
      <c r="AL6" s="48" t="str">
        <f>IF(AND('Mapa de Riesgos'!$Y$17="Muy Alta",'Mapa de Riesgos'!$AA$17="Catastrófico"),CONCATENATE("R1C",'Mapa de Riesgos'!$O$17),"")</f>
        <v/>
      </c>
      <c r="AM6" s="49" t="str">
        <f>IF(AND('Mapa de Riesgos'!$Y$18="Muy Alta",'Mapa de Riesgos'!$AA$18="Catastrófico"),CONCATENATE("R1C",'Mapa de Riesgos'!$O$18),"")</f>
        <v/>
      </c>
      <c r="AN6" s="81"/>
      <c r="AO6" s="561" t="s">
        <v>130</v>
      </c>
      <c r="AP6" s="562"/>
      <c r="AQ6" s="562"/>
      <c r="AR6" s="562"/>
      <c r="AS6" s="562"/>
      <c r="AT6" s="563"/>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459"/>
      <c r="C7" s="459"/>
      <c r="D7" s="460"/>
      <c r="E7" s="558"/>
      <c r="F7" s="557"/>
      <c r="G7" s="557"/>
      <c r="H7" s="557"/>
      <c r="I7" s="573"/>
      <c r="J7" s="50" t="str">
        <f>IF(AND('Mapa de Riesgos'!$Y$19="Muy Alta",'Mapa de Riesgos'!$AA$19="Leve"),CONCATENATE("R2C",'Mapa de Riesgos'!$O$19),"")</f>
        <v/>
      </c>
      <c r="K7" s="51" t="str">
        <f>IF(AND('Mapa de Riesgos'!$Y$20="Muy Alta",'Mapa de Riesgos'!$AA$20="Leve"),CONCATENATE("R2C",'Mapa de Riesgos'!$O$20),"")</f>
        <v/>
      </c>
      <c r="L7" s="51" t="str">
        <f>IF(AND('Mapa de Riesgos'!$Y$21="Muy Alta",'Mapa de Riesgos'!$AA$21="Leve"),CONCATENATE("R2C",'Mapa de Riesgos'!$O$21),"")</f>
        <v/>
      </c>
      <c r="M7" s="51" t="str">
        <f>IF(AND('Mapa de Riesgos'!$Y$22="Muy Alta",'Mapa de Riesgos'!$AA$22="Leve"),CONCATENATE("R2C",'Mapa de Riesgos'!$O$22),"")</f>
        <v/>
      </c>
      <c r="N7" s="51" t="str">
        <f>IF(AND('Mapa de Riesgos'!$Y$23="Muy Alta",'Mapa de Riesgos'!$AA$23="Leve"),CONCATENATE("R2C",'Mapa de Riesgos'!$O$23),"")</f>
        <v/>
      </c>
      <c r="O7" s="52" t="str">
        <f>IF(AND('Mapa de Riesgos'!$Y$24="Muy Alta",'Mapa de Riesgos'!$AA$24="Leve"),CONCATENATE("R2C",'Mapa de Riesgos'!$O$24),"")</f>
        <v/>
      </c>
      <c r="P7" s="50" t="str">
        <f>IF(AND('Mapa de Riesgos'!$Y$19="Muy Alta",'Mapa de Riesgos'!$AA$19="Menor"),CONCATENATE("R2C",'Mapa de Riesgos'!$O$19),"")</f>
        <v/>
      </c>
      <c r="Q7" s="51" t="str">
        <f>IF(AND('Mapa de Riesgos'!$Y$20="Muy Alta",'Mapa de Riesgos'!$AA$20="Menor"),CONCATENATE("R2C",'Mapa de Riesgos'!$O$20),"")</f>
        <v/>
      </c>
      <c r="R7" s="51" t="str">
        <f>IF(AND('Mapa de Riesgos'!$Y$21="Muy Alta",'Mapa de Riesgos'!$AA$21="Menor"),CONCATENATE("R2C",'Mapa de Riesgos'!$O$21),"")</f>
        <v/>
      </c>
      <c r="S7" s="51" t="str">
        <f>IF(AND('Mapa de Riesgos'!$Y$22="Muy Alta",'Mapa de Riesgos'!$AA$22="Menor"),CONCATENATE("R2C",'Mapa de Riesgos'!$O$22),"")</f>
        <v/>
      </c>
      <c r="T7" s="51" t="str">
        <f>IF(AND('Mapa de Riesgos'!$Y$23="Muy Alta",'Mapa de Riesgos'!$AA$23="Menor"),CONCATENATE("R2C",'Mapa de Riesgos'!$O$23),"")</f>
        <v/>
      </c>
      <c r="U7" s="52" t="str">
        <f>IF(AND('Mapa de Riesgos'!$Y$24="Muy Alta",'Mapa de Riesgos'!$AA$24="Menor"),CONCATENATE("R2C",'Mapa de Riesgos'!$O$24),"")</f>
        <v/>
      </c>
      <c r="V7" s="50" t="str">
        <f>IF(AND('Mapa de Riesgos'!$Y$19="Muy Alta",'Mapa de Riesgos'!$AA$19="Moderado"),CONCATENATE("R2C",'Mapa de Riesgos'!$O$19),"")</f>
        <v/>
      </c>
      <c r="W7" s="51" t="str">
        <f>IF(AND('Mapa de Riesgos'!$Y$20="Muy Alta",'Mapa de Riesgos'!$AA$20="Moderado"),CONCATENATE("R2C",'Mapa de Riesgos'!$O$20),"")</f>
        <v/>
      </c>
      <c r="X7" s="51" t="str">
        <f>IF(AND('Mapa de Riesgos'!$Y$21="Muy Alta",'Mapa de Riesgos'!$AA$21="Moderado"),CONCATENATE("R2C",'Mapa de Riesgos'!$O$21),"")</f>
        <v/>
      </c>
      <c r="Y7" s="51" t="str">
        <f>IF(AND('Mapa de Riesgos'!$Y$22="Muy Alta",'Mapa de Riesgos'!$AA$22="Moderado"),CONCATENATE("R2C",'Mapa de Riesgos'!$O$22),"")</f>
        <v/>
      </c>
      <c r="Z7" s="51" t="str">
        <f>IF(AND('Mapa de Riesgos'!$Y$23="Muy Alta",'Mapa de Riesgos'!$AA$23="Moderado"),CONCATENATE("R2C",'Mapa de Riesgos'!$O$23),"")</f>
        <v/>
      </c>
      <c r="AA7" s="52" t="str">
        <f>IF(AND('Mapa de Riesgos'!$Y$24="Muy Alta",'Mapa de Riesgos'!$AA$24="Moderado"),CONCATENATE("R2C",'Mapa de Riesgos'!$O$24),"")</f>
        <v/>
      </c>
      <c r="AB7" s="50" t="str">
        <f>IF(AND('Mapa de Riesgos'!$Y$19="Muy Alta",'Mapa de Riesgos'!$AA$19="Mayor"),CONCATENATE("R2C",'Mapa de Riesgos'!$O$19),"")</f>
        <v/>
      </c>
      <c r="AC7" s="51" t="str">
        <f>IF(AND('Mapa de Riesgos'!$Y$20="Muy Alta",'Mapa de Riesgos'!$AA$20="Mayor"),CONCATENATE("R2C",'Mapa de Riesgos'!$O$20),"")</f>
        <v/>
      </c>
      <c r="AD7" s="51" t="str">
        <f>IF(AND('Mapa de Riesgos'!$Y$21="Muy Alta",'Mapa de Riesgos'!$AA$21="Mayor"),CONCATENATE("R2C",'Mapa de Riesgos'!$O$21),"")</f>
        <v/>
      </c>
      <c r="AE7" s="51" t="str">
        <f>IF(AND('Mapa de Riesgos'!$Y$22="Muy Alta",'Mapa de Riesgos'!$AA$22="Mayor"),CONCATENATE("R2C",'Mapa de Riesgos'!$O$22),"")</f>
        <v/>
      </c>
      <c r="AF7" s="51" t="str">
        <f>IF(AND('Mapa de Riesgos'!$Y$23="Muy Alta",'Mapa de Riesgos'!$AA$23="Mayor"),CONCATENATE("R2C",'Mapa de Riesgos'!$O$23),"")</f>
        <v/>
      </c>
      <c r="AG7" s="52" t="str">
        <f>IF(AND('Mapa de Riesgos'!$Y$24="Muy Alta",'Mapa de Riesgos'!$AA$24="Mayor"),CONCATENATE("R2C",'Mapa de Riesgos'!$O$24),"")</f>
        <v/>
      </c>
      <c r="AH7" s="53" t="str">
        <f>IF(AND('Mapa de Riesgos'!$Y$19="Muy Alta",'Mapa de Riesgos'!$AA$19="Catastrófico"),CONCATENATE("R2C",'Mapa de Riesgos'!$O$19),"")</f>
        <v/>
      </c>
      <c r="AI7" s="54" t="str">
        <f>IF(AND('Mapa de Riesgos'!$Y$20="Muy Alta",'Mapa de Riesgos'!$AA$20="Catastrófico"),CONCATENATE("R2C",'Mapa de Riesgos'!$O$20),"")</f>
        <v/>
      </c>
      <c r="AJ7" s="54" t="str">
        <f>IF(AND('Mapa de Riesgos'!$Y$21="Muy Alta",'Mapa de Riesgos'!$AA$21="Catastrófico"),CONCATENATE("R2C",'Mapa de Riesgos'!$O$21),"")</f>
        <v/>
      </c>
      <c r="AK7" s="54" t="str">
        <f>IF(AND('Mapa de Riesgos'!$Y$22="Muy Alta",'Mapa de Riesgos'!$AA$22="Catastrófico"),CONCATENATE("R2C",'Mapa de Riesgos'!$O$22),"")</f>
        <v/>
      </c>
      <c r="AL7" s="54" t="str">
        <f>IF(AND('Mapa de Riesgos'!$Y$23="Muy Alta",'Mapa de Riesgos'!$AA$23="Catastrófico"),CONCATENATE("R2C",'Mapa de Riesgos'!$O$23),"")</f>
        <v/>
      </c>
      <c r="AM7" s="55" t="str">
        <f>IF(AND('Mapa de Riesgos'!$Y$24="Muy Alta",'Mapa de Riesgos'!$AA$24="Catastrófico"),CONCATENATE("R2C",'Mapa de Riesgos'!$O$24),"")</f>
        <v/>
      </c>
      <c r="AN7" s="81"/>
      <c r="AO7" s="564"/>
      <c r="AP7" s="565"/>
      <c r="AQ7" s="565"/>
      <c r="AR7" s="565"/>
      <c r="AS7" s="565"/>
      <c r="AT7" s="566"/>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459"/>
      <c r="C8" s="459"/>
      <c r="D8" s="460"/>
      <c r="E8" s="558"/>
      <c r="F8" s="557"/>
      <c r="G8" s="557"/>
      <c r="H8" s="557"/>
      <c r="I8" s="573"/>
      <c r="J8" s="50" t="str">
        <f>IF(AND('Mapa de Riesgos'!$Y$25="Muy Alta",'Mapa de Riesgos'!$AA$25="Leve"),CONCATENATE("R3C",'Mapa de Riesgos'!$O$25),"")</f>
        <v/>
      </c>
      <c r="K8" s="51" t="str">
        <f>IF(AND('Mapa de Riesgos'!$Y$26="Muy Alta",'Mapa de Riesgos'!$AA$26="Leve"),CONCATENATE("R3C",'Mapa de Riesgos'!$O$26),"")</f>
        <v/>
      </c>
      <c r="L8" s="51" t="str">
        <f>IF(AND('Mapa de Riesgos'!$Y$27="Muy Alta",'Mapa de Riesgos'!$AA$27="Leve"),CONCATENATE("R3C",'Mapa de Riesgos'!$O$27),"")</f>
        <v/>
      </c>
      <c r="M8" s="51" t="str">
        <f>IF(AND('Mapa de Riesgos'!$Y$28="Muy Alta",'Mapa de Riesgos'!$AA$28="Leve"),CONCATENATE("R3C",'Mapa de Riesgos'!$O$28),"")</f>
        <v/>
      </c>
      <c r="N8" s="51" t="str">
        <f>IF(AND('Mapa de Riesgos'!$Y$29="Muy Alta",'Mapa de Riesgos'!$AA$29="Leve"),CONCATENATE("R3C",'Mapa de Riesgos'!$O$29),"")</f>
        <v/>
      </c>
      <c r="O8" s="52" t="str">
        <f>IF(AND('Mapa de Riesgos'!$Y$30="Muy Alta",'Mapa de Riesgos'!$AA$30="Leve"),CONCATENATE("R3C",'Mapa de Riesgos'!$O$30),"")</f>
        <v/>
      </c>
      <c r="P8" s="50" t="str">
        <f>IF(AND('Mapa de Riesgos'!$Y$25="Muy Alta",'Mapa de Riesgos'!$AA$25="Menor"),CONCATENATE("R3C",'Mapa de Riesgos'!$O$25),"")</f>
        <v/>
      </c>
      <c r="Q8" s="51" t="str">
        <f>IF(AND('Mapa de Riesgos'!$Y$26="Muy Alta",'Mapa de Riesgos'!$AA$26="Menor"),CONCATENATE("R3C",'Mapa de Riesgos'!$O$26),"")</f>
        <v/>
      </c>
      <c r="R8" s="51" t="str">
        <f>IF(AND('Mapa de Riesgos'!$Y$27="Muy Alta",'Mapa de Riesgos'!$AA$27="Menor"),CONCATENATE("R3C",'Mapa de Riesgos'!$O$27),"")</f>
        <v/>
      </c>
      <c r="S8" s="51" t="str">
        <f>IF(AND('Mapa de Riesgos'!$Y$28="Muy Alta",'Mapa de Riesgos'!$AA$28="Menor"),CONCATENATE("R3C",'Mapa de Riesgos'!$O$28),"")</f>
        <v/>
      </c>
      <c r="T8" s="51" t="str">
        <f>IF(AND('Mapa de Riesgos'!$Y$29="Muy Alta",'Mapa de Riesgos'!$AA$29="Menor"),CONCATENATE("R3C",'Mapa de Riesgos'!$O$29),"")</f>
        <v/>
      </c>
      <c r="U8" s="52" t="str">
        <f>IF(AND('Mapa de Riesgos'!$Y$30="Muy Alta",'Mapa de Riesgos'!$AA$30="Menor"),CONCATENATE("R3C",'Mapa de Riesgos'!$O$30),"")</f>
        <v/>
      </c>
      <c r="V8" s="50" t="str">
        <f>IF(AND('Mapa de Riesgos'!$Y$25="Muy Alta",'Mapa de Riesgos'!$AA$25="Moderado"),CONCATENATE("R3C",'Mapa de Riesgos'!$O$25),"")</f>
        <v/>
      </c>
      <c r="W8" s="51" t="str">
        <f>IF(AND('Mapa de Riesgos'!$Y$26="Muy Alta",'Mapa de Riesgos'!$AA$26="Moderado"),CONCATENATE("R3C",'Mapa de Riesgos'!$O$26),"")</f>
        <v/>
      </c>
      <c r="X8" s="51" t="str">
        <f>IF(AND('Mapa de Riesgos'!$Y$27="Muy Alta",'Mapa de Riesgos'!$AA$27="Moderado"),CONCATENATE("R3C",'Mapa de Riesgos'!$O$27),"")</f>
        <v/>
      </c>
      <c r="Y8" s="51" t="str">
        <f>IF(AND('Mapa de Riesgos'!$Y$28="Muy Alta",'Mapa de Riesgos'!$AA$28="Moderado"),CONCATENATE("R3C",'Mapa de Riesgos'!$O$28),"")</f>
        <v/>
      </c>
      <c r="Z8" s="51" t="str">
        <f>IF(AND('Mapa de Riesgos'!$Y$29="Muy Alta",'Mapa de Riesgos'!$AA$29="Moderado"),CONCATENATE("R3C",'Mapa de Riesgos'!$O$29),"")</f>
        <v/>
      </c>
      <c r="AA8" s="52" t="str">
        <f>IF(AND('Mapa de Riesgos'!$Y$30="Muy Alta",'Mapa de Riesgos'!$AA$30="Moderado"),CONCATENATE("R3C",'Mapa de Riesgos'!$O$30),"")</f>
        <v/>
      </c>
      <c r="AB8" s="50" t="str">
        <f>IF(AND('Mapa de Riesgos'!$Y$25="Muy Alta",'Mapa de Riesgos'!$AA$25="Mayor"),CONCATENATE("R3C",'Mapa de Riesgos'!$O$25),"")</f>
        <v/>
      </c>
      <c r="AC8" s="51" t="str">
        <f>IF(AND('Mapa de Riesgos'!$Y$26="Muy Alta",'Mapa de Riesgos'!$AA$26="Mayor"),CONCATENATE("R3C",'Mapa de Riesgos'!$O$26),"")</f>
        <v/>
      </c>
      <c r="AD8" s="51" t="str">
        <f>IF(AND('Mapa de Riesgos'!$Y$27="Muy Alta",'Mapa de Riesgos'!$AA$27="Mayor"),CONCATENATE("R3C",'Mapa de Riesgos'!$O$27),"")</f>
        <v/>
      </c>
      <c r="AE8" s="51" t="str">
        <f>IF(AND('Mapa de Riesgos'!$Y$28="Muy Alta",'Mapa de Riesgos'!$AA$28="Mayor"),CONCATENATE("R3C",'Mapa de Riesgos'!$O$28),"")</f>
        <v/>
      </c>
      <c r="AF8" s="51" t="str">
        <f>IF(AND('Mapa de Riesgos'!$Y$29="Muy Alta",'Mapa de Riesgos'!$AA$29="Mayor"),CONCATENATE("R3C",'Mapa de Riesgos'!$O$29),"")</f>
        <v/>
      </c>
      <c r="AG8" s="52" t="str">
        <f>IF(AND('Mapa de Riesgos'!$Y$30="Muy Alta",'Mapa de Riesgos'!$AA$30="Mayor"),CONCATENATE("R3C",'Mapa de Riesgos'!$O$30),"")</f>
        <v/>
      </c>
      <c r="AH8" s="53" t="str">
        <f>IF(AND('Mapa de Riesgos'!$Y$25="Muy Alta",'Mapa de Riesgos'!$AA$25="Catastrófico"),CONCATENATE("R3C",'Mapa de Riesgos'!$O$25),"")</f>
        <v/>
      </c>
      <c r="AI8" s="54" t="str">
        <f>IF(AND('Mapa de Riesgos'!$Y$26="Muy Alta",'Mapa de Riesgos'!$AA$26="Catastrófico"),CONCATENATE("R3C",'Mapa de Riesgos'!$O$26),"")</f>
        <v/>
      </c>
      <c r="AJ8" s="54" t="str">
        <f>IF(AND('Mapa de Riesgos'!$Y$27="Muy Alta",'Mapa de Riesgos'!$AA$27="Catastrófico"),CONCATENATE("R3C",'Mapa de Riesgos'!$O$27),"")</f>
        <v/>
      </c>
      <c r="AK8" s="54" t="str">
        <f>IF(AND('Mapa de Riesgos'!$Y$28="Muy Alta",'Mapa de Riesgos'!$AA$28="Catastrófico"),CONCATENATE("R3C",'Mapa de Riesgos'!$O$28),"")</f>
        <v/>
      </c>
      <c r="AL8" s="54" t="str">
        <f>IF(AND('Mapa de Riesgos'!$Y$29="Muy Alta",'Mapa de Riesgos'!$AA$29="Catastrófico"),CONCATENATE("R3C",'Mapa de Riesgos'!$O$29),"")</f>
        <v/>
      </c>
      <c r="AM8" s="55" t="str">
        <f>IF(AND('Mapa de Riesgos'!$Y$30="Muy Alta",'Mapa de Riesgos'!$AA$30="Catastrófico"),CONCATENATE("R3C",'Mapa de Riesgos'!$O$30),"")</f>
        <v/>
      </c>
      <c r="AN8" s="81"/>
      <c r="AO8" s="564"/>
      <c r="AP8" s="565"/>
      <c r="AQ8" s="565"/>
      <c r="AR8" s="565"/>
      <c r="AS8" s="565"/>
      <c r="AT8" s="566"/>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459"/>
      <c r="C9" s="459"/>
      <c r="D9" s="460"/>
      <c r="E9" s="558"/>
      <c r="F9" s="557"/>
      <c r="G9" s="557"/>
      <c r="H9" s="557"/>
      <c r="I9" s="573"/>
      <c r="J9" s="50" t="str">
        <f>IF(AND('Mapa de Riesgos'!$Y$31="Muy Alta",'Mapa de Riesgos'!$AA$31="Leve"),CONCATENATE("R4C",'Mapa de Riesgos'!$O$31),"")</f>
        <v/>
      </c>
      <c r="K9" s="51" t="str">
        <f>IF(AND('Mapa de Riesgos'!$Y$32="Muy Alta",'Mapa de Riesgos'!$AA$32="Leve"),CONCATENATE("R4C",'Mapa de Riesgos'!$O$32),"")</f>
        <v/>
      </c>
      <c r="L9" s="51" t="str">
        <f>IF(AND('Mapa de Riesgos'!$Y$33="Muy Alta",'Mapa de Riesgos'!$AA$33="Leve"),CONCATENATE("R4C",'Mapa de Riesgos'!$O$33),"")</f>
        <v/>
      </c>
      <c r="M9" s="51" t="str">
        <f>IF(AND('Mapa de Riesgos'!$Y$34="Muy Alta",'Mapa de Riesgos'!$AA$34="Leve"),CONCATENATE("R4C",'Mapa de Riesgos'!$O$34),"")</f>
        <v/>
      </c>
      <c r="N9" s="51" t="str">
        <f>IF(AND('Mapa de Riesgos'!$Y$35="Muy Alta",'Mapa de Riesgos'!$AA$35="Leve"),CONCATENATE("R4C",'Mapa de Riesgos'!$O$35),"")</f>
        <v/>
      </c>
      <c r="O9" s="52" t="str">
        <f>IF(AND('Mapa de Riesgos'!$Y$36="Muy Alta",'Mapa de Riesgos'!$AA$36="Leve"),CONCATENATE("R4C",'Mapa de Riesgos'!$O$36),"")</f>
        <v/>
      </c>
      <c r="P9" s="50" t="str">
        <f>IF(AND('Mapa de Riesgos'!$Y$31="Muy Alta",'Mapa de Riesgos'!$AA$31="Menor"),CONCATENATE("R4C",'Mapa de Riesgos'!$O$31),"")</f>
        <v/>
      </c>
      <c r="Q9" s="51" t="str">
        <f>IF(AND('Mapa de Riesgos'!$Y$32="Muy Alta",'Mapa de Riesgos'!$AA$32="Menor"),CONCATENATE("R4C",'Mapa de Riesgos'!$O$32),"")</f>
        <v/>
      </c>
      <c r="R9" s="51" t="str">
        <f>IF(AND('Mapa de Riesgos'!$Y$33="Muy Alta",'Mapa de Riesgos'!$AA$33="Menor"),CONCATENATE("R4C",'Mapa de Riesgos'!$O$33),"")</f>
        <v/>
      </c>
      <c r="S9" s="51" t="str">
        <f>IF(AND('Mapa de Riesgos'!$Y$34="Muy Alta",'Mapa de Riesgos'!$AA$34="Menor"),CONCATENATE("R4C",'Mapa de Riesgos'!$O$34),"")</f>
        <v/>
      </c>
      <c r="T9" s="51" t="str">
        <f>IF(AND('Mapa de Riesgos'!$Y$35="Muy Alta",'Mapa de Riesgos'!$AA$35="Menor"),CONCATENATE("R4C",'Mapa de Riesgos'!$O$35),"")</f>
        <v/>
      </c>
      <c r="U9" s="52" t="str">
        <f>IF(AND('Mapa de Riesgos'!$Y$36="Muy Alta",'Mapa de Riesgos'!$AA$36="Menor"),CONCATENATE("R4C",'Mapa de Riesgos'!$O$36),"")</f>
        <v/>
      </c>
      <c r="V9" s="50" t="str">
        <f>IF(AND('Mapa de Riesgos'!$Y$31="Muy Alta",'Mapa de Riesgos'!$AA$31="Moderado"),CONCATENATE("R4C",'Mapa de Riesgos'!$O$31),"")</f>
        <v/>
      </c>
      <c r="W9" s="51" t="str">
        <f>IF(AND('Mapa de Riesgos'!$Y$32="Muy Alta",'Mapa de Riesgos'!$AA$32="Moderado"),CONCATENATE("R4C",'Mapa de Riesgos'!$O$32),"")</f>
        <v/>
      </c>
      <c r="X9" s="51" t="str">
        <f>IF(AND('Mapa de Riesgos'!$Y$33="Muy Alta",'Mapa de Riesgos'!$AA$33="Moderado"),CONCATENATE("R4C",'Mapa de Riesgos'!$O$33),"")</f>
        <v/>
      </c>
      <c r="Y9" s="51" t="str">
        <f>IF(AND('Mapa de Riesgos'!$Y$34="Muy Alta",'Mapa de Riesgos'!$AA$34="Moderado"),CONCATENATE("R4C",'Mapa de Riesgos'!$O$34),"")</f>
        <v/>
      </c>
      <c r="Z9" s="51" t="str">
        <f>IF(AND('Mapa de Riesgos'!$Y$35="Muy Alta",'Mapa de Riesgos'!$AA$35="Moderado"),CONCATENATE("R4C",'Mapa de Riesgos'!$O$35),"")</f>
        <v/>
      </c>
      <c r="AA9" s="52" t="str">
        <f>IF(AND('Mapa de Riesgos'!$Y$36="Muy Alta",'Mapa de Riesgos'!$AA$36="Moderado"),CONCATENATE("R4C",'Mapa de Riesgos'!$O$36),"")</f>
        <v/>
      </c>
      <c r="AB9" s="50" t="str">
        <f>IF(AND('Mapa de Riesgos'!$Y$31="Muy Alta",'Mapa de Riesgos'!$AA$31="Mayor"),CONCATENATE("R4C",'Mapa de Riesgos'!$O$31),"")</f>
        <v/>
      </c>
      <c r="AC9" s="51" t="str">
        <f>IF(AND('Mapa de Riesgos'!$Y$32="Muy Alta",'Mapa de Riesgos'!$AA$32="Mayor"),CONCATENATE("R4C",'Mapa de Riesgos'!$O$32),"")</f>
        <v/>
      </c>
      <c r="AD9" s="51" t="str">
        <f>IF(AND('Mapa de Riesgos'!$Y$33="Muy Alta",'Mapa de Riesgos'!$AA$33="Mayor"),CONCATENATE("R4C",'Mapa de Riesgos'!$O$33),"")</f>
        <v/>
      </c>
      <c r="AE9" s="51" t="str">
        <f>IF(AND('Mapa de Riesgos'!$Y$34="Muy Alta",'Mapa de Riesgos'!$AA$34="Mayor"),CONCATENATE("R4C",'Mapa de Riesgos'!$O$34),"")</f>
        <v/>
      </c>
      <c r="AF9" s="51" t="str">
        <f>IF(AND('Mapa de Riesgos'!$Y$35="Muy Alta",'Mapa de Riesgos'!$AA$35="Mayor"),CONCATENATE("R4C",'Mapa de Riesgos'!$O$35),"")</f>
        <v/>
      </c>
      <c r="AG9" s="52" t="str">
        <f>IF(AND('Mapa de Riesgos'!$Y$36="Muy Alta",'Mapa de Riesgos'!$AA$36="Mayor"),CONCATENATE("R4C",'Mapa de Riesgos'!$O$36),"")</f>
        <v/>
      </c>
      <c r="AH9" s="53" t="str">
        <f>IF(AND('Mapa de Riesgos'!$Y$31="Muy Alta",'Mapa de Riesgos'!$AA$31="Catastrófico"),CONCATENATE("R4C",'Mapa de Riesgos'!$O$31),"")</f>
        <v/>
      </c>
      <c r="AI9" s="54" t="str">
        <f>IF(AND('Mapa de Riesgos'!$Y$32="Muy Alta",'Mapa de Riesgos'!$AA$32="Catastrófico"),CONCATENATE("R4C",'Mapa de Riesgos'!$O$32),"")</f>
        <v/>
      </c>
      <c r="AJ9" s="54" t="str">
        <f>IF(AND('Mapa de Riesgos'!$Y$33="Muy Alta",'Mapa de Riesgos'!$AA$33="Catastrófico"),CONCATENATE("R4C",'Mapa de Riesgos'!$O$33),"")</f>
        <v/>
      </c>
      <c r="AK9" s="54" t="str">
        <f>IF(AND('Mapa de Riesgos'!$Y$34="Muy Alta",'Mapa de Riesgos'!$AA$34="Catastrófico"),CONCATENATE("R4C",'Mapa de Riesgos'!$O$34),"")</f>
        <v/>
      </c>
      <c r="AL9" s="54" t="str">
        <f>IF(AND('Mapa de Riesgos'!$Y$35="Muy Alta",'Mapa de Riesgos'!$AA$35="Catastrófico"),CONCATENATE("R4C",'Mapa de Riesgos'!$O$35),"")</f>
        <v/>
      </c>
      <c r="AM9" s="55" t="str">
        <f>IF(AND('Mapa de Riesgos'!$Y$36="Muy Alta",'Mapa de Riesgos'!$AA$36="Catastrófico"),CONCATENATE("R4C",'Mapa de Riesgos'!$O$36),"")</f>
        <v/>
      </c>
      <c r="AN9" s="81"/>
      <c r="AO9" s="564"/>
      <c r="AP9" s="565"/>
      <c r="AQ9" s="565"/>
      <c r="AR9" s="565"/>
      <c r="AS9" s="565"/>
      <c r="AT9" s="566"/>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459"/>
      <c r="C10" s="459"/>
      <c r="D10" s="460"/>
      <c r="E10" s="558"/>
      <c r="F10" s="557"/>
      <c r="G10" s="557"/>
      <c r="H10" s="557"/>
      <c r="I10" s="573"/>
      <c r="J10" s="50" t="str">
        <f>IF(AND('Mapa de Riesgos'!$Y$37="Muy Alta",'Mapa de Riesgos'!$AA$37="Leve"),CONCATENATE("R5C",'Mapa de Riesgos'!$O$37),"")</f>
        <v/>
      </c>
      <c r="K10" s="51" t="str">
        <f>IF(AND('Mapa de Riesgos'!$Y$38="Muy Alta",'Mapa de Riesgos'!$AA$38="Leve"),CONCATENATE("R5C",'Mapa de Riesgos'!$O$38),"")</f>
        <v/>
      </c>
      <c r="L10" s="51" t="str">
        <f>IF(AND('Mapa de Riesgos'!$Y$39="Muy Alta",'Mapa de Riesgos'!$AA$39="Leve"),CONCATENATE("R5C",'Mapa de Riesgos'!$O$39),"")</f>
        <v/>
      </c>
      <c r="M10" s="51" t="str">
        <f>IF(AND('Mapa de Riesgos'!$Y$40="Muy Alta",'Mapa de Riesgos'!$AA$40="Leve"),CONCATENATE("R5C",'Mapa de Riesgos'!$O$40),"")</f>
        <v/>
      </c>
      <c r="N10" s="51" t="str">
        <f>IF(AND('Mapa de Riesgos'!$Y$41="Muy Alta",'Mapa de Riesgos'!$AA$41="Leve"),CONCATENATE("R5C",'Mapa de Riesgos'!$O$41),"")</f>
        <v/>
      </c>
      <c r="O10" s="52" t="str">
        <f>IF(AND('Mapa de Riesgos'!$Y$42="Muy Alta",'Mapa de Riesgos'!$AA$42="Leve"),CONCATENATE("R5C",'Mapa de Riesgos'!$O$42),"")</f>
        <v/>
      </c>
      <c r="P10" s="50" t="str">
        <f>IF(AND('Mapa de Riesgos'!$Y$37="Muy Alta",'Mapa de Riesgos'!$AA$37="Menor"),CONCATENATE("R5C",'Mapa de Riesgos'!$O$37),"")</f>
        <v/>
      </c>
      <c r="Q10" s="51" t="str">
        <f>IF(AND('Mapa de Riesgos'!$Y$38="Muy Alta",'Mapa de Riesgos'!$AA$38="Menor"),CONCATENATE("R5C",'Mapa de Riesgos'!$O$38),"")</f>
        <v/>
      </c>
      <c r="R10" s="51" t="str">
        <f>IF(AND('Mapa de Riesgos'!$Y$39="Muy Alta",'Mapa de Riesgos'!$AA$39="Menor"),CONCATENATE("R5C",'Mapa de Riesgos'!$O$39),"")</f>
        <v/>
      </c>
      <c r="S10" s="51" t="str">
        <f>IF(AND('Mapa de Riesgos'!$Y$40="Muy Alta",'Mapa de Riesgos'!$AA$40="Menor"),CONCATENATE("R5C",'Mapa de Riesgos'!$O$40),"")</f>
        <v/>
      </c>
      <c r="T10" s="51" t="str">
        <f>IF(AND('Mapa de Riesgos'!$Y$41="Muy Alta",'Mapa de Riesgos'!$AA$41="Menor"),CONCATENATE("R5C",'Mapa de Riesgos'!$O$41),"")</f>
        <v/>
      </c>
      <c r="U10" s="52" t="str">
        <f>IF(AND('Mapa de Riesgos'!$Y$42="Muy Alta",'Mapa de Riesgos'!$AA$42="Menor"),CONCATENATE("R5C",'Mapa de Riesgos'!$O$42),"")</f>
        <v/>
      </c>
      <c r="V10" s="50" t="str">
        <f>IF(AND('Mapa de Riesgos'!$Y$37="Muy Alta",'Mapa de Riesgos'!$AA$37="Moderado"),CONCATENATE("R5C",'Mapa de Riesgos'!$O$37),"")</f>
        <v/>
      </c>
      <c r="W10" s="51" t="str">
        <f>IF(AND('Mapa de Riesgos'!$Y$38="Muy Alta",'Mapa de Riesgos'!$AA$38="Moderado"),CONCATENATE("R5C",'Mapa de Riesgos'!$O$38),"")</f>
        <v/>
      </c>
      <c r="X10" s="51" t="str">
        <f>IF(AND('Mapa de Riesgos'!$Y$39="Muy Alta",'Mapa de Riesgos'!$AA$39="Moderado"),CONCATENATE("R5C",'Mapa de Riesgos'!$O$39),"")</f>
        <v/>
      </c>
      <c r="Y10" s="51" t="str">
        <f>IF(AND('Mapa de Riesgos'!$Y$40="Muy Alta",'Mapa de Riesgos'!$AA$40="Moderado"),CONCATENATE("R5C",'Mapa de Riesgos'!$O$40),"")</f>
        <v/>
      </c>
      <c r="Z10" s="51" t="str">
        <f>IF(AND('Mapa de Riesgos'!$Y$41="Muy Alta",'Mapa de Riesgos'!$AA$41="Moderado"),CONCATENATE("R5C",'Mapa de Riesgos'!$O$41),"")</f>
        <v/>
      </c>
      <c r="AA10" s="52" t="str">
        <f>IF(AND('Mapa de Riesgos'!$Y$42="Muy Alta",'Mapa de Riesgos'!$AA$42="Moderado"),CONCATENATE("R5C",'Mapa de Riesgos'!$O$42),"")</f>
        <v/>
      </c>
      <c r="AB10" s="50" t="str">
        <f>IF(AND('Mapa de Riesgos'!$Y$37="Muy Alta",'Mapa de Riesgos'!$AA$37="Mayor"),CONCATENATE("R5C",'Mapa de Riesgos'!$O$37),"")</f>
        <v/>
      </c>
      <c r="AC10" s="51" t="str">
        <f>IF(AND('Mapa de Riesgos'!$Y$38="Muy Alta",'Mapa de Riesgos'!$AA$38="Mayor"),CONCATENATE("R5C",'Mapa de Riesgos'!$O$38),"")</f>
        <v/>
      </c>
      <c r="AD10" s="51" t="str">
        <f>IF(AND('Mapa de Riesgos'!$Y$39="Muy Alta",'Mapa de Riesgos'!$AA$39="Mayor"),CONCATENATE("R5C",'Mapa de Riesgos'!$O$39),"")</f>
        <v/>
      </c>
      <c r="AE10" s="51" t="str">
        <f>IF(AND('Mapa de Riesgos'!$Y$40="Muy Alta",'Mapa de Riesgos'!$AA$40="Mayor"),CONCATENATE("R5C",'Mapa de Riesgos'!$O$40),"")</f>
        <v/>
      </c>
      <c r="AF10" s="51" t="str">
        <f>IF(AND('Mapa de Riesgos'!$Y$41="Muy Alta",'Mapa de Riesgos'!$AA$41="Mayor"),CONCATENATE("R5C",'Mapa de Riesgos'!$O$41),"")</f>
        <v/>
      </c>
      <c r="AG10" s="52" t="str">
        <f>IF(AND('Mapa de Riesgos'!$Y$42="Muy Alta",'Mapa de Riesgos'!$AA$42="Mayor"),CONCATENATE("R5C",'Mapa de Riesgos'!$O$42),"")</f>
        <v/>
      </c>
      <c r="AH10" s="53" t="str">
        <f>IF(AND('Mapa de Riesgos'!$Y$37="Muy Alta",'Mapa de Riesgos'!$AA$37="Catastrófico"),CONCATENATE("R5C",'Mapa de Riesgos'!$O$37),"")</f>
        <v/>
      </c>
      <c r="AI10" s="54" t="str">
        <f>IF(AND('Mapa de Riesgos'!$Y$38="Muy Alta",'Mapa de Riesgos'!$AA$38="Catastrófico"),CONCATENATE("R5C",'Mapa de Riesgos'!$O$38),"")</f>
        <v/>
      </c>
      <c r="AJ10" s="54" t="str">
        <f>IF(AND('Mapa de Riesgos'!$Y$39="Muy Alta",'Mapa de Riesgos'!$AA$39="Catastrófico"),CONCATENATE("R5C",'Mapa de Riesgos'!$O$39),"")</f>
        <v/>
      </c>
      <c r="AK10" s="54" t="str">
        <f>IF(AND('Mapa de Riesgos'!$Y$40="Muy Alta",'Mapa de Riesgos'!$AA$40="Catastrófico"),CONCATENATE("R5C",'Mapa de Riesgos'!$O$40),"")</f>
        <v/>
      </c>
      <c r="AL10" s="54" t="str">
        <f>IF(AND('Mapa de Riesgos'!$Y$41="Muy Alta",'Mapa de Riesgos'!$AA$41="Catastrófico"),CONCATENATE("R5C",'Mapa de Riesgos'!$O$41),"")</f>
        <v/>
      </c>
      <c r="AM10" s="55" t="str">
        <f>IF(AND('Mapa de Riesgos'!$Y$42="Muy Alta",'Mapa de Riesgos'!$AA$42="Catastrófico"),CONCATENATE("R5C",'Mapa de Riesgos'!$O$42),"")</f>
        <v/>
      </c>
      <c r="AN10" s="81"/>
      <c r="AO10" s="564"/>
      <c r="AP10" s="565"/>
      <c r="AQ10" s="565"/>
      <c r="AR10" s="565"/>
      <c r="AS10" s="565"/>
      <c r="AT10" s="566"/>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459"/>
      <c r="C11" s="459"/>
      <c r="D11" s="460"/>
      <c r="E11" s="558"/>
      <c r="F11" s="557"/>
      <c r="G11" s="557"/>
      <c r="H11" s="557"/>
      <c r="I11" s="573"/>
      <c r="J11" s="50" t="str">
        <f>IF(AND('Mapa de Riesgos'!$Y$43="Muy Alta",'Mapa de Riesgos'!$AA$43="Leve"),CONCATENATE("R6C",'Mapa de Riesgos'!$O$43),"")</f>
        <v/>
      </c>
      <c r="K11" s="51" t="str">
        <f>IF(AND('Mapa de Riesgos'!$Y$44="Muy Alta",'Mapa de Riesgos'!$AA$44="Leve"),CONCATENATE("R6C",'Mapa de Riesgos'!$O$44),"")</f>
        <v/>
      </c>
      <c r="L11" s="51" t="str">
        <f>IF(AND('Mapa de Riesgos'!$Y$45="Muy Alta",'Mapa de Riesgos'!$AA$45="Leve"),CONCATENATE("R6C",'Mapa de Riesgos'!$O$45),"")</f>
        <v/>
      </c>
      <c r="M11" s="51" t="str">
        <f>IF(AND('Mapa de Riesgos'!$Y$46="Muy Alta",'Mapa de Riesgos'!$AA$46="Leve"),CONCATENATE("R6C",'Mapa de Riesgos'!$O$46),"")</f>
        <v/>
      </c>
      <c r="N11" s="51" t="str">
        <f>IF(AND('Mapa de Riesgos'!$Y$47="Muy Alta",'Mapa de Riesgos'!$AA$47="Leve"),CONCATENATE("R6C",'Mapa de Riesgos'!$O$47),"")</f>
        <v/>
      </c>
      <c r="O11" s="52" t="str">
        <f>IF(AND('Mapa de Riesgos'!$Y$48="Muy Alta",'Mapa de Riesgos'!$AA$48="Leve"),CONCATENATE("R6C",'Mapa de Riesgos'!$O$48),"")</f>
        <v/>
      </c>
      <c r="P11" s="50" t="str">
        <f>IF(AND('Mapa de Riesgos'!$Y$43="Muy Alta",'Mapa de Riesgos'!$AA$43="Menor"),CONCATENATE("R6C",'Mapa de Riesgos'!$O$43),"")</f>
        <v/>
      </c>
      <c r="Q11" s="51" t="str">
        <f>IF(AND('Mapa de Riesgos'!$Y$44="Muy Alta",'Mapa de Riesgos'!$AA$44="Menor"),CONCATENATE("R6C",'Mapa de Riesgos'!$O$44),"")</f>
        <v/>
      </c>
      <c r="R11" s="51" t="str">
        <f>IF(AND('Mapa de Riesgos'!$Y$45="Muy Alta",'Mapa de Riesgos'!$AA$45="Menor"),CONCATENATE("R6C",'Mapa de Riesgos'!$O$45),"")</f>
        <v/>
      </c>
      <c r="S11" s="51" t="str">
        <f>IF(AND('Mapa de Riesgos'!$Y$46="Muy Alta",'Mapa de Riesgos'!$AA$46="Menor"),CONCATENATE("R6C",'Mapa de Riesgos'!$O$46),"")</f>
        <v/>
      </c>
      <c r="T11" s="51" t="str">
        <f>IF(AND('Mapa de Riesgos'!$Y$47="Muy Alta",'Mapa de Riesgos'!$AA$47="Menor"),CONCATENATE("R6C",'Mapa de Riesgos'!$O$47),"")</f>
        <v/>
      </c>
      <c r="U11" s="52" t="str">
        <f>IF(AND('Mapa de Riesgos'!$Y$48="Muy Alta",'Mapa de Riesgos'!$AA$48="Menor"),CONCATENATE("R6C",'Mapa de Riesgos'!$O$48),"")</f>
        <v/>
      </c>
      <c r="V11" s="50" t="str">
        <f>IF(AND('Mapa de Riesgos'!$Y$43="Muy Alta",'Mapa de Riesgos'!$AA$43="Moderado"),CONCATENATE("R6C",'Mapa de Riesgos'!$O$43),"")</f>
        <v/>
      </c>
      <c r="W11" s="51" t="str">
        <f>IF(AND('Mapa de Riesgos'!$Y$44="Muy Alta",'Mapa de Riesgos'!$AA$44="Moderado"),CONCATENATE("R6C",'Mapa de Riesgos'!$O$44),"")</f>
        <v/>
      </c>
      <c r="X11" s="51" t="str">
        <f>IF(AND('Mapa de Riesgos'!$Y$45="Muy Alta",'Mapa de Riesgos'!$AA$45="Moderado"),CONCATENATE("R6C",'Mapa de Riesgos'!$O$45),"")</f>
        <v/>
      </c>
      <c r="Y11" s="51" t="str">
        <f>IF(AND('Mapa de Riesgos'!$Y$46="Muy Alta",'Mapa de Riesgos'!$AA$46="Moderado"),CONCATENATE("R6C",'Mapa de Riesgos'!$O$46),"")</f>
        <v/>
      </c>
      <c r="Z11" s="51" t="str">
        <f>IF(AND('Mapa de Riesgos'!$Y$47="Muy Alta",'Mapa de Riesgos'!$AA$47="Moderado"),CONCATENATE("R6C",'Mapa de Riesgos'!$O$47),"")</f>
        <v/>
      </c>
      <c r="AA11" s="52" t="str">
        <f>IF(AND('Mapa de Riesgos'!$Y$48="Muy Alta",'Mapa de Riesgos'!$AA$48="Moderado"),CONCATENATE("R6C",'Mapa de Riesgos'!$O$48),"")</f>
        <v/>
      </c>
      <c r="AB11" s="50" t="str">
        <f>IF(AND('Mapa de Riesgos'!$Y$43="Muy Alta",'Mapa de Riesgos'!$AA$43="Mayor"),CONCATENATE("R6C",'Mapa de Riesgos'!$O$43),"")</f>
        <v/>
      </c>
      <c r="AC11" s="51" t="str">
        <f>IF(AND('Mapa de Riesgos'!$Y$44="Muy Alta",'Mapa de Riesgos'!$AA$44="Mayor"),CONCATENATE("R6C",'Mapa de Riesgos'!$O$44),"")</f>
        <v/>
      </c>
      <c r="AD11" s="51" t="str">
        <f>IF(AND('Mapa de Riesgos'!$Y$45="Muy Alta",'Mapa de Riesgos'!$AA$45="Mayor"),CONCATENATE("R6C",'Mapa de Riesgos'!$O$45),"")</f>
        <v/>
      </c>
      <c r="AE11" s="51" t="str">
        <f>IF(AND('Mapa de Riesgos'!$Y$46="Muy Alta",'Mapa de Riesgos'!$AA$46="Mayor"),CONCATENATE("R6C",'Mapa de Riesgos'!$O$46),"")</f>
        <v/>
      </c>
      <c r="AF11" s="51" t="str">
        <f>IF(AND('Mapa de Riesgos'!$Y$47="Muy Alta",'Mapa de Riesgos'!$AA$47="Mayor"),CONCATENATE("R6C",'Mapa de Riesgos'!$O$47),"")</f>
        <v/>
      </c>
      <c r="AG11" s="52" t="str">
        <f>IF(AND('Mapa de Riesgos'!$Y$48="Muy Alta",'Mapa de Riesgos'!$AA$48="Mayor"),CONCATENATE("R6C",'Mapa de Riesgos'!$O$48),"")</f>
        <v/>
      </c>
      <c r="AH11" s="53" t="str">
        <f>IF(AND('Mapa de Riesgos'!$Y$43="Muy Alta",'Mapa de Riesgos'!$AA$43="Catastrófico"),CONCATENATE("R6C",'Mapa de Riesgos'!$O$43),"")</f>
        <v/>
      </c>
      <c r="AI11" s="54" t="str">
        <f>IF(AND('Mapa de Riesgos'!$Y$44="Muy Alta",'Mapa de Riesgos'!$AA$44="Catastrófico"),CONCATENATE("R6C",'Mapa de Riesgos'!$O$44),"")</f>
        <v/>
      </c>
      <c r="AJ11" s="54" t="str">
        <f>IF(AND('Mapa de Riesgos'!$Y$45="Muy Alta",'Mapa de Riesgos'!$AA$45="Catastrófico"),CONCATENATE("R6C",'Mapa de Riesgos'!$O$45),"")</f>
        <v/>
      </c>
      <c r="AK11" s="54" t="str">
        <f>IF(AND('Mapa de Riesgos'!$Y$46="Muy Alta",'Mapa de Riesgos'!$AA$46="Catastrófico"),CONCATENATE("R6C",'Mapa de Riesgos'!$O$46),"")</f>
        <v/>
      </c>
      <c r="AL11" s="54" t="str">
        <f>IF(AND('Mapa de Riesgos'!$Y$47="Muy Alta",'Mapa de Riesgos'!$AA$47="Catastrófico"),CONCATENATE("R6C",'Mapa de Riesgos'!$O$47),"")</f>
        <v/>
      </c>
      <c r="AM11" s="55" t="str">
        <f>IF(AND('Mapa de Riesgos'!$Y$48="Muy Alta",'Mapa de Riesgos'!$AA$48="Catastrófico"),CONCATENATE("R6C",'Mapa de Riesgos'!$O$48),"")</f>
        <v/>
      </c>
      <c r="AN11" s="81"/>
      <c r="AO11" s="564"/>
      <c r="AP11" s="565"/>
      <c r="AQ11" s="565"/>
      <c r="AR11" s="565"/>
      <c r="AS11" s="565"/>
      <c r="AT11" s="566"/>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459"/>
      <c r="C12" s="459"/>
      <c r="D12" s="460"/>
      <c r="E12" s="558"/>
      <c r="F12" s="557"/>
      <c r="G12" s="557"/>
      <c r="H12" s="557"/>
      <c r="I12" s="573"/>
      <c r="J12" s="50" t="str">
        <f>IF(AND('Mapa de Riesgos'!$Y$49="Muy Alta",'Mapa de Riesgos'!$AA$49="Leve"),CONCATENATE("R7C",'Mapa de Riesgos'!$O$49),"")</f>
        <v/>
      </c>
      <c r="K12" s="51" t="str">
        <f>IF(AND('Mapa de Riesgos'!$Y$50="Muy Alta",'Mapa de Riesgos'!$AA$50="Leve"),CONCATENATE("R7C",'Mapa de Riesgos'!$O$50),"")</f>
        <v/>
      </c>
      <c r="L12" s="51" t="str">
        <f>IF(AND('Mapa de Riesgos'!$Y$51="Muy Alta",'Mapa de Riesgos'!$AA$51="Leve"),CONCATENATE("R7C",'Mapa de Riesgos'!$O$51),"")</f>
        <v/>
      </c>
      <c r="M12" s="51" t="str">
        <f>IF(AND('Mapa de Riesgos'!$Y$52="Muy Alta",'Mapa de Riesgos'!$AA$52="Leve"),CONCATENATE("R7C",'Mapa de Riesgos'!$O$52),"")</f>
        <v/>
      </c>
      <c r="N12" s="51" t="str">
        <f>IF(AND('Mapa de Riesgos'!$Y$53="Muy Alta",'Mapa de Riesgos'!$AA$53="Leve"),CONCATENATE("R7C",'Mapa de Riesgos'!$O$53),"")</f>
        <v/>
      </c>
      <c r="O12" s="52" t="str">
        <f>IF(AND('Mapa de Riesgos'!$Y$54="Muy Alta",'Mapa de Riesgos'!$AA$54="Leve"),CONCATENATE("R7C",'Mapa de Riesgos'!$O$54),"")</f>
        <v/>
      </c>
      <c r="P12" s="50" t="str">
        <f>IF(AND('Mapa de Riesgos'!$Y$49="Muy Alta",'Mapa de Riesgos'!$AA$49="Menor"),CONCATENATE("R7C",'Mapa de Riesgos'!$O$49),"")</f>
        <v/>
      </c>
      <c r="Q12" s="51" t="str">
        <f>IF(AND('Mapa de Riesgos'!$Y$50="Muy Alta",'Mapa de Riesgos'!$AA$50="Menor"),CONCATENATE("R7C",'Mapa de Riesgos'!$O$50),"")</f>
        <v/>
      </c>
      <c r="R12" s="51" t="str">
        <f>IF(AND('Mapa de Riesgos'!$Y$51="Muy Alta",'Mapa de Riesgos'!$AA$51="Menor"),CONCATENATE("R7C",'Mapa de Riesgos'!$O$51),"")</f>
        <v/>
      </c>
      <c r="S12" s="51" t="str">
        <f>IF(AND('Mapa de Riesgos'!$Y$52="Muy Alta",'Mapa de Riesgos'!$AA$52="Menor"),CONCATENATE("R7C",'Mapa de Riesgos'!$O$52),"")</f>
        <v/>
      </c>
      <c r="T12" s="51" t="str">
        <f>IF(AND('Mapa de Riesgos'!$Y$53="Muy Alta",'Mapa de Riesgos'!$AA$53="Menor"),CONCATENATE("R7C",'Mapa de Riesgos'!$O$53),"")</f>
        <v/>
      </c>
      <c r="U12" s="52" t="str">
        <f>IF(AND('Mapa de Riesgos'!$Y$54="Muy Alta",'Mapa de Riesgos'!$AA$54="Menor"),CONCATENATE("R7C",'Mapa de Riesgos'!$O$54),"")</f>
        <v/>
      </c>
      <c r="V12" s="50" t="str">
        <f>IF(AND('Mapa de Riesgos'!$Y$49="Muy Alta",'Mapa de Riesgos'!$AA$49="Moderado"),CONCATENATE("R7C",'Mapa de Riesgos'!$O$49),"")</f>
        <v/>
      </c>
      <c r="W12" s="51" t="str">
        <f>IF(AND('Mapa de Riesgos'!$Y$50="Muy Alta",'Mapa de Riesgos'!$AA$50="Moderado"),CONCATENATE("R7C",'Mapa de Riesgos'!$O$50),"")</f>
        <v/>
      </c>
      <c r="X12" s="51" t="str">
        <f>IF(AND('Mapa de Riesgos'!$Y$51="Muy Alta",'Mapa de Riesgos'!$AA$51="Moderado"),CONCATENATE("R7C",'Mapa de Riesgos'!$O$51),"")</f>
        <v/>
      </c>
      <c r="Y12" s="51" t="str">
        <f>IF(AND('Mapa de Riesgos'!$Y$52="Muy Alta",'Mapa de Riesgos'!$AA$52="Moderado"),CONCATENATE("R7C",'Mapa de Riesgos'!$O$52),"")</f>
        <v/>
      </c>
      <c r="Z12" s="51" t="str">
        <f>IF(AND('Mapa de Riesgos'!$Y$53="Muy Alta",'Mapa de Riesgos'!$AA$53="Moderado"),CONCATENATE("R7C",'Mapa de Riesgos'!$O$53),"")</f>
        <v/>
      </c>
      <c r="AA12" s="52" t="str">
        <f>IF(AND('Mapa de Riesgos'!$Y$54="Muy Alta",'Mapa de Riesgos'!$AA$54="Moderado"),CONCATENATE("R7C",'Mapa de Riesgos'!$O$54),"")</f>
        <v/>
      </c>
      <c r="AB12" s="50" t="str">
        <f>IF(AND('Mapa de Riesgos'!$Y$49="Muy Alta",'Mapa de Riesgos'!$AA$49="Mayor"),CONCATENATE("R7C",'Mapa de Riesgos'!$O$49),"")</f>
        <v/>
      </c>
      <c r="AC12" s="51" t="str">
        <f>IF(AND('Mapa de Riesgos'!$Y$50="Muy Alta",'Mapa de Riesgos'!$AA$50="Mayor"),CONCATENATE("R7C",'Mapa de Riesgos'!$O$50),"")</f>
        <v/>
      </c>
      <c r="AD12" s="51" t="str">
        <f>IF(AND('Mapa de Riesgos'!$Y$51="Muy Alta",'Mapa de Riesgos'!$AA$51="Mayor"),CONCATENATE("R7C",'Mapa de Riesgos'!$O$51),"")</f>
        <v/>
      </c>
      <c r="AE12" s="51" t="str">
        <f>IF(AND('Mapa de Riesgos'!$Y$52="Muy Alta",'Mapa de Riesgos'!$AA$52="Mayor"),CONCATENATE("R7C",'Mapa de Riesgos'!$O$52),"")</f>
        <v/>
      </c>
      <c r="AF12" s="51" t="str">
        <f>IF(AND('Mapa de Riesgos'!$Y$53="Muy Alta",'Mapa de Riesgos'!$AA$53="Mayor"),CONCATENATE("R7C",'Mapa de Riesgos'!$O$53),"")</f>
        <v/>
      </c>
      <c r="AG12" s="52" t="str">
        <f>IF(AND('Mapa de Riesgos'!$Y$54="Muy Alta",'Mapa de Riesgos'!$AA$54="Mayor"),CONCATENATE("R7C",'Mapa de Riesgos'!$O$54),"")</f>
        <v/>
      </c>
      <c r="AH12" s="53" t="str">
        <f>IF(AND('Mapa de Riesgos'!$Y$49="Muy Alta",'Mapa de Riesgos'!$AA$49="Catastrófico"),CONCATENATE("R7C",'Mapa de Riesgos'!$O$49),"")</f>
        <v/>
      </c>
      <c r="AI12" s="54" t="str">
        <f>IF(AND('Mapa de Riesgos'!$Y$50="Muy Alta",'Mapa de Riesgos'!$AA$50="Catastrófico"),CONCATENATE("R7C",'Mapa de Riesgos'!$O$50),"")</f>
        <v/>
      </c>
      <c r="AJ12" s="54" t="str">
        <f>IF(AND('Mapa de Riesgos'!$Y$51="Muy Alta",'Mapa de Riesgos'!$AA$51="Catastrófico"),CONCATENATE("R7C",'Mapa de Riesgos'!$O$51),"")</f>
        <v/>
      </c>
      <c r="AK12" s="54" t="str">
        <f>IF(AND('Mapa de Riesgos'!$Y$52="Muy Alta",'Mapa de Riesgos'!$AA$52="Catastrófico"),CONCATENATE("R7C",'Mapa de Riesgos'!$O$52),"")</f>
        <v/>
      </c>
      <c r="AL12" s="54" t="str">
        <f>IF(AND('Mapa de Riesgos'!$Y$53="Muy Alta",'Mapa de Riesgos'!$AA$53="Catastrófico"),CONCATENATE("R7C",'Mapa de Riesgos'!$O$53),"")</f>
        <v/>
      </c>
      <c r="AM12" s="55" t="str">
        <f>IF(AND('Mapa de Riesgos'!$Y$54="Muy Alta",'Mapa de Riesgos'!$AA$54="Catastrófico"),CONCATENATE("R7C",'Mapa de Riesgos'!$O$54),"")</f>
        <v/>
      </c>
      <c r="AN12" s="81"/>
      <c r="AO12" s="564"/>
      <c r="AP12" s="565"/>
      <c r="AQ12" s="565"/>
      <c r="AR12" s="565"/>
      <c r="AS12" s="565"/>
      <c r="AT12" s="566"/>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459"/>
      <c r="C13" s="459"/>
      <c r="D13" s="460"/>
      <c r="E13" s="558"/>
      <c r="F13" s="557"/>
      <c r="G13" s="557"/>
      <c r="H13" s="557"/>
      <c r="I13" s="573"/>
      <c r="J13" s="50" t="str">
        <f>IF(AND('Mapa de Riesgos'!$Y$55="Muy Alta",'Mapa de Riesgos'!$AA$55="Leve"),CONCATENATE("R8C",'Mapa de Riesgos'!$O$55),"")</f>
        <v/>
      </c>
      <c r="K13" s="51" t="str">
        <f>IF(AND('Mapa de Riesgos'!$Y$56="Muy Alta",'Mapa de Riesgos'!$AA$56="Leve"),CONCATENATE("R8C",'Mapa de Riesgos'!$O$56),"")</f>
        <v/>
      </c>
      <c r="L13" s="51" t="str">
        <f>IF(AND('Mapa de Riesgos'!$Y$57="Muy Alta",'Mapa de Riesgos'!$AA$57="Leve"),CONCATENATE("R8C",'Mapa de Riesgos'!$O$57),"")</f>
        <v/>
      </c>
      <c r="M13" s="51" t="str">
        <f>IF(AND('Mapa de Riesgos'!$Y$58="Muy Alta",'Mapa de Riesgos'!$AA$58="Leve"),CONCATENATE("R8C",'Mapa de Riesgos'!$O$58),"")</f>
        <v/>
      </c>
      <c r="N13" s="51" t="str">
        <f>IF(AND('Mapa de Riesgos'!$Y$59="Muy Alta",'Mapa de Riesgos'!$AA$59="Leve"),CONCATENATE("R8C",'Mapa de Riesgos'!$O$59),"")</f>
        <v/>
      </c>
      <c r="O13" s="52" t="str">
        <f>IF(AND('Mapa de Riesgos'!$Y$60="Muy Alta",'Mapa de Riesgos'!$AA$60="Leve"),CONCATENATE("R8C",'Mapa de Riesgos'!$O$60),"")</f>
        <v/>
      </c>
      <c r="P13" s="50" t="str">
        <f>IF(AND('Mapa de Riesgos'!$Y$55="Muy Alta",'Mapa de Riesgos'!$AA$55="Menor"),CONCATENATE("R8C",'Mapa de Riesgos'!$O$55),"")</f>
        <v/>
      </c>
      <c r="Q13" s="51" t="str">
        <f>IF(AND('Mapa de Riesgos'!$Y$56="Muy Alta",'Mapa de Riesgos'!$AA$56="Menor"),CONCATENATE("R8C",'Mapa de Riesgos'!$O$56),"")</f>
        <v/>
      </c>
      <c r="R13" s="51" t="str">
        <f>IF(AND('Mapa de Riesgos'!$Y$57="Muy Alta",'Mapa de Riesgos'!$AA$57="Menor"),CONCATENATE("R8C",'Mapa de Riesgos'!$O$57),"")</f>
        <v/>
      </c>
      <c r="S13" s="51" t="str">
        <f>IF(AND('Mapa de Riesgos'!$Y$58="Muy Alta",'Mapa de Riesgos'!$AA$58="Menor"),CONCATENATE("R8C",'Mapa de Riesgos'!$O$58),"")</f>
        <v/>
      </c>
      <c r="T13" s="51" t="str">
        <f>IF(AND('Mapa de Riesgos'!$Y$59="Muy Alta",'Mapa de Riesgos'!$AA$59="Menor"),CONCATENATE("R8C",'Mapa de Riesgos'!$O$59),"")</f>
        <v/>
      </c>
      <c r="U13" s="52" t="str">
        <f>IF(AND('Mapa de Riesgos'!$Y$60="Muy Alta",'Mapa de Riesgos'!$AA$60="Menor"),CONCATENATE("R8C",'Mapa de Riesgos'!$O$60),"")</f>
        <v/>
      </c>
      <c r="V13" s="50" t="str">
        <f>IF(AND('Mapa de Riesgos'!$Y$55="Muy Alta",'Mapa de Riesgos'!$AA$55="Moderado"),CONCATENATE("R8C",'Mapa de Riesgos'!$O$55),"")</f>
        <v/>
      </c>
      <c r="W13" s="51" t="str">
        <f>IF(AND('Mapa de Riesgos'!$Y$56="Muy Alta",'Mapa de Riesgos'!$AA$56="Moderado"),CONCATENATE("R8C",'Mapa de Riesgos'!$O$56),"")</f>
        <v/>
      </c>
      <c r="X13" s="51" t="str">
        <f>IF(AND('Mapa de Riesgos'!$Y$57="Muy Alta",'Mapa de Riesgos'!$AA$57="Moderado"),CONCATENATE("R8C",'Mapa de Riesgos'!$O$57),"")</f>
        <v/>
      </c>
      <c r="Y13" s="51" t="str">
        <f>IF(AND('Mapa de Riesgos'!$Y$58="Muy Alta",'Mapa de Riesgos'!$AA$58="Moderado"),CONCATENATE("R8C",'Mapa de Riesgos'!$O$58),"")</f>
        <v/>
      </c>
      <c r="Z13" s="51" t="str">
        <f>IF(AND('Mapa de Riesgos'!$Y$59="Muy Alta",'Mapa de Riesgos'!$AA$59="Moderado"),CONCATENATE("R8C",'Mapa de Riesgos'!$O$59),"")</f>
        <v/>
      </c>
      <c r="AA13" s="52" t="str">
        <f>IF(AND('Mapa de Riesgos'!$Y$60="Muy Alta",'Mapa de Riesgos'!$AA$60="Moderado"),CONCATENATE("R8C",'Mapa de Riesgos'!$O$60),"")</f>
        <v/>
      </c>
      <c r="AB13" s="50" t="str">
        <f>IF(AND('Mapa de Riesgos'!$Y$55="Muy Alta",'Mapa de Riesgos'!$AA$55="Mayor"),CONCATENATE("R8C",'Mapa de Riesgos'!$O$55),"")</f>
        <v/>
      </c>
      <c r="AC13" s="51" t="str">
        <f>IF(AND('Mapa de Riesgos'!$Y$56="Muy Alta",'Mapa de Riesgos'!$AA$56="Mayor"),CONCATENATE("R8C",'Mapa de Riesgos'!$O$56),"")</f>
        <v/>
      </c>
      <c r="AD13" s="51" t="str">
        <f>IF(AND('Mapa de Riesgos'!$Y$57="Muy Alta",'Mapa de Riesgos'!$AA$57="Mayor"),CONCATENATE("R8C",'Mapa de Riesgos'!$O$57),"")</f>
        <v/>
      </c>
      <c r="AE13" s="51" t="str">
        <f>IF(AND('Mapa de Riesgos'!$Y$58="Muy Alta",'Mapa de Riesgos'!$AA$58="Mayor"),CONCATENATE("R8C",'Mapa de Riesgos'!$O$58),"")</f>
        <v/>
      </c>
      <c r="AF13" s="51" t="str">
        <f>IF(AND('Mapa de Riesgos'!$Y$59="Muy Alta",'Mapa de Riesgos'!$AA$59="Mayor"),CONCATENATE("R8C",'Mapa de Riesgos'!$O$59),"")</f>
        <v/>
      </c>
      <c r="AG13" s="52" t="str">
        <f>IF(AND('Mapa de Riesgos'!$Y$60="Muy Alta",'Mapa de Riesgos'!$AA$60="Mayor"),CONCATENATE("R8C",'Mapa de Riesgos'!$O$60),"")</f>
        <v/>
      </c>
      <c r="AH13" s="53" t="str">
        <f>IF(AND('Mapa de Riesgos'!$Y$55="Muy Alta",'Mapa de Riesgos'!$AA$55="Catastrófico"),CONCATENATE("R8C",'Mapa de Riesgos'!$O$55),"")</f>
        <v/>
      </c>
      <c r="AI13" s="54" t="str">
        <f>IF(AND('Mapa de Riesgos'!$Y$56="Muy Alta",'Mapa de Riesgos'!$AA$56="Catastrófico"),CONCATENATE("R8C",'Mapa de Riesgos'!$O$56),"")</f>
        <v/>
      </c>
      <c r="AJ13" s="54" t="str">
        <f>IF(AND('Mapa de Riesgos'!$Y$57="Muy Alta",'Mapa de Riesgos'!$AA$57="Catastrófico"),CONCATENATE("R8C",'Mapa de Riesgos'!$O$57),"")</f>
        <v/>
      </c>
      <c r="AK13" s="54" t="str">
        <f>IF(AND('Mapa de Riesgos'!$Y$58="Muy Alta",'Mapa de Riesgos'!$AA$58="Catastrófico"),CONCATENATE("R8C",'Mapa de Riesgos'!$O$58),"")</f>
        <v/>
      </c>
      <c r="AL13" s="54" t="str">
        <f>IF(AND('Mapa de Riesgos'!$Y$59="Muy Alta",'Mapa de Riesgos'!$AA$59="Catastrófico"),CONCATENATE("R8C",'Mapa de Riesgos'!$O$59),"")</f>
        <v/>
      </c>
      <c r="AM13" s="55" t="str">
        <f>IF(AND('Mapa de Riesgos'!$Y$60="Muy Alta",'Mapa de Riesgos'!$AA$60="Catastrófico"),CONCATENATE("R8C",'Mapa de Riesgos'!$O$60),"")</f>
        <v/>
      </c>
      <c r="AN13" s="81"/>
      <c r="AO13" s="564"/>
      <c r="AP13" s="565"/>
      <c r="AQ13" s="565"/>
      <c r="AR13" s="565"/>
      <c r="AS13" s="565"/>
      <c r="AT13" s="566"/>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459"/>
      <c r="C14" s="459"/>
      <c r="D14" s="460"/>
      <c r="E14" s="558"/>
      <c r="F14" s="557"/>
      <c r="G14" s="557"/>
      <c r="H14" s="557"/>
      <c r="I14" s="573"/>
      <c r="J14" s="50" t="str">
        <f>IF(AND('Mapa de Riesgos'!$Y$61="Muy Alta",'Mapa de Riesgos'!$AA$61="Leve"),CONCATENATE("R9C",'Mapa de Riesgos'!$O$61),"")</f>
        <v/>
      </c>
      <c r="K14" s="51" t="str">
        <f>IF(AND('Mapa de Riesgos'!$Y$62="Muy Alta",'Mapa de Riesgos'!$AA$62="Leve"),CONCATENATE("R9C",'Mapa de Riesgos'!$O$62),"")</f>
        <v/>
      </c>
      <c r="L14" s="51" t="str">
        <f>IF(AND('Mapa de Riesgos'!$Y$63="Muy Alta",'Mapa de Riesgos'!$AA$63="Leve"),CONCATENATE("R9C",'Mapa de Riesgos'!$O$63),"")</f>
        <v/>
      </c>
      <c r="M14" s="51" t="str">
        <f>IF(AND('Mapa de Riesgos'!$Y$64="Muy Alta",'Mapa de Riesgos'!$AA$64="Leve"),CONCATENATE("R9C",'Mapa de Riesgos'!$O$64),"")</f>
        <v/>
      </c>
      <c r="N14" s="51" t="str">
        <f>IF(AND('Mapa de Riesgos'!$Y$65="Muy Alta",'Mapa de Riesgos'!$AA$65="Leve"),CONCATENATE("R9C",'Mapa de Riesgos'!$O$65),"")</f>
        <v/>
      </c>
      <c r="O14" s="52" t="str">
        <f>IF(AND('Mapa de Riesgos'!$Y$66="Muy Alta",'Mapa de Riesgos'!$AA$66="Leve"),CONCATENATE("R9C",'Mapa de Riesgos'!$O$66),"")</f>
        <v/>
      </c>
      <c r="P14" s="50" t="str">
        <f>IF(AND('Mapa de Riesgos'!$Y$61="Muy Alta",'Mapa de Riesgos'!$AA$61="Menor"),CONCATENATE("R9C",'Mapa de Riesgos'!$O$61),"")</f>
        <v/>
      </c>
      <c r="Q14" s="51" t="str">
        <f>IF(AND('Mapa de Riesgos'!$Y$62="Muy Alta",'Mapa de Riesgos'!$AA$62="Menor"),CONCATENATE("R9C",'Mapa de Riesgos'!$O$62),"")</f>
        <v/>
      </c>
      <c r="R14" s="51" t="str">
        <f>IF(AND('Mapa de Riesgos'!$Y$63="Muy Alta",'Mapa de Riesgos'!$AA$63="Menor"),CONCATENATE("R9C",'Mapa de Riesgos'!$O$63),"")</f>
        <v/>
      </c>
      <c r="S14" s="51" t="str">
        <f>IF(AND('Mapa de Riesgos'!$Y$64="Muy Alta",'Mapa de Riesgos'!$AA$64="Menor"),CONCATENATE("R9C",'Mapa de Riesgos'!$O$64),"")</f>
        <v/>
      </c>
      <c r="T14" s="51" t="str">
        <f>IF(AND('Mapa de Riesgos'!$Y$65="Muy Alta",'Mapa de Riesgos'!$AA$65="Menor"),CONCATENATE("R9C",'Mapa de Riesgos'!$O$65),"")</f>
        <v/>
      </c>
      <c r="U14" s="52" t="str">
        <f>IF(AND('Mapa de Riesgos'!$Y$66="Muy Alta",'Mapa de Riesgos'!$AA$66="Menor"),CONCATENATE("R9C",'Mapa de Riesgos'!$O$66),"")</f>
        <v/>
      </c>
      <c r="V14" s="50" t="str">
        <f>IF(AND('Mapa de Riesgos'!$Y$61="Muy Alta",'Mapa de Riesgos'!$AA$61="Moderado"),CONCATENATE("R9C",'Mapa de Riesgos'!$O$61),"")</f>
        <v/>
      </c>
      <c r="W14" s="51" t="str">
        <f>IF(AND('Mapa de Riesgos'!$Y$62="Muy Alta",'Mapa de Riesgos'!$AA$62="Moderado"),CONCATENATE("R9C",'Mapa de Riesgos'!$O$62),"")</f>
        <v/>
      </c>
      <c r="X14" s="51" t="str">
        <f>IF(AND('Mapa de Riesgos'!$Y$63="Muy Alta",'Mapa de Riesgos'!$AA$63="Moderado"),CONCATENATE("R9C",'Mapa de Riesgos'!$O$63),"")</f>
        <v/>
      </c>
      <c r="Y14" s="51" t="str">
        <f>IF(AND('Mapa de Riesgos'!$Y$64="Muy Alta",'Mapa de Riesgos'!$AA$64="Moderado"),CONCATENATE("R9C",'Mapa de Riesgos'!$O$64),"")</f>
        <v/>
      </c>
      <c r="Z14" s="51" t="str">
        <f>IF(AND('Mapa de Riesgos'!$Y$65="Muy Alta",'Mapa de Riesgos'!$AA$65="Moderado"),CONCATENATE("R9C",'Mapa de Riesgos'!$O$65),"")</f>
        <v/>
      </c>
      <c r="AA14" s="52" t="str">
        <f>IF(AND('Mapa de Riesgos'!$Y$66="Muy Alta",'Mapa de Riesgos'!$AA$66="Moderado"),CONCATENATE("R9C",'Mapa de Riesgos'!$O$66),"")</f>
        <v/>
      </c>
      <c r="AB14" s="50" t="str">
        <f>IF(AND('Mapa de Riesgos'!$Y$61="Muy Alta",'Mapa de Riesgos'!$AA$61="Mayor"),CONCATENATE("R9C",'Mapa de Riesgos'!$O$61),"")</f>
        <v/>
      </c>
      <c r="AC14" s="51" t="str">
        <f>IF(AND('Mapa de Riesgos'!$Y$62="Muy Alta",'Mapa de Riesgos'!$AA$62="Mayor"),CONCATENATE("R9C",'Mapa de Riesgos'!$O$62),"")</f>
        <v/>
      </c>
      <c r="AD14" s="51" t="str">
        <f>IF(AND('Mapa de Riesgos'!$Y$63="Muy Alta",'Mapa de Riesgos'!$AA$63="Mayor"),CONCATENATE("R9C",'Mapa de Riesgos'!$O$63),"")</f>
        <v/>
      </c>
      <c r="AE14" s="51" t="str">
        <f>IF(AND('Mapa de Riesgos'!$Y$64="Muy Alta",'Mapa de Riesgos'!$AA$64="Mayor"),CONCATENATE("R9C",'Mapa de Riesgos'!$O$64),"")</f>
        <v/>
      </c>
      <c r="AF14" s="51" t="str">
        <f>IF(AND('Mapa de Riesgos'!$Y$65="Muy Alta",'Mapa de Riesgos'!$AA$65="Mayor"),CONCATENATE("R9C",'Mapa de Riesgos'!$O$65),"")</f>
        <v/>
      </c>
      <c r="AG14" s="52" t="str">
        <f>IF(AND('Mapa de Riesgos'!$Y$66="Muy Alta",'Mapa de Riesgos'!$AA$66="Mayor"),CONCATENATE("R9C",'Mapa de Riesgos'!$O$66),"")</f>
        <v/>
      </c>
      <c r="AH14" s="53" t="str">
        <f>IF(AND('Mapa de Riesgos'!$Y$61="Muy Alta",'Mapa de Riesgos'!$AA$61="Catastrófico"),CONCATENATE("R9C",'Mapa de Riesgos'!$O$61),"")</f>
        <v/>
      </c>
      <c r="AI14" s="54" t="str">
        <f>IF(AND('Mapa de Riesgos'!$Y$62="Muy Alta",'Mapa de Riesgos'!$AA$62="Catastrófico"),CONCATENATE("R9C",'Mapa de Riesgos'!$O$62),"")</f>
        <v/>
      </c>
      <c r="AJ14" s="54" t="str">
        <f>IF(AND('Mapa de Riesgos'!$Y$63="Muy Alta",'Mapa de Riesgos'!$AA$63="Catastrófico"),CONCATENATE("R9C",'Mapa de Riesgos'!$O$63),"")</f>
        <v/>
      </c>
      <c r="AK14" s="54" t="str">
        <f>IF(AND('Mapa de Riesgos'!$Y$64="Muy Alta",'Mapa de Riesgos'!$AA$64="Catastrófico"),CONCATENATE("R9C",'Mapa de Riesgos'!$O$64),"")</f>
        <v/>
      </c>
      <c r="AL14" s="54" t="str">
        <f>IF(AND('Mapa de Riesgos'!$Y$65="Muy Alta",'Mapa de Riesgos'!$AA$65="Catastrófico"),CONCATENATE("R9C",'Mapa de Riesgos'!$O$65),"")</f>
        <v/>
      </c>
      <c r="AM14" s="55" t="str">
        <f>IF(AND('Mapa de Riesgos'!$Y$66="Muy Alta",'Mapa de Riesgos'!$AA$66="Catastrófico"),CONCATENATE("R9C",'Mapa de Riesgos'!$O$66),"")</f>
        <v/>
      </c>
      <c r="AN14" s="81"/>
      <c r="AO14" s="564"/>
      <c r="AP14" s="565"/>
      <c r="AQ14" s="565"/>
      <c r="AR14" s="565"/>
      <c r="AS14" s="565"/>
      <c r="AT14" s="566"/>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459"/>
      <c r="C15" s="459"/>
      <c r="D15" s="460"/>
      <c r="E15" s="559"/>
      <c r="F15" s="560"/>
      <c r="G15" s="560"/>
      <c r="H15" s="560"/>
      <c r="I15" s="574"/>
      <c r="J15" s="56" t="str">
        <f>IF(AND('Mapa de Riesgos'!$Y$67="Muy Alta",'Mapa de Riesgos'!$AA$67="Leve"),CONCATENATE("R10C",'Mapa de Riesgos'!$O$67),"")</f>
        <v/>
      </c>
      <c r="K15" s="57" t="str">
        <f>IF(AND('Mapa de Riesgos'!$Y$68="Muy Alta",'Mapa de Riesgos'!$AA$68="Leve"),CONCATENATE("R10C",'Mapa de Riesgos'!$O$68),"")</f>
        <v/>
      </c>
      <c r="L15" s="57" t="str">
        <f>IF(AND('Mapa de Riesgos'!$Y$69="Muy Alta",'Mapa de Riesgos'!$AA$69="Leve"),CONCATENATE("R10C",'Mapa de Riesgos'!$O$69),"")</f>
        <v/>
      </c>
      <c r="M15" s="57" t="str">
        <f>IF(AND('Mapa de Riesgos'!$Y$70="Muy Alta",'Mapa de Riesgos'!$AA$70="Leve"),CONCATENATE("R10C",'Mapa de Riesgos'!$O$70),"")</f>
        <v/>
      </c>
      <c r="N15" s="57" t="str">
        <f>IF(AND('Mapa de Riesgos'!$Y$71="Muy Alta",'Mapa de Riesgos'!$AA$71="Leve"),CONCATENATE("R10C",'Mapa de Riesgos'!$O$71),"")</f>
        <v/>
      </c>
      <c r="O15" s="58" t="str">
        <f>IF(AND('Mapa de Riesgos'!$Y$72="Muy Alta",'Mapa de Riesgos'!$AA$72="Leve"),CONCATENATE("R10C",'Mapa de Riesgos'!$O$72),"")</f>
        <v/>
      </c>
      <c r="P15" s="50" t="str">
        <f>IF(AND('Mapa de Riesgos'!$Y$67="Muy Alta",'Mapa de Riesgos'!$AA$67="Menor"),CONCATENATE("R10C",'Mapa de Riesgos'!$O$67),"")</f>
        <v/>
      </c>
      <c r="Q15" s="51" t="str">
        <f>IF(AND('Mapa de Riesgos'!$Y$68="Muy Alta",'Mapa de Riesgos'!$AA$68="Menor"),CONCATENATE("R10C",'Mapa de Riesgos'!$O$68),"")</f>
        <v/>
      </c>
      <c r="R15" s="51" t="str">
        <f>IF(AND('Mapa de Riesgos'!$Y$69="Muy Alta",'Mapa de Riesgos'!$AA$69="Menor"),CONCATENATE("R10C",'Mapa de Riesgos'!$O$69),"")</f>
        <v/>
      </c>
      <c r="S15" s="51" t="str">
        <f>IF(AND('Mapa de Riesgos'!$Y$70="Muy Alta",'Mapa de Riesgos'!$AA$70="Menor"),CONCATENATE("R10C",'Mapa de Riesgos'!$O$70),"")</f>
        <v/>
      </c>
      <c r="T15" s="51" t="str">
        <f>IF(AND('Mapa de Riesgos'!$Y$71="Muy Alta",'Mapa de Riesgos'!$AA$71="Menor"),CONCATENATE("R10C",'Mapa de Riesgos'!$O$71),"")</f>
        <v/>
      </c>
      <c r="U15" s="52" t="str">
        <f>IF(AND('Mapa de Riesgos'!$Y$72="Muy Alta",'Mapa de Riesgos'!$AA$72="Menor"),CONCATENATE("R10C",'Mapa de Riesgos'!$O$72),"")</f>
        <v/>
      </c>
      <c r="V15" s="56" t="str">
        <f>IF(AND('Mapa de Riesgos'!$Y$67="Muy Alta",'Mapa de Riesgos'!$AA$67="Moderado"),CONCATENATE("R10C",'Mapa de Riesgos'!$O$67),"")</f>
        <v/>
      </c>
      <c r="W15" s="57" t="str">
        <f>IF(AND('Mapa de Riesgos'!$Y$68="Muy Alta",'Mapa de Riesgos'!$AA$68="Moderado"),CONCATENATE("R10C",'Mapa de Riesgos'!$O$68),"")</f>
        <v/>
      </c>
      <c r="X15" s="57" t="str">
        <f>IF(AND('Mapa de Riesgos'!$Y$69="Muy Alta",'Mapa de Riesgos'!$AA$69="Moderado"),CONCATENATE("R10C",'Mapa de Riesgos'!$O$69),"")</f>
        <v/>
      </c>
      <c r="Y15" s="57" t="str">
        <f>IF(AND('Mapa de Riesgos'!$Y$70="Muy Alta",'Mapa de Riesgos'!$AA$70="Moderado"),CONCATENATE("R10C",'Mapa de Riesgos'!$O$70),"")</f>
        <v/>
      </c>
      <c r="Z15" s="57" t="str">
        <f>IF(AND('Mapa de Riesgos'!$Y$71="Muy Alta",'Mapa de Riesgos'!$AA$71="Moderado"),CONCATENATE("R10C",'Mapa de Riesgos'!$O$71),"")</f>
        <v/>
      </c>
      <c r="AA15" s="58" t="str">
        <f>IF(AND('Mapa de Riesgos'!$Y$72="Muy Alta",'Mapa de Riesgos'!$AA$72="Moderado"),CONCATENATE("R10C",'Mapa de Riesgos'!$O$72),"")</f>
        <v/>
      </c>
      <c r="AB15" s="50" t="str">
        <f>IF(AND('Mapa de Riesgos'!$Y$67="Muy Alta",'Mapa de Riesgos'!$AA$67="Mayor"),CONCATENATE("R10C",'Mapa de Riesgos'!$O$67),"")</f>
        <v/>
      </c>
      <c r="AC15" s="51" t="str">
        <f>IF(AND('Mapa de Riesgos'!$Y$68="Muy Alta",'Mapa de Riesgos'!$AA$68="Mayor"),CONCATENATE("R10C",'Mapa de Riesgos'!$O$68),"")</f>
        <v/>
      </c>
      <c r="AD15" s="51" t="str">
        <f>IF(AND('Mapa de Riesgos'!$Y$69="Muy Alta",'Mapa de Riesgos'!$AA$69="Mayor"),CONCATENATE("R10C",'Mapa de Riesgos'!$O$69),"")</f>
        <v/>
      </c>
      <c r="AE15" s="51" t="str">
        <f>IF(AND('Mapa de Riesgos'!$Y$70="Muy Alta",'Mapa de Riesgos'!$AA$70="Mayor"),CONCATENATE("R10C",'Mapa de Riesgos'!$O$70),"")</f>
        <v/>
      </c>
      <c r="AF15" s="51" t="str">
        <f>IF(AND('Mapa de Riesgos'!$Y$71="Muy Alta",'Mapa de Riesgos'!$AA$71="Mayor"),CONCATENATE("R10C",'Mapa de Riesgos'!$O$71),"")</f>
        <v/>
      </c>
      <c r="AG15" s="52" t="str">
        <f>IF(AND('Mapa de Riesgos'!$Y$72="Muy Alta",'Mapa de Riesgos'!$AA$72="Mayor"),CONCATENATE("R10C",'Mapa de Riesgos'!$O$72),"")</f>
        <v/>
      </c>
      <c r="AH15" s="59" t="str">
        <f>IF(AND('Mapa de Riesgos'!$Y$67="Muy Alta",'Mapa de Riesgos'!$AA$67="Catastrófico"),CONCATENATE("R10C",'Mapa de Riesgos'!$O$67),"")</f>
        <v/>
      </c>
      <c r="AI15" s="60" t="str">
        <f>IF(AND('Mapa de Riesgos'!$Y$68="Muy Alta",'Mapa de Riesgos'!$AA$68="Catastrófico"),CONCATENATE("R10C",'Mapa de Riesgos'!$O$68),"")</f>
        <v/>
      </c>
      <c r="AJ15" s="60" t="str">
        <f>IF(AND('Mapa de Riesgos'!$Y$69="Muy Alta",'Mapa de Riesgos'!$AA$69="Catastrófico"),CONCATENATE("R10C",'Mapa de Riesgos'!$O$69),"")</f>
        <v/>
      </c>
      <c r="AK15" s="60" t="str">
        <f>IF(AND('Mapa de Riesgos'!$Y$70="Muy Alta",'Mapa de Riesgos'!$AA$70="Catastrófico"),CONCATENATE("R10C",'Mapa de Riesgos'!$O$70),"")</f>
        <v/>
      </c>
      <c r="AL15" s="60" t="str">
        <f>IF(AND('Mapa de Riesgos'!$Y$71="Muy Alta",'Mapa de Riesgos'!$AA$71="Catastrófico"),CONCATENATE("R10C",'Mapa de Riesgos'!$O$71),"")</f>
        <v/>
      </c>
      <c r="AM15" s="61" t="str">
        <f>IF(AND('Mapa de Riesgos'!$Y$72="Muy Alta",'Mapa de Riesgos'!$AA$72="Catastrófico"),CONCATENATE("R10C",'Mapa de Riesgos'!$O$72),"")</f>
        <v/>
      </c>
      <c r="AN15" s="81"/>
      <c r="AO15" s="567"/>
      <c r="AP15" s="568"/>
      <c r="AQ15" s="568"/>
      <c r="AR15" s="568"/>
      <c r="AS15" s="568"/>
      <c r="AT15" s="569"/>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459"/>
      <c r="C16" s="459"/>
      <c r="D16" s="460"/>
      <c r="E16" s="554" t="s">
        <v>131</v>
      </c>
      <c r="F16" s="555"/>
      <c r="G16" s="555"/>
      <c r="H16" s="555"/>
      <c r="I16" s="555"/>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Riesgos'!$Y$16="Alta",'Mapa de Riesgos'!$AA$16="Leve"),CONCATENATE("R1C",'Mapa de Riesgos'!$O$16),"")</f>
        <v/>
      </c>
      <c r="N16" s="63" t="str">
        <f>IF(AND('Mapa de Riesgos'!$Y$17="Alta",'Mapa de Riesgos'!$AA$17="Leve"),CONCATENATE("R1C",'Mapa de Riesgos'!$O$17),"")</f>
        <v/>
      </c>
      <c r="O16" s="64" t="str">
        <f>IF(AND('Mapa de Riesgos'!$Y$18="Alta",'Mapa de Riesgos'!$AA$18="Leve"),CONCATENATE("R1C",'Mapa de Riesgos'!$O$18),"")</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Riesgos'!$Y$16="Alta",'Mapa de Riesgos'!$AA$16="Menor"),CONCATENATE("R1C",'Mapa de Riesgos'!$O$16),"")</f>
        <v/>
      </c>
      <c r="T16" s="63" t="str">
        <f>IF(AND('Mapa de Riesgos'!$Y$17="Alta",'Mapa de Riesgos'!$AA$17="Menor"),CONCATENATE("R1C",'Mapa de Riesgos'!$O$17),"")</f>
        <v/>
      </c>
      <c r="U16" s="64" t="str">
        <f>IF(AND('Mapa de Riesgos'!$Y$18="Alta",'Mapa de Riesgos'!$AA$18="Menor"),CONCATENATE("R1C",'Mapa de Riesgos'!$O$18),"")</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Riesgos'!$Y$16="Alta",'Mapa de Riesgos'!$AA$16="Moderado"),CONCATENATE("R1C",'Mapa de Riesgos'!$O$16),"")</f>
        <v/>
      </c>
      <c r="Z16" s="45" t="str">
        <f>IF(AND('Mapa de Riesgos'!$Y$17="Alta",'Mapa de Riesgos'!$AA$17="Moderado"),CONCATENATE("R1C",'Mapa de Riesgos'!$O$17),"")</f>
        <v/>
      </c>
      <c r="AA16" s="46" t="str">
        <f>IF(AND('Mapa de Riesgos'!$Y$18="Alta",'Mapa de Riesgos'!$AA$18="Moderado"),CONCATENATE("R1C",'Mapa de Riesgos'!$O$18),"")</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Riesgos'!$Y$16="Alta",'Mapa de Riesgos'!$AA$16="Mayor"),CONCATENATE("R1C",'Mapa de Riesgos'!$O$16),"")</f>
        <v/>
      </c>
      <c r="AF16" s="45" t="str">
        <f>IF(AND('Mapa de Riesgos'!$Y$17="Alta",'Mapa de Riesgos'!$AA$17="Mayor"),CONCATENATE("R1C",'Mapa de Riesgos'!$O$17),"")</f>
        <v/>
      </c>
      <c r="AG16" s="46" t="str">
        <f>IF(AND('Mapa de Riesgos'!$Y$18="Alta",'Mapa de Riesgos'!$AA$18="Mayor"),CONCATENATE("R1C",'Mapa de Riesgos'!$O$18),"")</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Riesgos'!$Y$16="Alta",'Mapa de Riesgos'!$AA$16="Catastrófico"),CONCATENATE("R1C",'Mapa de Riesgos'!$O$16),"")</f>
        <v/>
      </c>
      <c r="AL16" s="48" t="str">
        <f>IF(AND('Mapa de Riesgos'!$Y$17="Alta",'Mapa de Riesgos'!$AA$17="Catastrófico"),CONCATENATE("R1C",'Mapa de Riesgos'!$O$17),"")</f>
        <v/>
      </c>
      <c r="AM16" s="49" t="str">
        <f>IF(AND('Mapa de Riesgos'!$Y$18="Alta",'Mapa de Riesgos'!$AA$18="Catastrófico"),CONCATENATE("R1C",'Mapa de Riesgos'!$O$18),"")</f>
        <v/>
      </c>
      <c r="AN16" s="81"/>
      <c r="AO16" s="545" t="s">
        <v>132</v>
      </c>
      <c r="AP16" s="546"/>
      <c r="AQ16" s="546"/>
      <c r="AR16" s="546"/>
      <c r="AS16" s="546"/>
      <c r="AT16" s="547"/>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459"/>
      <c r="C17" s="459"/>
      <c r="D17" s="460"/>
      <c r="E17" s="556"/>
      <c r="F17" s="557"/>
      <c r="G17" s="557"/>
      <c r="H17" s="557"/>
      <c r="I17" s="557"/>
      <c r="J17" s="65" t="str">
        <f>IF(AND('Mapa de Riesgos'!$Y$19="Alta",'Mapa de Riesgos'!$AA$19="Leve"),CONCATENATE("R2C",'Mapa de Riesgos'!$O$19),"")</f>
        <v/>
      </c>
      <c r="K17" s="66" t="str">
        <f>IF(AND('Mapa de Riesgos'!$Y$20="Alta",'Mapa de Riesgos'!$AA$20="Leve"),CONCATENATE("R2C",'Mapa de Riesgos'!$O$20),"")</f>
        <v/>
      </c>
      <c r="L17" s="66" t="str">
        <f>IF(AND('Mapa de Riesgos'!$Y$21="Alta",'Mapa de Riesgos'!$AA$21="Leve"),CONCATENATE("R2C",'Mapa de Riesgos'!$O$21),"")</f>
        <v/>
      </c>
      <c r="M17" s="66" t="str">
        <f>IF(AND('Mapa de Riesgos'!$Y$22="Alta",'Mapa de Riesgos'!$AA$22="Leve"),CONCATENATE("R2C",'Mapa de Riesgos'!$O$22),"")</f>
        <v/>
      </c>
      <c r="N17" s="66" t="str">
        <f>IF(AND('Mapa de Riesgos'!$Y$23="Alta",'Mapa de Riesgos'!$AA$23="Leve"),CONCATENATE("R2C",'Mapa de Riesgos'!$O$23),"")</f>
        <v/>
      </c>
      <c r="O17" s="67" t="str">
        <f>IF(AND('Mapa de Riesgos'!$Y$24="Alta",'Mapa de Riesgos'!$AA$24="Leve"),CONCATENATE("R2C",'Mapa de Riesgos'!$O$24),"")</f>
        <v/>
      </c>
      <c r="P17" s="65" t="str">
        <f>IF(AND('Mapa de Riesgos'!$Y$19="Alta",'Mapa de Riesgos'!$AA$19="Menor"),CONCATENATE("R2C",'Mapa de Riesgos'!$O$19),"")</f>
        <v/>
      </c>
      <c r="Q17" s="66" t="str">
        <f>IF(AND('Mapa de Riesgos'!$Y$20="Alta",'Mapa de Riesgos'!$AA$20="Menor"),CONCATENATE("R2C",'Mapa de Riesgos'!$O$20),"")</f>
        <v/>
      </c>
      <c r="R17" s="66" t="str">
        <f>IF(AND('Mapa de Riesgos'!$Y$21="Alta",'Mapa de Riesgos'!$AA$21="Menor"),CONCATENATE("R2C",'Mapa de Riesgos'!$O$21),"")</f>
        <v/>
      </c>
      <c r="S17" s="66" t="str">
        <f>IF(AND('Mapa de Riesgos'!$Y$22="Alta",'Mapa de Riesgos'!$AA$22="Menor"),CONCATENATE("R2C",'Mapa de Riesgos'!$O$22),"")</f>
        <v/>
      </c>
      <c r="T17" s="66" t="str">
        <f>IF(AND('Mapa de Riesgos'!$Y$23="Alta",'Mapa de Riesgos'!$AA$23="Menor"),CONCATENATE("R2C",'Mapa de Riesgos'!$O$23),"")</f>
        <v/>
      </c>
      <c r="U17" s="67" t="str">
        <f>IF(AND('Mapa de Riesgos'!$Y$24="Alta",'Mapa de Riesgos'!$AA$24="Menor"),CONCATENATE("R2C",'Mapa de Riesgos'!$O$24),"")</f>
        <v/>
      </c>
      <c r="V17" s="50" t="str">
        <f>IF(AND('Mapa de Riesgos'!$Y$19="Alta",'Mapa de Riesgos'!$AA$19="Moderado"),CONCATENATE("R2C",'Mapa de Riesgos'!$O$19),"")</f>
        <v/>
      </c>
      <c r="W17" s="51" t="str">
        <f>IF(AND('Mapa de Riesgos'!$Y$20="Alta",'Mapa de Riesgos'!$AA$20="Moderado"),CONCATENATE("R2C",'Mapa de Riesgos'!$O$20),"")</f>
        <v/>
      </c>
      <c r="X17" s="51" t="str">
        <f>IF(AND('Mapa de Riesgos'!$Y$21="Alta",'Mapa de Riesgos'!$AA$21="Moderado"),CONCATENATE("R2C",'Mapa de Riesgos'!$O$21),"")</f>
        <v/>
      </c>
      <c r="Y17" s="51" t="str">
        <f>IF(AND('Mapa de Riesgos'!$Y$22="Alta",'Mapa de Riesgos'!$AA$22="Moderado"),CONCATENATE("R2C",'Mapa de Riesgos'!$O$22),"")</f>
        <v/>
      </c>
      <c r="Z17" s="51" t="str">
        <f>IF(AND('Mapa de Riesgos'!$Y$23="Alta",'Mapa de Riesgos'!$AA$23="Moderado"),CONCATENATE("R2C",'Mapa de Riesgos'!$O$23),"")</f>
        <v/>
      </c>
      <c r="AA17" s="52" t="str">
        <f>IF(AND('Mapa de Riesgos'!$Y$24="Alta",'Mapa de Riesgos'!$AA$24="Moderado"),CONCATENATE("R2C",'Mapa de Riesgos'!$O$24),"")</f>
        <v/>
      </c>
      <c r="AB17" s="50" t="str">
        <f>IF(AND('Mapa de Riesgos'!$Y$19="Alta",'Mapa de Riesgos'!$AA$19="Mayor"),CONCATENATE("R2C",'Mapa de Riesgos'!$O$19),"")</f>
        <v/>
      </c>
      <c r="AC17" s="51" t="str">
        <f>IF(AND('Mapa de Riesgos'!$Y$20="Alta",'Mapa de Riesgos'!$AA$20="Mayor"),CONCATENATE("R2C",'Mapa de Riesgos'!$O$20),"")</f>
        <v/>
      </c>
      <c r="AD17" s="51" t="str">
        <f>IF(AND('Mapa de Riesgos'!$Y$21="Alta",'Mapa de Riesgos'!$AA$21="Mayor"),CONCATENATE("R2C",'Mapa de Riesgos'!$O$21),"")</f>
        <v/>
      </c>
      <c r="AE17" s="51" t="str">
        <f>IF(AND('Mapa de Riesgos'!$Y$22="Alta",'Mapa de Riesgos'!$AA$22="Mayor"),CONCATENATE("R2C",'Mapa de Riesgos'!$O$22),"")</f>
        <v/>
      </c>
      <c r="AF17" s="51" t="str">
        <f>IF(AND('Mapa de Riesgos'!$Y$23="Alta",'Mapa de Riesgos'!$AA$23="Mayor"),CONCATENATE("R2C",'Mapa de Riesgos'!$O$23),"")</f>
        <v/>
      </c>
      <c r="AG17" s="52" t="str">
        <f>IF(AND('Mapa de Riesgos'!$Y$24="Alta",'Mapa de Riesgos'!$AA$24="Mayor"),CONCATENATE("R2C",'Mapa de Riesgos'!$O$24),"")</f>
        <v/>
      </c>
      <c r="AH17" s="53" t="str">
        <f>IF(AND('Mapa de Riesgos'!$Y$19="Alta",'Mapa de Riesgos'!$AA$19="Catastrófico"),CONCATENATE("R2C",'Mapa de Riesgos'!$O$19),"")</f>
        <v/>
      </c>
      <c r="AI17" s="54" t="str">
        <f>IF(AND('Mapa de Riesgos'!$Y$20="Alta",'Mapa de Riesgos'!$AA$20="Catastrófico"),CONCATENATE("R2C",'Mapa de Riesgos'!$O$20),"")</f>
        <v/>
      </c>
      <c r="AJ17" s="54" t="str">
        <f>IF(AND('Mapa de Riesgos'!$Y$21="Alta",'Mapa de Riesgos'!$AA$21="Catastrófico"),CONCATENATE("R2C",'Mapa de Riesgos'!$O$21),"")</f>
        <v/>
      </c>
      <c r="AK17" s="54" t="str">
        <f>IF(AND('Mapa de Riesgos'!$Y$22="Alta",'Mapa de Riesgos'!$AA$22="Catastrófico"),CONCATENATE("R2C",'Mapa de Riesgos'!$O$22),"")</f>
        <v/>
      </c>
      <c r="AL17" s="54" t="str">
        <f>IF(AND('Mapa de Riesgos'!$Y$23="Alta",'Mapa de Riesgos'!$AA$23="Catastrófico"),CONCATENATE("R2C",'Mapa de Riesgos'!$O$23),"")</f>
        <v/>
      </c>
      <c r="AM17" s="55" t="str">
        <f>IF(AND('Mapa de Riesgos'!$Y$24="Alta",'Mapa de Riesgos'!$AA$24="Catastrófico"),CONCATENATE("R2C",'Mapa de Riesgos'!$O$24),"")</f>
        <v/>
      </c>
      <c r="AN17" s="81"/>
      <c r="AO17" s="548"/>
      <c r="AP17" s="549"/>
      <c r="AQ17" s="549"/>
      <c r="AR17" s="549"/>
      <c r="AS17" s="549"/>
      <c r="AT17" s="550"/>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459"/>
      <c r="C18" s="459"/>
      <c r="D18" s="460"/>
      <c r="E18" s="558"/>
      <c r="F18" s="557"/>
      <c r="G18" s="557"/>
      <c r="H18" s="557"/>
      <c r="I18" s="557"/>
      <c r="J18" s="65" t="str">
        <f>IF(AND('Mapa de Riesgos'!$Y$25="Alta",'Mapa de Riesgos'!$AA$25="Leve"),CONCATENATE("R3C",'Mapa de Riesgos'!$O$25),"")</f>
        <v/>
      </c>
      <c r="K18" s="66" t="str">
        <f>IF(AND('Mapa de Riesgos'!$Y$26="Alta",'Mapa de Riesgos'!$AA$26="Leve"),CONCATENATE("R3C",'Mapa de Riesgos'!$O$26),"")</f>
        <v/>
      </c>
      <c r="L18" s="66" t="str">
        <f>IF(AND('Mapa de Riesgos'!$Y$27="Alta",'Mapa de Riesgos'!$AA$27="Leve"),CONCATENATE("R3C",'Mapa de Riesgos'!$O$27),"")</f>
        <v/>
      </c>
      <c r="M18" s="66" t="str">
        <f>IF(AND('Mapa de Riesgos'!$Y$28="Alta",'Mapa de Riesgos'!$AA$28="Leve"),CONCATENATE("R3C",'Mapa de Riesgos'!$O$28),"")</f>
        <v/>
      </c>
      <c r="N18" s="66" t="str">
        <f>IF(AND('Mapa de Riesgos'!$Y$29="Alta",'Mapa de Riesgos'!$AA$29="Leve"),CONCATENATE("R3C",'Mapa de Riesgos'!$O$29),"")</f>
        <v/>
      </c>
      <c r="O18" s="67" t="str">
        <f>IF(AND('Mapa de Riesgos'!$Y$30="Alta",'Mapa de Riesgos'!$AA$30="Leve"),CONCATENATE("R3C",'Mapa de Riesgos'!$O$30),"")</f>
        <v/>
      </c>
      <c r="P18" s="65" t="str">
        <f>IF(AND('Mapa de Riesgos'!$Y$25="Alta",'Mapa de Riesgos'!$AA$25="Menor"),CONCATENATE("R3C",'Mapa de Riesgos'!$O$25),"")</f>
        <v/>
      </c>
      <c r="Q18" s="66" t="str">
        <f>IF(AND('Mapa de Riesgos'!$Y$26="Alta",'Mapa de Riesgos'!$AA$26="Menor"),CONCATENATE("R3C",'Mapa de Riesgos'!$O$26),"")</f>
        <v/>
      </c>
      <c r="R18" s="66" t="str">
        <f>IF(AND('Mapa de Riesgos'!$Y$27="Alta",'Mapa de Riesgos'!$AA$27="Menor"),CONCATENATE("R3C",'Mapa de Riesgos'!$O$27),"")</f>
        <v/>
      </c>
      <c r="S18" s="66" t="str">
        <f>IF(AND('Mapa de Riesgos'!$Y$28="Alta",'Mapa de Riesgos'!$AA$28="Menor"),CONCATENATE("R3C",'Mapa de Riesgos'!$O$28),"")</f>
        <v/>
      </c>
      <c r="T18" s="66" t="str">
        <f>IF(AND('Mapa de Riesgos'!$Y$29="Alta",'Mapa de Riesgos'!$AA$29="Menor"),CONCATENATE("R3C",'Mapa de Riesgos'!$O$29),"")</f>
        <v/>
      </c>
      <c r="U18" s="67" t="str">
        <f>IF(AND('Mapa de Riesgos'!$Y$30="Alta",'Mapa de Riesgos'!$AA$30="Menor"),CONCATENATE("R3C",'Mapa de Riesgos'!$O$30),"")</f>
        <v/>
      </c>
      <c r="V18" s="50" t="str">
        <f>IF(AND('Mapa de Riesgos'!$Y$25="Alta",'Mapa de Riesgos'!$AA$25="Moderado"),CONCATENATE("R3C",'Mapa de Riesgos'!$O$25),"")</f>
        <v/>
      </c>
      <c r="W18" s="51" t="str">
        <f>IF(AND('Mapa de Riesgos'!$Y$26="Alta",'Mapa de Riesgos'!$AA$26="Moderado"),CONCATENATE("R3C",'Mapa de Riesgos'!$O$26),"")</f>
        <v/>
      </c>
      <c r="X18" s="51" t="str">
        <f>IF(AND('Mapa de Riesgos'!$Y$27="Alta",'Mapa de Riesgos'!$AA$27="Moderado"),CONCATENATE("R3C",'Mapa de Riesgos'!$O$27),"")</f>
        <v/>
      </c>
      <c r="Y18" s="51" t="str">
        <f>IF(AND('Mapa de Riesgos'!$Y$28="Alta",'Mapa de Riesgos'!$AA$28="Moderado"),CONCATENATE("R3C",'Mapa de Riesgos'!$O$28),"")</f>
        <v/>
      </c>
      <c r="Z18" s="51" t="str">
        <f>IF(AND('Mapa de Riesgos'!$Y$29="Alta",'Mapa de Riesgos'!$AA$29="Moderado"),CONCATENATE("R3C",'Mapa de Riesgos'!$O$29),"")</f>
        <v/>
      </c>
      <c r="AA18" s="52" t="str">
        <f>IF(AND('Mapa de Riesgos'!$Y$30="Alta",'Mapa de Riesgos'!$AA$30="Moderado"),CONCATENATE("R3C",'Mapa de Riesgos'!$O$30),"")</f>
        <v/>
      </c>
      <c r="AB18" s="50" t="str">
        <f>IF(AND('Mapa de Riesgos'!$Y$25="Alta",'Mapa de Riesgos'!$AA$25="Mayor"),CONCATENATE("R3C",'Mapa de Riesgos'!$O$25),"")</f>
        <v/>
      </c>
      <c r="AC18" s="51" t="str">
        <f>IF(AND('Mapa de Riesgos'!$Y$26="Alta",'Mapa de Riesgos'!$AA$26="Mayor"),CONCATENATE("R3C",'Mapa de Riesgos'!$O$26),"")</f>
        <v/>
      </c>
      <c r="AD18" s="51" t="str">
        <f>IF(AND('Mapa de Riesgos'!$Y$27="Alta",'Mapa de Riesgos'!$AA$27="Mayor"),CONCATENATE("R3C",'Mapa de Riesgos'!$O$27),"")</f>
        <v/>
      </c>
      <c r="AE18" s="51" t="str">
        <f>IF(AND('Mapa de Riesgos'!$Y$28="Alta",'Mapa de Riesgos'!$AA$28="Mayor"),CONCATENATE("R3C",'Mapa de Riesgos'!$O$28),"")</f>
        <v/>
      </c>
      <c r="AF18" s="51" t="str">
        <f>IF(AND('Mapa de Riesgos'!$Y$29="Alta",'Mapa de Riesgos'!$AA$29="Mayor"),CONCATENATE("R3C",'Mapa de Riesgos'!$O$29),"")</f>
        <v/>
      </c>
      <c r="AG18" s="52" t="str">
        <f>IF(AND('Mapa de Riesgos'!$Y$30="Alta",'Mapa de Riesgos'!$AA$30="Mayor"),CONCATENATE("R3C",'Mapa de Riesgos'!$O$30),"")</f>
        <v/>
      </c>
      <c r="AH18" s="53" t="str">
        <f>IF(AND('Mapa de Riesgos'!$Y$25="Alta",'Mapa de Riesgos'!$AA$25="Catastrófico"),CONCATENATE("R3C",'Mapa de Riesgos'!$O$25),"")</f>
        <v/>
      </c>
      <c r="AI18" s="54" t="str">
        <f>IF(AND('Mapa de Riesgos'!$Y$26="Alta",'Mapa de Riesgos'!$AA$26="Catastrófico"),CONCATENATE("R3C",'Mapa de Riesgos'!$O$26),"")</f>
        <v/>
      </c>
      <c r="AJ18" s="54" t="str">
        <f>IF(AND('Mapa de Riesgos'!$Y$27="Alta",'Mapa de Riesgos'!$AA$27="Catastrófico"),CONCATENATE("R3C",'Mapa de Riesgos'!$O$27),"")</f>
        <v/>
      </c>
      <c r="AK18" s="54" t="str">
        <f>IF(AND('Mapa de Riesgos'!$Y$28="Alta",'Mapa de Riesgos'!$AA$28="Catastrófico"),CONCATENATE("R3C",'Mapa de Riesgos'!$O$28),"")</f>
        <v/>
      </c>
      <c r="AL18" s="54" t="str">
        <f>IF(AND('Mapa de Riesgos'!$Y$29="Alta",'Mapa de Riesgos'!$AA$29="Catastrófico"),CONCATENATE("R3C",'Mapa de Riesgos'!$O$29),"")</f>
        <v/>
      </c>
      <c r="AM18" s="55" t="str">
        <f>IF(AND('Mapa de Riesgos'!$Y$30="Alta",'Mapa de Riesgos'!$AA$30="Catastrófico"),CONCATENATE("R3C",'Mapa de Riesgos'!$O$30),"")</f>
        <v/>
      </c>
      <c r="AN18" s="81"/>
      <c r="AO18" s="548"/>
      <c r="AP18" s="549"/>
      <c r="AQ18" s="549"/>
      <c r="AR18" s="549"/>
      <c r="AS18" s="549"/>
      <c r="AT18" s="550"/>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459"/>
      <c r="C19" s="459"/>
      <c r="D19" s="460"/>
      <c r="E19" s="558"/>
      <c r="F19" s="557"/>
      <c r="G19" s="557"/>
      <c r="H19" s="557"/>
      <c r="I19" s="557"/>
      <c r="J19" s="65" t="str">
        <f>IF(AND('Mapa de Riesgos'!$Y$31="Alta",'Mapa de Riesgos'!$AA$31="Leve"),CONCATENATE("R4C",'Mapa de Riesgos'!$O$31),"")</f>
        <v/>
      </c>
      <c r="K19" s="66" t="str">
        <f>IF(AND('Mapa de Riesgos'!$Y$32="Alta",'Mapa de Riesgos'!$AA$32="Leve"),CONCATENATE("R4C",'Mapa de Riesgos'!$O$32),"")</f>
        <v/>
      </c>
      <c r="L19" s="66" t="str">
        <f>IF(AND('Mapa de Riesgos'!$Y$33="Alta",'Mapa de Riesgos'!$AA$33="Leve"),CONCATENATE("R4C",'Mapa de Riesgos'!$O$33),"")</f>
        <v/>
      </c>
      <c r="M19" s="66" t="str">
        <f>IF(AND('Mapa de Riesgos'!$Y$34="Alta",'Mapa de Riesgos'!$AA$34="Leve"),CONCATENATE("R4C",'Mapa de Riesgos'!$O$34),"")</f>
        <v/>
      </c>
      <c r="N19" s="66" t="str">
        <f>IF(AND('Mapa de Riesgos'!$Y$35="Alta",'Mapa de Riesgos'!$AA$35="Leve"),CONCATENATE("R4C",'Mapa de Riesgos'!$O$35),"")</f>
        <v/>
      </c>
      <c r="O19" s="67" t="str">
        <f>IF(AND('Mapa de Riesgos'!$Y$36="Alta",'Mapa de Riesgos'!$AA$36="Leve"),CONCATENATE("R4C",'Mapa de Riesgos'!$O$36),"")</f>
        <v/>
      </c>
      <c r="P19" s="65" t="str">
        <f>IF(AND('Mapa de Riesgos'!$Y$31="Alta",'Mapa de Riesgos'!$AA$31="Menor"),CONCATENATE("R4C",'Mapa de Riesgos'!$O$31),"")</f>
        <v/>
      </c>
      <c r="Q19" s="66" t="str">
        <f>IF(AND('Mapa de Riesgos'!$Y$32="Alta",'Mapa de Riesgos'!$AA$32="Menor"),CONCATENATE("R4C",'Mapa de Riesgos'!$O$32),"")</f>
        <v/>
      </c>
      <c r="R19" s="66" t="str">
        <f>IF(AND('Mapa de Riesgos'!$Y$33="Alta",'Mapa de Riesgos'!$AA$33="Menor"),CONCATENATE("R4C",'Mapa de Riesgos'!$O$33),"")</f>
        <v/>
      </c>
      <c r="S19" s="66" t="str">
        <f>IF(AND('Mapa de Riesgos'!$Y$34="Alta",'Mapa de Riesgos'!$AA$34="Menor"),CONCATENATE("R4C",'Mapa de Riesgos'!$O$34),"")</f>
        <v/>
      </c>
      <c r="T19" s="66" t="str">
        <f>IF(AND('Mapa de Riesgos'!$Y$35="Alta",'Mapa de Riesgos'!$AA$35="Menor"),CONCATENATE("R4C",'Mapa de Riesgos'!$O$35),"")</f>
        <v/>
      </c>
      <c r="U19" s="67" t="str">
        <f>IF(AND('Mapa de Riesgos'!$Y$36="Alta",'Mapa de Riesgos'!$AA$36="Menor"),CONCATENATE("R4C",'Mapa de Riesgos'!$O$36),"")</f>
        <v/>
      </c>
      <c r="V19" s="50" t="str">
        <f>IF(AND('Mapa de Riesgos'!$Y$31="Alta",'Mapa de Riesgos'!$AA$31="Moderado"),CONCATENATE("R4C",'Mapa de Riesgos'!$O$31),"")</f>
        <v/>
      </c>
      <c r="W19" s="51" t="str">
        <f>IF(AND('Mapa de Riesgos'!$Y$32="Alta",'Mapa de Riesgos'!$AA$32="Moderado"),CONCATENATE("R4C",'Mapa de Riesgos'!$O$32),"")</f>
        <v/>
      </c>
      <c r="X19" s="51" t="str">
        <f>IF(AND('Mapa de Riesgos'!$Y$33="Alta",'Mapa de Riesgos'!$AA$33="Moderado"),CONCATENATE("R4C",'Mapa de Riesgos'!$O$33),"")</f>
        <v/>
      </c>
      <c r="Y19" s="51" t="str">
        <f>IF(AND('Mapa de Riesgos'!$Y$34="Alta",'Mapa de Riesgos'!$AA$34="Moderado"),CONCATENATE("R4C",'Mapa de Riesgos'!$O$34),"")</f>
        <v/>
      </c>
      <c r="Z19" s="51" t="str">
        <f>IF(AND('Mapa de Riesgos'!$Y$35="Alta",'Mapa de Riesgos'!$AA$35="Moderado"),CONCATENATE("R4C",'Mapa de Riesgos'!$O$35),"")</f>
        <v/>
      </c>
      <c r="AA19" s="52" t="str">
        <f>IF(AND('Mapa de Riesgos'!$Y$36="Alta",'Mapa de Riesgos'!$AA$36="Moderado"),CONCATENATE("R4C",'Mapa de Riesgos'!$O$36),"")</f>
        <v/>
      </c>
      <c r="AB19" s="50" t="str">
        <f>IF(AND('Mapa de Riesgos'!$Y$31="Alta",'Mapa de Riesgos'!$AA$31="Mayor"),CONCATENATE("R4C",'Mapa de Riesgos'!$O$31),"")</f>
        <v/>
      </c>
      <c r="AC19" s="51" t="str">
        <f>IF(AND('Mapa de Riesgos'!$Y$32="Alta",'Mapa de Riesgos'!$AA$32="Mayor"),CONCATENATE("R4C",'Mapa de Riesgos'!$O$32),"")</f>
        <v/>
      </c>
      <c r="AD19" s="51" t="str">
        <f>IF(AND('Mapa de Riesgos'!$Y$33="Alta",'Mapa de Riesgos'!$AA$33="Mayor"),CONCATENATE("R4C",'Mapa de Riesgos'!$O$33),"")</f>
        <v/>
      </c>
      <c r="AE19" s="51" t="str">
        <f>IF(AND('Mapa de Riesgos'!$Y$34="Alta",'Mapa de Riesgos'!$AA$34="Mayor"),CONCATENATE("R4C",'Mapa de Riesgos'!$O$34),"")</f>
        <v/>
      </c>
      <c r="AF19" s="51" t="str">
        <f>IF(AND('Mapa de Riesgos'!$Y$35="Alta",'Mapa de Riesgos'!$AA$35="Mayor"),CONCATENATE("R4C",'Mapa de Riesgos'!$O$35),"")</f>
        <v/>
      </c>
      <c r="AG19" s="52" t="str">
        <f>IF(AND('Mapa de Riesgos'!$Y$36="Alta",'Mapa de Riesgos'!$AA$36="Mayor"),CONCATENATE("R4C",'Mapa de Riesgos'!$O$36),"")</f>
        <v/>
      </c>
      <c r="AH19" s="53" t="str">
        <f>IF(AND('Mapa de Riesgos'!$Y$31="Alta",'Mapa de Riesgos'!$AA$31="Catastrófico"),CONCATENATE("R4C",'Mapa de Riesgos'!$O$31),"")</f>
        <v/>
      </c>
      <c r="AI19" s="54" t="str">
        <f>IF(AND('Mapa de Riesgos'!$Y$32="Alta",'Mapa de Riesgos'!$AA$32="Catastrófico"),CONCATENATE("R4C",'Mapa de Riesgos'!$O$32),"")</f>
        <v/>
      </c>
      <c r="AJ19" s="54" t="str">
        <f>IF(AND('Mapa de Riesgos'!$Y$33="Alta",'Mapa de Riesgos'!$AA$33="Catastrófico"),CONCATENATE("R4C",'Mapa de Riesgos'!$O$33),"")</f>
        <v/>
      </c>
      <c r="AK19" s="54" t="str">
        <f>IF(AND('Mapa de Riesgos'!$Y$34="Alta",'Mapa de Riesgos'!$AA$34="Catastrófico"),CONCATENATE("R4C",'Mapa de Riesgos'!$O$34),"")</f>
        <v/>
      </c>
      <c r="AL19" s="54" t="str">
        <f>IF(AND('Mapa de Riesgos'!$Y$35="Alta",'Mapa de Riesgos'!$AA$35="Catastrófico"),CONCATENATE("R4C",'Mapa de Riesgos'!$O$35),"")</f>
        <v/>
      </c>
      <c r="AM19" s="55" t="str">
        <f>IF(AND('Mapa de Riesgos'!$Y$36="Alta",'Mapa de Riesgos'!$AA$36="Catastrófico"),CONCATENATE("R4C",'Mapa de Riesgos'!$O$36),"")</f>
        <v/>
      </c>
      <c r="AN19" s="81"/>
      <c r="AO19" s="548"/>
      <c r="AP19" s="549"/>
      <c r="AQ19" s="549"/>
      <c r="AR19" s="549"/>
      <c r="AS19" s="549"/>
      <c r="AT19" s="550"/>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459"/>
      <c r="C20" s="459"/>
      <c r="D20" s="460"/>
      <c r="E20" s="558"/>
      <c r="F20" s="557"/>
      <c r="G20" s="557"/>
      <c r="H20" s="557"/>
      <c r="I20" s="557"/>
      <c r="J20" s="65" t="str">
        <f>IF(AND('Mapa de Riesgos'!$Y$37="Alta",'Mapa de Riesgos'!$AA$37="Leve"),CONCATENATE("R5C",'Mapa de Riesgos'!$O$37),"")</f>
        <v/>
      </c>
      <c r="K20" s="66" t="str">
        <f>IF(AND('Mapa de Riesgos'!$Y$38="Alta",'Mapa de Riesgos'!$AA$38="Leve"),CONCATENATE("R5C",'Mapa de Riesgos'!$O$38),"")</f>
        <v/>
      </c>
      <c r="L20" s="66" t="str">
        <f>IF(AND('Mapa de Riesgos'!$Y$39="Alta",'Mapa de Riesgos'!$AA$39="Leve"),CONCATENATE("R5C",'Mapa de Riesgos'!$O$39),"")</f>
        <v/>
      </c>
      <c r="M20" s="66" t="str">
        <f>IF(AND('Mapa de Riesgos'!$Y$40="Alta",'Mapa de Riesgos'!$AA$40="Leve"),CONCATENATE("R5C",'Mapa de Riesgos'!$O$40),"")</f>
        <v/>
      </c>
      <c r="N20" s="66" t="str">
        <f>IF(AND('Mapa de Riesgos'!$Y$41="Alta",'Mapa de Riesgos'!$AA$41="Leve"),CONCATENATE("R5C",'Mapa de Riesgos'!$O$41),"")</f>
        <v/>
      </c>
      <c r="O20" s="67" t="str">
        <f>IF(AND('Mapa de Riesgos'!$Y$42="Alta",'Mapa de Riesgos'!$AA$42="Leve"),CONCATENATE("R5C",'Mapa de Riesgos'!$O$42),"")</f>
        <v/>
      </c>
      <c r="P20" s="65" t="str">
        <f>IF(AND('Mapa de Riesgos'!$Y$37="Alta",'Mapa de Riesgos'!$AA$37="Menor"),CONCATENATE("R5C",'Mapa de Riesgos'!$O$37),"")</f>
        <v/>
      </c>
      <c r="Q20" s="66" t="str">
        <f>IF(AND('Mapa de Riesgos'!$Y$38="Alta",'Mapa de Riesgos'!$AA$38="Menor"),CONCATENATE("R5C",'Mapa de Riesgos'!$O$38),"")</f>
        <v/>
      </c>
      <c r="R20" s="66" t="str">
        <f>IF(AND('Mapa de Riesgos'!$Y$39="Alta",'Mapa de Riesgos'!$AA$39="Menor"),CONCATENATE("R5C",'Mapa de Riesgos'!$O$39),"")</f>
        <v/>
      </c>
      <c r="S20" s="66" t="str">
        <f>IF(AND('Mapa de Riesgos'!$Y$40="Alta",'Mapa de Riesgos'!$AA$40="Menor"),CONCATENATE("R5C",'Mapa de Riesgos'!$O$40),"")</f>
        <v/>
      </c>
      <c r="T20" s="66" t="str">
        <f>IF(AND('Mapa de Riesgos'!$Y$41="Alta",'Mapa de Riesgos'!$AA$41="Menor"),CONCATENATE("R5C",'Mapa de Riesgos'!$O$41),"")</f>
        <v/>
      </c>
      <c r="U20" s="67" t="str">
        <f>IF(AND('Mapa de Riesgos'!$Y$42="Alta",'Mapa de Riesgos'!$AA$42="Menor"),CONCATENATE("R5C",'Mapa de Riesgos'!$O$42),"")</f>
        <v/>
      </c>
      <c r="V20" s="50" t="str">
        <f>IF(AND('Mapa de Riesgos'!$Y$37="Alta",'Mapa de Riesgos'!$AA$37="Moderado"),CONCATENATE("R5C",'Mapa de Riesgos'!$O$37),"")</f>
        <v/>
      </c>
      <c r="W20" s="51" t="str">
        <f>IF(AND('Mapa de Riesgos'!$Y$38="Alta",'Mapa de Riesgos'!$AA$38="Moderado"),CONCATENATE("R5C",'Mapa de Riesgos'!$O$38),"")</f>
        <v/>
      </c>
      <c r="X20" s="51" t="str">
        <f>IF(AND('Mapa de Riesgos'!$Y$39="Alta",'Mapa de Riesgos'!$AA$39="Moderado"),CONCATENATE("R5C",'Mapa de Riesgos'!$O$39),"")</f>
        <v/>
      </c>
      <c r="Y20" s="51" t="str">
        <f>IF(AND('Mapa de Riesgos'!$Y$40="Alta",'Mapa de Riesgos'!$AA$40="Moderado"),CONCATENATE("R5C",'Mapa de Riesgos'!$O$40),"")</f>
        <v/>
      </c>
      <c r="Z20" s="51" t="str">
        <f>IF(AND('Mapa de Riesgos'!$Y$41="Alta",'Mapa de Riesgos'!$AA$41="Moderado"),CONCATENATE("R5C",'Mapa de Riesgos'!$O$41),"")</f>
        <v/>
      </c>
      <c r="AA20" s="52" t="str">
        <f>IF(AND('Mapa de Riesgos'!$Y$42="Alta",'Mapa de Riesgos'!$AA$42="Moderado"),CONCATENATE("R5C",'Mapa de Riesgos'!$O$42),"")</f>
        <v/>
      </c>
      <c r="AB20" s="50" t="str">
        <f>IF(AND('Mapa de Riesgos'!$Y$37="Alta",'Mapa de Riesgos'!$AA$37="Mayor"),CONCATENATE("R5C",'Mapa de Riesgos'!$O$37),"")</f>
        <v/>
      </c>
      <c r="AC20" s="51" t="str">
        <f>IF(AND('Mapa de Riesgos'!$Y$38="Alta",'Mapa de Riesgos'!$AA$38="Mayor"),CONCATENATE("R5C",'Mapa de Riesgos'!$O$38),"")</f>
        <v/>
      </c>
      <c r="AD20" s="51" t="str">
        <f>IF(AND('Mapa de Riesgos'!$Y$39="Alta",'Mapa de Riesgos'!$AA$39="Mayor"),CONCATENATE("R5C",'Mapa de Riesgos'!$O$39),"")</f>
        <v/>
      </c>
      <c r="AE20" s="51" t="str">
        <f>IF(AND('Mapa de Riesgos'!$Y$40="Alta",'Mapa de Riesgos'!$AA$40="Mayor"),CONCATENATE("R5C",'Mapa de Riesgos'!$O$40),"")</f>
        <v/>
      </c>
      <c r="AF20" s="51" t="str">
        <f>IF(AND('Mapa de Riesgos'!$Y$41="Alta",'Mapa de Riesgos'!$AA$41="Mayor"),CONCATENATE("R5C",'Mapa de Riesgos'!$O$41),"")</f>
        <v/>
      </c>
      <c r="AG20" s="52" t="str">
        <f>IF(AND('Mapa de Riesgos'!$Y$42="Alta",'Mapa de Riesgos'!$AA$42="Mayor"),CONCATENATE("R5C",'Mapa de Riesgos'!$O$42),"")</f>
        <v/>
      </c>
      <c r="AH20" s="53" t="str">
        <f>IF(AND('Mapa de Riesgos'!$Y$37="Alta",'Mapa de Riesgos'!$AA$37="Catastrófico"),CONCATENATE("R5C",'Mapa de Riesgos'!$O$37),"")</f>
        <v/>
      </c>
      <c r="AI20" s="54" t="str">
        <f>IF(AND('Mapa de Riesgos'!$Y$38="Alta",'Mapa de Riesgos'!$AA$38="Catastrófico"),CONCATENATE("R5C",'Mapa de Riesgos'!$O$38),"")</f>
        <v/>
      </c>
      <c r="AJ20" s="54" t="str">
        <f>IF(AND('Mapa de Riesgos'!$Y$39="Alta",'Mapa de Riesgos'!$AA$39="Catastrófico"),CONCATENATE("R5C",'Mapa de Riesgos'!$O$39),"")</f>
        <v/>
      </c>
      <c r="AK20" s="54" t="str">
        <f>IF(AND('Mapa de Riesgos'!$Y$40="Alta",'Mapa de Riesgos'!$AA$40="Catastrófico"),CONCATENATE("R5C",'Mapa de Riesgos'!$O$40),"")</f>
        <v/>
      </c>
      <c r="AL20" s="54" t="str">
        <f>IF(AND('Mapa de Riesgos'!$Y$41="Alta",'Mapa de Riesgos'!$AA$41="Catastrófico"),CONCATENATE("R5C",'Mapa de Riesgos'!$O$41),"")</f>
        <v/>
      </c>
      <c r="AM20" s="55" t="str">
        <f>IF(AND('Mapa de Riesgos'!$Y$42="Alta",'Mapa de Riesgos'!$AA$42="Catastrófico"),CONCATENATE("R5C",'Mapa de Riesgos'!$O$42),"")</f>
        <v/>
      </c>
      <c r="AN20" s="81"/>
      <c r="AO20" s="548"/>
      <c r="AP20" s="549"/>
      <c r="AQ20" s="549"/>
      <c r="AR20" s="549"/>
      <c r="AS20" s="549"/>
      <c r="AT20" s="550"/>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459"/>
      <c r="C21" s="459"/>
      <c r="D21" s="460"/>
      <c r="E21" s="558"/>
      <c r="F21" s="557"/>
      <c r="G21" s="557"/>
      <c r="H21" s="557"/>
      <c r="I21" s="557"/>
      <c r="J21" s="65" t="str">
        <f>IF(AND('Mapa de Riesgos'!$Y$43="Alta",'Mapa de Riesgos'!$AA$43="Leve"),CONCATENATE("R6C",'Mapa de Riesgos'!$O$43),"")</f>
        <v/>
      </c>
      <c r="K21" s="66" t="str">
        <f>IF(AND('Mapa de Riesgos'!$Y$44="Alta",'Mapa de Riesgos'!$AA$44="Leve"),CONCATENATE("R6C",'Mapa de Riesgos'!$O$44),"")</f>
        <v/>
      </c>
      <c r="L21" s="66" t="str">
        <f>IF(AND('Mapa de Riesgos'!$Y$45="Alta",'Mapa de Riesgos'!$AA$45="Leve"),CONCATENATE("R6C",'Mapa de Riesgos'!$O$45),"")</f>
        <v/>
      </c>
      <c r="M21" s="66" t="str">
        <f>IF(AND('Mapa de Riesgos'!$Y$46="Alta",'Mapa de Riesgos'!$AA$46="Leve"),CONCATENATE("R6C",'Mapa de Riesgos'!$O$46),"")</f>
        <v/>
      </c>
      <c r="N21" s="66" t="str">
        <f>IF(AND('Mapa de Riesgos'!$Y$47="Alta",'Mapa de Riesgos'!$AA$47="Leve"),CONCATENATE("R6C",'Mapa de Riesgos'!$O$47),"")</f>
        <v/>
      </c>
      <c r="O21" s="67" t="str">
        <f>IF(AND('Mapa de Riesgos'!$Y$48="Alta",'Mapa de Riesgos'!$AA$48="Leve"),CONCATENATE("R6C",'Mapa de Riesgos'!$O$48),"")</f>
        <v/>
      </c>
      <c r="P21" s="65" t="str">
        <f>IF(AND('Mapa de Riesgos'!$Y$43="Alta",'Mapa de Riesgos'!$AA$43="Menor"),CONCATENATE("R6C",'Mapa de Riesgos'!$O$43),"")</f>
        <v/>
      </c>
      <c r="Q21" s="66" t="str">
        <f>IF(AND('Mapa de Riesgos'!$Y$44="Alta",'Mapa de Riesgos'!$AA$44="Menor"),CONCATENATE("R6C",'Mapa de Riesgos'!$O$44),"")</f>
        <v/>
      </c>
      <c r="R21" s="66" t="str">
        <f>IF(AND('Mapa de Riesgos'!$Y$45="Alta",'Mapa de Riesgos'!$AA$45="Menor"),CONCATENATE("R6C",'Mapa de Riesgos'!$O$45),"")</f>
        <v/>
      </c>
      <c r="S21" s="66" t="str">
        <f>IF(AND('Mapa de Riesgos'!$Y$46="Alta",'Mapa de Riesgos'!$AA$46="Menor"),CONCATENATE("R6C",'Mapa de Riesgos'!$O$46),"")</f>
        <v/>
      </c>
      <c r="T21" s="66" t="str">
        <f>IF(AND('Mapa de Riesgos'!$Y$47="Alta",'Mapa de Riesgos'!$AA$47="Menor"),CONCATENATE("R6C",'Mapa de Riesgos'!$O$47),"")</f>
        <v/>
      </c>
      <c r="U21" s="67" t="str">
        <f>IF(AND('Mapa de Riesgos'!$Y$48="Alta",'Mapa de Riesgos'!$AA$48="Menor"),CONCATENATE("R6C",'Mapa de Riesgos'!$O$48),"")</f>
        <v/>
      </c>
      <c r="V21" s="50" t="str">
        <f>IF(AND('Mapa de Riesgos'!$Y$43="Alta",'Mapa de Riesgos'!$AA$43="Moderado"),CONCATENATE("R6C",'Mapa de Riesgos'!$O$43),"")</f>
        <v/>
      </c>
      <c r="W21" s="51" t="str">
        <f>IF(AND('Mapa de Riesgos'!$Y$44="Alta",'Mapa de Riesgos'!$AA$44="Moderado"),CONCATENATE("R6C",'Mapa de Riesgos'!$O$44),"")</f>
        <v/>
      </c>
      <c r="X21" s="51" t="str">
        <f>IF(AND('Mapa de Riesgos'!$Y$45="Alta",'Mapa de Riesgos'!$AA$45="Moderado"),CONCATENATE("R6C",'Mapa de Riesgos'!$O$45),"")</f>
        <v/>
      </c>
      <c r="Y21" s="51" t="str">
        <f>IF(AND('Mapa de Riesgos'!$Y$46="Alta",'Mapa de Riesgos'!$AA$46="Moderado"),CONCATENATE("R6C",'Mapa de Riesgos'!$O$46),"")</f>
        <v/>
      </c>
      <c r="Z21" s="51" t="str">
        <f>IF(AND('Mapa de Riesgos'!$Y$47="Alta",'Mapa de Riesgos'!$AA$47="Moderado"),CONCATENATE("R6C",'Mapa de Riesgos'!$O$47),"")</f>
        <v/>
      </c>
      <c r="AA21" s="52" t="str">
        <f>IF(AND('Mapa de Riesgos'!$Y$48="Alta",'Mapa de Riesgos'!$AA$48="Moderado"),CONCATENATE("R6C",'Mapa de Riesgos'!$O$48),"")</f>
        <v/>
      </c>
      <c r="AB21" s="50" t="str">
        <f>IF(AND('Mapa de Riesgos'!$Y$43="Alta",'Mapa de Riesgos'!$AA$43="Mayor"),CONCATENATE("R6C",'Mapa de Riesgos'!$O$43),"")</f>
        <v/>
      </c>
      <c r="AC21" s="51" t="str">
        <f>IF(AND('Mapa de Riesgos'!$Y$44="Alta",'Mapa de Riesgos'!$AA$44="Mayor"),CONCATENATE("R6C",'Mapa de Riesgos'!$O$44),"")</f>
        <v/>
      </c>
      <c r="AD21" s="51" t="str">
        <f>IF(AND('Mapa de Riesgos'!$Y$45="Alta",'Mapa de Riesgos'!$AA$45="Mayor"),CONCATENATE("R6C",'Mapa de Riesgos'!$O$45),"")</f>
        <v/>
      </c>
      <c r="AE21" s="51" t="str">
        <f>IF(AND('Mapa de Riesgos'!$Y$46="Alta",'Mapa de Riesgos'!$AA$46="Mayor"),CONCATENATE("R6C",'Mapa de Riesgos'!$O$46),"")</f>
        <v/>
      </c>
      <c r="AF21" s="51" t="str">
        <f>IF(AND('Mapa de Riesgos'!$Y$47="Alta",'Mapa de Riesgos'!$AA$47="Mayor"),CONCATENATE("R6C",'Mapa de Riesgos'!$O$47),"")</f>
        <v/>
      </c>
      <c r="AG21" s="52" t="str">
        <f>IF(AND('Mapa de Riesgos'!$Y$48="Alta",'Mapa de Riesgos'!$AA$48="Mayor"),CONCATENATE("R6C",'Mapa de Riesgos'!$O$48),"")</f>
        <v/>
      </c>
      <c r="AH21" s="53" t="str">
        <f>IF(AND('Mapa de Riesgos'!$Y$43="Alta",'Mapa de Riesgos'!$AA$43="Catastrófico"),CONCATENATE("R6C",'Mapa de Riesgos'!$O$43),"")</f>
        <v/>
      </c>
      <c r="AI21" s="54" t="str">
        <f>IF(AND('Mapa de Riesgos'!$Y$44="Alta",'Mapa de Riesgos'!$AA$44="Catastrófico"),CONCATENATE("R6C",'Mapa de Riesgos'!$O$44),"")</f>
        <v/>
      </c>
      <c r="AJ21" s="54" t="str">
        <f>IF(AND('Mapa de Riesgos'!$Y$45="Alta",'Mapa de Riesgos'!$AA$45="Catastrófico"),CONCATENATE("R6C",'Mapa de Riesgos'!$O$45),"")</f>
        <v/>
      </c>
      <c r="AK21" s="54" t="str">
        <f>IF(AND('Mapa de Riesgos'!$Y$46="Alta",'Mapa de Riesgos'!$AA$46="Catastrófico"),CONCATENATE("R6C",'Mapa de Riesgos'!$O$46),"")</f>
        <v/>
      </c>
      <c r="AL21" s="54" t="str">
        <f>IF(AND('Mapa de Riesgos'!$Y$47="Alta",'Mapa de Riesgos'!$AA$47="Catastrófico"),CONCATENATE("R6C",'Mapa de Riesgos'!$O$47),"")</f>
        <v/>
      </c>
      <c r="AM21" s="55" t="str">
        <f>IF(AND('Mapa de Riesgos'!$Y$48="Alta",'Mapa de Riesgos'!$AA$48="Catastrófico"),CONCATENATE("R6C",'Mapa de Riesgos'!$O$48),"")</f>
        <v/>
      </c>
      <c r="AN21" s="81"/>
      <c r="AO21" s="548"/>
      <c r="AP21" s="549"/>
      <c r="AQ21" s="549"/>
      <c r="AR21" s="549"/>
      <c r="AS21" s="549"/>
      <c r="AT21" s="550"/>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459"/>
      <c r="C22" s="459"/>
      <c r="D22" s="460"/>
      <c r="E22" s="558"/>
      <c r="F22" s="557"/>
      <c r="G22" s="557"/>
      <c r="H22" s="557"/>
      <c r="I22" s="557"/>
      <c r="J22" s="65" t="str">
        <f>IF(AND('Mapa de Riesgos'!$Y$49="Alta",'Mapa de Riesgos'!$AA$49="Leve"),CONCATENATE("R7C",'Mapa de Riesgos'!$O$49),"")</f>
        <v/>
      </c>
      <c r="K22" s="66" t="str">
        <f>IF(AND('Mapa de Riesgos'!$Y$50="Alta",'Mapa de Riesgos'!$AA$50="Leve"),CONCATENATE("R7C",'Mapa de Riesgos'!$O$50),"")</f>
        <v/>
      </c>
      <c r="L22" s="66" t="str">
        <f>IF(AND('Mapa de Riesgos'!$Y$51="Alta",'Mapa de Riesgos'!$AA$51="Leve"),CONCATENATE("R7C",'Mapa de Riesgos'!$O$51),"")</f>
        <v/>
      </c>
      <c r="M22" s="66" t="str">
        <f>IF(AND('Mapa de Riesgos'!$Y$52="Alta",'Mapa de Riesgos'!$AA$52="Leve"),CONCATENATE("R7C",'Mapa de Riesgos'!$O$52),"")</f>
        <v/>
      </c>
      <c r="N22" s="66" t="str">
        <f>IF(AND('Mapa de Riesgos'!$Y$53="Alta",'Mapa de Riesgos'!$AA$53="Leve"),CONCATENATE("R7C",'Mapa de Riesgos'!$O$53),"")</f>
        <v/>
      </c>
      <c r="O22" s="67" t="str">
        <f>IF(AND('Mapa de Riesgos'!$Y$54="Alta",'Mapa de Riesgos'!$AA$54="Leve"),CONCATENATE("R7C",'Mapa de Riesgos'!$O$54),"")</f>
        <v/>
      </c>
      <c r="P22" s="65" t="str">
        <f>IF(AND('Mapa de Riesgos'!$Y$49="Alta",'Mapa de Riesgos'!$AA$49="Menor"),CONCATENATE("R7C",'Mapa de Riesgos'!$O$49),"")</f>
        <v/>
      </c>
      <c r="Q22" s="66" t="str">
        <f>IF(AND('Mapa de Riesgos'!$Y$50="Alta",'Mapa de Riesgos'!$AA$50="Menor"),CONCATENATE("R7C",'Mapa de Riesgos'!$O$50),"")</f>
        <v/>
      </c>
      <c r="R22" s="66" t="str">
        <f>IF(AND('Mapa de Riesgos'!$Y$51="Alta",'Mapa de Riesgos'!$AA$51="Menor"),CONCATENATE("R7C",'Mapa de Riesgos'!$O$51),"")</f>
        <v/>
      </c>
      <c r="S22" s="66" t="str">
        <f>IF(AND('Mapa de Riesgos'!$Y$52="Alta",'Mapa de Riesgos'!$AA$52="Menor"),CONCATENATE("R7C",'Mapa de Riesgos'!$O$52),"")</f>
        <v/>
      </c>
      <c r="T22" s="66" t="str">
        <f>IF(AND('Mapa de Riesgos'!$Y$53="Alta",'Mapa de Riesgos'!$AA$53="Menor"),CONCATENATE("R7C",'Mapa de Riesgos'!$O$53),"")</f>
        <v/>
      </c>
      <c r="U22" s="67" t="str">
        <f>IF(AND('Mapa de Riesgos'!$Y$54="Alta",'Mapa de Riesgos'!$AA$54="Menor"),CONCATENATE("R7C",'Mapa de Riesgos'!$O$54),"")</f>
        <v/>
      </c>
      <c r="V22" s="50" t="str">
        <f>IF(AND('Mapa de Riesgos'!$Y$49="Alta",'Mapa de Riesgos'!$AA$49="Moderado"),CONCATENATE("R7C",'Mapa de Riesgos'!$O$49),"")</f>
        <v/>
      </c>
      <c r="W22" s="51" t="str">
        <f>IF(AND('Mapa de Riesgos'!$Y$50="Alta",'Mapa de Riesgos'!$AA$50="Moderado"),CONCATENATE("R7C",'Mapa de Riesgos'!$O$50),"")</f>
        <v/>
      </c>
      <c r="X22" s="51" t="str">
        <f>IF(AND('Mapa de Riesgos'!$Y$51="Alta",'Mapa de Riesgos'!$AA$51="Moderado"),CONCATENATE("R7C",'Mapa de Riesgos'!$O$51),"")</f>
        <v/>
      </c>
      <c r="Y22" s="51" t="str">
        <f>IF(AND('Mapa de Riesgos'!$Y$52="Alta",'Mapa de Riesgos'!$AA$52="Moderado"),CONCATENATE("R7C",'Mapa de Riesgos'!$O$52),"")</f>
        <v/>
      </c>
      <c r="Z22" s="51" t="str">
        <f>IF(AND('Mapa de Riesgos'!$Y$53="Alta",'Mapa de Riesgos'!$AA$53="Moderado"),CONCATENATE("R7C",'Mapa de Riesgos'!$O$53),"")</f>
        <v/>
      </c>
      <c r="AA22" s="52" t="str">
        <f>IF(AND('Mapa de Riesgos'!$Y$54="Alta",'Mapa de Riesgos'!$AA$54="Moderado"),CONCATENATE("R7C",'Mapa de Riesgos'!$O$54),"")</f>
        <v/>
      </c>
      <c r="AB22" s="50" t="str">
        <f>IF(AND('Mapa de Riesgos'!$Y$49="Alta",'Mapa de Riesgos'!$AA$49="Mayor"),CONCATENATE("R7C",'Mapa de Riesgos'!$O$49),"")</f>
        <v/>
      </c>
      <c r="AC22" s="51" t="str">
        <f>IF(AND('Mapa de Riesgos'!$Y$50="Alta",'Mapa de Riesgos'!$AA$50="Mayor"),CONCATENATE("R7C",'Mapa de Riesgos'!$O$50),"")</f>
        <v/>
      </c>
      <c r="AD22" s="51" t="str">
        <f>IF(AND('Mapa de Riesgos'!$Y$51="Alta",'Mapa de Riesgos'!$AA$51="Mayor"),CONCATENATE("R7C",'Mapa de Riesgos'!$O$51),"")</f>
        <v/>
      </c>
      <c r="AE22" s="51" t="str">
        <f>IF(AND('Mapa de Riesgos'!$Y$52="Alta",'Mapa de Riesgos'!$AA$52="Mayor"),CONCATENATE("R7C",'Mapa de Riesgos'!$O$52),"")</f>
        <v/>
      </c>
      <c r="AF22" s="51" t="str">
        <f>IF(AND('Mapa de Riesgos'!$Y$53="Alta",'Mapa de Riesgos'!$AA$53="Mayor"),CONCATENATE("R7C",'Mapa de Riesgos'!$O$53),"")</f>
        <v/>
      </c>
      <c r="AG22" s="52" t="str">
        <f>IF(AND('Mapa de Riesgos'!$Y$54="Alta",'Mapa de Riesgos'!$AA$54="Mayor"),CONCATENATE("R7C",'Mapa de Riesgos'!$O$54),"")</f>
        <v/>
      </c>
      <c r="AH22" s="53" t="str">
        <f>IF(AND('Mapa de Riesgos'!$Y$49="Alta",'Mapa de Riesgos'!$AA$49="Catastrófico"),CONCATENATE("R7C",'Mapa de Riesgos'!$O$49),"")</f>
        <v/>
      </c>
      <c r="AI22" s="54" t="str">
        <f>IF(AND('Mapa de Riesgos'!$Y$50="Alta",'Mapa de Riesgos'!$AA$50="Catastrófico"),CONCATENATE("R7C",'Mapa de Riesgos'!$O$50),"")</f>
        <v/>
      </c>
      <c r="AJ22" s="54" t="str">
        <f>IF(AND('Mapa de Riesgos'!$Y$51="Alta",'Mapa de Riesgos'!$AA$51="Catastrófico"),CONCATENATE("R7C",'Mapa de Riesgos'!$O$51),"")</f>
        <v/>
      </c>
      <c r="AK22" s="54" t="str">
        <f>IF(AND('Mapa de Riesgos'!$Y$52="Alta",'Mapa de Riesgos'!$AA$52="Catastrófico"),CONCATENATE("R7C",'Mapa de Riesgos'!$O$52),"")</f>
        <v/>
      </c>
      <c r="AL22" s="54" t="str">
        <f>IF(AND('Mapa de Riesgos'!$Y$53="Alta",'Mapa de Riesgos'!$AA$53="Catastrófico"),CONCATENATE("R7C",'Mapa de Riesgos'!$O$53),"")</f>
        <v/>
      </c>
      <c r="AM22" s="55" t="str">
        <f>IF(AND('Mapa de Riesgos'!$Y$54="Alta",'Mapa de Riesgos'!$AA$54="Catastrófico"),CONCATENATE("R7C",'Mapa de Riesgos'!$O$54),"")</f>
        <v/>
      </c>
      <c r="AN22" s="81"/>
      <c r="AO22" s="548"/>
      <c r="AP22" s="549"/>
      <c r="AQ22" s="549"/>
      <c r="AR22" s="549"/>
      <c r="AS22" s="549"/>
      <c r="AT22" s="550"/>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459"/>
      <c r="C23" s="459"/>
      <c r="D23" s="460"/>
      <c r="E23" s="558"/>
      <c r="F23" s="557"/>
      <c r="G23" s="557"/>
      <c r="H23" s="557"/>
      <c r="I23" s="557"/>
      <c r="J23" s="65" t="str">
        <f>IF(AND('Mapa de Riesgos'!$Y$55="Alta",'Mapa de Riesgos'!$AA$55="Leve"),CONCATENATE("R8C",'Mapa de Riesgos'!$O$55),"")</f>
        <v/>
      </c>
      <c r="K23" s="66" t="str">
        <f>IF(AND('Mapa de Riesgos'!$Y$56="Alta",'Mapa de Riesgos'!$AA$56="Leve"),CONCATENATE("R8C",'Mapa de Riesgos'!$O$56),"")</f>
        <v/>
      </c>
      <c r="L23" s="66" t="str">
        <f>IF(AND('Mapa de Riesgos'!$Y$57="Alta",'Mapa de Riesgos'!$AA$57="Leve"),CONCATENATE("R8C",'Mapa de Riesgos'!$O$57),"")</f>
        <v/>
      </c>
      <c r="M23" s="66" t="str">
        <f>IF(AND('Mapa de Riesgos'!$Y$58="Alta",'Mapa de Riesgos'!$AA$58="Leve"),CONCATENATE("R8C",'Mapa de Riesgos'!$O$58),"")</f>
        <v/>
      </c>
      <c r="N23" s="66" t="str">
        <f>IF(AND('Mapa de Riesgos'!$Y$59="Alta",'Mapa de Riesgos'!$AA$59="Leve"),CONCATENATE("R8C",'Mapa de Riesgos'!$O$59),"")</f>
        <v/>
      </c>
      <c r="O23" s="67" t="str">
        <f>IF(AND('Mapa de Riesgos'!$Y$60="Alta",'Mapa de Riesgos'!$AA$60="Leve"),CONCATENATE("R8C",'Mapa de Riesgos'!$O$60),"")</f>
        <v/>
      </c>
      <c r="P23" s="65" t="str">
        <f>IF(AND('Mapa de Riesgos'!$Y$55="Alta",'Mapa de Riesgos'!$AA$55="Menor"),CONCATENATE("R8C",'Mapa de Riesgos'!$O$55),"")</f>
        <v/>
      </c>
      <c r="Q23" s="66" t="str">
        <f>IF(AND('Mapa de Riesgos'!$Y$56="Alta",'Mapa de Riesgos'!$AA$56="Menor"),CONCATENATE("R8C",'Mapa de Riesgos'!$O$56),"")</f>
        <v/>
      </c>
      <c r="R23" s="66" t="str">
        <f>IF(AND('Mapa de Riesgos'!$Y$57="Alta",'Mapa de Riesgos'!$AA$57="Menor"),CONCATENATE("R8C",'Mapa de Riesgos'!$O$57),"")</f>
        <v/>
      </c>
      <c r="S23" s="66" t="str">
        <f>IF(AND('Mapa de Riesgos'!$Y$58="Alta",'Mapa de Riesgos'!$AA$58="Menor"),CONCATENATE("R8C",'Mapa de Riesgos'!$O$58),"")</f>
        <v/>
      </c>
      <c r="T23" s="66" t="str">
        <f>IF(AND('Mapa de Riesgos'!$Y$59="Alta",'Mapa de Riesgos'!$AA$59="Menor"),CONCATENATE("R8C",'Mapa de Riesgos'!$O$59),"")</f>
        <v/>
      </c>
      <c r="U23" s="67" t="str">
        <f>IF(AND('Mapa de Riesgos'!$Y$60="Alta",'Mapa de Riesgos'!$AA$60="Menor"),CONCATENATE("R8C",'Mapa de Riesgos'!$O$60),"")</f>
        <v/>
      </c>
      <c r="V23" s="50" t="str">
        <f>IF(AND('Mapa de Riesgos'!$Y$55="Alta",'Mapa de Riesgos'!$AA$55="Moderado"),CONCATENATE("R8C",'Mapa de Riesgos'!$O$55),"")</f>
        <v/>
      </c>
      <c r="W23" s="51" t="str">
        <f>IF(AND('Mapa de Riesgos'!$Y$56="Alta",'Mapa de Riesgos'!$AA$56="Moderado"),CONCATENATE("R8C",'Mapa de Riesgos'!$O$56),"")</f>
        <v/>
      </c>
      <c r="X23" s="51" t="str">
        <f>IF(AND('Mapa de Riesgos'!$Y$57="Alta",'Mapa de Riesgos'!$AA$57="Moderado"),CONCATENATE("R8C",'Mapa de Riesgos'!$O$57),"")</f>
        <v/>
      </c>
      <c r="Y23" s="51" t="str">
        <f>IF(AND('Mapa de Riesgos'!$Y$58="Alta",'Mapa de Riesgos'!$AA$58="Moderado"),CONCATENATE("R8C",'Mapa de Riesgos'!$O$58),"")</f>
        <v/>
      </c>
      <c r="Z23" s="51" t="str">
        <f>IF(AND('Mapa de Riesgos'!$Y$59="Alta",'Mapa de Riesgos'!$AA$59="Moderado"),CONCATENATE("R8C",'Mapa de Riesgos'!$O$59),"")</f>
        <v/>
      </c>
      <c r="AA23" s="52" t="str">
        <f>IF(AND('Mapa de Riesgos'!$Y$60="Alta",'Mapa de Riesgos'!$AA$60="Moderado"),CONCATENATE("R8C",'Mapa de Riesgos'!$O$60),"")</f>
        <v/>
      </c>
      <c r="AB23" s="50" t="str">
        <f>IF(AND('Mapa de Riesgos'!$Y$55="Alta",'Mapa de Riesgos'!$AA$55="Mayor"),CONCATENATE("R8C",'Mapa de Riesgos'!$O$55),"")</f>
        <v/>
      </c>
      <c r="AC23" s="51" t="str">
        <f>IF(AND('Mapa de Riesgos'!$Y$56="Alta",'Mapa de Riesgos'!$AA$56="Mayor"),CONCATENATE("R8C",'Mapa de Riesgos'!$O$56),"")</f>
        <v/>
      </c>
      <c r="AD23" s="51" t="str">
        <f>IF(AND('Mapa de Riesgos'!$Y$57="Alta",'Mapa de Riesgos'!$AA$57="Mayor"),CONCATENATE("R8C",'Mapa de Riesgos'!$O$57),"")</f>
        <v/>
      </c>
      <c r="AE23" s="51" t="str">
        <f>IF(AND('Mapa de Riesgos'!$Y$58="Alta",'Mapa de Riesgos'!$AA$58="Mayor"),CONCATENATE("R8C",'Mapa de Riesgos'!$O$58),"")</f>
        <v/>
      </c>
      <c r="AF23" s="51" t="str">
        <f>IF(AND('Mapa de Riesgos'!$Y$59="Alta",'Mapa de Riesgos'!$AA$59="Mayor"),CONCATENATE("R8C",'Mapa de Riesgos'!$O$59),"")</f>
        <v/>
      </c>
      <c r="AG23" s="52" t="str">
        <f>IF(AND('Mapa de Riesgos'!$Y$60="Alta",'Mapa de Riesgos'!$AA$60="Mayor"),CONCATENATE("R8C",'Mapa de Riesgos'!$O$60),"")</f>
        <v/>
      </c>
      <c r="AH23" s="53" t="str">
        <f>IF(AND('Mapa de Riesgos'!$Y$55="Alta",'Mapa de Riesgos'!$AA$55="Catastrófico"),CONCATENATE("R8C",'Mapa de Riesgos'!$O$55),"")</f>
        <v/>
      </c>
      <c r="AI23" s="54" t="str">
        <f>IF(AND('Mapa de Riesgos'!$Y$56="Alta",'Mapa de Riesgos'!$AA$56="Catastrófico"),CONCATENATE("R8C",'Mapa de Riesgos'!$O$56),"")</f>
        <v/>
      </c>
      <c r="AJ23" s="54" t="str">
        <f>IF(AND('Mapa de Riesgos'!$Y$57="Alta",'Mapa de Riesgos'!$AA$57="Catastrófico"),CONCATENATE("R8C",'Mapa de Riesgos'!$O$57),"")</f>
        <v/>
      </c>
      <c r="AK23" s="54" t="str">
        <f>IF(AND('Mapa de Riesgos'!$Y$58="Alta",'Mapa de Riesgos'!$AA$58="Catastrófico"),CONCATENATE("R8C",'Mapa de Riesgos'!$O$58),"")</f>
        <v/>
      </c>
      <c r="AL23" s="54" t="str">
        <f>IF(AND('Mapa de Riesgos'!$Y$59="Alta",'Mapa de Riesgos'!$AA$59="Catastrófico"),CONCATENATE("R8C",'Mapa de Riesgos'!$O$59),"")</f>
        <v/>
      </c>
      <c r="AM23" s="55" t="str">
        <f>IF(AND('Mapa de Riesgos'!$Y$60="Alta",'Mapa de Riesgos'!$AA$60="Catastrófico"),CONCATENATE("R8C",'Mapa de Riesgos'!$O$60),"")</f>
        <v/>
      </c>
      <c r="AN23" s="81"/>
      <c r="AO23" s="548"/>
      <c r="AP23" s="549"/>
      <c r="AQ23" s="549"/>
      <c r="AR23" s="549"/>
      <c r="AS23" s="549"/>
      <c r="AT23" s="550"/>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459"/>
      <c r="C24" s="459"/>
      <c r="D24" s="460"/>
      <c r="E24" s="558"/>
      <c r="F24" s="557"/>
      <c r="G24" s="557"/>
      <c r="H24" s="557"/>
      <c r="I24" s="557"/>
      <c r="J24" s="65" t="str">
        <f>IF(AND('Mapa de Riesgos'!$Y$61="Alta",'Mapa de Riesgos'!$AA$61="Leve"),CONCATENATE("R9C",'Mapa de Riesgos'!$O$61),"")</f>
        <v/>
      </c>
      <c r="K24" s="66" t="str">
        <f>IF(AND('Mapa de Riesgos'!$Y$62="Alta",'Mapa de Riesgos'!$AA$62="Leve"),CONCATENATE("R9C",'Mapa de Riesgos'!$O$62),"")</f>
        <v/>
      </c>
      <c r="L24" s="66" t="str">
        <f>IF(AND('Mapa de Riesgos'!$Y$63="Alta",'Mapa de Riesgos'!$AA$63="Leve"),CONCATENATE("R9C",'Mapa de Riesgos'!$O$63),"")</f>
        <v/>
      </c>
      <c r="M24" s="66" t="str">
        <f>IF(AND('Mapa de Riesgos'!$Y$64="Alta",'Mapa de Riesgos'!$AA$64="Leve"),CONCATENATE("R9C",'Mapa de Riesgos'!$O$64),"")</f>
        <v/>
      </c>
      <c r="N24" s="66" t="str">
        <f>IF(AND('Mapa de Riesgos'!$Y$65="Alta",'Mapa de Riesgos'!$AA$65="Leve"),CONCATENATE("R9C",'Mapa de Riesgos'!$O$65),"")</f>
        <v/>
      </c>
      <c r="O24" s="67" t="str">
        <f>IF(AND('Mapa de Riesgos'!$Y$66="Alta",'Mapa de Riesgos'!$AA$66="Leve"),CONCATENATE("R9C",'Mapa de Riesgos'!$O$66),"")</f>
        <v/>
      </c>
      <c r="P24" s="65" t="str">
        <f>IF(AND('Mapa de Riesgos'!$Y$61="Alta",'Mapa de Riesgos'!$AA$61="Menor"),CONCATENATE("R9C",'Mapa de Riesgos'!$O$61),"")</f>
        <v/>
      </c>
      <c r="Q24" s="66" t="str">
        <f>IF(AND('Mapa de Riesgos'!$Y$62="Alta",'Mapa de Riesgos'!$AA$62="Menor"),CONCATENATE("R9C",'Mapa de Riesgos'!$O$62),"")</f>
        <v/>
      </c>
      <c r="R24" s="66" t="str">
        <f>IF(AND('Mapa de Riesgos'!$Y$63="Alta",'Mapa de Riesgos'!$AA$63="Menor"),CONCATENATE("R9C",'Mapa de Riesgos'!$O$63),"")</f>
        <v/>
      </c>
      <c r="S24" s="66" t="str">
        <f>IF(AND('Mapa de Riesgos'!$Y$64="Alta",'Mapa de Riesgos'!$AA$64="Menor"),CONCATENATE("R9C",'Mapa de Riesgos'!$O$64),"")</f>
        <v/>
      </c>
      <c r="T24" s="66" t="str">
        <f>IF(AND('Mapa de Riesgos'!$Y$65="Alta",'Mapa de Riesgos'!$AA$65="Menor"),CONCATENATE("R9C",'Mapa de Riesgos'!$O$65),"")</f>
        <v/>
      </c>
      <c r="U24" s="67" t="str">
        <f>IF(AND('Mapa de Riesgos'!$Y$66="Alta",'Mapa de Riesgos'!$AA$66="Menor"),CONCATENATE("R9C",'Mapa de Riesgos'!$O$66),"")</f>
        <v/>
      </c>
      <c r="V24" s="50" t="str">
        <f>IF(AND('Mapa de Riesgos'!$Y$61="Alta",'Mapa de Riesgos'!$AA$61="Moderado"),CONCATENATE("R9C",'Mapa de Riesgos'!$O$61),"")</f>
        <v/>
      </c>
      <c r="W24" s="51" t="str">
        <f>IF(AND('Mapa de Riesgos'!$Y$62="Alta",'Mapa de Riesgos'!$AA$62="Moderado"),CONCATENATE("R9C",'Mapa de Riesgos'!$O$62),"")</f>
        <v/>
      </c>
      <c r="X24" s="51" t="str">
        <f>IF(AND('Mapa de Riesgos'!$Y$63="Alta",'Mapa de Riesgos'!$AA$63="Moderado"),CONCATENATE("R9C",'Mapa de Riesgos'!$O$63),"")</f>
        <v/>
      </c>
      <c r="Y24" s="51" t="str">
        <f>IF(AND('Mapa de Riesgos'!$Y$64="Alta",'Mapa de Riesgos'!$AA$64="Moderado"),CONCATENATE("R9C",'Mapa de Riesgos'!$O$64),"")</f>
        <v/>
      </c>
      <c r="Z24" s="51" t="str">
        <f>IF(AND('Mapa de Riesgos'!$Y$65="Alta",'Mapa de Riesgos'!$AA$65="Moderado"),CONCATENATE("R9C",'Mapa de Riesgos'!$O$65),"")</f>
        <v/>
      </c>
      <c r="AA24" s="52" t="str">
        <f>IF(AND('Mapa de Riesgos'!$Y$66="Alta",'Mapa de Riesgos'!$AA$66="Moderado"),CONCATENATE("R9C",'Mapa de Riesgos'!$O$66),"")</f>
        <v/>
      </c>
      <c r="AB24" s="50" t="str">
        <f>IF(AND('Mapa de Riesgos'!$Y$61="Alta",'Mapa de Riesgos'!$AA$61="Mayor"),CONCATENATE("R9C",'Mapa de Riesgos'!$O$61),"")</f>
        <v/>
      </c>
      <c r="AC24" s="51" t="str">
        <f>IF(AND('Mapa de Riesgos'!$Y$62="Alta",'Mapa de Riesgos'!$AA$62="Mayor"),CONCATENATE("R9C",'Mapa de Riesgos'!$O$62),"")</f>
        <v/>
      </c>
      <c r="AD24" s="51" t="str">
        <f>IF(AND('Mapa de Riesgos'!$Y$63="Alta",'Mapa de Riesgos'!$AA$63="Mayor"),CONCATENATE("R9C",'Mapa de Riesgos'!$O$63),"")</f>
        <v/>
      </c>
      <c r="AE24" s="51" t="str">
        <f>IF(AND('Mapa de Riesgos'!$Y$64="Alta",'Mapa de Riesgos'!$AA$64="Mayor"),CONCATENATE("R9C",'Mapa de Riesgos'!$O$64),"")</f>
        <v/>
      </c>
      <c r="AF24" s="51" t="str">
        <f>IF(AND('Mapa de Riesgos'!$Y$65="Alta",'Mapa de Riesgos'!$AA$65="Mayor"),CONCATENATE("R9C",'Mapa de Riesgos'!$O$65),"")</f>
        <v/>
      </c>
      <c r="AG24" s="52" t="str">
        <f>IF(AND('Mapa de Riesgos'!$Y$66="Alta",'Mapa de Riesgos'!$AA$66="Mayor"),CONCATENATE("R9C",'Mapa de Riesgos'!$O$66),"")</f>
        <v/>
      </c>
      <c r="AH24" s="53" t="str">
        <f>IF(AND('Mapa de Riesgos'!$Y$61="Alta",'Mapa de Riesgos'!$AA$61="Catastrófico"),CONCATENATE("R9C",'Mapa de Riesgos'!$O$61),"")</f>
        <v/>
      </c>
      <c r="AI24" s="54" t="str">
        <f>IF(AND('Mapa de Riesgos'!$Y$62="Alta",'Mapa de Riesgos'!$AA$62="Catastrófico"),CONCATENATE("R9C",'Mapa de Riesgos'!$O$62),"")</f>
        <v/>
      </c>
      <c r="AJ24" s="54" t="str">
        <f>IF(AND('Mapa de Riesgos'!$Y$63="Alta",'Mapa de Riesgos'!$AA$63="Catastrófico"),CONCATENATE("R9C",'Mapa de Riesgos'!$O$63),"")</f>
        <v/>
      </c>
      <c r="AK24" s="54" t="str">
        <f>IF(AND('Mapa de Riesgos'!$Y$64="Alta",'Mapa de Riesgos'!$AA$64="Catastrófico"),CONCATENATE("R9C",'Mapa de Riesgos'!$O$64),"")</f>
        <v/>
      </c>
      <c r="AL24" s="54" t="str">
        <f>IF(AND('Mapa de Riesgos'!$Y$65="Alta",'Mapa de Riesgos'!$AA$65="Catastrófico"),CONCATENATE("R9C",'Mapa de Riesgos'!$O$65),"")</f>
        <v/>
      </c>
      <c r="AM24" s="55" t="str">
        <f>IF(AND('Mapa de Riesgos'!$Y$66="Alta",'Mapa de Riesgos'!$AA$66="Catastrófico"),CONCATENATE("R9C",'Mapa de Riesgos'!$O$66),"")</f>
        <v/>
      </c>
      <c r="AN24" s="81"/>
      <c r="AO24" s="548"/>
      <c r="AP24" s="549"/>
      <c r="AQ24" s="549"/>
      <c r="AR24" s="549"/>
      <c r="AS24" s="549"/>
      <c r="AT24" s="550"/>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459"/>
      <c r="C25" s="459"/>
      <c r="D25" s="460"/>
      <c r="E25" s="559"/>
      <c r="F25" s="560"/>
      <c r="G25" s="560"/>
      <c r="H25" s="560"/>
      <c r="I25" s="560"/>
      <c r="J25" s="68" t="str">
        <f>IF(AND('Mapa de Riesgos'!$Y$67="Alta",'Mapa de Riesgos'!$AA$67="Leve"),CONCATENATE("R10C",'Mapa de Riesgos'!$O$67),"")</f>
        <v/>
      </c>
      <c r="K25" s="69" t="str">
        <f>IF(AND('Mapa de Riesgos'!$Y$68="Alta",'Mapa de Riesgos'!$AA$68="Leve"),CONCATENATE("R10C",'Mapa de Riesgos'!$O$68),"")</f>
        <v/>
      </c>
      <c r="L25" s="69" t="str">
        <f>IF(AND('Mapa de Riesgos'!$Y$69="Alta",'Mapa de Riesgos'!$AA$69="Leve"),CONCATENATE("R10C",'Mapa de Riesgos'!$O$69),"")</f>
        <v/>
      </c>
      <c r="M25" s="69" t="str">
        <f>IF(AND('Mapa de Riesgos'!$Y$70="Alta",'Mapa de Riesgos'!$AA$70="Leve"),CONCATENATE("R10C",'Mapa de Riesgos'!$O$70),"")</f>
        <v/>
      </c>
      <c r="N25" s="69" t="str">
        <f>IF(AND('Mapa de Riesgos'!$Y$71="Alta",'Mapa de Riesgos'!$AA$71="Leve"),CONCATENATE("R10C",'Mapa de Riesgos'!$O$71),"")</f>
        <v/>
      </c>
      <c r="O25" s="70" t="str">
        <f>IF(AND('Mapa de Riesgos'!$Y$72="Alta",'Mapa de Riesgos'!$AA$72="Leve"),CONCATENATE("R10C",'Mapa de Riesgos'!$O$72),"")</f>
        <v/>
      </c>
      <c r="P25" s="68" t="str">
        <f>IF(AND('Mapa de Riesgos'!$Y$67="Alta",'Mapa de Riesgos'!$AA$67="Menor"),CONCATENATE("R10C",'Mapa de Riesgos'!$O$67),"")</f>
        <v/>
      </c>
      <c r="Q25" s="69" t="str">
        <f>IF(AND('Mapa de Riesgos'!$Y$68="Alta",'Mapa de Riesgos'!$AA$68="Menor"),CONCATENATE("R10C",'Mapa de Riesgos'!$O$68),"")</f>
        <v/>
      </c>
      <c r="R25" s="69" t="str">
        <f>IF(AND('Mapa de Riesgos'!$Y$69="Alta",'Mapa de Riesgos'!$AA$69="Menor"),CONCATENATE("R10C",'Mapa de Riesgos'!$O$69),"")</f>
        <v/>
      </c>
      <c r="S25" s="69" t="str">
        <f>IF(AND('Mapa de Riesgos'!$Y$70="Alta",'Mapa de Riesgos'!$AA$70="Menor"),CONCATENATE("R10C",'Mapa de Riesgos'!$O$70),"")</f>
        <v/>
      </c>
      <c r="T25" s="69" t="str">
        <f>IF(AND('Mapa de Riesgos'!$Y$71="Alta",'Mapa de Riesgos'!$AA$71="Menor"),CONCATENATE("R10C",'Mapa de Riesgos'!$O$71),"")</f>
        <v/>
      </c>
      <c r="U25" s="70" t="str">
        <f>IF(AND('Mapa de Riesgos'!$Y$72="Alta",'Mapa de Riesgos'!$AA$72="Menor"),CONCATENATE("R10C",'Mapa de Riesgos'!$O$72),"")</f>
        <v/>
      </c>
      <c r="V25" s="56" t="str">
        <f>IF(AND('Mapa de Riesgos'!$Y$67="Alta",'Mapa de Riesgos'!$AA$67="Moderado"),CONCATENATE("R10C",'Mapa de Riesgos'!$O$67),"")</f>
        <v/>
      </c>
      <c r="W25" s="57" t="str">
        <f>IF(AND('Mapa de Riesgos'!$Y$68="Alta",'Mapa de Riesgos'!$AA$68="Moderado"),CONCATENATE("R10C",'Mapa de Riesgos'!$O$68),"")</f>
        <v/>
      </c>
      <c r="X25" s="57" t="str">
        <f>IF(AND('Mapa de Riesgos'!$Y$69="Alta",'Mapa de Riesgos'!$AA$69="Moderado"),CONCATENATE("R10C",'Mapa de Riesgos'!$O$69),"")</f>
        <v/>
      </c>
      <c r="Y25" s="57" t="str">
        <f>IF(AND('Mapa de Riesgos'!$Y$70="Alta",'Mapa de Riesgos'!$AA$70="Moderado"),CONCATENATE("R10C",'Mapa de Riesgos'!$O$70),"")</f>
        <v/>
      </c>
      <c r="Z25" s="57" t="str">
        <f>IF(AND('Mapa de Riesgos'!$Y$71="Alta",'Mapa de Riesgos'!$AA$71="Moderado"),CONCATENATE("R10C",'Mapa de Riesgos'!$O$71),"")</f>
        <v/>
      </c>
      <c r="AA25" s="58" t="str">
        <f>IF(AND('Mapa de Riesgos'!$Y$72="Alta",'Mapa de Riesgos'!$AA$72="Moderado"),CONCATENATE("R10C",'Mapa de Riesgos'!$O$72),"")</f>
        <v/>
      </c>
      <c r="AB25" s="56" t="str">
        <f>IF(AND('Mapa de Riesgos'!$Y$67="Alta",'Mapa de Riesgos'!$AA$67="Mayor"),CONCATENATE("R10C",'Mapa de Riesgos'!$O$67),"")</f>
        <v/>
      </c>
      <c r="AC25" s="57" t="str">
        <f>IF(AND('Mapa de Riesgos'!$Y$68="Alta",'Mapa de Riesgos'!$AA$68="Mayor"),CONCATENATE("R10C",'Mapa de Riesgos'!$O$68),"")</f>
        <v/>
      </c>
      <c r="AD25" s="57" t="str">
        <f>IF(AND('Mapa de Riesgos'!$Y$69="Alta",'Mapa de Riesgos'!$AA$69="Mayor"),CONCATENATE("R10C",'Mapa de Riesgos'!$O$69),"")</f>
        <v/>
      </c>
      <c r="AE25" s="57" t="str">
        <f>IF(AND('Mapa de Riesgos'!$Y$70="Alta",'Mapa de Riesgos'!$AA$70="Mayor"),CONCATENATE("R10C",'Mapa de Riesgos'!$O$70),"")</f>
        <v/>
      </c>
      <c r="AF25" s="57" t="str">
        <f>IF(AND('Mapa de Riesgos'!$Y$71="Alta",'Mapa de Riesgos'!$AA$71="Mayor"),CONCATENATE("R10C",'Mapa de Riesgos'!$O$71),"")</f>
        <v/>
      </c>
      <c r="AG25" s="58" t="str">
        <f>IF(AND('Mapa de Riesgos'!$Y$72="Alta",'Mapa de Riesgos'!$AA$72="Mayor"),CONCATENATE("R10C",'Mapa de Riesgos'!$O$72),"")</f>
        <v/>
      </c>
      <c r="AH25" s="59" t="str">
        <f>IF(AND('Mapa de Riesgos'!$Y$67="Alta",'Mapa de Riesgos'!$AA$67="Catastrófico"),CONCATENATE("R10C",'Mapa de Riesgos'!$O$67),"")</f>
        <v/>
      </c>
      <c r="AI25" s="60" t="str">
        <f>IF(AND('Mapa de Riesgos'!$Y$68="Alta",'Mapa de Riesgos'!$AA$68="Catastrófico"),CONCATENATE("R10C",'Mapa de Riesgos'!$O$68),"")</f>
        <v/>
      </c>
      <c r="AJ25" s="60" t="str">
        <f>IF(AND('Mapa de Riesgos'!$Y$69="Alta",'Mapa de Riesgos'!$AA$69="Catastrófico"),CONCATENATE("R10C",'Mapa de Riesgos'!$O$69),"")</f>
        <v/>
      </c>
      <c r="AK25" s="60" t="str">
        <f>IF(AND('Mapa de Riesgos'!$Y$70="Alta",'Mapa de Riesgos'!$AA$70="Catastrófico"),CONCATENATE("R10C",'Mapa de Riesgos'!$O$70),"")</f>
        <v/>
      </c>
      <c r="AL25" s="60" t="str">
        <f>IF(AND('Mapa de Riesgos'!$Y$71="Alta",'Mapa de Riesgos'!$AA$71="Catastrófico"),CONCATENATE("R10C",'Mapa de Riesgos'!$O$71),"")</f>
        <v/>
      </c>
      <c r="AM25" s="61" t="str">
        <f>IF(AND('Mapa de Riesgos'!$Y$72="Alta",'Mapa de Riesgos'!$AA$72="Catastrófico"),CONCATENATE("R10C",'Mapa de Riesgos'!$O$72),"")</f>
        <v/>
      </c>
      <c r="AN25" s="81"/>
      <c r="AO25" s="551"/>
      <c r="AP25" s="552"/>
      <c r="AQ25" s="552"/>
      <c r="AR25" s="552"/>
      <c r="AS25" s="552"/>
      <c r="AT25" s="553"/>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459"/>
      <c r="C26" s="459"/>
      <c r="D26" s="460"/>
      <c r="E26" s="554" t="s">
        <v>133</v>
      </c>
      <c r="F26" s="555"/>
      <c r="G26" s="555"/>
      <c r="H26" s="555"/>
      <c r="I26" s="572"/>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Riesgos'!$Y$16="Media",'Mapa de Riesgos'!$AA$16="Leve"),CONCATENATE("R1C",'Mapa de Riesgos'!$O$16),"")</f>
        <v/>
      </c>
      <c r="N26" s="63" t="str">
        <f>IF(AND('Mapa de Riesgos'!$Y$17="Media",'Mapa de Riesgos'!$AA$17="Leve"),CONCATENATE("R1C",'Mapa de Riesgos'!$O$17),"")</f>
        <v/>
      </c>
      <c r="O26" s="64" t="str">
        <f>IF(AND('Mapa de Riesgos'!$Y$18="Media",'Mapa de Riesgos'!$AA$18="Leve"),CONCATENATE("R1C",'Mapa de Riesgos'!$O$18),"")</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Riesgos'!$Y$16="Media",'Mapa de Riesgos'!$AA$16="Menor"),CONCATENATE("R1C",'Mapa de Riesgos'!$O$16),"")</f>
        <v/>
      </c>
      <c r="T26" s="63" t="str">
        <f>IF(AND('Mapa de Riesgos'!$Y$17="Media",'Mapa de Riesgos'!$AA$17="Menor"),CONCATENATE("R1C",'Mapa de Riesgos'!$O$17),"")</f>
        <v/>
      </c>
      <c r="U26" s="64" t="str">
        <f>IF(AND('Mapa de Riesgos'!$Y$18="Media",'Mapa de Riesgos'!$AA$18="Menor"),CONCATENATE("R1C",'Mapa de Riesgos'!$O$18),"")</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Riesgos'!$Y$16="Media",'Mapa de Riesgos'!$AA$16="Moderado"),CONCATENATE("R1C",'Mapa de Riesgos'!$O$16),"")</f>
        <v/>
      </c>
      <c r="Z26" s="63" t="str">
        <f>IF(AND('Mapa de Riesgos'!$Y$17="Media",'Mapa de Riesgos'!$AA$17="Moderado"),CONCATENATE("R1C",'Mapa de Riesgos'!$O$17),"")</f>
        <v/>
      </c>
      <c r="AA26" s="64" t="str">
        <f>IF(AND('Mapa de Riesgos'!$Y$18="Media",'Mapa de Riesgos'!$AA$18="Moderado"),CONCATENATE("R1C",'Mapa de Riesgos'!$O$18),"")</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Riesgos'!$Y$16="Media",'Mapa de Riesgos'!$AA$16="Mayor"),CONCATENATE("R1C",'Mapa de Riesgos'!$O$16),"")</f>
        <v/>
      </c>
      <c r="AF26" s="45" t="str">
        <f>IF(AND('Mapa de Riesgos'!$Y$17="Media",'Mapa de Riesgos'!$AA$17="Mayor"),CONCATENATE("R1C",'Mapa de Riesgos'!$O$17),"")</f>
        <v/>
      </c>
      <c r="AG26" s="46" t="str">
        <f>IF(AND('Mapa de Riesgos'!$Y$18="Media",'Mapa de Riesgos'!$AA$18="Mayor"),CONCATENATE("R1C",'Mapa de Riesgos'!$O$18),"")</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Riesgos'!$Y$16="Media",'Mapa de Riesgos'!$AA$16="Catastrófico"),CONCATENATE("R1C",'Mapa de Riesgos'!$O$16),"")</f>
        <v/>
      </c>
      <c r="AL26" s="48" t="str">
        <f>IF(AND('Mapa de Riesgos'!$Y$17="Media",'Mapa de Riesgos'!$AA$17="Catastrófico"),CONCATENATE("R1C",'Mapa de Riesgos'!$O$17),"")</f>
        <v/>
      </c>
      <c r="AM26" s="49" t="str">
        <f>IF(AND('Mapa de Riesgos'!$Y$18="Media",'Mapa de Riesgos'!$AA$18="Catastrófico"),CONCATENATE("R1C",'Mapa de Riesgos'!$O$18),"")</f>
        <v/>
      </c>
      <c r="AN26" s="81"/>
      <c r="AO26" s="584" t="s">
        <v>134</v>
      </c>
      <c r="AP26" s="585"/>
      <c r="AQ26" s="585"/>
      <c r="AR26" s="585"/>
      <c r="AS26" s="585"/>
      <c r="AT26" s="586"/>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459"/>
      <c r="C27" s="459"/>
      <c r="D27" s="460"/>
      <c r="E27" s="556"/>
      <c r="F27" s="557"/>
      <c r="G27" s="557"/>
      <c r="H27" s="557"/>
      <c r="I27" s="573"/>
      <c r="J27" s="65" t="str">
        <f>IF(AND('Mapa de Riesgos'!$Y$19="Media",'Mapa de Riesgos'!$AA$19="Leve"),CONCATENATE("R2C",'Mapa de Riesgos'!$O$19),"")</f>
        <v/>
      </c>
      <c r="K27" s="66" t="str">
        <f>IF(AND('Mapa de Riesgos'!$Y$20="Media",'Mapa de Riesgos'!$AA$20="Leve"),CONCATENATE("R2C",'Mapa de Riesgos'!$O$20),"")</f>
        <v/>
      </c>
      <c r="L27" s="66" t="str">
        <f>IF(AND('Mapa de Riesgos'!$Y$21="Media",'Mapa de Riesgos'!$AA$21="Leve"),CONCATENATE("R2C",'Mapa de Riesgos'!$O$21),"")</f>
        <v/>
      </c>
      <c r="M27" s="66" t="str">
        <f>IF(AND('Mapa de Riesgos'!$Y$22="Media",'Mapa de Riesgos'!$AA$22="Leve"),CONCATENATE("R2C",'Mapa de Riesgos'!$O$22),"")</f>
        <v/>
      </c>
      <c r="N27" s="66" t="str">
        <f>IF(AND('Mapa de Riesgos'!$Y$23="Media",'Mapa de Riesgos'!$AA$23="Leve"),CONCATENATE("R2C",'Mapa de Riesgos'!$O$23),"")</f>
        <v/>
      </c>
      <c r="O27" s="67" t="str">
        <f>IF(AND('Mapa de Riesgos'!$Y$24="Media",'Mapa de Riesgos'!$AA$24="Leve"),CONCATENATE("R2C",'Mapa de Riesgos'!$O$24),"")</f>
        <v/>
      </c>
      <c r="P27" s="65" t="str">
        <f>IF(AND('Mapa de Riesgos'!$Y$19="Media",'Mapa de Riesgos'!$AA$19="Menor"),CONCATENATE("R2C",'Mapa de Riesgos'!$O$19),"")</f>
        <v/>
      </c>
      <c r="Q27" s="66" t="str">
        <f>IF(AND('Mapa de Riesgos'!$Y$20="Media",'Mapa de Riesgos'!$AA$20="Menor"),CONCATENATE("R2C",'Mapa de Riesgos'!$O$20),"")</f>
        <v/>
      </c>
      <c r="R27" s="66" t="str">
        <f>IF(AND('Mapa de Riesgos'!$Y$21="Media",'Mapa de Riesgos'!$AA$21="Menor"),CONCATENATE("R2C",'Mapa de Riesgos'!$O$21),"")</f>
        <v/>
      </c>
      <c r="S27" s="66" t="str">
        <f>IF(AND('Mapa de Riesgos'!$Y$22="Media",'Mapa de Riesgos'!$AA$22="Menor"),CONCATENATE("R2C",'Mapa de Riesgos'!$O$22),"")</f>
        <v/>
      </c>
      <c r="T27" s="66" t="str">
        <f>IF(AND('Mapa de Riesgos'!$Y$23="Media",'Mapa de Riesgos'!$AA$23="Menor"),CONCATENATE("R2C",'Mapa de Riesgos'!$O$23),"")</f>
        <v/>
      </c>
      <c r="U27" s="67" t="str">
        <f>IF(AND('Mapa de Riesgos'!$Y$24="Media",'Mapa de Riesgos'!$AA$24="Menor"),CONCATENATE("R2C",'Mapa de Riesgos'!$O$24),"")</f>
        <v/>
      </c>
      <c r="V27" s="65" t="str">
        <f>IF(AND('Mapa de Riesgos'!$Y$19="Media",'Mapa de Riesgos'!$AA$19="Moderado"),CONCATENATE("R2C",'Mapa de Riesgos'!$O$19),"")</f>
        <v/>
      </c>
      <c r="W27" s="66" t="str">
        <f>IF(AND('Mapa de Riesgos'!$Y$20="Media",'Mapa de Riesgos'!$AA$20="Moderado"),CONCATENATE("R2C",'Mapa de Riesgos'!$O$20),"")</f>
        <v/>
      </c>
      <c r="X27" s="66" t="str">
        <f>IF(AND('Mapa de Riesgos'!$Y$21="Media",'Mapa de Riesgos'!$AA$21="Moderado"),CONCATENATE("R2C",'Mapa de Riesgos'!$O$21),"")</f>
        <v/>
      </c>
      <c r="Y27" s="66" t="str">
        <f>IF(AND('Mapa de Riesgos'!$Y$22="Media",'Mapa de Riesgos'!$AA$22="Moderado"),CONCATENATE("R2C",'Mapa de Riesgos'!$O$22),"")</f>
        <v/>
      </c>
      <c r="Z27" s="66" t="str">
        <f>IF(AND('Mapa de Riesgos'!$Y$23="Media",'Mapa de Riesgos'!$AA$23="Moderado"),CONCATENATE("R2C",'Mapa de Riesgos'!$O$23),"")</f>
        <v/>
      </c>
      <c r="AA27" s="67" t="str">
        <f>IF(AND('Mapa de Riesgos'!$Y$24="Media",'Mapa de Riesgos'!$AA$24="Moderado"),CONCATENATE("R2C",'Mapa de Riesgos'!$O$24),"")</f>
        <v/>
      </c>
      <c r="AB27" s="50" t="str">
        <f>IF(AND('Mapa de Riesgos'!$Y$19="Media",'Mapa de Riesgos'!$AA$19="Mayor"),CONCATENATE("R2C",'Mapa de Riesgos'!$O$19),"")</f>
        <v/>
      </c>
      <c r="AC27" s="51" t="str">
        <f>IF(AND('Mapa de Riesgos'!$Y$20="Media",'Mapa de Riesgos'!$AA$20="Mayor"),CONCATENATE("R2C",'Mapa de Riesgos'!$O$20),"")</f>
        <v/>
      </c>
      <c r="AD27" s="51" t="str">
        <f>IF(AND('Mapa de Riesgos'!$Y$21="Media",'Mapa de Riesgos'!$AA$21="Mayor"),CONCATENATE("R2C",'Mapa de Riesgos'!$O$21),"")</f>
        <v/>
      </c>
      <c r="AE27" s="51" t="str">
        <f>IF(AND('Mapa de Riesgos'!$Y$22="Media",'Mapa de Riesgos'!$AA$22="Mayor"),CONCATENATE("R2C",'Mapa de Riesgos'!$O$22),"")</f>
        <v/>
      </c>
      <c r="AF27" s="51" t="str">
        <f>IF(AND('Mapa de Riesgos'!$Y$23="Media",'Mapa de Riesgos'!$AA$23="Mayor"),CONCATENATE("R2C",'Mapa de Riesgos'!$O$23),"")</f>
        <v/>
      </c>
      <c r="AG27" s="52" t="str">
        <f>IF(AND('Mapa de Riesgos'!$Y$24="Media",'Mapa de Riesgos'!$AA$24="Mayor"),CONCATENATE("R2C",'Mapa de Riesgos'!$O$24),"")</f>
        <v/>
      </c>
      <c r="AH27" s="53" t="str">
        <f>IF(AND('Mapa de Riesgos'!$Y$19="Media",'Mapa de Riesgos'!$AA$19="Catastrófico"),CONCATENATE("R2C",'Mapa de Riesgos'!$O$19),"")</f>
        <v/>
      </c>
      <c r="AI27" s="54" t="str">
        <f>IF(AND('Mapa de Riesgos'!$Y$20="Media",'Mapa de Riesgos'!$AA$20="Catastrófico"),CONCATENATE("R2C",'Mapa de Riesgos'!$O$20),"")</f>
        <v/>
      </c>
      <c r="AJ27" s="54" t="str">
        <f>IF(AND('Mapa de Riesgos'!$Y$21="Media",'Mapa de Riesgos'!$AA$21="Catastrófico"),CONCATENATE("R2C",'Mapa de Riesgos'!$O$21),"")</f>
        <v/>
      </c>
      <c r="AK27" s="54" t="str">
        <f>IF(AND('Mapa de Riesgos'!$Y$22="Media",'Mapa de Riesgos'!$AA$22="Catastrófico"),CONCATENATE("R2C",'Mapa de Riesgos'!$O$22),"")</f>
        <v/>
      </c>
      <c r="AL27" s="54" t="str">
        <f>IF(AND('Mapa de Riesgos'!$Y$23="Media",'Mapa de Riesgos'!$AA$23="Catastrófico"),CONCATENATE("R2C",'Mapa de Riesgos'!$O$23),"")</f>
        <v/>
      </c>
      <c r="AM27" s="55" t="str">
        <f>IF(AND('Mapa de Riesgos'!$Y$24="Media",'Mapa de Riesgos'!$AA$24="Catastrófico"),CONCATENATE("R2C",'Mapa de Riesgos'!$O$24),"")</f>
        <v/>
      </c>
      <c r="AN27" s="81"/>
      <c r="AO27" s="587"/>
      <c r="AP27" s="588"/>
      <c r="AQ27" s="588"/>
      <c r="AR27" s="588"/>
      <c r="AS27" s="588"/>
      <c r="AT27" s="589"/>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459"/>
      <c r="C28" s="459"/>
      <c r="D28" s="460"/>
      <c r="E28" s="558"/>
      <c r="F28" s="557"/>
      <c r="G28" s="557"/>
      <c r="H28" s="557"/>
      <c r="I28" s="573"/>
      <c r="J28" s="65" t="str">
        <f>IF(AND('Mapa de Riesgos'!$Y$25="Media",'Mapa de Riesgos'!$AA$25="Leve"),CONCATENATE("R3C",'Mapa de Riesgos'!$O$25),"")</f>
        <v/>
      </c>
      <c r="K28" s="66" t="str">
        <f>IF(AND('Mapa de Riesgos'!$Y$26="Media",'Mapa de Riesgos'!$AA$26="Leve"),CONCATENATE("R3C",'Mapa de Riesgos'!$O$26),"")</f>
        <v/>
      </c>
      <c r="L28" s="66" t="str">
        <f>IF(AND('Mapa de Riesgos'!$Y$27="Media",'Mapa de Riesgos'!$AA$27="Leve"),CONCATENATE("R3C",'Mapa de Riesgos'!$O$27),"")</f>
        <v/>
      </c>
      <c r="M28" s="66" t="str">
        <f>IF(AND('Mapa de Riesgos'!$Y$28="Media",'Mapa de Riesgos'!$AA$28="Leve"),CONCATENATE("R3C",'Mapa de Riesgos'!$O$28),"")</f>
        <v/>
      </c>
      <c r="N28" s="66" t="str">
        <f>IF(AND('Mapa de Riesgos'!$Y$29="Media",'Mapa de Riesgos'!$AA$29="Leve"),CONCATENATE("R3C",'Mapa de Riesgos'!$O$29),"")</f>
        <v/>
      </c>
      <c r="O28" s="67" t="str">
        <f>IF(AND('Mapa de Riesgos'!$Y$30="Media",'Mapa de Riesgos'!$AA$30="Leve"),CONCATENATE("R3C",'Mapa de Riesgos'!$O$30),"")</f>
        <v/>
      </c>
      <c r="P28" s="65" t="str">
        <f>IF(AND('Mapa de Riesgos'!$Y$25="Media",'Mapa de Riesgos'!$AA$25="Menor"),CONCATENATE("R3C",'Mapa de Riesgos'!$O$25),"")</f>
        <v/>
      </c>
      <c r="Q28" s="66" t="str">
        <f>IF(AND('Mapa de Riesgos'!$Y$26="Media",'Mapa de Riesgos'!$AA$26="Menor"),CONCATENATE("R3C",'Mapa de Riesgos'!$O$26),"")</f>
        <v/>
      </c>
      <c r="R28" s="66" t="str">
        <f>IF(AND('Mapa de Riesgos'!$Y$27="Media",'Mapa de Riesgos'!$AA$27="Menor"),CONCATENATE("R3C",'Mapa de Riesgos'!$O$27),"")</f>
        <v/>
      </c>
      <c r="S28" s="66" t="str">
        <f>IF(AND('Mapa de Riesgos'!$Y$28="Media",'Mapa de Riesgos'!$AA$28="Menor"),CONCATENATE("R3C",'Mapa de Riesgos'!$O$28),"")</f>
        <v/>
      </c>
      <c r="T28" s="66" t="str">
        <f>IF(AND('Mapa de Riesgos'!$Y$29="Media",'Mapa de Riesgos'!$AA$29="Menor"),CONCATENATE("R3C",'Mapa de Riesgos'!$O$29),"")</f>
        <v/>
      </c>
      <c r="U28" s="67" t="str">
        <f>IF(AND('Mapa de Riesgos'!$Y$30="Media",'Mapa de Riesgos'!$AA$30="Menor"),CONCATENATE("R3C",'Mapa de Riesgos'!$O$30),"")</f>
        <v/>
      </c>
      <c r="V28" s="65" t="str">
        <f>IF(AND('Mapa de Riesgos'!$Y$25="Media",'Mapa de Riesgos'!$AA$25="Moderado"),CONCATENATE("R3C",'Mapa de Riesgos'!$O$25),"")</f>
        <v/>
      </c>
      <c r="W28" s="66" t="str">
        <f>IF(AND('Mapa de Riesgos'!$Y$26="Media",'Mapa de Riesgos'!$AA$26="Moderado"),CONCATENATE("R3C",'Mapa de Riesgos'!$O$26),"")</f>
        <v/>
      </c>
      <c r="X28" s="66" t="str">
        <f>IF(AND('Mapa de Riesgos'!$Y$27="Media",'Mapa de Riesgos'!$AA$27="Moderado"),CONCATENATE("R3C",'Mapa de Riesgos'!$O$27),"")</f>
        <v/>
      </c>
      <c r="Y28" s="66" t="str">
        <f>IF(AND('Mapa de Riesgos'!$Y$28="Media",'Mapa de Riesgos'!$AA$28="Moderado"),CONCATENATE("R3C",'Mapa de Riesgos'!$O$28),"")</f>
        <v/>
      </c>
      <c r="Z28" s="66" t="str">
        <f>IF(AND('Mapa de Riesgos'!$Y$29="Media",'Mapa de Riesgos'!$AA$29="Moderado"),CONCATENATE("R3C",'Mapa de Riesgos'!$O$29),"")</f>
        <v/>
      </c>
      <c r="AA28" s="67" t="str">
        <f>IF(AND('Mapa de Riesgos'!$Y$30="Media",'Mapa de Riesgos'!$AA$30="Moderado"),CONCATENATE("R3C",'Mapa de Riesgos'!$O$30),"")</f>
        <v/>
      </c>
      <c r="AB28" s="50" t="str">
        <f>IF(AND('Mapa de Riesgos'!$Y$25="Media",'Mapa de Riesgos'!$AA$25="Mayor"),CONCATENATE("R3C",'Mapa de Riesgos'!$O$25),"")</f>
        <v/>
      </c>
      <c r="AC28" s="51" t="str">
        <f>IF(AND('Mapa de Riesgos'!$Y$26="Media",'Mapa de Riesgos'!$AA$26="Mayor"),CONCATENATE("R3C",'Mapa de Riesgos'!$O$26),"")</f>
        <v/>
      </c>
      <c r="AD28" s="51" t="str">
        <f>IF(AND('Mapa de Riesgos'!$Y$27="Media",'Mapa de Riesgos'!$AA$27="Mayor"),CONCATENATE("R3C",'Mapa de Riesgos'!$O$27),"")</f>
        <v/>
      </c>
      <c r="AE28" s="51" t="str">
        <f>IF(AND('Mapa de Riesgos'!$Y$28="Media",'Mapa de Riesgos'!$AA$28="Mayor"),CONCATENATE("R3C",'Mapa de Riesgos'!$O$28),"")</f>
        <v/>
      </c>
      <c r="AF28" s="51" t="str">
        <f>IF(AND('Mapa de Riesgos'!$Y$29="Media",'Mapa de Riesgos'!$AA$29="Mayor"),CONCATENATE("R3C",'Mapa de Riesgos'!$O$29),"")</f>
        <v/>
      </c>
      <c r="AG28" s="52" t="str">
        <f>IF(AND('Mapa de Riesgos'!$Y$30="Media",'Mapa de Riesgos'!$AA$30="Mayor"),CONCATENATE("R3C",'Mapa de Riesgos'!$O$30),"")</f>
        <v/>
      </c>
      <c r="AH28" s="53" t="str">
        <f>IF(AND('Mapa de Riesgos'!$Y$25="Media",'Mapa de Riesgos'!$AA$25="Catastrófico"),CONCATENATE("R3C",'Mapa de Riesgos'!$O$25),"")</f>
        <v/>
      </c>
      <c r="AI28" s="54" t="str">
        <f>IF(AND('Mapa de Riesgos'!$Y$26="Media",'Mapa de Riesgos'!$AA$26="Catastrófico"),CONCATENATE("R3C",'Mapa de Riesgos'!$O$26),"")</f>
        <v/>
      </c>
      <c r="AJ28" s="54" t="str">
        <f>IF(AND('Mapa de Riesgos'!$Y$27="Media",'Mapa de Riesgos'!$AA$27="Catastrófico"),CONCATENATE("R3C",'Mapa de Riesgos'!$O$27),"")</f>
        <v/>
      </c>
      <c r="AK28" s="54" t="str">
        <f>IF(AND('Mapa de Riesgos'!$Y$28="Media",'Mapa de Riesgos'!$AA$28="Catastrófico"),CONCATENATE("R3C",'Mapa de Riesgos'!$O$28),"")</f>
        <v/>
      </c>
      <c r="AL28" s="54" t="str">
        <f>IF(AND('Mapa de Riesgos'!$Y$29="Media",'Mapa de Riesgos'!$AA$29="Catastrófico"),CONCATENATE("R3C",'Mapa de Riesgos'!$O$29),"")</f>
        <v/>
      </c>
      <c r="AM28" s="55" t="str">
        <f>IF(AND('Mapa de Riesgos'!$Y$30="Media",'Mapa de Riesgos'!$AA$30="Catastrófico"),CONCATENATE("R3C",'Mapa de Riesgos'!$O$30),"")</f>
        <v/>
      </c>
      <c r="AN28" s="81"/>
      <c r="AO28" s="587"/>
      <c r="AP28" s="588"/>
      <c r="AQ28" s="588"/>
      <c r="AR28" s="588"/>
      <c r="AS28" s="588"/>
      <c r="AT28" s="589"/>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459"/>
      <c r="C29" s="459"/>
      <c r="D29" s="460"/>
      <c r="E29" s="558"/>
      <c r="F29" s="557"/>
      <c r="G29" s="557"/>
      <c r="H29" s="557"/>
      <c r="I29" s="573"/>
      <c r="J29" s="65" t="str">
        <f>IF(AND('Mapa de Riesgos'!$Y$31="Media",'Mapa de Riesgos'!$AA$31="Leve"),CONCATENATE("R4C",'Mapa de Riesgos'!$O$31),"")</f>
        <v/>
      </c>
      <c r="K29" s="66" t="str">
        <f>IF(AND('Mapa de Riesgos'!$Y$32="Media",'Mapa de Riesgos'!$AA$32="Leve"),CONCATENATE("R4C",'Mapa de Riesgos'!$O$32),"")</f>
        <v/>
      </c>
      <c r="L29" s="66" t="str">
        <f>IF(AND('Mapa de Riesgos'!$Y$33="Media",'Mapa de Riesgos'!$AA$33="Leve"),CONCATENATE("R4C",'Mapa de Riesgos'!$O$33),"")</f>
        <v/>
      </c>
      <c r="M29" s="66" t="str">
        <f>IF(AND('Mapa de Riesgos'!$Y$34="Media",'Mapa de Riesgos'!$AA$34="Leve"),CONCATENATE("R4C",'Mapa de Riesgos'!$O$34),"")</f>
        <v/>
      </c>
      <c r="N29" s="66" t="str">
        <f>IF(AND('Mapa de Riesgos'!$Y$35="Media",'Mapa de Riesgos'!$AA$35="Leve"),CONCATENATE("R4C",'Mapa de Riesgos'!$O$35),"")</f>
        <v/>
      </c>
      <c r="O29" s="67" t="str">
        <f>IF(AND('Mapa de Riesgos'!$Y$36="Media",'Mapa de Riesgos'!$AA$36="Leve"),CONCATENATE("R4C",'Mapa de Riesgos'!$O$36),"")</f>
        <v/>
      </c>
      <c r="P29" s="65" t="str">
        <f>IF(AND('Mapa de Riesgos'!$Y$31="Media",'Mapa de Riesgos'!$AA$31="Menor"),CONCATENATE("R4C",'Mapa de Riesgos'!$O$31),"")</f>
        <v/>
      </c>
      <c r="Q29" s="66" t="str">
        <f>IF(AND('Mapa de Riesgos'!$Y$32="Media",'Mapa de Riesgos'!$AA$32="Menor"),CONCATENATE("R4C",'Mapa de Riesgos'!$O$32),"")</f>
        <v/>
      </c>
      <c r="R29" s="66" t="str">
        <f>IF(AND('Mapa de Riesgos'!$Y$33="Media",'Mapa de Riesgos'!$AA$33="Menor"),CONCATENATE("R4C",'Mapa de Riesgos'!$O$33),"")</f>
        <v/>
      </c>
      <c r="S29" s="66" t="str">
        <f>IF(AND('Mapa de Riesgos'!$Y$34="Media",'Mapa de Riesgos'!$AA$34="Menor"),CONCATENATE("R4C",'Mapa de Riesgos'!$O$34),"")</f>
        <v/>
      </c>
      <c r="T29" s="66" t="str">
        <f>IF(AND('Mapa de Riesgos'!$Y$35="Media",'Mapa de Riesgos'!$AA$35="Menor"),CONCATENATE("R4C",'Mapa de Riesgos'!$O$35),"")</f>
        <v/>
      </c>
      <c r="U29" s="67" t="str">
        <f>IF(AND('Mapa de Riesgos'!$Y$36="Media",'Mapa de Riesgos'!$AA$36="Menor"),CONCATENATE("R4C",'Mapa de Riesgos'!$O$36),"")</f>
        <v/>
      </c>
      <c r="V29" s="65" t="str">
        <f>IF(AND('Mapa de Riesgos'!$Y$31="Media",'Mapa de Riesgos'!$AA$31="Moderado"),CONCATENATE("R4C",'Mapa de Riesgos'!$O$31),"")</f>
        <v/>
      </c>
      <c r="W29" s="66" t="str">
        <f>IF(AND('Mapa de Riesgos'!$Y$32="Media",'Mapa de Riesgos'!$AA$32="Moderado"),CONCATENATE("R4C",'Mapa de Riesgos'!$O$32),"")</f>
        <v/>
      </c>
      <c r="X29" s="66" t="str">
        <f>IF(AND('Mapa de Riesgos'!$Y$33="Media",'Mapa de Riesgos'!$AA$33="Moderado"),CONCATENATE("R4C",'Mapa de Riesgos'!$O$33),"")</f>
        <v/>
      </c>
      <c r="Y29" s="66" t="str">
        <f>IF(AND('Mapa de Riesgos'!$Y$34="Media",'Mapa de Riesgos'!$AA$34="Moderado"),CONCATENATE("R4C",'Mapa de Riesgos'!$O$34),"")</f>
        <v/>
      </c>
      <c r="Z29" s="66" t="str">
        <f>IF(AND('Mapa de Riesgos'!$Y$35="Media",'Mapa de Riesgos'!$AA$35="Moderado"),CONCATENATE("R4C",'Mapa de Riesgos'!$O$35),"")</f>
        <v/>
      </c>
      <c r="AA29" s="67" t="str">
        <f>IF(AND('Mapa de Riesgos'!$Y$36="Media",'Mapa de Riesgos'!$AA$36="Moderado"),CONCATENATE("R4C",'Mapa de Riesgos'!$O$36),"")</f>
        <v/>
      </c>
      <c r="AB29" s="50" t="str">
        <f>IF(AND('Mapa de Riesgos'!$Y$31="Media",'Mapa de Riesgos'!$AA$31="Mayor"),CONCATENATE("R4C",'Mapa de Riesgos'!$O$31),"")</f>
        <v/>
      </c>
      <c r="AC29" s="51" t="str">
        <f>IF(AND('Mapa de Riesgos'!$Y$32="Media",'Mapa de Riesgos'!$AA$32="Mayor"),CONCATENATE("R4C",'Mapa de Riesgos'!$O$32),"")</f>
        <v/>
      </c>
      <c r="AD29" s="51" t="str">
        <f>IF(AND('Mapa de Riesgos'!$Y$33="Media",'Mapa de Riesgos'!$AA$33="Mayor"),CONCATENATE("R4C",'Mapa de Riesgos'!$O$33),"")</f>
        <v/>
      </c>
      <c r="AE29" s="51" t="str">
        <f>IF(AND('Mapa de Riesgos'!$Y$34="Media",'Mapa de Riesgos'!$AA$34="Mayor"),CONCATENATE("R4C",'Mapa de Riesgos'!$O$34),"")</f>
        <v/>
      </c>
      <c r="AF29" s="51" t="str">
        <f>IF(AND('Mapa de Riesgos'!$Y$35="Media",'Mapa de Riesgos'!$AA$35="Mayor"),CONCATENATE("R4C",'Mapa de Riesgos'!$O$35),"")</f>
        <v/>
      </c>
      <c r="AG29" s="52" t="str">
        <f>IF(AND('Mapa de Riesgos'!$Y$36="Media",'Mapa de Riesgos'!$AA$36="Mayor"),CONCATENATE("R4C",'Mapa de Riesgos'!$O$36),"")</f>
        <v/>
      </c>
      <c r="AH29" s="53" t="str">
        <f>IF(AND('Mapa de Riesgos'!$Y$31="Media",'Mapa de Riesgos'!$AA$31="Catastrófico"),CONCATENATE("R4C",'Mapa de Riesgos'!$O$31),"")</f>
        <v/>
      </c>
      <c r="AI29" s="54" t="str">
        <f>IF(AND('Mapa de Riesgos'!$Y$32="Media",'Mapa de Riesgos'!$AA$32="Catastrófico"),CONCATENATE("R4C",'Mapa de Riesgos'!$O$32),"")</f>
        <v/>
      </c>
      <c r="AJ29" s="54" t="str">
        <f>IF(AND('Mapa de Riesgos'!$Y$33="Media",'Mapa de Riesgos'!$AA$33="Catastrófico"),CONCATENATE("R4C",'Mapa de Riesgos'!$O$33),"")</f>
        <v/>
      </c>
      <c r="AK29" s="54" t="str">
        <f>IF(AND('Mapa de Riesgos'!$Y$34="Media",'Mapa de Riesgos'!$AA$34="Catastrófico"),CONCATENATE("R4C",'Mapa de Riesgos'!$O$34),"")</f>
        <v/>
      </c>
      <c r="AL29" s="54" t="str">
        <f>IF(AND('Mapa de Riesgos'!$Y$35="Media",'Mapa de Riesgos'!$AA$35="Catastrófico"),CONCATENATE("R4C",'Mapa de Riesgos'!$O$35),"")</f>
        <v/>
      </c>
      <c r="AM29" s="55" t="str">
        <f>IF(AND('Mapa de Riesgos'!$Y$36="Media",'Mapa de Riesgos'!$AA$36="Catastrófico"),CONCATENATE("R4C",'Mapa de Riesgos'!$O$36),"")</f>
        <v/>
      </c>
      <c r="AN29" s="81"/>
      <c r="AO29" s="587"/>
      <c r="AP29" s="588"/>
      <c r="AQ29" s="588"/>
      <c r="AR29" s="588"/>
      <c r="AS29" s="588"/>
      <c r="AT29" s="589"/>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459"/>
      <c r="C30" s="459"/>
      <c r="D30" s="460"/>
      <c r="E30" s="558"/>
      <c r="F30" s="557"/>
      <c r="G30" s="557"/>
      <c r="H30" s="557"/>
      <c r="I30" s="573"/>
      <c r="J30" s="65" t="str">
        <f>IF(AND('Mapa de Riesgos'!$Y$37="Media",'Mapa de Riesgos'!$AA$37="Leve"),CONCATENATE("R5C",'Mapa de Riesgos'!$O$37),"")</f>
        <v/>
      </c>
      <c r="K30" s="66" t="str">
        <f>IF(AND('Mapa de Riesgos'!$Y$38="Media",'Mapa de Riesgos'!$AA$38="Leve"),CONCATENATE("R5C",'Mapa de Riesgos'!$O$38),"")</f>
        <v/>
      </c>
      <c r="L30" s="66" t="str">
        <f>IF(AND('Mapa de Riesgos'!$Y$39="Media",'Mapa de Riesgos'!$AA$39="Leve"),CONCATENATE("R5C",'Mapa de Riesgos'!$O$39),"")</f>
        <v/>
      </c>
      <c r="M30" s="66" t="str">
        <f>IF(AND('Mapa de Riesgos'!$Y$40="Media",'Mapa de Riesgos'!$AA$40="Leve"),CONCATENATE("R5C",'Mapa de Riesgos'!$O$40),"")</f>
        <v/>
      </c>
      <c r="N30" s="66" t="str">
        <f>IF(AND('Mapa de Riesgos'!$Y$41="Media",'Mapa de Riesgos'!$AA$41="Leve"),CONCATENATE("R5C",'Mapa de Riesgos'!$O$41),"")</f>
        <v/>
      </c>
      <c r="O30" s="67" t="str">
        <f>IF(AND('Mapa de Riesgos'!$Y$42="Media",'Mapa de Riesgos'!$AA$42="Leve"),CONCATENATE("R5C",'Mapa de Riesgos'!$O$42),"")</f>
        <v/>
      </c>
      <c r="P30" s="65" t="str">
        <f>IF(AND('Mapa de Riesgos'!$Y$37="Media",'Mapa de Riesgos'!$AA$37="Menor"),CONCATENATE("R5C",'Mapa de Riesgos'!$O$37),"")</f>
        <v/>
      </c>
      <c r="Q30" s="66" t="str">
        <f>IF(AND('Mapa de Riesgos'!$Y$38="Media",'Mapa de Riesgos'!$AA$38="Menor"),CONCATENATE("R5C",'Mapa de Riesgos'!$O$38),"")</f>
        <v/>
      </c>
      <c r="R30" s="66" t="str">
        <f>IF(AND('Mapa de Riesgos'!$Y$39="Media",'Mapa de Riesgos'!$AA$39="Menor"),CONCATENATE("R5C",'Mapa de Riesgos'!$O$39),"")</f>
        <v/>
      </c>
      <c r="S30" s="66" t="str">
        <f>IF(AND('Mapa de Riesgos'!$Y$40="Media",'Mapa de Riesgos'!$AA$40="Menor"),CONCATENATE("R5C",'Mapa de Riesgos'!$O$40),"")</f>
        <v/>
      </c>
      <c r="T30" s="66" t="str">
        <f>IF(AND('Mapa de Riesgos'!$Y$41="Media",'Mapa de Riesgos'!$AA$41="Menor"),CONCATENATE("R5C",'Mapa de Riesgos'!$O$41),"")</f>
        <v/>
      </c>
      <c r="U30" s="67" t="str">
        <f>IF(AND('Mapa de Riesgos'!$Y$42="Media",'Mapa de Riesgos'!$AA$42="Menor"),CONCATENATE("R5C",'Mapa de Riesgos'!$O$42),"")</f>
        <v/>
      </c>
      <c r="V30" s="65" t="str">
        <f>IF(AND('Mapa de Riesgos'!$Y$37="Media",'Mapa de Riesgos'!$AA$37="Moderado"),CONCATENATE("R5C",'Mapa de Riesgos'!$O$37),"")</f>
        <v/>
      </c>
      <c r="W30" s="66" t="str">
        <f>IF(AND('Mapa de Riesgos'!$Y$38="Media",'Mapa de Riesgos'!$AA$38="Moderado"),CONCATENATE("R5C",'Mapa de Riesgos'!$O$38),"")</f>
        <v/>
      </c>
      <c r="X30" s="66" t="str">
        <f>IF(AND('Mapa de Riesgos'!$Y$39="Media",'Mapa de Riesgos'!$AA$39="Moderado"),CONCATENATE("R5C",'Mapa de Riesgos'!$O$39),"")</f>
        <v/>
      </c>
      <c r="Y30" s="66" t="str">
        <f>IF(AND('Mapa de Riesgos'!$Y$40="Media",'Mapa de Riesgos'!$AA$40="Moderado"),CONCATENATE("R5C",'Mapa de Riesgos'!$O$40),"")</f>
        <v/>
      </c>
      <c r="Z30" s="66" t="str">
        <f>IF(AND('Mapa de Riesgos'!$Y$41="Media",'Mapa de Riesgos'!$AA$41="Moderado"),CONCATENATE("R5C",'Mapa de Riesgos'!$O$41),"")</f>
        <v/>
      </c>
      <c r="AA30" s="67" t="str">
        <f>IF(AND('Mapa de Riesgos'!$Y$42="Media",'Mapa de Riesgos'!$AA$42="Moderado"),CONCATENATE("R5C",'Mapa de Riesgos'!$O$42),"")</f>
        <v/>
      </c>
      <c r="AB30" s="50" t="str">
        <f>IF(AND('Mapa de Riesgos'!$Y$37="Media",'Mapa de Riesgos'!$AA$37="Mayor"),CONCATENATE("R5C",'Mapa de Riesgos'!$O$37),"")</f>
        <v/>
      </c>
      <c r="AC30" s="51" t="str">
        <f>IF(AND('Mapa de Riesgos'!$Y$38="Media",'Mapa de Riesgos'!$AA$38="Mayor"),CONCATENATE("R5C",'Mapa de Riesgos'!$O$38),"")</f>
        <v/>
      </c>
      <c r="AD30" s="51" t="str">
        <f>IF(AND('Mapa de Riesgos'!$Y$39="Media",'Mapa de Riesgos'!$AA$39="Mayor"),CONCATENATE("R5C",'Mapa de Riesgos'!$O$39),"")</f>
        <v/>
      </c>
      <c r="AE30" s="51" t="str">
        <f>IF(AND('Mapa de Riesgos'!$Y$40="Media",'Mapa de Riesgos'!$AA$40="Mayor"),CONCATENATE("R5C",'Mapa de Riesgos'!$O$40),"")</f>
        <v/>
      </c>
      <c r="AF30" s="51" t="str">
        <f>IF(AND('Mapa de Riesgos'!$Y$41="Media",'Mapa de Riesgos'!$AA$41="Mayor"),CONCATENATE("R5C",'Mapa de Riesgos'!$O$41),"")</f>
        <v/>
      </c>
      <c r="AG30" s="52" t="str">
        <f>IF(AND('Mapa de Riesgos'!$Y$42="Media",'Mapa de Riesgos'!$AA$42="Mayor"),CONCATENATE("R5C",'Mapa de Riesgos'!$O$42),"")</f>
        <v/>
      </c>
      <c r="AH30" s="53" t="str">
        <f>IF(AND('Mapa de Riesgos'!$Y$37="Media",'Mapa de Riesgos'!$AA$37="Catastrófico"),CONCATENATE("R5C",'Mapa de Riesgos'!$O$37),"")</f>
        <v/>
      </c>
      <c r="AI30" s="54" t="str">
        <f>IF(AND('Mapa de Riesgos'!$Y$38="Media",'Mapa de Riesgos'!$AA$38="Catastrófico"),CONCATENATE("R5C",'Mapa de Riesgos'!$O$38),"")</f>
        <v/>
      </c>
      <c r="AJ30" s="54" t="str">
        <f>IF(AND('Mapa de Riesgos'!$Y$39="Media",'Mapa de Riesgos'!$AA$39="Catastrófico"),CONCATENATE("R5C",'Mapa de Riesgos'!$O$39),"")</f>
        <v/>
      </c>
      <c r="AK30" s="54" t="str">
        <f>IF(AND('Mapa de Riesgos'!$Y$40="Media",'Mapa de Riesgos'!$AA$40="Catastrófico"),CONCATENATE("R5C",'Mapa de Riesgos'!$O$40),"")</f>
        <v/>
      </c>
      <c r="AL30" s="54" t="str">
        <f>IF(AND('Mapa de Riesgos'!$Y$41="Media",'Mapa de Riesgos'!$AA$41="Catastrófico"),CONCATENATE("R5C",'Mapa de Riesgos'!$O$41),"")</f>
        <v/>
      </c>
      <c r="AM30" s="55" t="str">
        <f>IF(AND('Mapa de Riesgos'!$Y$42="Media",'Mapa de Riesgos'!$AA$42="Catastrófico"),CONCATENATE("R5C",'Mapa de Riesgos'!$O$42),"")</f>
        <v/>
      </c>
      <c r="AN30" s="81"/>
      <c r="AO30" s="587"/>
      <c r="AP30" s="588"/>
      <c r="AQ30" s="588"/>
      <c r="AR30" s="588"/>
      <c r="AS30" s="588"/>
      <c r="AT30" s="589"/>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459"/>
      <c r="C31" s="459"/>
      <c r="D31" s="460"/>
      <c r="E31" s="558"/>
      <c r="F31" s="557"/>
      <c r="G31" s="557"/>
      <c r="H31" s="557"/>
      <c r="I31" s="573"/>
      <c r="J31" s="65" t="str">
        <f>IF(AND('Mapa de Riesgos'!$Y$43="Media",'Mapa de Riesgos'!$AA$43="Leve"),CONCATENATE("R6C",'Mapa de Riesgos'!$O$43),"")</f>
        <v/>
      </c>
      <c r="K31" s="66" t="str">
        <f>IF(AND('Mapa de Riesgos'!$Y$44="Media",'Mapa de Riesgos'!$AA$44="Leve"),CONCATENATE("R6C",'Mapa de Riesgos'!$O$44),"")</f>
        <v/>
      </c>
      <c r="L31" s="66" t="str">
        <f>IF(AND('Mapa de Riesgos'!$Y$45="Media",'Mapa de Riesgos'!$AA$45="Leve"),CONCATENATE("R6C",'Mapa de Riesgos'!$O$45),"")</f>
        <v/>
      </c>
      <c r="M31" s="66" t="str">
        <f>IF(AND('Mapa de Riesgos'!$Y$46="Media",'Mapa de Riesgos'!$AA$46="Leve"),CONCATENATE("R6C",'Mapa de Riesgos'!$O$46),"")</f>
        <v/>
      </c>
      <c r="N31" s="66" t="str">
        <f>IF(AND('Mapa de Riesgos'!$Y$47="Media",'Mapa de Riesgos'!$AA$47="Leve"),CONCATENATE("R6C",'Mapa de Riesgos'!$O$47),"")</f>
        <v/>
      </c>
      <c r="O31" s="67" t="str">
        <f>IF(AND('Mapa de Riesgos'!$Y$48="Media",'Mapa de Riesgos'!$AA$48="Leve"),CONCATENATE("R6C",'Mapa de Riesgos'!$O$48),"")</f>
        <v/>
      </c>
      <c r="P31" s="65" t="str">
        <f>IF(AND('Mapa de Riesgos'!$Y$43="Media",'Mapa de Riesgos'!$AA$43="Menor"),CONCATENATE("R6C",'Mapa de Riesgos'!$O$43),"")</f>
        <v/>
      </c>
      <c r="Q31" s="66" t="str">
        <f>IF(AND('Mapa de Riesgos'!$Y$44="Media",'Mapa de Riesgos'!$AA$44="Menor"),CONCATENATE("R6C",'Mapa de Riesgos'!$O$44),"")</f>
        <v/>
      </c>
      <c r="R31" s="66" t="str">
        <f>IF(AND('Mapa de Riesgos'!$Y$45="Media",'Mapa de Riesgos'!$AA$45="Menor"),CONCATENATE("R6C",'Mapa de Riesgos'!$O$45),"")</f>
        <v/>
      </c>
      <c r="S31" s="66" t="str">
        <f>IF(AND('Mapa de Riesgos'!$Y$46="Media",'Mapa de Riesgos'!$AA$46="Menor"),CONCATENATE("R6C",'Mapa de Riesgos'!$O$46),"")</f>
        <v/>
      </c>
      <c r="T31" s="66" t="str">
        <f>IF(AND('Mapa de Riesgos'!$Y$47="Media",'Mapa de Riesgos'!$AA$47="Menor"),CONCATENATE("R6C",'Mapa de Riesgos'!$O$47),"")</f>
        <v/>
      </c>
      <c r="U31" s="67" t="str">
        <f>IF(AND('Mapa de Riesgos'!$Y$48="Media",'Mapa de Riesgos'!$AA$48="Menor"),CONCATENATE("R6C",'Mapa de Riesgos'!$O$48),"")</f>
        <v/>
      </c>
      <c r="V31" s="65" t="str">
        <f>IF(AND('Mapa de Riesgos'!$Y$43="Media",'Mapa de Riesgos'!$AA$43="Moderado"),CONCATENATE("R6C",'Mapa de Riesgos'!$O$43),"")</f>
        <v/>
      </c>
      <c r="W31" s="66" t="str">
        <f>IF(AND('Mapa de Riesgos'!$Y$44="Media",'Mapa de Riesgos'!$AA$44="Moderado"),CONCATENATE("R6C",'Mapa de Riesgos'!$O$44),"")</f>
        <v/>
      </c>
      <c r="X31" s="66" t="str">
        <f>IF(AND('Mapa de Riesgos'!$Y$45="Media",'Mapa de Riesgos'!$AA$45="Moderado"),CONCATENATE("R6C",'Mapa de Riesgos'!$O$45),"")</f>
        <v/>
      </c>
      <c r="Y31" s="66" t="str">
        <f>IF(AND('Mapa de Riesgos'!$Y$46="Media",'Mapa de Riesgos'!$AA$46="Moderado"),CONCATENATE("R6C",'Mapa de Riesgos'!$O$46),"")</f>
        <v/>
      </c>
      <c r="Z31" s="66" t="str">
        <f>IF(AND('Mapa de Riesgos'!$Y$47="Media",'Mapa de Riesgos'!$AA$47="Moderado"),CONCATENATE("R6C",'Mapa de Riesgos'!$O$47),"")</f>
        <v/>
      </c>
      <c r="AA31" s="67" t="str">
        <f>IF(AND('Mapa de Riesgos'!$Y$48="Media",'Mapa de Riesgos'!$AA$48="Moderado"),CONCATENATE("R6C",'Mapa de Riesgos'!$O$48),"")</f>
        <v/>
      </c>
      <c r="AB31" s="50" t="str">
        <f>IF(AND('Mapa de Riesgos'!$Y$43="Media",'Mapa de Riesgos'!$AA$43="Mayor"),CONCATENATE("R6C",'Mapa de Riesgos'!$O$43),"")</f>
        <v/>
      </c>
      <c r="AC31" s="51" t="str">
        <f>IF(AND('Mapa de Riesgos'!$Y$44="Media",'Mapa de Riesgos'!$AA$44="Mayor"),CONCATENATE("R6C",'Mapa de Riesgos'!$O$44),"")</f>
        <v/>
      </c>
      <c r="AD31" s="51" t="str">
        <f>IF(AND('Mapa de Riesgos'!$Y$45="Media",'Mapa de Riesgos'!$AA$45="Mayor"),CONCATENATE("R6C",'Mapa de Riesgos'!$O$45),"")</f>
        <v/>
      </c>
      <c r="AE31" s="51" t="str">
        <f>IF(AND('Mapa de Riesgos'!$Y$46="Media",'Mapa de Riesgos'!$AA$46="Mayor"),CONCATENATE("R6C",'Mapa de Riesgos'!$O$46),"")</f>
        <v/>
      </c>
      <c r="AF31" s="51" t="str">
        <f>IF(AND('Mapa de Riesgos'!$Y$47="Media",'Mapa de Riesgos'!$AA$47="Mayor"),CONCATENATE("R6C",'Mapa de Riesgos'!$O$47),"")</f>
        <v/>
      </c>
      <c r="AG31" s="52" t="str">
        <f>IF(AND('Mapa de Riesgos'!$Y$48="Media",'Mapa de Riesgos'!$AA$48="Mayor"),CONCATENATE("R6C",'Mapa de Riesgos'!$O$48),"")</f>
        <v/>
      </c>
      <c r="AH31" s="53" t="str">
        <f>IF(AND('Mapa de Riesgos'!$Y$43="Media",'Mapa de Riesgos'!$AA$43="Catastrófico"),CONCATENATE("R6C",'Mapa de Riesgos'!$O$43),"")</f>
        <v/>
      </c>
      <c r="AI31" s="54" t="str">
        <f>IF(AND('Mapa de Riesgos'!$Y$44="Media",'Mapa de Riesgos'!$AA$44="Catastrófico"),CONCATENATE("R6C",'Mapa de Riesgos'!$O$44),"")</f>
        <v/>
      </c>
      <c r="AJ31" s="54" t="str">
        <f>IF(AND('Mapa de Riesgos'!$Y$45="Media",'Mapa de Riesgos'!$AA$45="Catastrófico"),CONCATENATE("R6C",'Mapa de Riesgos'!$O$45),"")</f>
        <v/>
      </c>
      <c r="AK31" s="54" t="str">
        <f>IF(AND('Mapa de Riesgos'!$Y$46="Media",'Mapa de Riesgos'!$AA$46="Catastrófico"),CONCATENATE("R6C",'Mapa de Riesgos'!$O$46),"")</f>
        <v/>
      </c>
      <c r="AL31" s="54" t="str">
        <f>IF(AND('Mapa de Riesgos'!$Y$47="Media",'Mapa de Riesgos'!$AA$47="Catastrófico"),CONCATENATE("R6C",'Mapa de Riesgos'!$O$47),"")</f>
        <v/>
      </c>
      <c r="AM31" s="55" t="str">
        <f>IF(AND('Mapa de Riesgos'!$Y$48="Media",'Mapa de Riesgos'!$AA$48="Catastrófico"),CONCATENATE("R6C",'Mapa de Riesgos'!$O$48),"")</f>
        <v/>
      </c>
      <c r="AN31" s="81"/>
      <c r="AO31" s="587"/>
      <c r="AP31" s="588"/>
      <c r="AQ31" s="588"/>
      <c r="AR31" s="588"/>
      <c r="AS31" s="588"/>
      <c r="AT31" s="589"/>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459"/>
      <c r="C32" s="459"/>
      <c r="D32" s="460"/>
      <c r="E32" s="558"/>
      <c r="F32" s="557"/>
      <c r="G32" s="557"/>
      <c r="H32" s="557"/>
      <c r="I32" s="573"/>
      <c r="J32" s="65" t="str">
        <f>IF(AND('Mapa de Riesgos'!$Y$49="Media",'Mapa de Riesgos'!$AA$49="Leve"),CONCATENATE("R7C",'Mapa de Riesgos'!$O$49),"")</f>
        <v/>
      </c>
      <c r="K32" s="66" t="str">
        <f>IF(AND('Mapa de Riesgos'!$Y$50="Media",'Mapa de Riesgos'!$AA$50="Leve"),CONCATENATE("R7C",'Mapa de Riesgos'!$O$50),"")</f>
        <v/>
      </c>
      <c r="L32" s="66" t="str">
        <f>IF(AND('Mapa de Riesgos'!$Y$51="Media",'Mapa de Riesgos'!$AA$51="Leve"),CONCATENATE("R7C",'Mapa de Riesgos'!$O$51),"")</f>
        <v/>
      </c>
      <c r="M32" s="66" t="str">
        <f>IF(AND('Mapa de Riesgos'!$Y$52="Media",'Mapa de Riesgos'!$AA$52="Leve"),CONCATENATE("R7C",'Mapa de Riesgos'!$O$52),"")</f>
        <v/>
      </c>
      <c r="N32" s="66" t="str">
        <f>IF(AND('Mapa de Riesgos'!$Y$53="Media",'Mapa de Riesgos'!$AA$53="Leve"),CONCATENATE("R7C",'Mapa de Riesgos'!$O$53),"")</f>
        <v/>
      </c>
      <c r="O32" s="67" t="str">
        <f>IF(AND('Mapa de Riesgos'!$Y$54="Media",'Mapa de Riesgos'!$AA$54="Leve"),CONCATENATE("R7C",'Mapa de Riesgos'!$O$54),"")</f>
        <v/>
      </c>
      <c r="P32" s="65" t="str">
        <f>IF(AND('Mapa de Riesgos'!$Y$49="Media",'Mapa de Riesgos'!$AA$49="Menor"),CONCATENATE("R7C",'Mapa de Riesgos'!$O$49),"")</f>
        <v/>
      </c>
      <c r="Q32" s="66" t="str">
        <f>IF(AND('Mapa de Riesgos'!$Y$50="Media",'Mapa de Riesgos'!$AA$50="Menor"),CONCATENATE("R7C",'Mapa de Riesgos'!$O$50),"")</f>
        <v/>
      </c>
      <c r="R32" s="66" t="str">
        <f>IF(AND('Mapa de Riesgos'!$Y$51="Media",'Mapa de Riesgos'!$AA$51="Menor"),CONCATENATE("R7C",'Mapa de Riesgos'!$O$51),"")</f>
        <v/>
      </c>
      <c r="S32" s="66" t="str">
        <f>IF(AND('Mapa de Riesgos'!$Y$52="Media",'Mapa de Riesgos'!$AA$52="Menor"),CONCATENATE("R7C",'Mapa de Riesgos'!$O$52),"")</f>
        <v/>
      </c>
      <c r="T32" s="66" t="str">
        <f>IF(AND('Mapa de Riesgos'!$Y$53="Media",'Mapa de Riesgos'!$AA$53="Menor"),CONCATENATE("R7C",'Mapa de Riesgos'!$O$53),"")</f>
        <v/>
      </c>
      <c r="U32" s="67" t="str">
        <f>IF(AND('Mapa de Riesgos'!$Y$54="Media",'Mapa de Riesgos'!$AA$54="Menor"),CONCATENATE("R7C",'Mapa de Riesgos'!$O$54),"")</f>
        <v/>
      </c>
      <c r="V32" s="65" t="str">
        <f>IF(AND('Mapa de Riesgos'!$Y$49="Media",'Mapa de Riesgos'!$AA$49="Moderado"),CONCATENATE("R7C",'Mapa de Riesgos'!$O$49),"")</f>
        <v/>
      </c>
      <c r="W32" s="66" t="str">
        <f>IF(AND('Mapa de Riesgos'!$Y$50="Media",'Mapa de Riesgos'!$AA$50="Moderado"),CONCATENATE("R7C",'Mapa de Riesgos'!$O$50),"")</f>
        <v/>
      </c>
      <c r="X32" s="66" t="str">
        <f>IF(AND('Mapa de Riesgos'!$Y$51="Media",'Mapa de Riesgos'!$AA$51="Moderado"),CONCATENATE("R7C",'Mapa de Riesgos'!$O$51),"")</f>
        <v/>
      </c>
      <c r="Y32" s="66" t="str">
        <f>IF(AND('Mapa de Riesgos'!$Y$52="Media",'Mapa de Riesgos'!$AA$52="Moderado"),CONCATENATE("R7C",'Mapa de Riesgos'!$O$52),"")</f>
        <v/>
      </c>
      <c r="Z32" s="66" t="str">
        <f>IF(AND('Mapa de Riesgos'!$Y$53="Media",'Mapa de Riesgos'!$AA$53="Moderado"),CONCATENATE("R7C",'Mapa de Riesgos'!$O$53),"")</f>
        <v/>
      </c>
      <c r="AA32" s="67" t="str">
        <f>IF(AND('Mapa de Riesgos'!$Y$54="Media",'Mapa de Riesgos'!$AA$54="Moderado"),CONCATENATE("R7C",'Mapa de Riesgos'!$O$54),"")</f>
        <v/>
      </c>
      <c r="AB32" s="50" t="str">
        <f>IF(AND('Mapa de Riesgos'!$Y$49="Media",'Mapa de Riesgos'!$AA$49="Mayor"),CONCATENATE("R7C",'Mapa de Riesgos'!$O$49),"")</f>
        <v/>
      </c>
      <c r="AC32" s="51" t="str">
        <f>IF(AND('Mapa de Riesgos'!$Y$50="Media",'Mapa de Riesgos'!$AA$50="Mayor"),CONCATENATE("R7C",'Mapa de Riesgos'!$O$50),"")</f>
        <v/>
      </c>
      <c r="AD32" s="51" t="str">
        <f>IF(AND('Mapa de Riesgos'!$Y$51="Media",'Mapa de Riesgos'!$AA$51="Mayor"),CONCATENATE("R7C",'Mapa de Riesgos'!$O$51),"")</f>
        <v/>
      </c>
      <c r="AE32" s="51" t="str">
        <f>IF(AND('Mapa de Riesgos'!$Y$52="Media",'Mapa de Riesgos'!$AA$52="Mayor"),CONCATENATE("R7C",'Mapa de Riesgos'!$O$52),"")</f>
        <v/>
      </c>
      <c r="AF32" s="51" t="str">
        <f>IF(AND('Mapa de Riesgos'!$Y$53="Media",'Mapa de Riesgos'!$AA$53="Mayor"),CONCATENATE("R7C",'Mapa de Riesgos'!$O$53),"")</f>
        <v/>
      </c>
      <c r="AG32" s="52" t="str">
        <f>IF(AND('Mapa de Riesgos'!$Y$54="Media",'Mapa de Riesgos'!$AA$54="Mayor"),CONCATENATE("R7C",'Mapa de Riesgos'!$O$54),"")</f>
        <v/>
      </c>
      <c r="AH32" s="53" t="str">
        <f>IF(AND('Mapa de Riesgos'!$Y$49="Media",'Mapa de Riesgos'!$AA$49="Catastrófico"),CONCATENATE("R7C",'Mapa de Riesgos'!$O$49),"")</f>
        <v/>
      </c>
      <c r="AI32" s="54" t="str">
        <f>IF(AND('Mapa de Riesgos'!$Y$50="Media",'Mapa de Riesgos'!$AA$50="Catastrófico"),CONCATENATE("R7C",'Mapa de Riesgos'!$O$50),"")</f>
        <v/>
      </c>
      <c r="AJ32" s="54" t="str">
        <f>IF(AND('Mapa de Riesgos'!$Y$51="Media",'Mapa de Riesgos'!$AA$51="Catastrófico"),CONCATENATE("R7C",'Mapa de Riesgos'!$O$51),"")</f>
        <v/>
      </c>
      <c r="AK32" s="54" t="str">
        <f>IF(AND('Mapa de Riesgos'!$Y$52="Media",'Mapa de Riesgos'!$AA$52="Catastrófico"),CONCATENATE("R7C",'Mapa de Riesgos'!$O$52),"")</f>
        <v/>
      </c>
      <c r="AL32" s="54" t="str">
        <f>IF(AND('Mapa de Riesgos'!$Y$53="Media",'Mapa de Riesgos'!$AA$53="Catastrófico"),CONCATENATE("R7C",'Mapa de Riesgos'!$O$53),"")</f>
        <v/>
      </c>
      <c r="AM32" s="55" t="str">
        <f>IF(AND('Mapa de Riesgos'!$Y$54="Media",'Mapa de Riesgos'!$AA$54="Catastrófico"),CONCATENATE("R7C",'Mapa de Riesgos'!$O$54),"")</f>
        <v/>
      </c>
      <c r="AN32" s="81"/>
      <c r="AO32" s="587"/>
      <c r="AP32" s="588"/>
      <c r="AQ32" s="588"/>
      <c r="AR32" s="588"/>
      <c r="AS32" s="588"/>
      <c r="AT32" s="589"/>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459"/>
      <c r="C33" s="459"/>
      <c r="D33" s="460"/>
      <c r="E33" s="558"/>
      <c r="F33" s="557"/>
      <c r="G33" s="557"/>
      <c r="H33" s="557"/>
      <c r="I33" s="573"/>
      <c r="J33" s="65" t="str">
        <f>IF(AND('Mapa de Riesgos'!$Y$55="Media",'Mapa de Riesgos'!$AA$55="Leve"),CONCATENATE("R8C",'Mapa de Riesgos'!$O$55),"")</f>
        <v/>
      </c>
      <c r="K33" s="66" t="str">
        <f>IF(AND('Mapa de Riesgos'!$Y$56="Media",'Mapa de Riesgos'!$AA$56="Leve"),CONCATENATE("R8C",'Mapa de Riesgos'!$O$56),"")</f>
        <v/>
      </c>
      <c r="L33" s="66" t="str">
        <f>IF(AND('Mapa de Riesgos'!$Y$57="Media",'Mapa de Riesgos'!$AA$57="Leve"),CONCATENATE("R8C",'Mapa de Riesgos'!$O$57),"")</f>
        <v/>
      </c>
      <c r="M33" s="66" t="str">
        <f>IF(AND('Mapa de Riesgos'!$Y$58="Media",'Mapa de Riesgos'!$AA$58="Leve"),CONCATENATE("R8C",'Mapa de Riesgos'!$O$58),"")</f>
        <v/>
      </c>
      <c r="N33" s="66" t="str">
        <f>IF(AND('Mapa de Riesgos'!$Y$59="Media",'Mapa de Riesgos'!$AA$59="Leve"),CONCATENATE("R8C",'Mapa de Riesgos'!$O$59),"")</f>
        <v/>
      </c>
      <c r="O33" s="67" t="str">
        <f>IF(AND('Mapa de Riesgos'!$Y$60="Media",'Mapa de Riesgos'!$AA$60="Leve"),CONCATENATE("R8C",'Mapa de Riesgos'!$O$60),"")</f>
        <v/>
      </c>
      <c r="P33" s="65" t="str">
        <f>IF(AND('Mapa de Riesgos'!$Y$55="Media",'Mapa de Riesgos'!$AA$55="Menor"),CONCATENATE("R8C",'Mapa de Riesgos'!$O$55),"")</f>
        <v/>
      </c>
      <c r="Q33" s="66" t="str">
        <f>IF(AND('Mapa de Riesgos'!$Y$56="Media",'Mapa de Riesgos'!$AA$56="Menor"),CONCATENATE("R8C",'Mapa de Riesgos'!$O$56),"")</f>
        <v/>
      </c>
      <c r="R33" s="66" t="str">
        <f>IF(AND('Mapa de Riesgos'!$Y$57="Media",'Mapa de Riesgos'!$AA$57="Menor"),CONCATENATE("R8C",'Mapa de Riesgos'!$O$57),"")</f>
        <v/>
      </c>
      <c r="S33" s="66" t="str">
        <f>IF(AND('Mapa de Riesgos'!$Y$58="Media",'Mapa de Riesgos'!$AA$58="Menor"),CONCATENATE("R8C",'Mapa de Riesgos'!$O$58),"")</f>
        <v/>
      </c>
      <c r="T33" s="66" t="str">
        <f>IF(AND('Mapa de Riesgos'!$Y$59="Media",'Mapa de Riesgos'!$AA$59="Menor"),CONCATENATE("R8C",'Mapa de Riesgos'!$O$59),"")</f>
        <v/>
      </c>
      <c r="U33" s="67" t="str">
        <f>IF(AND('Mapa de Riesgos'!$Y$60="Media",'Mapa de Riesgos'!$AA$60="Menor"),CONCATENATE("R8C",'Mapa de Riesgos'!$O$60),"")</f>
        <v/>
      </c>
      <c r="V33" s="65" t="str">
        <f>IF(AND('Mapa de Riesgos'!$Y$55="Media",'Mapa de Riesgos'!$AA$55="Moderado"),CONCATENATE("R8C",'Mapa de Riesgos'!$O$55),"")</f>
        <v/>
      </c>
      <c r="W33" s="66" t="str">
        <f>IF(AND('Mapa de Riesgos'!$Y$56="Media",'Mapa de Riesgos'!$AA$56="Moderado"),CONCATENATE("R8C",'Mapa de Riesgos'!$O$56),"")</f>
        <v/>
      </c>
      <c r="X33" s="66" t="str">
        <f>IF(AND('Mapa de Riesgos'!$Y$57="Media",'Mapa de Riesgos'!$AA$57="Moderado"),CONCATENATE("R8C",'Mapa de Riesgos'!$O$57),"")</f>
        <v/>
      </c>
      <c r="Y33" s="66" t="str">
        <f>IF(AND('Mapa de Riesgos'!$Y$58="Media",'Mapa de Riesgos'!$AA$58="Moderado"),CONCATENATE("R8C",'Mapa de Riesgos'!$O$58),"")</f>
        <v/>
      </c>
      <c r="Z33" s="66" t="str">
        <f>IF(AND('Mapa de Riesgos'!$Y$59="Media",'Mapa de Riesgos'!$AA$59="Moderado"),CONCATENATE("R8C",'Mapa de Riesgos'!$O$59),"")</f>
        <v/>
      </c>
      <c r="AA33" s="67" t="str">
        <f>IF(AND('Mapa de Riesgos'!$Y$60="Media",'Mapa de Riesgos'!$AA$60="Moderado"),CONCATENATE("R8C",'Mapa de Riesgos'!$O$60),"")</f>
        <v/>
      </c>
      <c r="AB33" s="50" t="str">
        <f>IF(AND('Mapa de Riesgos'!$Y$55="Media",'Mapa de Riesgos'!$AA$55="Mayor"),CONCATENATE("R8C",'Mapa de Riesgos'!$O$55),"")</f>
        <v/>
      </c>
      <c r="AC33" s="51" t="str">
        <f>IF(AND('Mapa de Riesgos'!$Y$56="Media",'Mapa de Riesgos'!$AA$56="Mayor"),CONCATENATE("R8C",'Mapa de Riesgos'!$O$56),"")</f>
        <v/>
      </c>
      <c r="AD33" s="51" t="str">
        <f>IF(AND('Mapa de Riesgos'!$Y$57="Media",'Mapa de Riesgos'!$AA$57="Mayor"),CONCATENATE("R8C",'Mapa de Riesgos'!$O$57),"")</f>
        <v/>
      </c>
      <c r="AE33" s="51" t="str">
        <f>IF(AND('Mapa de Riesgos'!$Y$58="Media",'Mapa de Riesgos'!$AA$58="Mayor"),CONCATENATE("R8C",'Mapa de Riesgos'!$O$58),"")</f>
        <v/>
      </c>
      <c r="AF33" s="51" t="str">
        <f>IF(AND('Mapa de Riesgos'!$Y$59="Media",'Mapa de Riesgos'!$AA$59="Mayor"),CONCATENATE("R8C",'Mapa de Riesgos'!$O$59),"")</f>
        <v/>
      </c>
      <c r="AG33" s="52" t="str">
        <f>IF(AND('Mapa de Riesgos'!$Y$60="Media",'Mapa de Riesgos'!$AA$60="Mayor"),CONCATENATE("R8C",'Mapa de Riesgos'!$O$60),"")</f>
        <v/>
      </c>
      <c r="AH33" s="53" t="str">
        <f>IF(AND('Mapa de Riesgos'!$Y$55="Media",'Mapa de Riesgos'!$AA$55="Catastrófico"),CONCATENATE("R8C",'Mapa de Riesgos'!$O$55),"")</f>
        <v/>
      </c>
      <c r="AI33" s="54" t="str">
        <f>IF(AND('Mapa de Riesgos'!$Y$56="Media",'Mapa de Riesgos'!$AA$56="Catastrófico"),CONCATENATE("R8C",'Mapa de Riesgos'!$O$56),"")</f>
        <v/>
      </c>
      <c r="AJ33" s="54" t="str">
        <f>IF(AND('Mapa de Riesgos'!$Y$57="Media",'Mapa de Riesgos'!$AA$57="Catastrófico"),CONCATENATE("R8C",'Mapa de Riesgos'!$O$57),"")</f>
        <v/>
      </c>
      <c r="AK33" s="54" t="str">
        <f>IF(AND('Mapa de Riesgos'!$Y$58="Media",'Mapa de Riesgos'!$AA$58="Catastrófico"),CONCATENATE("R8C",'Mapa de Riesgos'!$O$58),"")</f>
        <v/>
      </c>
      <c r="AL33" s="54" t="str">
        <f>IF(AND('Mapa de Riesgos'!$Y$59="Media",'Mapa de Riesgos'!$AA$59="Catastrófico"),CONCATENATE("R8C",'Mapa de Riesgos'!$O$59),"")</f>
        <v/>
      </c>
      <c r="AM33" s="55" t="str">
        <f>IF(AND('Mapa de Riesgos'!$Y$60="Media",'Mapa de Riesgos'!$AA$60="Catastrófico"),CONCATENATE("R8C",'Mapa de Riesgos'!$O$60),"")</f>
        <v/>
      </c>
      <c r="AN33" s="81"/>
      <c r="AO33" s="587"/>
      <c r="AP33" s="588"/>
      <c r="AQ33" s="588"/>
      <c r="AR33" s="588"/>
      <c r="AS33" s="588"/>
      <c r="AT33" s="589"/>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459"/>
      <c r="C34" s="459"/>
      <c r="D34" s="460"/>
      <c r="E34" s="558"/>
      <c r="F34" s="557"/>
      <c r="G34" s="557"/>
      <c r="H34" s="557"/>
      <c r="I34" s="573"/>
      <c r="J34" s="65" t="str">
        <f>IF(AND('Mapa de Riesgos'!$Y$61="Media",'Mapa de Riesgos'!$AA$61="Leve"),CONCATENATE("R9C",'Mapa de Riesgos'!$O$61),"")</f>
        <v/>
      </c>
      <c r="K34" s="66" t="str">
        <f>IF(AND('Mapa de Riesgos'!$Y$62="Media",'Mapa de Riesgos'!$AA$62="Leve"),CONCATENATE("R9C",'Mapa de Riesgos'!$O$62),"")</f>
        <v/>
      </c>
      <c r="L34" s="66" t="str">
        <f>IF(AND('Mapa de Riesgos'!$Y$63="Media",'Mapa de Riesgos'!$AA$63="Leve"),CONCATENATE("R9C",'Mapa de Riesgos'!$O$63),"")</f>
        <v/>
      </c>
      <c r="M34" s="66" t="str">
        <f>IF(AND('Mapa de Riesgos'!$Y$64="Media",'Mapa de Riesgos'!$AA$64="Leve"),CONCATENATE("R9C",'Mapa de Riesgos'!$O$64),"")</f>
        <v/>
      </c>
      <c r="N34" s="66" t="str">
        <f>IF(AND('Mapa de Riesgos'!$Y$65="Media",'Mapa de Riesgos'!$AA$65="Leve"),CONCATENATE("R9C",'Mapa de Riesgos'!$O$65),"")</f>
        <v/>
      </c>
      <c r="O34" s="67" t="str">
        <f>IF(AND('Mapa de Riesgos'!$Y$66="Media",'Mapa de Riesgos'!$AA$66="Leve"),CONCATENATE("R9C",'Mapa de Riesgos'!$O$66),"")</f>
        <v/>
      </c>
      <c r="P34" s="65" t="str">
        <f>IF(AND('Mapa de Riesgos'!$Y$61="Media",'Mapa de Riesgos'!$AA$61="Menor"),CONCATENATE("R9C",'Mapa de Riesgos'!$O$61),"")</f>
        <v/>
      </c>
      <c r="Q34" s="66" t="str">
        <f>IF(AND('Mapa de Riesgos'!$Y$62="Media",'Mapa de Riesgos'!$AA$62="Menor"),CONCATENATE("R9C",'Mapa de Riesgos'!$O$62),"")</f>
        <v/>
      </c>
      <c r="R34" s="66" t="str">
        <f>IF(AND('Mapa de Riesgos'!$Y$63="Media",'Mapa de Riesgos'!$AA$63="Menor"),CONCATENATE("R9C",'Mapa de Riesgos'!$O$63),"")</f>
        <v/>
      </c>
      <c r="S34" s="66" t="str">
        <f>IF(AND('Mapa de Riesgos'!$Y$64="Media",'Mapa de Riesgos'!$AA$64="Menor"),CONCATENATE("R9C",'Mapa de Riesgos'!$O$64),"")</f>
        <v/>
      </c>
      <c r="T34" s="66" t="str">
        <f>IF(AND('Mapa de Riesgos'!$Y$65="Media",'Mapa de Riesgos'!$AA$65="Menor"),CONCATENATE("R9C",'Mapa de Riesgos'!$O$65),"")</f>
        <v/>
      </c>
      <c r="U34" s="67" t="str">
        <f>IF(AND('Mapa de Riesgos'!$Y$66="Media",'Mapa de Riesgos'!$AA$66="Menor"),CONCATENATE("R9C",'Mapa de Riesgos'!$O$66),"")</f>
        <v/>
      </c>
      <c r="V34" s="65" t="str">
        <f>IF(AND('Mapa de Riesgos'!$Y$61="Media",'Mapa de Riesgos'!$AA$61="Moderado"),CONCATENATE("R9C",'Mapa de Riesgos'!$O$61),"")</f>
        <v/>
      </c>
      <c r="W34" s="66" t="str">
        <f>IF(AND('Mapa de Riesgos'!$Y$62="Media",'Mapa de Riesgos'!$AA$62="Moderado"),CONCATENATE("R9C",'Mapa de Riesgos'!$O$62),"")</f>
        <v/>
      </c>
      <c r="X34" s="66" t="str">
        <f>IF(AND('Mapa de Riesgos'!$Y$63="Media",'Mapa de Riesgos'!$AA$63="Moderado"),CONCATENATE("R9C",'Mapa de Riesgos'!$O$63),"")</f>
        <v/>
      </c>
      <c r="Y34" s="66" t="str">
        <f>IF(AND('Mapa de Riesgos'!$Y$64="Media",'Mapa de Riesgos'!$AA$64="Moderado"),CONCATENATE("R9C",'Mapa de Riesgos'!$O$64),"")</f>
        <v/>
      </c>
      <c r="Z34" s="66" t="str">
        <f>IF(AND('Mapa de Riesgos'!$Y$65="Media",'Mapa de Riesgos'!$AA$65="Moderado"),CONCATENATE("R9C",'Mapa de Riesgos'!$O$65),"")</f>
        <v/>
      </c>
      <c r="AA34" s="67" t="str">
        <f>IF(AND('Mapa de Riesgos'!$Y$66="Media",'Mapa de Riesgos'!$AA$66="Moderado"),CONCATENATE("R9C",'Mapa de Riesgos'!$O$66),"")</f>
        <v/>
      </c>
      <c r="AB34" s="50" t="str">
        <f>IF(AND('Mapa de Riesgos'!$Y$61="Media",'Mapa de Riesgos'!$AA$61="Mayor"),CONCATENATE("R9C",'Mapa de Riesgos'!$O$61),"")</f>
        <v/>
      </c>
      <c r="AC34" s="51" t="str">
        <f>IF(AND('Mapa de Riesgos'!$Y$62="Media",'Mapa de Riesgos'!$AA$62="Mayor"),CONCATENATE("R9C",'Mapa de Riesgos'!$O$62),"")</f>
        <v/>
      </c>
      <c r="AD34" s="51" t="str">
        <f>IF(AND('Mapa de Riesgos'!$Y$63="Media",'Mapa de Riesgos'!$AA$63="Mayor"),CONCATENATE("R9C",'Mapa de Riesgos'!$O$63),"")</f>
        <v/>
      </c>
      <c r="AE34" s="51" t="str">
        <f>IF(AND('Mapa de Riesgos'!$Y$64="Media",'Mapa de Riesgos'!$AA$64="Mayor"),CONCATENATE("R9C",'Mapa de Riesgos'!$O$64),"")</f>
        <v/>
      </c>
      <c r="AF34" s="51" t="str">
        <f>IF(AND('Mapa de Riesgos'!$Y$65="Media",'Mapa de Riesgos'!$AA$65="Mayor"),CONCATENATE("R9C",'Mapa de Riesgos'!$O$65),"")</f>
        <v/>
      </c>
      <c r="AG34" s="52" t="str">
        <f>IF(AND('Mapa de Riesgos'!$Y$66="Media",'Mapa de Riesgos'!$AA$66="Mayor"),CONCATENATE("R9C",'Mapa de Riesgos'!$O$66),"")</f>
        <v/>
      </c>
      <c r="AH34" s="53" t="str">
        <f>IF(AND('Mapa de Riesgos'!$Y$61="Media",'Mapa de Riesgos'!$AA$61="Catastrófico"),CONCATENATE("R9C",'Mapa de Riesgos'!$O$61),"")</f>
        <v/>
      </c>
      <c r="AI34" s="54" t="str">
        <f>IF(AND('Mapa de Riesgos'!$Y$62="Media",'Mapa de Riesgos'!$AA$62="Catastrófico"),CONCATENATE("R9C",'Mapa de Riesgos'!$O$62),"")</f>
        <v/>
      </c>
      <c r="AJ34" s="54" t="str">
        <f>IF(AND('Mapa de Riesgos'!$Y$63="Media",'Mapa de Riesgos'!$AA$63="Catastrófico"),CONCATENATE("R9C",'Mapa de Riesgos'!$O$63),"")</f>
        <v/>
      </c>
      <c r="AK34" s="54" t="str">
        <f>IF(AND('Mapa de Riesgos'!$Y$64="Media",'Mapa de Riesgos'!$AA$64="Catastrófico"),CONCATENATE("R9C",'Mapa de Riesgos'!$O$64),"")</f>
        <v/>
      </c>
      <c r="AL34" s="54" t="str">
        <f>IF(AND('Mapa de Riesgos'!$Y$65="Media",'Mapa de Riesgos'!$AA$65="Catastrófico"),CONCATENATE("R9C",'Mapa de Riesgos'!$O$65),"")</f>
        <v/>
      </c>
      <c r="AM34" s="55" t="str">
        <f>IF(AND('Mapa de Riesgos'!$Y$66="Media",'Mapa de Riesgos'!$AA$66="Catastrófico"),CONCATENATE("R9C",'Mapa de Riesgos'!$O$66),"")</f>
        <v/>
      </c>
      <c r="AN34" s="81"/>
      <c r="AO34" s="587"/>
      <c r="AP34" s="588"/>
      <c r="AQ34" s="588"/>
      <c r="AR34" s="588"/>
      <c r="AS34" s="588"/>
      <c r="AT34" s="589"/>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459"/>
      <c r="C35" s="459"/>
      <c r="D35" s="460"/>
      <c r="E35" s="559"/>
      <c r="F35" s="560"/>
      <c r="G35" s="560"/>
      <c r="H35" s="560"/>
      <c r="I35" s="574"/>
      <c r="J35" s="65" t="str">
        <f>IF(AND('Mapa de Riesgos'!$Y$67="Media",'Mapa de Riesgos'!$AA$67="Leve"),CONCATENATE("R10C",'Mapa de Riesgos'!$O$67),"")</f>
        <v/>
      </c>
      <c r="K35" s="66" t="str">
        <f>IF(AND('Mapa de Riesgos'!$Y$68="Media",'Mapa de Riesgos'!$AA$68="Leve"),CONCATENATE("R10C",'Mapa de Riesgos'!$O$68),"")</f>
        <v/>
      </c>
      <c r="L35" s="66" t="str">
        <f>IF(AND('Mapa de Riesgos'!$Y$69="Media",'Mapa de Riesgos'!$AA$69="Leve"),CONCATENATE("R10C",'Mapa de Riesgos'!$O$69),"")</f>
        <v/>
      </c>
      <c r="M35" s="66" t="str">
        <f>IF(AND('Mapa de Riesgos'!$Y$70="Media",'Mapa de Riesgos'!$AA$70="Leve"),CONCATENATE("R10C",'Mapa de Riesgos'!$O$70),"")</f>
        <v/>
      </c>
      <c r="N35" s="66" t="str">
        <f>IF(AND('Mapa de Riesgos'!$Y$71="Media",'Mapa de Riesgos'!$AA$71="Leve"),CONCATENATE("R10C",'Mapa de Riesgos'!$O$71),"")</f>
        <v/>
      </c>
      <c r="O35" s="67" t="str">
        <f>IF(AND('Mapa de Riesgos'!$Y$72="Media",'Mapa de Riesgos'!$AA$72="Leve"),CONCATENATE("R10C",'Mapa de Riesgos'!$O$72),"")</f>
        <v/>
      </c>
      <c r="P35" s="65" t="str">
        <f>IF(AND('Mapa de Riesgos'!$Y$67="Media",'Mapa de Riesgos'!$AA$67="Menor"),CONCATENATE("R10C",'Mapa de Riesgos'!$O$67),"")</f>
        <v/>
      </c>
      <c r="Q35" s="66" t="str">
        <f>IF(AND('Mapa de Riesgos'!$Y$68="Media",'Mapa de Riesgos'!$AA$68="Menor"),CONCATENATE("R10C",'Mapa de Riesgos'!$O$68),"")</f>
        <v/>
      </c>
      <c r="R35" s="66" t="str">
        <f>IF(AND('Mapa de Riesgos'!$Y$69="Media",'Mapa de Riesgos'!$AA$69="Menor"),CONCATENATE("R10C",'Mapa de Riesgos'!$O$69),"")</f>
        <v/>
      </c>
      <c r="S35" s="66" t="str">
        <f>IF(AND('Mapa de Riesgos'!$Y$70="Media",'Mapa de Riesgos'!$AA$70="Menor"),CONCATENATE("R10C",'Mapa de Riesgos'!$O$70),"")</f>
        <v/>
      </c>
      <c r="T35" s="66" t="str">
        <f>IF(AND('Mapa de Riesgos'!$Y$71="Media",'Mapa de Riesgos'!$AA$71="Menor"),CONCATENATE("R10C",'Mapa de Riesgos'!$O$71),"")</f>
        <v/>
      </c>
      <c r="U35" s="67" t="str">
        <f>IF(AND('Mapa de Riesgos'!$Y$72="Media",'Mapa de Riesgos'!$AA$72="Menor"),CONCATENATE("R10C",'Mapa de Riesgos'!$O$72),"")</f>
        <v/>
      </c>
      <c r="V35" s="65" t="str">
        <f>IF(AND('Mapa de Riesgos'!$Y$67="Media",'Mapa de Riesgos'!$AA$67="Moderado"),CONCATENATE("R10C",'Mapa de Riesgos'!$O$67),"")</f>
        <v/>
      </c>
      <c r="W35" s="66" t="str">
        <f>IF(AND('Mapa de Riesgos'!$Y$68="Media",'Mapa de Riesgos'!$AA$68="Moderado"),CONCATENATE("R10C",'Mapa de Riesgos'!$O$68),"")</f>
        <v/>
      </c>
      <c r="X35" s="66" t="str">
        <f>IF(AND('Mapa de Riesgos'!$Y$69="Media",'Mapa de Riesgos'!$AA$69="Moderado"),CONCATENATE("R10C",'Mapa de Riesgos'!$O$69),"")</f>
        <v/>
      </c>
      <c r="Y35" s="66" t="str">
        <f>IF(AND('Mapa de Riesgos'!$Y$70="Media",'Mapa de Riesgos'!$AA$70="Moderado"),CONCATENATE("R10C",'Mapa de Riesgos'!$O$70),"")</f>
        <v/>
      </c>
      <c r="Z35" s="66" t="str">
        <f>IF(AND('Mapa de Riesgos'!$Y$71="Media",'Mapa de Riesgos'!$AA$71="Moderado"),CONCATENATE("R10C",'Mapa de Riesgos'!$O$71),"")</f>
        <v/>
      </c>
      <c r="AA35" s="67" t="str">
        <f>IF(AND('Mapa de Riesgos'!$Y$72="Media",'Mapa de Riesgos'!$AA$72="Moderado"),CONCATENATE("R10C",'Mapa de Riesgos'!$O$72),"")</f>
        <v/>
      </c>
      <c r="AB35" s="56" t="str">
        <f>IF(AND('Mapa de Riesgos'!$Y$67="Media",'Mapa de Riesgos'!$AA$67="Mayor"),CONCATENATE("R10C",'Mapa de Riesgos'!$O$67),"")</f>
        <v/>
      </c>
      <c r="AC35" s="57" t="str">
        <f>IF(AND('Mapa de Riesgos'!$Y$68="Media",'Mapa de Riesgos'!$AA$68="Mayor"),CONCATENATE("R10C",'Mapa de Riesgos'!$O$68),"")</f>
        <v/>
      </c>
      <c r="AD35" s="57" t="str">
        <f>IF(AND('Mapa de Riesgos'!$Y$69="Media",'Mapa de Riesgos'!$AA$69="Mayor"),CONCATENATE("R10C",'Mapa de Riesgos'!$O$69),"")</f>
        <v/>
      </c>
      <c r="AE35" s="57" t="str">
        <f>IF(AND('Mapa de Riesgos'!$Y$70="Media",'Mapa de Riesgos'!$AA$70="Mayor"),CONCATENATE("R10C",'Mapa de Riesgos'!$O$70),"")</f>
        <v/>
      </c>
      <c r="AF35" s="57" t="str">
        <f>IF(AND('Mapa de Riesgos'!$Y$71="Media",'Mapa de Riesgos'!$AA$71="Mayor"),CONCATENATE("R10C",'Mapa de Riesgos'!$O$71),"")</f>
        <v/>
      </c>
      <c r="AG35" s="58" t="str">
        <f>IF(AND('Mapa de Riesgos'!$Y$72="Media",'Mapa de Riesgos'!$AA$72="Mayor"),CONCATENATE("R10C",'Mapa de Riesgos'!$O$72),"")</f>
        <v/>
      </c>
      <c r="AH35" s="59" t="str">
        <f>IF(AND('Mapa de Riesgos'!$Y$67="Media",'Mapa de Riesgos'!$AA$67="Catastrófico"),CONCATENATE("R10C",'Mapa de Riesgos'!$O$67),"")</f>
        <v/>
      </c>
      <c r="AI35" s="60" t="str">
        <f>IF(AND('Mapa de Riesgos'!$Y$68="Media",'Mapa de Riesgos'!$AA$68="Catastrófico"),CONCATENATE("R10C",'Mapa de Riesgos'!$O$68),"")</f>
        <v/>
      </c>
      <c r="AJ35" s="60" t="str">
        <f>IF(AND('Mapa de Riesgos'!$Y$69="Media",'Mapa de Riesgos'!$AA$69="Catastrófico"),CONCATENATE("R10C",'Mapa de Riesgos'!$O$69),"")</f>
        <v/>
      </c>
      <c r="AK35" s="60" t="str">
        <f>IF(AND('Mapa de Riesgos'!$Y$70="Media",'Mapa de Riesgos'!$AA$70="Catastrófico"),CONCATENATE("R10C",'Mapa de Riesgos'!$O$70),"")</f>
        <v/>
      </c>
      <c r="AL35" s="60" t="str">
        <f>IF(AND('Mapa de Riesgos'!$Y$71="Media",'Mapa de Riesgos'!$AA$71="Catastrófico"),CONCATENATE("R10C",'Mapa de Riesgos'!$O$71),"")</f>
        <v/>
      </c>
      <c r="AM35" s="61" t="str">
        <f>IF(AND('Mapa de Riesgos'!$Y$72="Media",'Mapa de Riesgos'!$AA$72="Catastrófico"),CONCATENATE("R10C",'Mapa de Riesgos'!$O$72),"")</f>
        <v/>
      </c>
      <c r="AN35" s="81"/>
      <c r="AO35" s="590"/>
      <c r="AP35" s="591"/>
      <c r="AQ35" s="591"/>
      <c r="AR35" s="591"/>
      <c r="AS35" s="591"/>
      <c r="AT35" s="592"/>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459"/>
      <c r="C36" s="459"/>
      <c r="D36" s="460"/>
      <c r="E36" s="554" t="s">
        <v>135</v>
      </c>
      <c r="F36" s="555"/>
      <c r="G36" s="555"/>
      <c r="H36" s="555"/>
      <c r="I36" s="555"/>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Riesgos'!$Y$16="Baja",'Mapa de Riesgos'!$AA$16="Leve"),CONCATENATE("R1C",'Mapa de Riesgos'!$O$16),"")</f>
        <v/>
      </c>
      <c r="N36" s="72" t="str">
        <f>IF(AND('Mapa de Riesgos'!$Y$17="Baja",'Mapa de Riesgos'!$AA$17="Leve"),CONCATENATE("R1C",'Mapa de Riesgos'!$O$17),"")</f>
        <v/>
      </c>
      <c r="O36" s="73" t="str">
        <f>IF(AND('Mapa de Riesgos'!$Y$18="Baja",'Mapa de Riesgos'!$AA$18="Leve"),CONCATENATE("R1C",'Mapa de Riesgos'!$O$18),"")</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Riesgos'!$Y$16="Baja",'Mapa de Riesgos'!$AA$16="Menor"),CONCATENATE("R1C",'Mapa de Riesgos'!$O$16),"")</f>
        <v/>
      </c>
      <c r="T36" s="63" t="str">
        <f>IF(AND('Mapa de Riesgos'!$Y$17="Baja",'Mapa de Riesgos'!$AA$17="Menor"),CONCATENATE("R1C",'Mapa de Riesgos'!$O$17),"")</f>
        <v/>
      </c>
      <c r="U36" s="64" t="str">
        <f>IF(AND('Mapa de Riesgos'!$Y$18="Baja",'Mapa de Riesgos'!$AA$18="Menor"),CONCATENATE("R1C",'Mapa de Riesgos'!$O$18),"")</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Riesgos'!$Y$16="Baja",'Mapa de Riesgos'!$AA$16="Moderado"),CONCATENATE("R1C",'Mapa de Riesgos'!$O$16),"")</f>
        <v/>
      </c>
      <c r="Z36" s="63" t="str">
        <f>IF(AND('Mapa de Riesgos'!$Y$17="Baja",'Mapa de Riesgos'!$AA$17="Moderado"),CONCATENATE("R1C",'Mapa de Riesgos'!$O$17),"")</f>
        <v/>
      </c>
      <c r="AA36" s="64" t="str">
        <f>IF(AND('Mapa de Riesgos'!$Y$18="Baja",'Mapa de Riesgos'!$AA$18="Moderado"),CONCATENATE("R1C",'Mapa de Riesgos'!$O$18),"")</f>
        <v/>
      </c>
      <c r="AB36" s="44" t="str">
        <f>IF(AND('Mapa de Riesgos'!$Y$12="Baja",'Mapa de Riesgos'!$AA$12="Mayor"),CONCATENATE("R1C",'Mapa de Riesgos'!$O$12),"")</f>
        <v>R1C1</v>
      </c>
      <c r="AC36" s="45" t="str">
        <f>IF(AND('Mapa de Riesgos'!$Y$13="Baja",'Mapa de Riesgos'!$AA$13="Mayor"),CONCATENATE("R1C",'Mapa de Riesgos'!$O$13),"")</f>
        <v>R1C2</v>
      </c>
      <c r="AD36" s="45" t="str">
        <f>IF(AND('Mapa de Riesgos'!$Y$14="Baja",'Mapa de Riesgos'!$AA$14="Mayor"),CONCATENATE("R1C",'Mapa de Riesgos'!$O$14),"")</f>
        <v/>
      </c>
      <c r="AE36" s="45" t="str">
        <f>IF(AND('Mapa de Riesgos'!$Y$16="Baja",'Mapa de Riesgos'!$AA$16="Mayor"),CONCATENATE("R1C",'Mapa de Riesgos'!$O$16),"")</f>
        <v/>
      </c>
      <c r="AF36" s="45" t="str">
        <f>IF(AND('Mapa de Riesgos'!$Y$17="Baja",'Mapa de Riesgos'!$AA$17="Mayor"),CONCATENATE("R1C",'Mapa de Riesgos'!$O$17),"")</f>
        <v/>
      </c>
      <c r="AG36" s="46" t="str">
        <f>IF(AND('Mapa de Riesgos'!$Y$18="Baja",'Mapa de Riesgos'!$AA$18="Mayor"),CONCATENATE("R1C",'Mapa de Riesgos'!$O$18),"")</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Riesgos'!$Y$16="Baja",'Mapa de Riesgos'!$AA$16="Catastrófico"),CONCATENATE("R1C",'Mapa de Riesgos'!$O$16),"")</f>
        <v/>
      </c>
      <c r="AL36" s="48" t="str">
        <f>IF(AND('Mapa de Riesgos'!$Y$17="Baja",'Mapa de Riesgos'!$AA$17="Catastrófico"),CONCATENATE("R1C",'Mapa de Riesgos'!$O$17),"")</f>
        <v/>
      </c>
      <c r="AM36" s="49" t="str">
        <f>IF(AND('Mapa de Riesgos'!$Y$18="Baja",'Mapa de Riesgos'!$AA$18="Catastrófico"),CONCATENATE("R1C",'Mapa de Riesgos'!$O$18),"")</f>
        <v/>
      </c>
      <c r="AN36" s="81"/>
      <c r="AO36" s="575" t="s">
        <v>136</v>
      </c>
      <c r="AP36" s="576"/>
      <c r="AQ36" s="576"/>
      <c r="AR36" s="576"/>
      <c r="AS36" s="576"/>
      <c r="AT36" s="577"/>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459"/>
      <c r="C37" s="459"/>
      <c r="D37" s="460"/>
      <c r="E37" s="556"/>
      <c r="F37" s="557"/>
      <c r="G37" s="557"/>
      <c r="H37" s="557"/>
      <c r="I37" s="557"/>
      <c r="J37" s="74" t="str">
        <f>IF(AND('Mapa de Riesgos'!$Y$19="Baja",'Mapa de Riesgos'!$AA$19="Leve"),CONCATENATE("R2C",'Mapa de Riesgos'!$O$19),"")</f>
        <v/>
      </c>
      <c r="K37" s="75" t="str">
        <f>IF(AND('Mapa de Riesgos'!$Y$20="Baja",'Mapa de Riesgos'!$AA$20="Leve"),CONCATENATE("R2C",'Mapa de Riesgos'!$O$20),"")</f>
        <v/>
      </c>
      <c r="L37" s="75" t="str">
        <f>IF(AND('Mapa de Riesgos'!$Y$21="Baja",'Mapa de Riesgos'!$AA$21="Leve"),CONCATENATE("R2C",'Mapa de Riesgos'!$O$21),"")</f>
        <v/>
      </c>
      <c r="M37" s="75" t="str">
        <f>IF(AND('Mapa de Riesgos'!$Y$22="Baja",'Mapa de Riesgos'!$AA$22="Leve"),CONCATENATE("R2C",'Mapa de Riesgos'!$O$22),"")</f>
        <v/>
      </c>
      <c r="N37" s="75" t="str">
        <f>IF(AND('Mapa de Riesgos'!$Y$23="Baja",'Mapa de Riesgos'!$AA$23="Leve"),CONCATENATE("R2C",'Mapa de Riesgos'!$O$23),"")</f>
        <v/>
      </c>
      <c r="O37" s="76" t="str">
        <f>IF(AND('Mapa de Riesgos'!$Y$24="Baja",'Mapa de Riesgos'!$AA$24="Leve"),CONCATENATE("R2C",'Mapa de Riesgos'!$O$24),"")</f>
        <v/>
      </c>
      <c r="P37" s="65" t="str">
        <f>IF(AND('Mapa de Riesgos'!$Y$19="Baja",'Mapa de Riesgos'!$AA$19="Menor"),CONCATENATE("R2C",'Mapa de Riesgos'!$O$19),"")</f>
        <v/>
      </c>
      <c r="Q37" s="66" t="str">
        <f>IF(AND('Mapa de Riesgos'!$Y$20="Baja",'Mapa de Riesgos'!$AA$20="Menor"),CONCATENATE("R2C",'Mapa de Riesgos'!$O$20),"")</f>
        <v/>
      </c>
      <c r="R37" s="66" t="str">
        <f>IF(AND('Mapa de Riesgos'!$Y$21="Baja",'Mapa de Riesgos'!$AA$21="Menor"),CONCATENATE("R2C",'Mapa de Riesgos'!$O$21),"")</f>
        <v/>
      </c>
      <c r="S37" s="66" t="str">
        <f>IF(AND('Mapa de Riesgos'!$Y$22="Baja",'Mapa de Riesgos'!$AA$22="Menor"),CONCATENATE("R2C",'Mapa de Riesgos'!$O$22),"")</f>
        <v/>
      </c>
      <c r="T37" s="66" t="str">
        <f>IF(AND('Mapa de Riesgos'!$Y$23="Baja",'Mapa de Riesgos'!$AA$23="Menor"),CONCATENATE("R2C",'Mapa de Riesgos'!$O$23),"")</f>
        <v/>
      </c>
      <c r="U37" s="67" t="str">
        <f>IF(AND('Mapa de Riesgos'!$Y$24="Baja",'Mapa de Riesgos'!$AA$24="Menor"),CONCATENATE("R2C",'Mapa de Riesgos'!$O$24),"")</f>
        <v/>
      </c>
      <c r="V37" s="65" t="str">
        <f>IF(AND('Mapa de Riesgos'!$Y$19="Baja",'Mapa de Riesgos'!$AA$19="Moderado"),CONCATENATE("R2C",'Mapa de Riesgos'!$O$19),"")</f>
        <v/>
      </c>
      <c r="W37" s="66" t="str">
        <f>IF(AND('Mapa de Riesgos'!$Y$20="Baja",'Mapa de Riesgos'!$AA$20="Moderado"),CONCATENATE("R2C",'Mapa de Riesgos'!$O$20),"")</f>
        <v/>
      </c>
      <c r="X37" s="66" t="str">
        <f>IF(AND('Mapa de Riesgos'!$Y$21="Baja",'Mapa de Riesgos'!$AA$21="Moderado"),CONCATENATE("R2C",'Mapa de Riesgos'!$O$21),"")</f>
        <v/>
      </c>
      <c r="Y37" s="66" t="str">
        <f>IF(AND('Mapa de Riesgos'!$Y$22="Baja",'Mapa de Riesgos'!$AA$22="Moderado"),CONCATENATE("R2C",'Mapa de Riesgos'!$O$22),"")</f>
        <v/>
      </c>
      <c r="Z37" s="66" t="str">
        <f>IF(AND('Mapa de Riesgos'!$Y$23="Baja",'Mapa de Riesgos'!$AA$23="Moderado"),CONCATENATE("R2C",'Mapa de Riesgos'!$O$23),"")</f>
        <v/>
      </c>
      <c r="AA37" s="67" t="str">
        <f>IF(AND('Mapa de Riesgos'!$Y$24="Baja",'Mapa de Riesgos'!$AA$24="Moderado"),CONCATENATE("R2C",'Mapa de Riesgos'!$O$24),"")</f>
        <v/>
      </c>
      <c r="AB37" s="50" t="str">
        <f>IF(AND('Mapa de Riesgos'!$Y$19="Baja",'Mapa de Riesgos'!$AA$19="Mayor"),CONCATENATE("R2C",'Mapa de Riesgos'!$O$19),"")</f>
        <v/>
      </c>
      <c r="AC37" s="51" t="str">
        <f>IF(AND('Mapa de Riesgos'!$Y$20="Baja",'Mapa de Riesgos'!$AA$20="Mayor"),CONCATENATE("R2C",'Mapa de Riesgos'!$O$20),"")</f>
        <v/>
      </c>
      <c r="AD37" s="51" t="str">
        <f>IF(AND('Mapa de Riesgos'!$Y$21="Baja",'Mapa de Riesgos'!$AA$21="Mayor"),CONCATENATE("R2C",'Mapa de Riesgos'!$O$21),"")</f>
        <v/>
      </c>
      <c r="AE37" s="51" t="str">
        <f>IF(AND('Mapa de Riesgos'!$Y$22="Baja",'Mapa de Riesgos'!$AA$22="Mayor"),CONCATENATE("R2C",'Mapa de Riesgos'!$O$22),"")</f>
        <v/>
      </c>
      <c r="AF37" s="51" t="str">
        <f>IF(AND('Mapa de Riesgos'!$Y$23="Baja",'Mapa de Riesgos'!$AA$23="Mayor"),CONCATENATE("R2C",'Mapa de Riesgos'!$O$23),"")</f>
        <v/>
      </c>
      <c r="AG37" s="52" t="str">
        <f>IF(AND('Mapa de Riesgos'!$Y$24="Baja",'Mapa de Riesgos'!$AA$24="Mayor"),CONCATENATE("R2C",'Mapa de Riesgos'!$O$24),"")</f>
        <v/>
      </c>
      <c r="AH37" s="53" t="str">
        <f>IF(AND('Mapa de Riesgos'!$Y$19="Baja",'Mapa de Riesgos'!$AA$19="Catastrófico"),CONCATENATE("R2C",'Mapa de Riesgos'!$O$19),"")</f>
        <v/>
      </c>
      <c r="AI37" s="54" t="str">
        <f>IF(AND('Mapa de Riesgos'!$Y$20="Baja",'Mapa de Riesgos'!$AA$20="Catastrófico"),CONCATENATE("R2C",'Mapa de Riesgos'!$O$20),"")</f>
        <v/>
      </c>
      <c r="AJ37" s="54" t="str">
        <f>IF(AND('Mapa de Riesgos'!$Y$21="Baja",'Mapa de Riesgos'!$AA$21="Catastrófico"),CONCATENATE("R2C",'Mapa de Riesgos'!$O$21),"")</f>
        <v/>
      </c>
      <c r="AK37" s="54" t="str">
        <f>IF(AND('Mapa de Riesgos'!$Y$22="Baja",'Mapa de Riesgos'!$AA$22="Catastrófico"),CONCATENATE("R2C",'Mapa de Riesgos'!$O$22),"")</f>
        <v/>
      </c>
      <c r="AL37" s="54" t="str">
        <f>IF(AND('Mapa de Riesgos'!$Y$23="Baja",'Mapa de Riesgos'!$AA$23="Catastrófico"),CONCATENATE("R2C",'Mapa de Riesgos'!$O$23),"")</f>
        <v/>
      </c>
      <c r="AM37" s="55" t="str">
        <f>IF(AND('Mapa de Riesgos'!$Y$24="Baja",'Mapa de Riesgos'!$AA$24="Catastrófico"),CONCATENATE("R2C",'Mapa de Riesgos'!$O$24),"")</f>
        <v/>
      </c>
      <c r="AN37" s="81"/>
      <c r="AO37" s="578"/>
      <c r="AP37" s="579"/>
      <c r="AQ37" s="579"/>
      <c r="AR37" s="579"/>
      <c r="AS37" s="579"/>
      <c r="AT37" s="580"/>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459"/>
      <c r="C38" s="459"/>
      <c r="D38" s="460"/>
      <c r="E38" s="558"/>
      <c r="F38" s="557"/>
      <c r="G38" s="557"/>
      <c r="H38" s="557"/>
      <c r="I38" s="557"/>
      <c r="J38" s="74" t="str">
        <f>IF(AND('Mapa de Riesgos'!$Y$25="Baja",'Mapa de Riesgos'!$AA$25="Leve"),CONCATENATE("R3C",'Mapa de Riesgos'!$O$25),"")</f>
        <v/>
      </c>
      <c r="K38" s="75" t="str">
        <f>IF(AND('Mapa de Riesgos'!$Y$26="Baja",'Mapa de Riesgos'!$AA$26="Leve"),CONCATENATE("R3C",'Mapa de Riesgos'!$O$26),"")</f>
        <v/>
      </c>
      <c r="L38" s="75" t="str">
        <f>IF(AND('Mapa de Riesgos'!$Y$27="Baja",'Mapa de Riesgos'!$AA$27="Leve"),CONCATENATE("R3C",'Mapa de Riesgos'!$O$27),"")</f>
        <v/>
      </c>
      <c r="M38" s="75" t="str">
        <f>IF(AND('Mapa de Riesgos'!$Y$28="Baja",'Mapa de Riesgos'!$AA$28="Leve"),CONCATENATE("R3C",'Mapa de Riesgos'!$O$28),"")</f>
        <v/>
      </c>
      <c r="N38" s="75" t="str">
        <f>IF(AND('Mapa de Riesgos'!$Y$29="Baja",'Mapa de Riesgos'!$AA$29="Leve"),CONCATENATE("R3C",'Mapa de Riesgos'!$O$29),"")</f>
        <v/>
      </c>
      <c r="O38" s="76" t="str">
        <f>IF(AND('Mapa de Riesgos'!$Y$30="Baja",'Mapa de Riesgos'!$AA$30="Leve"),CONCATENATE("R3C",'Mapa de Riesgos'!$O$30),"")</f>
        <v/>
      </c>
      <c r="P38" s="65" t="str">
        <f>IF(AND('Mapa de Riesgos'!$Y$25="Baja",'Mapa de Riesgos'!$AA$25="Menor"),CONCATENATE("R3C",'Mapa de Riesgos'!$O$25),"")</f>
        <v/>
      </c>
      <c r="Q38" s="66" t="str">
        <f>IF(AND('Mapa de Riesgos'!$Y$26="Baja",'Mapa de Riesgos'!$AA$26="Menor"),CONCATENATE("R3C",'Mapa de Riesgos'!$O$26),"")</f>
        <v/>
      </c>
      <c r="R38" s="66" t="str">
        <f>IF(AND('Mapa de Riesgos'!$Y$27="Baja",'Mapa de Riesgos'!$AA$27="Menor"),CONCATENATE("R3C",'Mapa de Riesgos'!$O$27),"")</f>
        <v/>
      </c>
      <c r="S38" s="66" t="str">
        <f>IF(AND('Mapa de Riesgos'!$Y$28="Baja",'Mapa de Riesgos'!$AA$28="Menor"),CONCATENATE("R3C",'Mapa de Riesgos'!$O$28),"")</f>
        <v/>
      </c>
      <c r="T38" s="66" t="str">
        <f>IF(AND('Mapa de Riesgos'!$Y$29="Baja",'Mapa de Riesgos'!$AA$29="Menor"),CONCATENATE("R3C",'Mapa de Riesgos'!$O$29),"")</f>
        <v/>
      </c>
      <c r="U38" s="67" t="str">
        <f>IF(AND('Mapa de Riesgos'!$Y$30="Baja",'Mapa de Riesgos'!$AA$30="Menor"),CONCATENATE("R3C",'Mapa de Riesgos'!$O$30),"")</f>
        <v/>
      </c>
      <c r="V38" s="65" t="str">
        <f>IF(AND('Mapa de Riesgos'!$Y$25="Baja",'Mapa de Riesgos'!$AA$25="Moderado"),CONCATENATE("R3C",'Mapa de Riesgos'!$O$25),"")</f>
        <v/>
      </c>
      <c r="W38" s="66" t="str">
        <f>IF(AND('Mapa de Riesgos'!$Y$26="Baja",'Mapa de Riesgos'!$AA$26="Moderado"),CONCATENATE("R3C",'Mapa de Riesgos'!$O$26),"")</f>
        <v/>
      </c>
      <c r="X38" s="66" t="str">
        <f>IF(AND('Mapa de Riesgos'!$Y$27="Baja",'Mapa de Riesgos'!$AA$27="Moderado"),CONCATENATE("R3C",'Mapa de Riesgos'!$O$27),"")</f>
        <v/>
      </c>
      <c r="Y38" s="66" t="str">
        <f>IF(AND('Mapa de Riesgos'!$Y$28="Baja",'Mapa de Riesgos'!$AA$28="Moderado"),CONCATENATE("R3C",'Mapa de Riesgos'!$O$28),"")</f>
        <v/>
      </c>
      <c r="Z38" s="66" t="str">
        <f>IF(AND('Mapa de Riesgos'!$Y$29="Baja",'Mapa de Riesgos'!$AA$29="Moderado"),CONCATENATE("R3C",'Mapa de Riesgos'!$O$29),"")</f>
        <v/>
      </c>
      <c r="AA38" s="67" t="str">
        <f>IF(AND('Mapa de Riesgos'!$Y$30="Baja",'Mapa de Riesgos'!$AA$30="Moderado"),CONCATENATE("R3C",'Mapa de Riesgos'!$O$30),"")</f>
        <v/>
      </c>
      <c r="AB38" s="50" t="str">
        <f>IF(AND('Mapa de Riesgos'!$Y$25="Baja",'Mapa de Riesgos'!$AA$25="Mayor"),CONCATENATE("R3C",'Mapa de Riesgos'!$O$25),"")</f>
        <v/>
      </c>
      <c r="AC38" s="51" t="str">
        <f>IF(AND('Mapa de Riesgos'!$Y$26="Baja",'Mapa de Riesgos'!$AA$26="Mayor"),CONCATENATE("R3C",'Mapa de Riesgos'!$O$26),"")</f>
        <v/>
      </c>
      <c r="AD38" s="51" t="str">
        <f>IF(AND('Mapa de Riesgos'!$Y$27="Baja",'Mapa de Riesgos'!$AA$27="Mayor"),CONCATENATE("R3C",'Mapa de Riesgos'!$O$27),"")</f>
        <v/>
      </c>
      <c r="AE38" s="51" t="str">
        <f>IF(AND('Mapa de Riesgos'!$Y$28="Baja",'Mapa de Riesgos'!$AA$28="Mayor"),CONCATENATE("R3C",'Mapa de Riesgos'!$O$28),"")</f>
        <v/>
      </c>
      <c r="AF38" s="51" t="str">
        <f>IF(AND('Mapa de Riesgos'!$Y$29="Baja",'Mapa de Riesgos'!$AA$29="Mayor"),CONCATENATE("R3C",'Mapa de Riesgos'!$O$29),"")</f>
        <v/>
      </c>
      <c r="AG38" s="52" t="str">
        <f>IF(AND('Mapa de Riesgos'!$Y$30="Baja",'Mapa de Riesgos'!$AA$30="Mayor"),CONCATENATE("R3C",'Mapa de Riesgos'!$O$30),"")</f>
        <v/>
      </c>
      <c r="AH38" s="53" t="str">
        <f>IF(AND('Mapa de Riesgos'!$Y$25="Baja",'Mapa de Riesgos'!$AA$25="Catastrófico"),CONCATENATE("R3C",'Mapa de Riesgos'!$O$25),"")</f>
        <v/>
      </c>
      <c r="AI38" s="54" t="str">
        <f>IF(AND('Mapa de Riesgos'!$Y$26="Baja",'Mapa de Riesgos'!$AA$26="Catastrófico"),CONCATENATE("R3C",'Mapa de Riesgos'!$O$26),"")</f>
        <v/>
      </c>
      <c r="AJ38" s="54" t="str">
        <f>IF(AND('Mapa de Riesgos'!$Y$27="Baja",'Mapa de Riesgos'!$AA$27="Catastrófico"),CONCATENATE("R3C",'Mapa de Riesgos'!$O$27),"")</f>
        <v/>
      </c>
      <c r="AK38" s="54" t="str">
        <f>IF(AND('Mapa de Riesgos'!$Y$28="Baja",'Mapa de Riesgos'!$AA$28="Catastrófico"),CONCATENATE("R3C",'Mapa de Riesgos'!$O$28),"")</f>
        <v/>
      </c>
      <c r="AL38" s="54" t="str">
        <f>IF(AND('Mapa de Riesgos'!$Y$29="Baja",'Mapa de Riesgos'!$AA$29="Catastrófico"),CONCATENATE("R3C",'Mapa de Riesgos'!$O$29),"")</f>
        <v/>
      </c>
      <c r="AM38" s="55" t="str">
        <f>IF(AND('Mapa de Riesgos'!$Y$30="Baja",'Mapa de Riesgos'!$AA$30="Catastrófico"),CONCATENATE("R3C",'Mapa de Riesgos'!$O$30),"")</f>
        <v/>
      </c>
      <c r="AN38" s="81"/>
      <c r="AO38" s="578"/>
      <c r="AP38" s="579"/>
      <c r="AQ38" s="579"/>
      <c r="AR38" s="579"/>
      <c r="AS38" s="579"/>
      <c r="AT38" s="580"/>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459"/>
      <c r="C39" s="459"/>
      <c r="D39" s="460"/>
      <c r="E39" s="558"/>
      <c r="F39" s="557"/>
      <c r="G39" s="557"/>
      <c r="H39" s="557"/>
      <c r="I39" s="557"/>
      <c r="J39" s="74" t="str">
        <f>IF(AND('Mapa de Riesgos'!$Y$31="Baja",'Mapa de Riesgos'!$AA$31="Leve"),CONCATENATE("R4C",'Mapa de Riesgos'!$O$31),"")</f>
        <v/>
      </c>
      <c r="K39" s="75" t="str">
        <f>IF(AND('Mapa de Riesgos'!$Y$32="Baja",'Mapa de Riesgos'!$AA$32="Leve"),CONCATENATE("R4C",'Mapa de Riesgos'!$O$32),"")</f>
        <v/>
      </c>
      <c r="L39" s="75" t="str">
        <f>IF(AND('Mapa de Riesgos'!$Y$33="Baja",'Mapa de Riesgos'!$AA$33="Leve"),CONCATENATE("R4C",'Mapa de Riesgos'!$O$33),"")</f>
        <v/>
      </c>
      <c r="M39" s="75" t="str">
        <f>IF(AND('Mapa de Riesgos'!$Y$34="Baja",'Mapa de Riesgos'!$AA$34="Leve"),CONCATENATE("R4C",'Mapa de Riesgos'!$O$34),"")</f>
        <v/>
      </c>
      <c r="N39" s="75" t="str">
        <f>IF(AND('Mapa de Riesgos'!$Y$35="Baja",'Mapa de Riesgos'!$AA$35="Leve"),CONCATENATE("R4C",'Mapa de Riesgos'!$O$35),"")</f>
        <v/>
      </c>
      <c r="O39" s="76" t="str">
        <f>IF(AND('Mapa de Riesgos'!$Y$36="Baja",'Mapa de Riesgos'!$AA$36="Leve"),CONCATENATE("R4C",'Mapa de Riesgos'!$O$36),"")</f>
        <v/>
      </c>
      <c r="P39" s="65" t="str">
        <f>IF(AND('Mapa de Riesgos'!$Y$31="Baja",'Mapa de Riesgos'!$AA$31="Menor"),CONCATENATE("R4C",'Mapa de Riesgos'!$O$31),"")</f>
        <v/>
      </c>
      <c r="Q39" s="66" t="str">
        <f>IF(AND('Mapa de Riesgos'!$Y$32="Baja",'Mapa de Riesgos'!$AA$32="Menor"),CONCATENATE("R4C",'Mapa de Riesgos'!$O$32),"")</f>
        <v/>
      </c>
      <c r="R39" s="66" t="str">
        <f>IF(AND('Mapa de Riesgos'!$Y$33="Baja",'Mapa de Riesgos'!$AA$33="Menor"),CONCATENATE("R4C",'Mapa de Riesgos'!$O$33),"")</f>
        <v/>
      </c>
      <c r="S39" s="66" t="str">
        <f>IF(AND('Mapa de Riesgos'!$Y$34="Baja",'Mapa de Riesgos'!$AA$34="Menor"),CONCATENATE("R4C",'Mapa de Riesgos'!$O$34),"")</f>
        <v/>
      </c>
      <c r="T39" s="66" t="str">
        <f>IF(AND('Mapa de Riesgos'!$Y$35="Baja",'Mapa de Riesgos'!$AA$35="Menor"),CONCATENATE("R4C",'Mapa de Riesgos'!$O$35),"")</f>
        <v/>
      </c>
      <c r="U39" s="67" t="str">
        <f>IF(AND('Mapa de Riesgos'!$Y$36="Baja",'Mapa de Riesgos'!$AA$36="Menor"),CONCATENATE("R4C",'Mapa de Riesgos'!$O$36),"")</f>
        <v/>
      </c>
      <c r="V39" s="65" t="str">
        <f>IF(AND('Mapa de Riesgos'!$Y$31="Baja",'Mapa de Riesgos'!$AA$31="Moderado"),CONCATENATE("R4C",'Mapa de Riesgos'!$O$31),"")</f>
        <v/>
      </c>
      <c r="W39" s="66" t="str">
        <f>IF(AND('Mapa de Riesgos'!$Y$32="Baja",'Mapa de Riesgos'!$AA$32="Moderado"),CONCATENATE("R4C",'Mapa de Riesgos'!$O$32),"")</f>
        <v/>
      </c>
      <c r="X39" s="66" t="str">
        <f>IF(AND('Mapa de Riesgos'!$Y$33="Baja",'Mapa de Riesgos'!$AA$33="Moderado"),CONCATENATE("R4C",'Mapa de Riesgos'!$O$33),"")</f>
        <v/>
      </c>
      <c r="Y39" s="66" t="str">
        <f>IF(AND('Mapa de Riesgos'!$Y$34="Baja",'Mapa de Riesgos'!$AA$34="Moderado"),CONCATENATE("R4C",'Mapa de Riesgos'!$O$34),"")</f>
        <v/>
      </c>
      <c r="Z39" s="66" t="str">
        <f>IF(AND('Mapa de Riesgos'!$Y$35="Baja",'Mapa de Riesgos'!$AA$35="Moderado"),CONCATENATE("R4C",'Mapa de Riesgos'!$O$35),"")</f>
        <v/>
      </c>
      <c r="AA39" s="67" t="str">
        <f>IF(AND('Mapa de Riesgos'!$Y$36="Baja",'Mapa de Riesgos'!$AA$36="Moderado"),CONCATENATE("R4C",'Mapa de Riesgos'!$O$36),"")</f>
        <v/>
      </c>
      <c r="AB39" s="50" t="str">
        <f>IF(AND('Mapa de Riesgos'!$Y$31="Baja",'Mapa de Riesgos'!$AA$31="Mayor"),CONCATENATE("R4C",'Mapa de Riesgos'!$O$31),"")</f>
        <v/>
      </c>
      <c r="AC39" s="51" t="str">
        <f>IF(AND('Mapa de Riesgos'!$Y$32="Baja",'Mapa de Riesgos'!$AA$32="Mayor"),CONCATENATE("R4C",'Mapa de Riesgos'!$O$32),"")</f>
        <v/>
      </c>
      <c r="AD39" s="51" t="str">
        <f>IF(AND('Mapa de Riesgos'!$Y$33="Baja",'Mapa de Riesgos'!$AA$33="Mayor"),CONCATENATE("R4C",'Mapa de Riesgos'!$O$33),"")</f>
        <v/>
      </c>
      <c r="AE39" s="51" t="str">
        <f>IF(AND('Mapa de Riesgos'!$Y$34="Baja",'Mapa de Riesgos'!$AA$34="Mayor"),CONCATENATE("R4C",'Mapa de Riesgos'!$O$34),"")</f>
        <v/>
      </c>
      <c r="AF39" s="51" t="str">
        <f>IF(AND('Mapa de Riesgos'!$Y$35="Baja",'Mapa de Riesgos'!$AA$35="Mayor"),CONCATENATE("R4C",'Mapa de Riesgos'!$O$35),"")</f>
        <v/>
      </c>
      <c r="AG39" s="52" t="str">
        <f>IF(AND('Mapa de Riesgos'!$Y$36="Baja",'Mapa de Riesgos'!$AA$36="Mayor"),CONCATENATE("R4C",'Mapa de Riesgos'!$O$36),"")</f>
        <v/>
      </c>
      <c r="AH39" s="53" t="str">
        <f>IF(AND('Mapa de Riesgos'!$Y$31="Baja",'Mapa de Riesgos'!$AA$31="Catastrófico"),CONCATENATE("R4C",'Mapa de Riesgos'!$O$31),"")</f>
        <v/>
      </c>
      <c r="AI39" s="54" t="str">
        <f>IF(AND('Mapa de Riesgos'!$Y$32="Baja",'Mapa de Riesgos'!$AA$32="Catastrófico"),CONCATENATE("R4C",'Mapa de Riesgos'!$O$32),"")</f>
        <v/>
      </c>
      <c r="AJ39" s="54" t="str">
        <f>IF(AND('Mapa de Riesgos'!$Y$33="Baja",'Mapa de Riesgos'!$AA$33="Catastrófico"),CONCATENATE("R4C",'Mapa de Riesgos'!$O$33),"")</f>
        <v/>
      </c>
      <c r="AK39" s="54" t="str">
        <f>IF(AND('Mapa de Riesgos'!$Y$34="Baja",'Mapa de Riesgos'!$AA$34="Catastrófico"),CONCATENATE("R4C",'Mapa de Riesgos'!$O$34),"")</f>
        <v/>
      </c>
      <c r="AL39" s="54" t="str">
        <f>IF(AND('Mapa de Riesgos'!$Y$35="Baja",'Mapa de Riesgos'!$AA$35="Catastrófico"),CONCATENATE("R4C",'Mapa de Riesgos'!$O$35),"")</f>
        <v/>
      </c>
      <c r="AM39" s="55" t="str">
        <f>IF(AND('Mapa de Riesgos'!$Y$36="Baja",'Mapa de Riesgos'!$AA$36="Catastrófico"),CONCATENATE("R4C",'Mapa de Riesgos'!$O$36),"")</f>
        <v/>
      </c>
      <c r="AN39" s="81"/>
      <c r="AO39" s="578"/>
      <c r="AP39" s="579"/>
      <c r="AQ39" s="579"/>
      <c r="AR39" s="579"/>
      <c r="AS39" s="579"/>
      <c r="AT39" s="580"/>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459"/>
      <c r="C40" s="459"/>
      <c r="D40" s="460"/>
      <c r="E40" s="558"/>
      <c r="F40" s="557"/>
      <c r="G40" s="557"/>
      <c r="H40" s="557"/>
      <c r="I40" s="557"/>
      <c r="J40" s="74" t="str">
        <f>IF(AND('Mapa de Riesgos'!$Y$37="Baja",'Mapa de Riesgos'!$AA$37="Leve"),CONCATENATE("R5C",'Mapa de Riesgos'!$O$37),"")</f>
        <v/>
      </c>
      <c r="K40" s="75" t="str">
        <f>IF(AND('Mapa de Riesgos'!$Y$38="Baja",'Mapa de Riesgos'!$AA$38="Leve"),CONCATENATE("R5C",'Mapa de Riesgos'!$O$38),"")</f>
        <v/>
      </c>
      <c r="L40" s="75" t="str">
        <f>IF(AND('Mapa de Riesgos'!$Y$39="Baja",'Mapa de Riesgos'!$AA$39="Leve"),CONCATENATE("R5C",'Mapa de Riesgos'!$O$39),"")</f>
        <v/>
      </c>
      <c r="M40" s="75" t="str">
        <f>IF(AND('Mapa de Riesgos'!$Y$40="Baja",'Mapa de Riesgos'!$AA$40="Leve"),CONCATENATE("R5C",'Mapa de Riesgos'!$O$40),"")</f>
        <v/>
      </c>
      <c r="N40" s="75" t="str">
        <f>IF(AND('Mapa de Riesgos'!$Y$41="Baja",'Mapa de Riesgos'!$AA$41="Leve"),CONCATENATE("R5C",'Mapa de Riesgos'!$O$41),"")</f>
        <v/>
      </c>
      <c r="O40" s="76" t="str">
        <f>IF(AND('Mapa de Riesgos'!$Y$42="Baja",'Mapa de Riesgos'!$AA$42="Leve"),CONCATENATE("R5C",'Mapa de Riesgos'!$O$42),"")</f>
        <v/>
      </c>
      <c r="P40" s="65" t="str">
        <f>IF(AND('Mapa de Riesgos'!$Y$37="Baja",'Mapa de Riesgos'!$AA$37="Menor"),CONCATENATE("R5C",'Mapa de Riesgos'!$O$37),"")</f>
        <v/>
      </c>
      <c r="Q40" s="66" t="str">
        <f>IF(AND('Mapa de Riesgos'!$Y$38="Baja",'Mapa de Riesgos'!$AA$38="Menor"),CONCATENATE("R5C",'Mapa de Riesgos'!$O$38),"")</f>
        <v/>
      </c>
      <c r="R40" s="66" t="str">
        <f>IF(AND('Mapa de Riesgos'!$Y$39="Baja",'Mapa de Riesgos'!$AA$39="Menor"),CONCATENATE("R5C",'Mapa de Riesgos'!$O$39),"")</f>
        <v/>
      </c>
      <c r="S40" s="66" t="str">
        <f>IF(AND('Mapa de Riesgos'!$Y$40="Baja",'Mapa de Riesgos'!$AA$40="Menor"),CONCATENATE("R5C",'Mapa de Riesgos'!$O$40),"")</f>
        <v/>
      </c>
      <c r="T40" s="66" t="str">
        <f>IF(AND('Mapa de Riesgos'!$Y$41="Baja",'Mapa de Riesgos'!$AA$41="Menor"),CONCATENATE("R5C",'Mapa de Riesgos'!$O$41),"")</f>
        <v/>
      </c>
      <c r="U40" s="67" t="str">
        <f>IF(AND('Mapa de Riesgos'!$Y$42="Baja",'Mapa de Riesgos'!$AA$42="Menor"),CONCATENATE("R5C",'Mapa de Riesgos'!$O$42),"")</f>
        <v/>
      </c>
      <c r="V40" s="65" t="str">
        <f>IF(AND('Mapa de Riesgos'!$Y$37="Baja",'Mapa de Riesgos'!$AA$37="Moderado"),CONCATENATE("R5C",'Mapa de Riesgos'!$O$37),"")</f>
        <v/>
      </c>
      <c r="W40" s="66" t="str">
        <f>IF(AND('Mapa de Riesgos'!$Y$38="Baja",'Mapa de Riesgos'!$AA$38="Moderado"),CONCATENATE("R5C",'Mapa de Riesgos'!$O$38),"")</f>
        <v/>
      </c>
      <c r="X40" s="66" t="str">
        <f>IF(AND('Mapa de Riesgos'!$Y$39="Baja",'Mapa de Riesgos'!$AA$39="Moderado"),CONCATENATE("R5C",'Mapa de Riesgos'!$O$39),"")</f>
        <v/>
      </c>
      <c r="Y40" s="66" t="str">
        <f>IF(AND('Mapa de Riesgos'!$Y$40="Baja",'Mapa de Riesgos'!$AA$40="Moderado"),CONCATENATE("R5C",'Mapa de Riesgos'!$O$40),"")</f>
        <v/>
      </c>
      <c r="Z40" s="66" t="str">
        <f>IF(AND('Mapa de Riesgos'!$Y$41="Baja",'Mapa de Riesgos'!$AA$41="Moderado"),CONCATENATE("R5C",'Mapa de Riesgos'!$O$41),"")</f>
        <v/>
      </c>
      <c r="AA40" s="67" t="str">
        <f>IF(AND('Mapa de Riesgos'!$Y$42="Baja",'Mapa de Riesgos'!$AA$42="Moderado"),CONCATENATE("R5C",'Mapa de Riesgos'!$O$42),"")</f>
        <v/>
      </c>
      <c r="AB40" s="50" t="str">
        <f>IF(AND('Mapa de Riesgos'!$Y$37="Baja",'Mapa de Riesgos'!$AA$37="Mayor"),CONCATENATE("R5C",'Mapa de Riesgos'!$O$37),"")</f>
        <v/>
      </c>
      <c r="AC40" s="51" t="str">
        <f>IF(AND('Mapa de Riesgos'!$Y$38="Baja",'Mapa de Riesgos'!$AA$38="Mayor"),CONCATENATE("R5C",'Mapa de Riesgos'!$O$38),"")</f>
        <v/>
      </c>
      <c r="AD40" s="51" t="str">
        <f>IF(AND('Mapa de Riesgos'!$Y$39="Baja",'Mapa de Riesgos'!$AA$39="Mayor"),CONCATENATE("R5C",'Mapa de Riesgos'!$O$39),"")</f>
        <v/>
      </c>
      <c r="AE40" s="51" t="str">
        <f>IF(AND('Mapa de Riesgos'!$Y$40="Baja",'Mapa de Riesgos'!$AA$40="Mayor"),CONCATENATE("R5C",'Mapa de Riesgos'!$O$40),"")</f>
        <v/>
      </c>
      <c r="AF40" s="51" t="str">
        <f>IF(AND('Mapa de Riesgos'!$Y$41="Baja",'Mapa de Riesgos'!$AA$41="Mayor"),CONCATENATE("R5C",'Mapa de Riesgos'!$O$41),"")</f>
        <v/>
      </c>
      <c r="AG40" s="52" t="str">
        <f>IF(AND('Mapa de Riesgos'!$Y$42="Baja",'Mapa de Riesgos'!$AA$42="Mayor"),CONCATENATE("R5C",'Mapa de Riesgos'!$O$42),"")</f>
        <v/>
      </c>
      <c r="AH40" s="53" t="str">
        <f>IF(AND('Mapa de Riesgos'!$Y$37="Baja",'Mapa de Riesgos'!$AA$37="Catastrófico"),CONCATENATE("R5C",'Mapa de Riesgos'!$O$37),"")</f>
        <v/>
      </c>
      <c r="AI40" s="54" t="str">
        <f>IF(AND('Mapa de Riesgos'!$Y$38="Baja",'Mapa de Riesgos'!$AA$38="Catastrófico"),CONCATENATE("R5C",'Mapa de Riesgos'!$O$38),"")</f>
        <v/>
      </c>
      <c r="AJ40" s="54" t="str">
        <f>IF(AND('Mapa de Riesgos'!$Y$39="Baja",'Mapa de Riesgos'!$AA$39="Catastrófico"),CONCATENATE("R5C",'Mapa de Riesgos'!$O$39),"")</f>
        <v/>
      </c>
      <c r="AK40" s="54" t="str">
        <f>IF(AND('Mapa de Riesgos'!$Y$40="Baja",'Mapa de Riesgos'!$AA$40="Catastrófico"),CONCATENATE("R5C",'Mapa de Riesgos'!$O$40),"")</f>
        <v/>
      </c>
      <c r="AL40" s="54" t="str">
        <f>IF(AND('Mapa de Riesgos'!$Y$41="Baja",'Mapa de Riesgos'!$AA$41="Catastrófico"),CONCATENATE("R5C",'Mapa de Riesgos'!$O$41),"")</f>
        <v/>
      </c>
      <c r="AM40" s="55" t="str">
        <f>IF(AND('Mapa de Riesgos'!$Y$42="Baja",'Mapa de Riesgos'!$AA$42="Catastrófico"),CONCATENATE("R5C",'Mapa de Riesgos'!$O$42),"")</f>
        <v/>
      </c>
      <c r="AN40" s="81"/>
      <c r="AO40" s="578"/>
      <c r="AP40" s="579"/>
      <c r="AQ40" s="579"/>
      <c r="AR40" s="579"/>
      <c r="AS40" s="579"/>
      <c r="AT40" s="580"/>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459"/>
      <c r="C41" s="459"/>
      <c r="D41" s="460"/>
      <c r="E41" s="558"/>
      <c r="F41" s="557"/>
      <c r="G41" s="557"/>
      <c r="H41" s="557"/>
      <c r="I41" s="557"/>
      <c r="J41" s="74" t="str">
        <f>IF(AND('Mapa de Riesgos'!$Y$43="Baja",'Mapa de Riesgos'!$AA$43="Leve"),CONCATENATE("R6C",'Mapa de Riesgos'!$O$43),"")</f>
        <v/>
      </c>
      <c r="K41" s="75" t="str">
        <f>IF(AND('Mapa de Riesgos'!$Y$44="Baja",'Mapa de Riesgos'!$AA$44="Leve"),CONCATENATE("R6C",'Mapa de Riesgos'!$O$44),"")</f>
        <v/>
      </c>
      <c r="L41" s="75" t="str">
        <f>IF(AND('Mapa de Riesgos'!$Y$45="Baja",'Mapa de Riesgos'!$AA$45="Leve"),CONCATENATE("R6C",'Mapa de Riesgos'!$O$45),"")</f>
        <v/>
      </c>
      <c r="M41" s="75" t="str">
        <f>IF(AND('Mapa de Riesgos'!$Y$46="Baja",'Mapa de Riesgos'!$AA$46="Leve"),CONCATENATE("R6C",'Mapa de Riesgos'!$O$46),"")</f>
        <v/>
      </c>
      <c r="N41" s="75" t="str">
        <f>IF(AND('Mapa de Riesgos'!$Y$47="Baja",'Mapa de Riesgos'!$AA$47="Leve"),CONCATENATE("R6C",'Mapa de Riesgos'!$O$47),"")</f>
        <v/>
      </c>
      <c r="O41" s="76" t="str">
        <f>IF(AND('Mapa de Riesgos'!$Y$48="Baja",'Mapa de Riesgos'!$AA$48="Leve"),CONCATENATE("R6C",'Mapa de Riesgos'!$O$48),"")</f>
        <v/>
      </c>
      <c r="P41" s="65" t="str">
        <f>IF(AND('Mapa de Riesgos'!$Y$43="Baja",'Mapa de Riesgos'!$AA$43="Menor"),CONCATENATE("R6C",'Mapa de Riesgos'!$O$43),"")</f>
        <v/>
      </c>
      <c r="Q41" s="66" t="str">
        <f>IF(AND('Mapa de Riesgos'!$Y$44="Baja",'Mapa de Riesgos'!$AA$44="Menor"),CONCATENATE("R6C",'Mapa de Riesgos'!$O$44),"")</f>
        <v/>
      </c>
      <c r="R41" s="66" t="str">
        <f>IF(AND('Mapa de Riesgos'!$Y$45="Baja",'Mapa de Riesgos'!$AA$45="Menor"),CONCATENATE("R6C",'Mapa de Riesgos'!$O$45),"")</f>
        <v/>
      </c>
      <c r="S41" s="66" t="str">
        <f>IF(AND('Mapa de Riesgos'!$Y$46="Baja",'Mapa de Riesgos'!$AA$46="Menor"),CONCATENATE("R6C",'Mapa de Riesgos'!$O$46),"")</f>
        <v/>
      </c>
      <c r="T41" s="66" t="str">
        <f>IF(AND('Mapa de Riesgos'!$Y$47="Baja",'Mapa de Riesgos'!$AA$47="Menor"),CONCATENATE("R6C",'Mapa de Riesgos'!$O$47),"")</f>
        <v/>
      </c>
      <c r="U41" s="67" t="str">
        <f>IF(AND('Mapa de Riesgos'!$Y$48="Baja",'Mapa de Riesgos'!$AA$48="Menor"),CONCATENATE("R6C",'Mapa de Riesgos'!$O$48),"")</f>
        <v/>
      </c>
      <c r="V41" s="65" t="str">
        <f>IF(AND('Mapa de Riesgos'!$Y$43="Baja",'Mapa de Riesgos'!$AA$43="Moderado"),CONCATENATE("R6C",'Mapa de Riesgos'!$O$43),"")</f>
        <v/>
      </c>
      <c r="W41" s="66" t="str">
        <f>IF(AND('Mapa de Riesgos'!$Y$44="Baja",'Mapa de Riesgos'!$AA$44="Moderado"),CONCATENATE("R6C",'Mapa de Riesgos'!$O$44),"")</f>
        <v/>
      </c>
      <c r="X41" s="66" t="str">
        <f>IF(AND('Mapa de Riesgos'!$Y$45="Baja",'Mapa de Riesgos'!$AA$45="Moderado"),CONCATENATE("R6C",'Mapa de Riesgos'!$O$45),"")</f>
        <v/>
      </c>
      <c r="Y41" s="66" t="str">
        <f>IF(AND('Mapa de Riesgos'!$Y$46="Baja",'Mapa de Riesgos'!$AA$46="Moderado"),CONCATENATE("R6C",'Mapa de Riesgos'!$O$46),"")</f>
        <v/>
      </c>
      <c r="Z41" s="66" t="str">
        <f>IF(AND('Mapa de Riesgos'!$Y$47="Baja",'Mapa de Riesgos'!$AA$47="Moderado"),CONCATENATE("R6C",'Mapa de Riesgos'!$O$47),"")</f>
        <v/>
      </c>
      <c r="AA41" s="67" t="str">
        <f>IF(AND('Mapa de Riesgos'!$Y$48="Baja",'Mapa de Riesgos'!$AA$48="Moderado"),CONCATENATE("R6C",'Mapa de Riesgos'!$O$48),"")</f>
        <v/>
      </c>
      <c r="AB41" s="50" t="str">
        <f>IF(AND('Mapa de Riesgos'!$Y$43="Baja",'Mapa de Riesgos'!$AA$43="Mayor"),CONCATENATE("R6C",'Mapa de Riesgos'!$O$43),"")</f>
        <v/>
      </c>
      <c r="AC41" s="51" t="str">
        <f>IF(AND('Mapa de Riesgos'!$Y$44="Baja",'Mapa de Riesgos'!$AA$44="Mayor"),CONCATENATE("R6C",'Mapa de Riesgos'!$O$44),"")</f>
        <v/>
      </c>
      <c r="AD41" s="51" t="str">
        <f>IF(AND('Mapa de Riesgos'!$Y$45="Baja",'Mapa de Riesgos'!$AA$45="Mayor"),CONCATENATE("R6C",'Mapa de Riesgos'!$O$45),"")</f>
        <v/>
      </c>
      <c r="AE41" s="51" t="str">
        <f>IF(AND('Mapa de Riesgos'!$Y$46="Baja",'Mapa de Riesgos'!$AA$46="Mayor"),CONCATENATE("R6C",'Mapa de Riesgos'!$O$46),"")</f>
        <v/>
      </c>
      <c r="AF41" s="51" t="str">
        <f>IF(AND('Mapa de Riesgos'!$Y$47="Baja",'Mapa de Riesgos'!$AA$47="Mayor"),CONCATENATE("R6C",'Mapa de Riesgos'!$O$47),"")</f>
        <v/>
      </c>
      <c r="AG41" s="52" t="str">
        <f>IF(AND('Mapa de Riesgos'!$Y$48="Baja",'Mapa de Riesgos'!$AA$48="Mayor"),CONCATENATE("R6C",'Mapa de Riesgos'!$O$48),"")</f>
        <v/>
      </c>
      <c r="AH41" s="53" t="str">
        <f>IF(AND('Mapa de Riesgos'!$Y$43="Baja",'Mapa de Riesgos'!$AA$43="Catastrófico"),CONCATENATE("R6C",'Mapa de Riesgos'!$O$43),"")</f>
        <v/>
      </c>
      <c r="AI41" s="54" t="str">
        <f>IF(AND('Mapa de Riesgos'!$Y$44="Baja",'Mapa de Riesgos'!$AA$44="Catastrófico"),CONCATENATE("R6C",'Mapa de Riesgos'!$O$44),"")</f>
        <v/>
      </c>
      <c r="AJ41" s="54" t="str">
        <f>IF(AND('Mapa de Riesgos'!$Y$45="Baja",'Mapa de Riesgos'!$AA$45="Catastrófico"),CONCATENATE("R6C",'Mapa de Riesgos'!$O$45),"")</f>
        <v/>
      </c>
      <c r="AK41" s="54" t="str">
        <f>IF(AND('Mapa de Riesgos'!$Y$46="Baja",'Mapa de Riesgos'!$AA$46="Catastrófico"),CONCATENATE("R6C",'Mapa de Riesgos'!$O$46),"")</f>
        <v/>
      </c>
      <c r="AL41" s="54" t="str">
        <f>IF(AND('Mapa de Riesgos'!$Y$47="Baja",'Mapa de Riesgos'!$AA$47="Catastrófico"),CONCATENATE("R6C",'Mapa de Riesgos'!$O$47),"")</f>
        <v/>
      </c>
      <c r="AM41" s="55" t="str">
        <f>IF(AND('Mapa de Riesgos'!$Y$48="Baja",'Mapa de Riesgos'!$AA$48="Catastrófico"),CONCATENATE("R6C",'Mapa de Riesgos'!$O$48),"")</f>
        <v/>
      </c>
      <c r="AN41" s="81"/>
      <c r="AO41" s="578"/>
      <c r="AP41" s="579"/>
      <c r="AQ41" s="579"/>
      <c r="AR41" s="579"/>
      <c r="AS41" s="579"/>
      <c r="AT41" s="580"/>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459"/>
      <c r="C42" s="459"/>
      <c r="D42" s="460"/>
      <c r="E42" s="558"/>
      <c r="F42" s="557"/>
      <c r="G42" s="557"/>
      <c r="H42" s="557"/>
      <c r="I42" s="557"/>
      <c r="J42" s="74" t="str">
        <f>IF(AND('Mapa de Riesgos'!$Y$49="Baja",'Mapa de Riesgos'!$AA$49="Leve"),CONCATENATE("R7C",'Mapa de Riesgos'!$O$49),"")</f>
        <v/>
      </c>
      <c r="K42" s="75" t="str">
        <f>IF(AND('Mapa de Riesgos'!$Y$50="Baja",'Mapa de Riesgos'!$AA$50="Leve"),CONCATENATE("R7C",'Mapa de Riesgos'!$O$50),"")</f>
        <v/>
      </c>
      <c r="L42" s="75" t="str">
        <f>IF(AND('Mapa de Riesgos'!$Y$51="Baja",'Mapa de Riesgos'!$AA$51="Leve"),CONCATENATE("R7C",'Mapa de Riesgos'!$O$51),"")</f>
        <v/>
      </c>
      <c r="M42" s="75" t="str">
        <f>IF(AND('Mapa de Riesgos'!$Y$52="Baja",'Mapa de Riesgos'!$AA$52="Leve"),CONCATENATE("R7C",'Mapa de Riesgos'!$O$52),"")</f>
        <v/>
      </c>
      <c r="N42" s="75" t="str">
        <f>IF(AND('Mapa de Riesgos'!$Y$53="Baja",'Mapa de Riesgos'!$AA$53="Leve"),CONCATENATE("R7C",'Mapa de Riesgos'!$O$53),"")</f>
        <v/>
      </c>
      <c r="O42" s="76" t="str">
        <f>IF(AND('Mapa de Riesgos'!$Y$54="Baja",'Mapa de Riesgos'!$AA$54="Leve"),CONCATENATE("R7C",'Mapa de Riesgos'!$O$54),"")</f>
        <v/>
      </c>
      <c r="P42" s="65" t="str">
        <f>IF(AND('Mapa de Riesgos'!$Y$49="Baja",'Mapa de Riesgos'!$AA$49="Menor"),CONCATENATE("R7C",'Mapa de Riesgos'!$O$49),"")</f>
        <v/>
      </c>
      <c r="Q42" s="66" t="str">
        <f>IF(AND('Mapa de Riesgos'!$Y$50="Baja",'Mapa de Riesgos'!$AA$50="Menor"),CONCATENATE("R7C",'Mapa de Riesgos'!$O$50),"")</f>
        <v/>
      </c>
      <c r="R42" s="66" t="str">
        <f>IF(AND('Mapa de Riesgos'!$Y$51="Baja",'Mapa de Riesgos'!$AA$51="Menor"),CONCATENATE("R7C",'Mapa de Riesgos'!$O$51),"")</f>
        <v/>
      </c>
      <c r="S42" s="66" t="str">
        <f>IF(AND('Mapa de Riesgos'!$Y$52="Baja",'Mapa de Riesgos'!$AA$52="Menor"),CONCATENATE("R7C",'Mapa de Riesgos'!$O$52),"")</f>
        <v/>
      </c>
      <c r="T42" s="66" t="str">
        <f>IF(AND('Mapa de Riesgos'!$Y$53="Baja",'Mapa de Riesgos'!$AA$53="Menor"),CONCATENATE("R7C",'Mapa de Riesgos'!$O$53),"")</f>
        <v/>
      </c>
      <c r="U42" s="67" t="str">
        <f>IF(AND('Mapa de Riesgos'!$Y$54="Baja",'Mapa de Riesgos'!$AA$54="Menor"),CONCATENATE("R7C",'Mapa de Riesgos'!$O$54),"")</f>
        <v/>
      </c>
      <c r="V42" s="65" t="str">
        <f>IF(AND('Mapa de Riesgos'!$Y$49="Baja",'Mapa de Riesgos'!$AA$49="Moderado"),CONCATENATE("R7C",'Mapa de Riesgos'!$O$49),"")</f>
        <v/>
      </c>
      <c r="W42" s="66" t="str">
        <f>IF(AND('Mapa de Riesgos'!$Y$50="Baja",'Mapa de Riesgos'!$AA$50="Moderado"),CONCATENATE("R7C",'Mapa de Riesgos'!$O$50),"")</f>
        <v/>
      </c>
      <c r="X42" s="66" t="str">
        <f>IF(AND('Mapa de Riesgos'!$Y$51="Baja",'Mapa de Riesgos'!$AA$51="Moderado"),CONCATENATE("R7C",'Mapa de Riesgos'!$O$51),"")</f>
        <v/>
      </c>
      <c r="Y42" s="66" t="str">
        <f>IF(AND('Mapa de Riesgos'!$Y$52="Baja",'Mapa de Riesgos'!$AA$52="Moderado"),CONCATENATE("R7C",'Mapa de Riesgos'!$O$52),"")</f>
        <v/>
      </c>
      <c r="Z42" s="66" t="str">
        <f>IF(AND('Mapa de Riesgos'!$Y$53="Baja",'Mapa de Riesgos'!$AA$53="Moderado"),CONCATENATE("R7C",'Mapa de Riesgos'!$O$53),"")</f>
        <v/>
      </c>
      <c r="AA42" s="67" t="str">
        <f>IF(AND('Mapa de Riesgos'!$Y$54="Baja",'Mapa de Riesgos'!$AA$54="Moderado"),CONCATENATE("R7C",'Mapa de Riesgos'!$O$54),"")</f>
        <v/>
      </c>
      <c r="AB42" s="50" t="str">
        <f>IF(AND('Mapa de Riesgos'!$Y$49="Baja",'Mapa de Riesgos'!$AA$49="Mayor"),CONCATENATE("R7C",'Mapa de Riesgos'!$O$49),"")</f>
        <v/>
      </c>
      <c r="AC42" s="51" t="str">
        <f>IF(AND('Mapa de Riesgos'!$Y$50="Baja",'Mapa de Riesgos'!$AA$50="Mayor"),CONCATENATE("R7C",'Mapa de Riesgos'!$O$50),"")</f>
        <v/>
      </c>
      <c r="AD42" s="51" t="str">
        <f>IF(AND('Mapa de Riesgos'!$Y$51="Baja",'Mapa de Riesgos'!$AA$51="Mayor"),CONCATENATE("R7C",'Mapa de Riesgos'!$O$51),"")</f>
        <v/>
      </c>
      <c r="AE42" s="51" t="str">
        <f>IF(AND('Mapa de Riesgos'!$Y$52="Baja",'Mapa de Riesgos'!$AA$52="Mayor"),CONCATENATE("R7C",'Mapa de Riesgos'!$O$52),"")</f>
        <v/>
      </c>
      <c r="AF42" s="51" t="str">
        <f>IF(AND('Mapa de Riesgos'!$Y$53="Baja",'Mapa de Riesgos'!$AA$53="Mayor"),CONCATENATE("R7C",'Mapa de Riesgos'!$O$53),"")</f>
        <v/>
      </c>
      <c r="AG42" s="52" t="str">
        <f>IF(AND('Mapa de Riesgos'!$Y$54="Baja",'Mapa de Riesgos'!$AA$54="Mayor"),CONCATENATE("R7C",'Mapa de Riesgos'!$O$54),"")</f>
        <v/>
      </c>
      <c r="AH42" s="53" t="str">
        <f>IF(AND('Mapa de Riesgos'!$Y$49="Baja",'Mapa de Riesgos'!$AA$49="Catastrófico"),CONCATENATE("R7C",'Mapa de Riesgos'!$O$49),"")</f>
        <v/>
      </c>
      <c r="AI42" s="54" t="str">
        <f>IF(AND('Mapa de Riesgos'!$Y$50="Baja",'Mapa de Riesgos'!$AA$50="Catastrófico"),CONCATENATE("R7C",'Mapa de Riesgos'!$O$50),"")</f>
        <v/>
      </c>
      <c r="AJ42" s="54" t="str">
        <f>IF(AND('Mapa de Riesgos'!$Y$51="Baja",'Mapa de Riesgos'!$AA$51="Catastrófico"),CONCATENATE("R7C",'Mapa de Riesgos'!$O$51),"")</f>
        <v/>
      </c>
      <c r="AK42" s="54" t="str">
        <f>IF(AND('Mapa de Riesgos'!$Y$52="Baja",'Mapa de Riesgos'!$AA$52="Catastrófico"),CONCATENATE("R7C",'Mapa de Riesgos'!$O$52),"")</f>
        <v/>
      </c>
      <c r="AL42" s="54" t="str">
        <f>IF(AND('Mapa de Riesgos'!$Y$53="Baja",'Mapa de Riesgos'!$AA$53="Catastrófico"),CONCATENATE("R7C",'Mapa de Riesgos'!$O$53),"")</f>
        <v/>
      </c>
      <c r="AM42" s="55" t="str">
        <f>IF(AND('Mapa de Riesgos'!$Y$54="Baja",'Mapa de Riesgos'!$AA$54="Catastrófico"),CONCATENATE("R7C",'Mapa de Riesgos'!$O$54),"")</f>
        <v/>
      </c>
      <c r="AN42" s="81"/>
      <c r="AO42" s="578"/>
      <c r="AP42" s="579"/>
      <c r="AQ42" s="579"/>
      <c r="AR42" s="579"/>
      <c r="AS42" s="579"/>
      <c r="AT42" s="580"/>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459"/>
      <c r="C43" s="459"/>
      <c r="D43" s="460"/>
      <c r="E43" s="558"/>
      <c r="F43" s="557"/>
      <c r="G43" s="557"/>
      <c r="H43" s="557"/>
      <c r="I43" s="557"/>
      <c r="J43" s="74" t="str">
        <f>IF(AND('Mapa de Riesgos'!$Y$55="Baja",'Mapa de Riesgos'!$AA$55="Leve"),CONCATENATE("R8C",'Mapa de Riesgos'!$O$55),"")</f>
        <v/>
      </c>
      <c r="K43" s="75" t="str">
        <f>IF(AND('Mapa de Riesgos'!$Y$56="Baja",'Mapa de Riesgos'!$AA$56="Leve"),CONCATENATE("R8C",'Mapa de Riesgos'!$O$56),"")</f>
        <v/>
      </c>
      <c r="L43" s="75" t="str">
        <f>IF(AND('Mapa de Riesgos'!$Y$57="Baja",'Mapa de Riesgos'!$AA$57="Leve"),CONCATENATE("R8C",'Mapa de Riesgos'!$O$57),"")</f>
        <v/>
      </c>
      <c r="M43" s="75" t="str">
        <f>IF(AND('Mapa de Riesgos'!$Y$58="Baja",'Mapa de Riesgos'!$AA$58="Leve"),CONCATENATE("R8C",'Mapa de Riesgos'!$O$58),"")</f>
        <v/>
      </c>
      <c r="N43" s="75" t="str">
        <f>IF(AND('Mapa de Riesgos'!$Y$59="Baja",'Mapa de Riesgos'!$AA$59="Leve"),CONCATENATE("R8C",'Mapa de Riesgos'!$O$59),"")</f>
        <v/>
      </c>
      <c r="O43" s="76" t="str">
        <f>IF(AND('Mapa de Riesgos'!$Y$60="Baja",'Mapa de Riesgos'!$AA$60="Leve"),CONCATENATE("R8C",'Mapa de Riesgos'!$O$60),"")</f>
        <v/>
      </c>
      <c r="P43" s="65" t="str">
        <f>IF(AND('Mapa de Riesgos'!$Y$55="Baja",'Mapa de Riesgos'!$AA$55="Menor"),CONCATENATE("R8C",'Mapa de Riesgos'!$O$55),"")</f>
        <v/>
      </c>
      <c r="Q43" s="66" t="str">
        <f>IF(AND('Mapa de Riesgos'!$Y$56="Baja",'Mapa de Riesgos'!$AA$56="Menor"),CONCATENATE("R8C",'Mapa de Riesgos'!$O$56),"")</f>
        <v/>
      </c>
      <c r="R43" s="66" t="str">
        <f>IF(AND('Mapa de Riesgos'!$Y$57="Baja",'Mapa de Riesgos'!$AA$57="Menor"),CONCATENATE("R8C",'Mapa de Riesgos'!$O$57),"")</f>
        <v/>
      </c>
      <c r="S43" s="66" t="str">
        <f>IF(AND('Mapa de Riesgos'!$Y$58="Baja",'Mapa de Riesgos'!$AA$58="Menor"),CONCATENATE("R8C",'Mapa de Riesgos'!$O$58),"")</f>
        <v/>
      </c>
      <c r="T43" s="66" t="str">
        <f>IF(AND('Mapa de Riesgos'!$Y$59="Baja",'Mapa de Riesgos'!$AA$59="Menor"),CONCATENATE("R8C",'Mapa de Riesgos'!$O$59),"")</f>
        <v/>
      </c>
      <c r="U43" s="67" t="str">
        <f>IF(AND('Mapa de Riesgos'!$Y$60="Baja",'Mapa de Riesgos'!$AA$60="Menor"),CONCATENATE("R8C",'Mapa de Riesgos'!$O$60),"")</f>
        <v/>
      </c>
      <c r="V43" s="65" t="str">
        <f>IF(AND('Mapa de Riesgos'!$Y$55="Baja",'Mapa de Riesgos'!$AA$55="Moderado"),CONCATENATE("R8C",'Mapa de Riesgos'!$O$55),"")</f>
        <v/>
      </c>
      <c r="W43" s="66" t="str">
        <f>IF(AND('Mapa de Riesgos'!$Y$56="Baja",'Mapa de Riesgos'!$AA$56="Moderado"),CONCATENATE("R8C",'Mapa de Riesgos'!$O$56),"")</f>
        <v/>
      </c>
      <c r="X43" s="66" t="str">
        <f>IF(AND('Mapa de Riesgos'!$Y$57="Baja",'Mapa de Riesgos'!$AA$57="Moderado"),CONCATENATE("R8C",'Mapa de Riesgos'!$O$57),"")</f>
        <v/>
      </c>
      <c r="Y43" s="66" t="str">
        <f>IF(AND('Mapa de Riesgos'!$Y$58="Baja",'Mapa de Riesgos'!$AA$58="Moderado"),CONCATENATE("R8C",'Mapa de Riesgos'!$O$58),"")</f>
        <v/>
      </c>
      <c r="Z43" s="66" t="str">
        <f>IF(AND('Mapa de Riesgos'!$Y$59="Baja",'Mapa de Riesgos'!$AA$59="Moderado"),CONCATENATE("R8C",'Mapa de Riesgos'!$O$59),"")</f>
        <v/>
      </c>
      <c r="AA43" s="67" t="str">
        <f>IF(AND('Mapa de Riesgos'!$Y$60="Baja",'Mapa de Riesgos'!$AA$60="Moderado"),CONCATENATE("R8C",'Mapa de Riesgos'!$O$60),"")</f>
        <v/>
      </c>
      <c r="AB43" s="50" t="str">
        <f>IF(AND('Mapa de Riesgos'!$Y$55="Baja",'Mapa de Riesgos'!$AA$55="Mayor"),CONCATENATE("R8C",'Mapa de Riesgos'!$O$55),"")</f>
        <v/>
      </c>
      <c r="AC43" s="51" t="str">
        <f>IF(AND('Mapa de Riesgos'!$Y$56="Baja",'Mapa de Riesgos'!$AA$56="Mayor"),CONCATENATE("R8C",'Mapa de Riesgos'!$O$56),"")</f>
        <v/>
      </c>
      <c r="AD43" s="51" t="str">
        <f>IF(AND('Mapa de Riesgos'!$Y$57="Baja",'Mapa de Riesgos'!$AA$57="Mayor"),CONCATENATE("R8C",'Mapa de Riesgos'!$O$57),"")</f>
        <v/>
      </c>
      <c r="AE43" s="51" t="str">
        <f>IF(AND('Mapa de Riesgos'!$Y$58="Baja",'Mapa de Riesgos'!$AA$58="Mayor"),CONCATENATE("R8C",'Mapa de Riesgos'!$O$58),"")</f>
        <v/>
      </c>
      <c r="AF43" s="51" t="str">
        <f>IF(AND('Mapa de Riesgos'!$Y$59="Baja",'Mapa de Riesgos'!$AA$59="Mayor"),CONCATENATE("R8C",'Mapa de Riesgos'!$O$59),"")</f>
        <v/>
      </c>
      <c r="AG43" s="52" t="str">
        <f>IF(AND('Mapa de Riesgos'!$Y$60="Baja",'Mapa de Riesgos'!$AA$60="Mayor"),CONCATENATE("R8C",'Mapa de Riesgos'!$O$60),"")</f>
        <v/>
      </c>
      <c r="AH43" s="53" t="str">
        <f>IF(AND('Mapa de Riesgos'!$Y$55="Baja",'Mapa de Riesgos'!$AA$55="Catastrófico"),CONCATENATE("R8C",'Mapa de Riesgos'!$O$55),"")</f>
        <v/>
      </c>
      <c r="AI43" s="54" t="str">
        <f>IF(AND('Mapa de Riesgos'!$Y$56="Baja",'Mapa de Riesgos'!$AA$56="Catastrófico"),CONCATENATE("R8C",'Mapa de Riesgos'!$O$56),"")</f>
        <v/>
      </c>
      <c r="AJ43" s="54" t="str">
        <f>IF(AND('Mapa de Riesgos'!$Y$57="Baja",'Mapa de Riesgos'!$AA$57="Catastrófico"),CONCATENATE("R8C",'Mapa de Riesgos'!$O$57),"")</f>
        <v/>
      </c>
      <c r="AK43" s="54" t="str">
        <f>IF(AND('Mapa de Riesgos'!$Y$58="Baja",'Mapa de Riesgos'!$AA$58="Catastrófico"),CONCATENATE("R8C",'Mapa de Riesgos'!$O$58),"")</f>
        <v/>
      </c>
      <c r="AL43" s="54" t="str">
        <f>IF(AND('Mapa de Riesgos'!$Y$59="Baja",'Mapa de Riesgos'!$AA$59="Catastrófico"),CONCATENATE("R8C",'Mapa de Riesgos'!$O$59),"")</f>
        <v/>
      </c>
      <c r="AM43" s="55" t="str">
        <f>IF(AND('Mapa de Riesgos'!$Y$60="Baja",'Mapa de Riesgos'!$AA$60="Catastrófico"),CONCATENATE("R8C",'Mapa de Riesgos'!$O$60),"")</f>
        <v/>
      </c>
      <c r="AN43" s="81"/>
      <c r="AO43" s="578"/>
      <c r="AP43" s="579"/>
      <c r="AQ43" s="579"/>
      <c r="AR43" s="579"/>
      <c r="AS43" s="579"/>
      <c r="AT43" s="580"/>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459"/>
      <c r="C44" s="459"/>
      <c r="D44" s="460"/>
      <c r="E44" s="558"/>
      <c r="F44" s="557"/>
      <c r="G44" s="557"/>
      <c r="H44" s="557"/>
      <c r="I44" s="557"/>
      <c r="J44" s="74" t="str">
        <f>IF(AND('Mapa de Riesgos'!$Y$61="Baja",'Mapa de Riesgos'!$AA$61="Leve"),CONCATENATE("R9C",'Mapa de Riesgos'!$O$61),"")</f>
        <v/>
      </c>
      <c r="K44" s="75" t="str">
        <f>IF(AND('Mapa de Riesgos'!$Y$62="Baja",'Mapa de Riesgos'!$AA$62="Leve"),CONCATENATE("R9C",'Mapa de Riesgos'!$O$62),"")</f>
        <v/>
      </c>
      <c r="L44" s="75" t="str">
        <f>IF(AND('Mapa de Riesgos'!$Y$63="Baja",'Mapa de Riesgos'!$AA$63="Leve"),CONCATENATE("R9C",'Mapa de Riesgos'!$O$63),"")</f>
        <v/>
      </c>
      <c r="M44" s="75" t="str">
        <f>IF(AND('Mapa de Riesgos'!$Y$64="Baja",'Mapa de Riesgos'!$AA$64="Leve"),CONCATENATE("R9C",'Mapa de Riesgos'!$O$64),"")</f>
        <v/>
      </c>
      <c r="N44" s="75" t="str">
        <f>IF(AND('Mapa de Riesgos'!$Y$65="Baja",'Mapa de Riesgos'!$AA$65="Leve"),CONCATENATE("R9C",'Mapa de Riesgos'!$O$65),"")</f>
        <v/>
      </c>
      <c r="O44" s="76" t="str">
        <f>IF(AND('Mapa de Riesgos'!$Y$66="Baja",'Mapa de Riesgos'!$AA$66="Leve"),CONCATENATE("R9C",'Mapa de Riesgos'!$O$66),"")</f>
        <v/>
      </c>
      <c r="P44" s="65" t="str">
        <f>IF(AND('Mapa de Riesgos'!$Y$61="Baja",'Mapa de Riesgos'!$AA$61="Menor"),CONCATENATE("R9C",'Mapa de Riesgos'!$O$61),"")</f>
        <v/>
      </c>
      <c r="Q44" s="66" t="str">
        <f>IF(AND('Mapa de Riesgos'!$Y$62="Baja",'Mapa de Riesgos'!$AA$62="Menor"),CONCATENATE("R9C",'Mapa de Riesgos'!$O$62),"")</f>
        <v/>
      </c>
      <c r="R44" s="66" t="str">
        <f>IF(AND('Mapa de Riesgos'!$Y$63="Baja",'Mapa de Riesgos'!$AA$63="Menor"),CONCATENATE("R9C",'Mapa de Riesgos'!$O$63),"")</f>
        <v/>
      </c>
      <c r="S44" s="66" t="str">
        <f>IF(AND('Mapa de Riesgos'!$Y$64="Baja",'Mapa de Riesgos'!$AA$64="Menor"),CONCATENATE("R9C",'Mapa de Riesgos'!$O$64),"")</f>
        <v/>
      </c>
      <c r="T44" s="66" t="str">
        <f>IF(AND('Mapa de Riesgos'!$Y$65="Baja",'Mapa de Riesgos'!$AA$65="Menor"),CONCATENATE("R9C",'Mapa de Riesgos'!$O$65),"")</f>
        <v/>
      </c>
      <c r="U44" s="67" t="str">
        <f>IF(AND('Mapa de Riesgos'!$Y$66="Baja",'Mapa de Riesgos'!$AA$66="Menor"),CONCATENATE("R9C",'Mapa de Riesgos'!$O$66),"")</f>
        <v/>
      </c>
      <c r="V44" s="65" t="str">
        <f>IF(AND('Mapa de Riesgos'!$Y$61="Baja",'Mapa de Riesgos'!$AA$61="Moderado"),CONCATENATE("R9C",'Mapa de Riesgos'!$O$61),"")</f>
        <v/>
      </c>
      <c r="W44" s="66" t="str">
        <f>IF(AND('Mapa de Riesgos'!$Y$62="Baja",'Mapa de Riesgos'!$AA$62="Moderado"),CONCATENATE("R9C",'Mapa de Riesgos'!$O$62),"")</f>
        <v/>
      </c>
      <c r="X44" s="66" t="str">
        <f>IF(AND('Mapa de Riesgos'!$Y$63="Baja",'Mapa de Riesgos'!$AA$63="Moderado"),CONCATENATE("R9C",'Mapa de Riesgos'!$O$63),"")</f>
        <v/>
      </c>
      <c r="Y44" s="66" t="str">
        <f>IF(AND('Mapa de Riesgos'!$Y$64="Baja",'Mapa de Riesgos'!$AA$64="Moderado"),CONCATENATE("R9C",'Mapa de Riesgos'!$O$64),"")</f>
        <v/>
      </c>
      <c r="Z44" s="66" t="str">
        <f>IF(AND('Mapa de Riesgos'!$Y$65="Baja",'Mapa de Riesgos'!$AA$65="Moderado"),CONCATENATE("R9C",'Mapa de Riesgos'!$O$65),"")</f>
        <v/>
      </c>
      <c r="AA44" s="67" t="str">
        <f>IF(AND('Mapa de Riesgos'!$Y$66="Baja",'Mapa de Riesgos'!$AA$66="Moderado"),CONCATENATE("R9C",'Mapa de Riesgos'!$O$66),"")</f>
        <v/>
      </c>
      <c r="AB44" s="50" t="str">
        <f>IF(AND('Mapa de Riesgos'!$Y$61="Baja",'Mapa de Riesgos'!$AA$61="Mayor"),CONCATENATE("R9C",'Mapa de Riesgos'!$O$61),"")</f>
        <v/>
      </c>
      <c r="AC44" s="51" t="str">
        <f>IF(AND('Mapa de Riesgos'!$Y$62="Baja",'Mapa de Riesgos'!$AA$62="Mayor"),CONCATENATE("R9C",'Mapa de Riesgos'!$O$62),"")</f>
        <v/>
      </c>
      <c r="AD44" s="51" t="str">
        <f>IF(AND('Mapa de Riesgos'!$Y$63="Baja",'Mapa de Riesgos'!$AA$63="Mayor"),CONCATENATE("R9C",'Mapa de Riesgos'!$O$63),"")</f>
        <v/>
      </c>
      <c r="AE44" s="51" t="str">
        <f>IF(AND('Mapa de Riesgos'!$Y$64="Baja",'Mapa de Riesgos'!$AA$64="Mayor"),CONCATENATE("R9C",'Mapa de Riesgos'!$O$64),"")</f>
        <v/>
      </c>
      <c r="AF44" s="51" t="str">
        <f>IF(AND('Mapa de Riesgos'!$Y$65="Baja",'Mapa de Riesgos'!$AA$65="Mayor"),CONCATENATE("R9C",'Mapa de Riesgos'!$O$65),"")</f>
        <v/>
      </c>
      <c r="AG44" s="52" t="str">
        <f>IF(AND('Mapa de Riesgos'!$Y$66="Baja",'Mapa de Riesgos'!$AA$66="Mayor"),CONCATENATE("R9C",'Mapa de Riesgos'!$O$66),"")</f>
        <v/>
      </c>
      <c r="AH44" s="53" t="str">
        <f>IF(AND('Mapa de Riesgos'!$Y$61="Baja",'Mapa de Riesgos'!$AA$61="Catastrófico"),CONCATENATE("R9C",'Mapa de Riesgos'!$O$61),"")</f>
        <v/>
      </c>
      <c r="AI44" s="54" t="str">
        <f>IF(AND('Mapa de Riesgos'!$Y$62="Baja",'Mapa de Riesgos'!$AA$62="Catastrófico"),CONCATENATE("R9C",'Mapa de Riesgos'!$O$62),"")</f>
        <v/>
      </c>
      <c r="AJ44" s="54" t="str">
        <f>IF(AND('Mapa de Riesgos'!$Y$63="Baja",'Mapa de Riesgos'!$AA$63="Catastrófico"),CONCATENATE("R9C",'Mapa de Riesgos'!$O$63),"")</f>
        <v/>
      </c>
      <c r="AK44" s="54" t="str">
        <f>IF(AND('Mapa de Riesgos'!$Y$64="Baja",'Mapa de Riesgos'!$AA$64="Catastrófico"),CONCATENATE("R9C",'Mapa de Riesgos'!$O$64),"")</f>
        <v/>
      </c>
      <c r="AL44" s="54" t="str">
        <f>IF(AND('Mapa de Riesgos'!$Y$65="Baja",'Mapa de Riesgos'!$AA$65="Catastrófico"),CONCATENATE("R9C",'Mapa de Riesgos'!$O$65),"")</f>
        <v/>
      </c>
      <c r="AM44" s="55" t="str">
        <f>IF(AND('Mapa de Riesgos'!$Y$66="Baja",'Mapa de Riesgos'!$AA$66="Catastrófico"),CONCATENATE("R9C",'Mapa de Riesgos'!$O$66),"")</f>
        <v/>
      </c>
      <c r="AN44" s="81"/>
      <c r="AO44" s="578"/>
      <c r="AP44" s="579"/>
      <c r="AQ44" s="579"/>
      <c r="AR44" s="579"/>
      <c r="AS44" s="579"/>
      <c r="AT44" s="580"/>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459"/>
      <c r="C45" s="459"/>
      <c r="D45" s="460"/>
      <c r="E45" s="559"/>
      <c r="F45" s="560"/>
      <c r="G45" s="560"/>
      <c r="H45" s="560"/>
      <c r="I45" s="560"/>
      <c r="J45" s="77" t="str">
        <f>IF(AND('Mapa de Riesgos'!$Y$67="Baja",'Mapa de Riesgos'!$AA$67="Leve"),CONCATENATE("R10C",'Mapa de Riesgos'!$O$67),"")</f>
        <v/>
      </c>
      <c r="K45" s="78" t="str">
        <f>IF(AND('Mapa de Riesgos'!$Y$68="Baja",'Mapa de Riesgos'!$AA$68="Leve"),CONCATENATE("R10C",'Mapa de Riesgos'!$O$68),"")</f>
        <v/>
      </c>
      <c r="L45" s="78" t="str">
        <f>IF(AND('Mapa de Riesgos'!$Y$69="Baja",'Mapa de Riesgos'!$AA$69="Leve"),CONCATENATE("R10C",'Mapa de Riesgos'!$O$69),"")</f>
        <v/>
      </c>
      <c r="M45" s="78" t="str">
        <f>IF(AND('Mapa de Riesgos'!$Y$70="Baja",'Mapa de Riesgos'!$AA$70="Leve"),CONCATENATE("R10C",'Mapa de Riesgos'!$O$70),"")</f>
        <v/>
      </c>
      <c r="N45" s="78" t="str">
        <f>IF(AND('Mapa de Riesgos'!$Y$71="Baja",'Mapa de Riesgos'!$AA$71="Leve"),CONCATENATE("R10C",'Mapa de Riesgos'!$O$71),"")</f>
        <v/>
      </c>
      <c r="O45" s="79" t="str">
        <f>IF(AND('Mapa de Riesgos'!$Y$72="Baja",'Mapa de Riesgos'!$AA$72="Leve"),CONCATENATE("R10C",'Mapa de Riesgos'!$O$72),"")</f>
        <v/>
      </c>
      <c r="P45" s="65" t="str">
        <f>IF(AND('Mapa de Riesgos'!$Y$67="Baja",'Mapa de Riesgos'!$AA$67="Menor"),CONCATENATE("R10C",'Mapa de Riesgos'!$O$67),"")</f>
        <v/>
      </c>
      <c r="Q45" s="66" t="str">
        <f>IF(AND('Mapa de Riesgos'!$Y$68="Baja",'Mapa de Riesgos'!$AA$68="Menor"),CONCATENATE("R10C",'Mapa de Riesgos'!$O$68),"")</f>
        <v/>
      </c>
      <c r="R45" s="66" t="str">
        <f>IF(AND('Mapa de Riesgos'!$Y$69="Baja",'Mapa de Riesgos'!$AA$69="Menor"),CONCATENATE("R10C",'Mapa de Riesgos'!$O$69),"")</f>
        <v/>
      </c>
      <c r="S45" s="66" t="str">
        <f>IF(AND('Mapa de Riesgos'!$Y$70="Baja",'Mapa de Riesgos'!$AA$70="Menor"),CONCATENATE("R10C",'Mapa de Riesgos'!$O$70),"")</f>
        <v/>
      </c>
      <c r="T45" s="66" t="str">
        <f>IF(AND('Mapa de Riesgos'!$Y$71="Baja",'Mapa de Riesgos'!$AA$71="Menor"),CONCATENATE("R10C",'Mapa de Riesgos'!$O$71),"")</f>
        <v/>
      </c>
      <c r="U45" s="67" t="str">
        <f>IF(AND('Mapa de Riesgos'!$Y$72="Baja",'Mapa de Riesgos'!$AA$72="Menor"),CONCATENATE("R10C",'Mapa de Riesgos'!$O$72),"")</f>
        <v/>
      </c>
      <c r="V45" s="68" t="str">
        <f>IF(AND('Mapa de Riesgos'!$Y$67="Baja",'Mapa de Riesgos'!$AA$67="Moderado"),CONCATENATE("R10C",'Mapa de Riesgos'!$O$67),"")</f>
        <v/>
      </c>
      <c r="W45" s="69" t="str">
        <f>IF(AND('Mapa de Riesgos'!$Y$68="Baja",'Mapa de Riesgos'!$AA$68="Moderado"),CONCATENATE("R10C",'Mapa de Riesgos'!$O$68),"")</f>
        <v/>
      </c>
      <c r="X45" s="69" t="str">
        <f>IF(AND('Mapa de Riesgos'!$Y$69="Baja",'Mapa de Riesgos'!$AA$69="Moderado"),CONCATENATE("R10C",'Mapa de Riesgos'!$O$69),"")</f>
        <v/>
      </c>
      <c r="Y45" s="69" t="str">
        <f>IF(AND('Mapa de Riesgos'!$Y$70="Baja",'Mapa de Riesgos'!$AA$70="Moderado"),CONCATENATE("R10C",'Mapa de Riesgos'!$O$70),"")</f>
        <v/>
      </c>
      <c r="Z45" s="69" t="str">
        <f>IF(AND('Mapa de Riesgos'!$Y$71="Baja",'Mapa de Riesgos'!$AA$71="Moderado"),CONCATENATE("R10C",'Mapa de Riesgos'!$O$71),"")</f>
        <v/>
      </c>
      <c r="AA45" s="70" t="str">
        <f>IF(AND('Mapa de Riesgos'!$Y$72="Baja",'Mapa de Riesgos'!$AA$72="Moderado"),CONCATENATE("R10C",'Mapa de Riesgos'!$O$72),"")</f>
        <v/>
      </c>
      <c r="AB45" s="56" t="str">
        <f>IF(AND('Mapa de Riesgos'!$Y$67="Baja",'Mapa de Riesgos'!$AA$67="Mayor"),CONCATENATE("R10C",'Mapa de Riesgos'!$O$67),"")</f>
        <v/>
      </c>
      <c r="AC45" s="57" t="str">
        <f>IF(AND('Mapa de Riesgos'!$Y$68="Baja",'Mapa de Riesgos'!$AA$68="Mayor"),CONCATENATE("R10C",'Mapa de Riesgos'!$O$68),"")</f>
        <v/>
      </c>
      <c r="AD45" s="57" t="str">
        <f>IF(AND('Mapa de Riesgos'!$Y$69="Baja",'Mapa de Riesgos'!$AA$69="Mayor"),CONCATENATE("R10C",'Mapa de Riesgos'!$O$69),"")</f>
        <v/>
      </c>
      <c r="AE45" s="57" t="str">
        <f>IF(AND('Mapa de Riesgos'!$Y$70="Baja",'Mapa de Riesgos'!$AA$70="Mayor"),CONCATENATE("R10C",'Mapa de Riesgos'!$O$70),"")</f>
        <v/>
      </c>
      <c r="AF45" s="57" t="str">
        <f>IF(AND('Mapa de Riesgos'!$Y$71="Baja",'Mapa de Riesgos'!$AA$71="Mayor"),CONCATENATE("R10C",'Mapa de Riesgos'!$O$71),"")</f>
        <v/>
      </c>
      <c r="AG45" s="58" t="str">
        <f>IF(AND('Mapa de Riesgos'!$Y$72="Baja",'Mapa de Riesgos'!$AA$72="Mayor"),CONCATENATE("R10C",'Mapa de Riesgos'!$O$72),"")</f>
        <v/>
      </c>
      <c r="AH45" s="59" t="str">
        <f>IF(AND('Mapa de Riesgos'!$Y$67="Baja",'Mapa de Riesgos'!$AA$67="Catastrófico"),CONCATENATE("R10C",'Mapa de Riesgos'!$O$67),"")</f>
        <v/>
      </c>
      <c r="AI45" s="60" t="str">
        <f>IF(AND('Mapa de Riesgos'!$Y$68="Baja",'Mapa de Riesgos'!$AA$68="Catastrófico"),CONCATENATE("R10C",'Mapa de Riesgos'!$O$68),"")</f>
        <v/>
      </c>
      <c r="AJ45" s="60" t="str">
        <f>IF(AND('Mapa de Riesgos'!$Y$69="Baja",'Mapa de Riesgos'!$AA$69="Catastrófico"),CONCATENATE("R10C",'Mapa de Riesgos'!$O$69),"")</f>
        <v/>
      </c>
      <c r="AK45" s="60" t="str">
        <f>IF(AND('Mapa de Riesgos'!$Y$70="Baja",'Mapa de Riesgos'!$AA$70="Catastrófico"),CONCATENATE("R10C",'Mapa de Riesgos'!$O$70),"")</f>
        <v/>
      </c>
      <c r="AL45" s="60" t="str">
        <f>IF(AND('Mapa de Riesgos'!$Y$71="Baja",'Mapa de Riesgos'!$AA$71="Catastrófico"),CONCATENATE("R10C",'Mapa de Riesgos'!$O$71),"")</f>
        <v/>
      </c>
      <c r="AM45" s="61" t="str">
        <f>IF(AND('Mapa de Riesgos'!$Y$72="Baja",'Mapa de Riesgos'!$AA$72="Catastrófico"),CONCATENATE("R10C",'Mapa de Riesgos'!$O$72),"")</f>
        <v/>
      </c>
      <c r="AN45" s="81"/>
      <c r="AO45" s="581"/>
      <c r="AP45" s="582"/>
      <c r="AQ45" s="582"/>
      <c r="AR45" s="582"/>
      <c r="AS45" s="582"/>
      <c r="AT45" s="583"/>
    </row>
    <row r="46" spans="1:80" ht="46.5" customHeight="1" x14ac:dyDescent="0.35">
      <c r="A46" s="81"/>
      <c r="B46" s="459"/>
      <c r="C46" s="459"/>
      <c r="D46" s="460"/>
      <c r="E46" s="554" t="s">
        <v>137</v>
      </c>
      <c r="F46" s="555"/>
      <c r="G46" s="555"/>
      <c r="H46" s="555"/>
      <c r="I46" s="572"/>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Riesgos'!$Y$16="Muy Baja",'Mapa de Riesgos'!$AA$16="Leve"),CONCATENATE("R1C",'Mapa de Riesgos'!$O$16),"")</f>
        <v/>
      </c>
      <c r="N46" s="72" t="str">
        <f>IF(AND('Mapa de Riesgos'!$Y$17="Muy Baja",'Mapa de Riesgos'!$AA$17="Leve"),CONCATENATE("R1C",'Mapa de Riesgos'!$O$17),"")</f>
        <v/>
      </c>
      <c r="O46" s="73" t="str">
        <f>IF(AND('Mapa de Riesgos'!$Y$18="Muy Baja",'Mapa de Riesgos'!$AA$18="Leve"),CONCATENATE("R1C",'Mapa de Riesgos'!$O$18),"")</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Riesgos'!$Y$16="Muy Baja",'Mapa de Riesgos'!$AA$16="Menor"),CONCATENATE("R1C",'Mapa de Riesgos'!$O$16),"")</f>
        <v/>
      </c>
      <c r="T46" s="72" t="str">
        <f>IF(AND('Mapa de Riesgos'!$Y$17="Muy Baja",'Mapa de Riesgos'!$AA$17="Menor"),CONCATENATE("R1C",'Mapa de Riesgos'!$O$17),"")</f>
        <v/>
      </c>
      <c r="U46" s="73" t="str">
        <f>IF(AND('Mapa de Riesgos'!$Y$18="Muy Baja",'Mapa de Riesgos'!$AA$18="Menor"),CONCATENATE("R1C",'Mapa de Riesgos'!$O$18),"")</f>
        <v/>
      </c>
      <c r="V46" s="62" t="str">
        <f>IF(AND('Mapa de Riesgos'!$Y$12="Muy Baja",'Mapa de Riesgos'!$AA$12="Moderado"),CONCATENATE("R1C",'Mapa de Riesgos'!$O$12),"")</f>
        <v/>
      </c>
      <c r="W46" s="80" t="str">
        <f>IF(AND('Mapa de Riesgos'!$Y$13="Muy Baja",'Mapa de Riesgos'!$AA$13="Moderado"),CONCATENATE("R1C",'Mapa de Riesgos'!$O$13),"")</f>
        <v/>
      </c>
      <c r="X46" s="63" t="str">
        <f>IF(AND('Mapa de Riesgos'!$Y$14="Muy Baja",'Mapa de Riesgos'!$AA$14="Moderado"),CONCATENATE("R1C",'Mapa de Riesgos'!$O$14),"")</f>
        <v/>
      </c>
      <c r="Y46" s="63" t="str">
        <f>IF(AND('Mapa de Riesgos'!$Y$16="Muy Baja",'Mapa de Riesgos'!$AA$16="Moderado"),CONCATENATE("R1C",'Mapa de Riesgos'!$O$16),"")</f>
        <v/>
      </c>
      <c r="Z46" s="63" t="str">
        <f>IF(AND('Mapa de Riesgos'!$Y$17="Muy Baja",'Mapa de Riesgos'!$AA$17="Moderado"),CONCATENATE("R1C",'Mapa de Riesgos'!$O$17),"")</f>
        <v/>
      </c>
      <c r="AA46" s="64" t="str">
        <f>IF(AND('Mapa de Riesgos'!$Y$18="Muy Baja",'Mapa de Riesgos'!$AA$18="Moderado"),CONCATENATE("R1C",'Mapa de Riesgos'!$O$18),"")</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R1C3</v>
      </c>
      <c r="AE46" s="45" t="str">
        <f>IF(AND('Mapa de Riesgos'!$Y$16="Muy Baja",'Mapa de Riesgos'!$AA$16="Mayor"),CONCATENATE("R1C",'Mapa de Riesgos'!$O$16),"")</f>
        <v/>
      </c>
      <c r="AF46" s="45" t="str">
        <f>IF(AND('Mapa de Riesgos'!$Y$17="Muy Baja",'Mapa de Riesgos'!$AA$17="Mayor"),CONCATENATE("R1C",'Mapa de Riesgos'!$O$17),"")</f>
        <v/>
      </c>
      <c r="AG46" s="46" t="str">
        <f>IF(AND('Mapa de Riesgos'!$Y$18="Muy Baja",'Mapa de Riesgos'!$AA$18="Mayor"),CONCATENATE("R1C",'Mapa de Riesgos'!$O$18),"")</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Riesgos'!$Y$16="Muy Baja",'Mapa de Riesgos'!$AA$16="Catastrófico"),CONCATENATE("R1C",'Mapa de Riesgos'!$O$16),"")</f>
        <v/>
      </c>
      <c r="AL46" s="48" t="str">
        <f>IF(AND('Mapa de Riesgos'!$Y$17="Muy Baja",'Mapa de Riesgos'!$AA$17="Catastrófico"),CONCATENATE("R1C",'Mapa de Riesgos'!$O$17),"")</f>
        <v/>
      </c>
      <c r="AM46" s="49" t="str">
        <f>IF(AND('Mapa de Riesgos'!$Y$18="Muy Baja",'Mapa de Riesgos'!$AA$18="Catastrófico"),CONCATENATE("R1C",'Mapa de Riesgos'!$O$18),"")</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459"/>
      <c r="C47" s="459"/>
      <c r="D47" s="460"/>
      <c r="E47" s="556"/>
      <c r="F47" s="557"/>
      <c r="G47" s="557"/>
      <c r="H47" s="557"/>
      <c r="I47" s="573"/>
      <c r="J47" s="74" t="str">
        <f>IF(AND('Mapa de Riesgos'!$Y$19="Muy Baja",'Mapa de Riesgos'!$AA$19="Leve"),CONCATENATE("R2C",'Mapa de Riesgos'!$O$19),"")</f>
        <v/>
      </c>
      <c r="K47" s="75" t="str">
        <f>IF(AND('Mapa de Riesgos'!$Y$20="Muy Baja",'Mapa de Riesgos'!$AA$20="Leve"),CONCATENATE("R2C",'Mapa de Riesgos'!$O$20),"")</f>
        <v/>
      </c>
      <c r="L47" s="75" t="str">
        <f>IF(AND('Mapa de Riesgos'!$Y$21="Muy Baja",'Mapa de Riesgos'!$AA$21="Leve"),CONCATENATE("R2C",'Mapa de Riesgos'!$O$21),"")</f>
        <v/>
      </c>
      <c r="M47" s="75" t="str">
        <f>IF(AND('Mapa de Riesgos'!$Y$22="Muy Baja",'Mapa de Riesgos'!$AA$22="Leve"),CONCATENATE("R2C",'Mapa de Riesgos'!$O$22),"")</f>
        <v/>
      </c>
      <c r="N47" s="75" t="str">
        <f>IF(AND('Mapa de Riesgos'!$Y$23="Muy Baja",'Mapa de Riesgos'!$AA$23="Leve"),CONCATENATE("R2C",'Mapa de Riesgos'!$O$23),"")</f>
        <v/>
      </c>
      <c r="O47" s="76" t="str">
        <f>IF(AND('Mapa de Riesgos'!$Y$24="Muy Baja",'Mapa de Riesgos'!$AA$24="Leve"),CONCATENATE("R2C",'Mapa de Riesgos'!$O$24),"")</f>
        <v/>
      </c>
      <c r="P47" s="74" t="str">
        <f>IF(AND('Mapa de Riesgos'!$Y$19="Muy Baja",'Mapa de Riesgos'!$AA$19="Menor"),CONCATENATE("R2C",'Mapa de Riesgos'!$O$19),"")</f>
        <v/>
      </c>
      <c r="Q47" s="75" t="str">
        <f>IF(AND('Mapa de Riesgos'!$Y$20="Muy Baja",'Mapa de Riesgos'!$AA$20="Menor"),CONCATENATE("R2C",'Mapa de Riesgos'!$O$20),"")</f>
        <v/>
      </c>
      <c r="R47" s="75" t="str">
        <f>IF(AND('Mapa de Riesgos'!$Y$21="Muy Baja",'Mapa de Riesgos'!$AA$21="Menor"),CONCATENATE("R2C",'Mapa de Riesgos'!$O$21),"")</f>
        <v/>
      </c>
      <c r="S47" s="75" t="str">
        <f>IF(AND('Mapa de Riesgos'!$Y$22="Muy Baja",'Mapa de Riesgos'!$AA$22="Menor"),CONCATENATE("R2C",'Mapa de Riesgos'!$O$22),"")</f>
        <v/>
      </c>
      <c r="T47" s="75" t="str">
        <f>IF(AND('Mapa de Riesgos'!$Y$23="Muy Baja",'Mapa de Riesgos'!$AA$23="Menor"),CONCATENATE("R2C",'Mapa de Riesgos'!$O$23),"")</f>
        <v/>
      </c>
      <c r="U47" s="76" t="str">
        <f>IF(AND('Mapa de Riesgos'!$Y$24="Muy Baja",'Mapa de Riesgos'!$AA$24="Menor"),CONCATENATE("R2C",'Mapa de Riesgos'!$O$24),"")</f>
        <v/>
      </c>
      <c r="V47" s="65" t="str">
        <f>IF(AND('Mapa de Riesgos'!$Y$19="Muy Baja",'Mapa de Riesgos'!$AA$19="Moderado"),CONCATENATE("R2C",'Mapa de Riesgos'!$O$19),"")</f>
        <v/>
      </c>
      <c r="W47" s="66" t="str">
        <f>IF(AND('Mapa de Riesgos'!$Y$20="Muy Baja",'Mapa de Riesgos'!$AA$20="Moderado"),CONCATENATE("R2C",'Mapa de Riesgos'!$O$20),"")</f>
        <v/>
      </c>
      <c r="X47" s="66" t="str">
        <f>IF(AND('Mapa de Riesgos'!$Y$21="Muy Baja",'Mapa de Riesgos'!$AA$21="Moderado"),CONCATENATE("R2C",'Mapa de Riesgos'!$O$21),"")</f>
        <v/>
      </c>
      <c r="Y47" s="66" t="str">
        <f>IF(AND('Mapa de Riesgos'!$Y$22="Muy Baja",'Mapa de Riesgos'!$AA$22="Moderado"),CONCATENATE("R2C",'Mapa de Riesgos'!$O$22),"")</f>
        <v/>
      </c>
      <c r="Z47" s="66" t="str">
        <f>IF(AND('Mapa de Riesgos'!$Y$23="Muy Baja",'Mapa de Riesgos'!$AA$23="Moderado"),CONCATENATE("R2C",'Mapa de Riesgos'!$O$23),"")</f>
        <v/>
      </c>
      <c r="AA47" s="67" t="str">
        <f>IF(AND('Mapa de Riesgos'!$Y$24="Muy Baja",'Mapa de Riesgos'!$AA$24="Moderado"),CONCATENATE("R2C",'Mapa de Riesgos'!$O$24),"")</f>
        <v/>
      </c>
      <c r="AB47" s="50" t="str">
        <f>IF(AND('Mapa de Riesgos'!$Y$19="Muy Baja",'Mapa de Riesgos'!$AA$19="Mayor"),CONCATENATE("R2C",'Mapa de Riesgos'!$O$19),"")</f>
        <v/>
      </c>
      <c r="AC47" s="51" t="str">
        <f>IF(AND('Mapa de Riesgos'!$Y$20="Muy Baja",'Mapa de Riesgos'!$AA$20="Mayor"),CONCATENATE("R2C",'Mapa de Riesgos'!$O$20),"")</f>
        <v/>
      </c>
      <c r="AD47" s="51" t="str">
        <f>IF(AND('Mapa de Riesgos'!$Y$21="Muy Baja",'Mapa de Riesgos'!$AA$21="Mayor"),CONCATENATE("R2C",'Mapa de Riesgos'!$O$21),"")</f>
        <v/>
      </c>
      <c r="AE47" s="51" t="str">
        <f>IF(AND('Mapa de Riesgos'!$Y$22="Muy Baja",'Mapa de Riesgos'!$AA$22="Mayor"),CONCATENATE("R2C",'Mapa de Riesgos'!$O$22),"")</f>
        <v/>
      </c>
      <c r="AF47" s="51" t="str">
        <f>IF(AND('Mapa de Riesgos'!$Y$23="Muy Baja",'Mapa de Riesgos'!$AA$23="Mayor"),CONCATENATE("R2C",'Mapa de Riesgos'!$O$23),"")</f>
        <v/>
      </c>
      <c r="AG47" s="52" t="str">
        <f>IF(AND('Mapa de Riesgos'!$Y$24="Muy Baja",'Mapa de Riesgos'!$AA$24="Mayor"),CONCATENATE("R2C",'Mapa de Riesgos'!$O$24),"")</f>
        <v/>
      </c>
      <c r="AH47" s="53" t="str">
        <f>IF(AND('Mapa de Riesgos'!$Y$19="Muy Baja",'Mapa de Riesgos'!$AA$19="Catastrófico"),CONCATENATE("R2C",'Mapa de Riesgos'!$O$19),"")</f>
        <v/>
      </c>
      <c r="AI47" s="54" t="str">
        <f>IF(AND('Mapa de Riesgos'!$Y$20="Muy Baja",'Mapa de Riesgos'!$AA$20="Catastrófico"),CONCATENATE("R2C",'Mapa de Riesgos'!$O$20),"")</f>
        <v/>
      </c>
      <c r="AJ47" s="54" t="str">
        <f>IF(AND('Mapa de Riesgos'!$Y$21="Muy Baja",'Mapa de Riesgos'!$AA$21="Catastrófico"),CONCATENATE("R2C",'Mapa de Riesgos'!$O$21),"")</f>
        <v/>
      </c>
      <c r="AK47" s="54" t="str">
        <f>IF(AND('Mapa de Riesgos'!$Y$22="Muy Baja",'Mapa de Riesgos'!$AA$22="Catastrófico"),CONCATENATE("R2C",'Mapa de Riesgos'!$O$22),"")</f>
        <v/>
      </c>
      <c r="AL47" s="54" t="str">
        <f>IF(AND('Mapa de Riesgos'!$Y$23="Muy Baja",'Mapa de Riesgos'!$AA$23="Catastrófico"),CONCATENATE("R2C",'Mapa de Riesgos'!$O$23),"")</f>
        <v/>
      </c>
      <c r="AM47" s="55" t="str">
        <f>IF(AND('Mapa de Riesgos'!$Y$24="Muy Baja",'Mapa de Riesgos'!$AA$24="Catastrófico"),CONCATENATE("R2C",'Mapa de Riesgos'!$O$24),"")</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459"/>
      <c r="C48" s="459"/>
      <c r="D48" s="460"/>
      <c r="E48" s="556"/>
      <c r="F48" s="557"/>
      <c r="G48" s="557"/>
      <c r="H48" s="557"/>
      <c r="I48" s="573"/>
      <c r="J48" s="74" t="str">
        <f>IF(AND('Mapa de Riesgos'!$Y$25="Muy Baja",'Mapa de Riesgos'!$AA$25="Leve"),CONCATENATE("R3C",'Mapa de Riesgos'!$O$25),"")</f>
        <v/>
      </c>
      <c r="K48" s="75" t="str">
        <f>IF(AND('Mapa de Riesgos'!$Y$26="Muy Baja",'Mapa de Riesgos'!$AA$26="Leve"),CONCATENATE("R3C",'Mapa de Riesgos'!$O$26),"")</f>
        <v/>
      </c>
      <c r="L48" s="75" t="str">
        <f>IF(AND('Mapa de Riesgos'!$Y$27="Muy Baja",'Mapa de Riesgos'!$AA$27="Leve"),CONCATENATE("R3C",'Mapa de Riesgos'!$O$27),"")</f>
        <v/>
      </c>
      <c r="M48" s="75" t="str">
        <f>IF(AND('Mapa de Riesgos'!$Y$28="Muy Baja",'Mapa de Riesgos'!$AA$28="Leve"),CONCATENATE("R3C",'Mapa de Riesgos'!$O$28),"")</f>
        <v/>
      </c>
      <c r="N48" s="75" t="str">
        <f>IF(AND('Mapa de Riesgos'!$Y$29="Muy Baja",'Mapa de Riesgos'!$AA$29="Leve"),CONCATENATE("R3C",'Mapa de Riesgos'!$O$29),"")</f>
        <v/>
      </c>
      <c r="O48" s="76" t="str">
        <f>IF(AND('Mapa de Riesgos'!$Y$30="Muy Baja",'Mapa de Riesgos'!$AA$30="Leve"),CONCATENATE("R3C",'Mapa de Riesgos'!$O$30),"")</f>
        <v/>
      </c>
      <c r="P48" s="74" t="str">
        <f>IF(AND('Mapa de Riesgos'!$Y$25="Muy Baja",'Mapa de Riesgos'!$AA$25="Menor"),CONCATENATE("R3C",'Mapa de Riesgos'!$O$25),"")</f>
        <v/>
      </c>
      <c r="Q48" s="75" t="str">
        <f>IF(AND('Mapa de Riesgos'!$Y$26="Muy Baja",'Mapa de Riesgos'!$AA$26="Menor"),CONCATENATE("R3C",'Mapa de Riesgos'!$O$26),"")</f>
        <v/>
      </c>
      <c r="R48" s="75" t="str">
        <f>IF(AND('Mapa de Riesgos'!$Y$27="Muy Baja",'Mapa de Riesgos'!$AA$27="Menor"),CONCATENATE("R3C",'Mapa de Riesgos'!$O$27),"")</f>
        <v/>
      </c>
      <c r="S48" s="75" t="str">
        <f>IF(AND('Mapa de Riesgos'!$Y$28="Muy Baja",'Mapa de Riesgos'!$AA$28="Menor"),CONCATENATE("R3C",'Mapa de Riesgos'!$O$28),"")</f>
        <v/>
      </c>
      <c r="T48" s="75" t="str">
        <f>IF(AND('Mapa de Riesgos'!$Y$29="Muy Baja",'Mapa de Riesgos'!$AA$29="Menor"),CONCATENATE("R3C",'Mapa de Riesgos'!$O$29),"")</f>
        <v/>
      </c>
      <c r="U48" s="76" t="str">
        <f>IF(AND('Mapa de Riesgos'!$Y$30="Muy Baja",'Mapa de Riesgos'!$AA$30="Menor"),CONCATENATE("R3C",'Mapa de Riesgos'!$O$30),"")</f>
        <v/>
      </c>
      <c r="V48" s="65" t="str">
        <f>IF(AND('Mapa de Riesgos'!$Y$25="Muy Baja",'Mapa de Riesgos'!$AA$25="Moderado"),CONCATENATE("R3C",'Mapa de Riesgos'!$O$25),"")</f>
        <v/>
      </c>
      <c r="W48" s="66" t="str">
        <f>IF(AND('Mapa de Riesgos'!$Y$26="Muy Baja",'Mapa de Riesgos'!$AA$26="Moderado"),CONCATENATE("R3C",'Mapa de Riesgos'!$O$26),"")</f>
        <v/>
      </c>
      <c r="X48" s="66" t="str">
        <f>IF(AND('Mapa de Riesgos'!$Y$27="Muy Baja",'Mapa de Riesgos'!$AA$27="Moderado"),CONCATENATE("R3C",'Mapa de Riesgos'!$O$27),"")</f>
        <v/>
      </c>
      <c r="Y48" s="66" t="str">
        <f>IF(AND('Mapa de Riesgos'!$Y$28="Muy Baja",'Mapa de Riesgos'!$AA$28="Moderado"),CONCATENATE("R3C",'Mapa de Riesgos'!$O$28),"")</f>
        <v/>
      </c>
      <c r="Z48" s="66" t="str">
        <f>IF(AND('Mapa de Riesgos'!$Y$29="Muy Baja",'Mapa de Riesgos'!$AA$29="Moderado"),CONCATENATE("R3C",'Mapa de Riesgos'!$O$29),"")</f>
        <v/>
      </c>
      <c r="AA48" s="67" t="str">
        <f>IF(AND('Mapa de Riesgos'!$Y$30="Muy Baja",'Mapa de Riesgos'!$AA$30="Moderado"),CONCATENATE("R3C",'Mapa de Riesgos'!$O$30),"")</f>
        <v/>
      </c>
      <c r="AB48" s="50" t="str">
        <f>IF(AND('Mapa de Riesgos'!$Y$25="Muy Baja",'Mapa de Riesgos'!$AA$25="Mayor"),CONCATENATE("R3C",'Mapa de Riesgos'!$O$25),"")</f>
        <v/>
      </c>
      <c r="AC48" s="51" t="str">
        <f>IF(AND('Mapa de Riesgos'!$Y$26="Muy Baja",'Mapa de Riesgos'!$AA$26="Mayor"),CONCATENATE("R3C",'Mapa de Riesgos'!$O$26),"")</f>
        <v/>
      </c>
      <c r="AD48" s="51" t="str">
        <f>IF(AND('Mapa de Riesgos'!$Y$27="Muy Baja",'Mapa de Riesgos'!$AA$27="Mayor"),CONCATENATE("R3C",'Mapa de Riesgos'!$O$27),"")</f>
        <v/>
      </c>
      <c r="AE48" s="51" t="str">
        <f>IF(AND('Mapa de Riesgos'!$Y$28="Muy Baja",'Mapa de Riesgos'!$AA$28="Mayor"),CONCATENATE("R3C",'Mapa de Riesgos'!$O$28),"")</f>
        <v/>
      </c>
      <c r="AF48" s="51" t="str">
        <f>IF(AND('Mapa de Riesgos'!$Y$29="Muy Baja",'Mapa de Riesgos'!$AA$29="Mayor"),CONCATENATE("R3C",'Mapa de Riesgos'!$O$29),"")</f>
        <v/>
      </c>
      <c r="AG48" s="52" t="str">
        <f>IF(AND('Mapa de Riesgos'!$Y$30="Muy Baja",'Mapa de Riesgos'!$AA$30="Mayor"),CONCATENATE("R3C",'Mapa de Riesgos'!$O$30),"")</f>
        <v/>
      </c>
      <c r="AH48" s="53" t="str">
        <f>IF(AND('Mapa de Riesgos'!$Y$25="Muy Baja",'Mapa de Riesgos'!$AA$25="Catastrófico"),CONCATENATE("R3C",'Mapa de Riesgos'!$O$25),"")</f>
        <v/>
      </c>
      <c r="AI48" s="54" t="str">
        <f>IF(AND('Mapa de Riesgos'!$Y$26="Muy Baja",'Mapa de Riesgos'!$AA$26="Catastrófico"),CONCATENATE("R3C",'Mapa de Riesgos'!$O$26),"")</f>
        <v/>
      </c>
      <c r="AJ48" s="54" t="str">
        <f>IF(AND('Mapa de Riesgos'!$Y$27="Muy Baja",'Mapa de Riesgos'!$AA$27="Catastrófico"),CONCATENATE("R3C",'Mapa de Riesgos'!$O$27),"")</f>
        <v/>
      </c>
      <c r="AK48" s="54" t="str">
        <f>IF(AND('Mapa de Riesgos'!$Y$28="Muy Baja",'Mapa de Riesgos'!$AA$28="Catastrófico"),CONCATENATE("R3C",'Mapa de Riesgos'!$O$28),"")</f>
        <v/>
      </c>
      <c r="AL48" s="54" t="str">
        <f>IF(AND('Mapa de Riesgos'!$Y$29="Muy Baja",'Mapa de Riesgos'!$AA$29="Catastrófico"),CONCATENATE("R3C",'Mapa de Riesgos'!$O$29),"")</f>
        <v/>
      </c>
      <c r="AM48" s="55" t="str">
        <f>IF(AND('Mapa de Riesgos'!$Y$30="Muy Baja",'Mapa de Riesgos'!$AA$30="Catastrófico"),CONCATENATE("R3C",'Mapa de Riesgos'!$O$30),"")</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459"/>
      <c r="C49" s="459"/>
      <c r="D49" s="460"/>
      <c r="E49" s="558"/>
      <c r="F49" s="557"/>
      <c r="G49" s="557"/>
      <c r="H49" s="557"/>
      <c r="I49" s="573"/>
      <c r="J49" s="74" t="str">
        <f>IF(AND('Mapa de Riesgos'!$Y$31="Muy Baja",'Mapa de Riesgos'!$AA$31="Leve"),CONCATENATE("R4C",'Mapa de Riesgos'!$O$31),"")</f>
        <v/>
      </c>
      <c r="K49" s="75" t="str">
        <f>IF(AND('Mapa de Riesgos'!$Y$32="Muy Baja",'Mapa de Riesgos'!$AA$32="Leve"),CONCATENATE("R4C",'Mapa de Riesgos'!$O$32),"")</f>
        <v/>
      </c>
      <c r="L49" s="75" t="str">
        <f>IF(AND('Mapa de Riesgos'!$Y$33="Muy Baja",'Mapa de Riesgos'!$AA$33="Leve"),CONCATENATE("R4C",'Mapa de Riesgos'!$O$33),"")</f>
        <v/>
      </c>
      <c r="M49" s="75" t="str">
        <f>IF(AND('Mapa de Riesgos'!$Y$34="Muy Baja",'Mapa de Riesgos'!$AA$34="Leve"),CONCATENATE("R4C",'Mapa de Riesgos'!$O$34),"")</f>
        <v/>
      </c>
      <c r="N49" s="75" t="str">
        <f>IF(AND('Mapa de Riesgos'!$Y$35="Muy Baja",'Mapa de Riesgos'!$AA$35="Leve"),CONCATENATE("R4C",'Mapa de Riesgos'!$O$35),"")</f>
        <v/>
      </c>
      <c r="O49" s="76" t="str">
        <f>IF(AND('Mapa de Riesgos'!$Y$36="Muy Baja",'Mapa de Riesgos'!$AA$36="Leve"),CONCATENATE("R4C",'Mapa de Riesgos'!$O$36),"")</f>
        <v/>
      </c>
      <c r="P49" s="74" t="str">
        <f>IF(AND('Mapa de Riesgos'!$Y$31="Muy Baja",'Mapa de Riesgos'!$AA$31="Menor"),CONCATENATE("R4C",'Mapa de Riesgos'!$O$31),"")</f>
        <v/>
      </c>
      <c r="Q49" s="75" t="str">
        <f>IF(AND('Mapa de Riesgos'!$Y$32="Muy Baja",'Mapa de Riesgos'!$AA$32="Menor"),CONCATENATE("R4C",'Mapa de Riesgos'!$O$32),"")</f>
        <v/>
      </c>
      <c r="R49" s="75" t="str">
        <f>IF(AND('Mapa de Riesgos'!$Y$33="Muy Baja",'Mapa de Riesgos'!$AA$33="Menor"),CONCATENATE("R4C",'Mapa de Riesgos'!$O$33),"")</f>
        <v/>
      </c>
      <c r="S49" s="75" t="str">
        <f>IF(AND('Mapa de Riesgos'!$Y$34="Muy Baja",'Mapa de Riesgos'!$AA$34="Menor"),CONCATENATE("R4C",'Mapa de Riesgos'!$O$34),"")</f>
        <v/>
      </c>
      <c r="T49" s="75" t="str">
        <f>IF(AND('Mapa de Riesgos'!$Y$35="Muy Baja",'Mapa de Riesgos'!$AA$35="Menor"),CONCATENATE("R4C",'Mapa de Riesgos'!$O$35),"")</f>
        <v/>
      </c>
      <c r="U49" s="76" t="str">
        <f>IF(AND('Mapa de Riesgos'!$Y$36="Muy Baja",'Mapa de Riesgos'!$AA$36="Menor"),CONCATENATE("R4C",'Mapa de Riesgos'!$O$36),"")</f>
        <v/>
      </c>
      <c r="V49" s="65" t="str">
        <f>IF(AND('Mapa de Riesgos'!$Y$31="Muy Baja",'Mapa de Riesgos'!$AA$31="Moderado"),CONCATENATE("R4C",'Mapa de Riesgos'!$O$31),"")</f>
        <v/>
      </c>
      <c r="W49" s="66" t="str">
        <f>IF(AND('Mapa de Riesgos'!$Y$32="Muy Baja",'Mapa de Riesgos'!$AA$32="Moderado"),CONCATENATE("R4C",'Mapa de Riesgos'!$O$32),"")</f>
        <v/>
      </c>
      <c r="X49" s="66" t="str">
        <f>IF(AND('Mapa de Riesgos'!$Y$33="Muy Baja",'Mapa de Riesgos'!$AA$33="Moderado"),CONCATENATE("R4C",'Mapa de Riesgos'!$O$33),"")</f>
        <v/>
      </c>
      <c r="Y49" s="66" t="str">
        <f>IF(AND('Mapa de Riesgos'!$Y$34="Muy Baja",'Mapa de Riesgos'!$AA$34="Moderado"),CONCATENATE("R4C",'Mapa de Riesgos'!$O$34),"")</f>
        <v/>
      </c>
      <c r="Z49" s="66" t="str">
        <f>IF(AND('Mapa de Riesgos'!$Y$35="Muy Baja",'Mapa de Riesgos'!$AA$35="Moderado"),CONCATENATE("R4C",'Mapa de Riesgos'!$O$35),"")</f>
        <v/>
      </c>
      <c r="AA49" s="67" t="str">
        <f>IF(AND('Mapa de Riesgos'!$Y$36="Muy Baja",'Mapa de Riesgos'!$AA$36="Moderado"),CONCATENATE("R4C",'Mapa de Riesgos'!$O$36),"")</f>
        <v/>
      </c>
      <c r="AB49" s="50" t="str">
        <f>IF(AND('Mapa de Riesgos'!$Y$31="Muy Baja",'Mapa de Riesgos'!$AA$31="Mayor"),CONCATENATE("R4C",'Mapa de Riesgos'!$O$31),"")</f>
        <v/>
      </c>
      <c r="AC49" s="51" t="str">
        <f>IF(AND('Mapa de Riesgos'!$Y$32="Muy Baja",'Mapa de Riesgos'!$AA$32="Mayor"),CONCATENATE("R4C",'Mapa de Riesgos'!$O$32),"")</f>
        <v/>
      </c>
      <c r="AD49" s="51" t="str">
        <f>IF(AND('Mapa de Riesgos'!$Y$33="Muy Baja",'Mapa de Riesgos'!$AA$33="Mayor"),CONCATENATE("R4C",'Mapa de Riesgos'!$O$33),"")</f>
        <v/>
      </c>
      <c r="AE49" s="51" t="str">
        <f>IF(AND('Mapa de Riesgos'!$Y$34="Muy Baja",'Mapa de Riesgos'!$AA$34="Mayor"),CONCATENATE("R4C",'Mapa de Riesgos'!$O$34),"")</f>
        <v/>
      </c>
      <c r="AF49" s="51" t="str">
        <f>IF(AND('Mapa de Riesgos'!$Y$35="Muy Baja",'Mapa de Riesgos'!$AA$35="Mayor"),CONCATENATE("R4C",'Mapa de Riesgos'!$O$35),"")</f>
        <v/>
      </c>
      <c r="AG49" s="52" t="str">
        <f>IF(AND('Mapa de Riesgos'!$Y$36="Muy Baja",'Mapa de Riesgos'!$AA$36="Mayor"),CONCATENATE("R4C",'Mapa de Riesgos'!$O$36),"")</f>
        <v/>
      </c>
      <c r="AH49" s="53" t="str">
        <f>IF(AND('Mapa de Riesgos'!$Y$31="Muy Baja",'Mapa de Riesgos'!$AA$31="Catastrófico"),CONCATENATE("R4C",'Mapa de Riesgos'!$O$31),"")</f>
        <v/>
      </c>
      <c r="AI49" s="54" t="str">
        <f>IF(AND('Mapa de Riesgos'!$Y$32="Muy Baja",'Mapa de Riesgos'!$AA$32="Catastrófico"),CONCATENATE("R4C",'Mapa de Riesgos'!$O$32),"")</f>
        <v/>
      </c>
      <c r="AJ49" s="54" t="str">
        <f>IF(AND('Mapa de Riesgos'!$Y$33="Muy Baja",'Mapa de Riesgos'!$AA$33="Catastrófico"),CONCATENATE("R4C",'Mapa de Riesgos'!$O$33),"")</f>
        <v/>
      </c>
      <c r="AK49" s="54" t="str">
        <f>IF(AND('Mapa de Riesgos'!$Y$34="Muy Baja",'Mapa de Riesgos'!$AA$34="Catastrófico"),CONCATENATE("R4C",'Mapa de Riesgos'!$O$34),"")</f>
        <v/>
      </c>
      <c r="AL49" s="54" t="str">
        <f>IF(AND('Mapa de Riesgos'!$Y$35="Muy Baja",'Mapa de Riesgos'!$AA$35="Catastrófico"),CONCATENATE("R4C",'Mapa de Riesgos'!$O$35),"")</f>
        <v/>
      </c>
      <c r="AM49" s="55" t="str">
        <f>IF(AND('Mapa de Riesgos'!$Y$36="Muy Baja",'Mapa de Riesgos'!$AA$36="Catastrófico"),CONCATENATE("R4C",'Mapa de Riesgos'!$O$36),"")</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459"/>
      <c r="C50" s="459"/>
      <c r="D50" s="460"/>
      <c r="E50" s="558"/>
      <c r="F50" s="557"/>
      <c r="G50" s="557"/>
      <c r="H50" s="557"/>
      <c r="I50" s="573"/>
      <c r="J50" s="74" t="str">
        <f>IF(AND('Mapa de Riesgos'!$Y$37="Muy Baja",'Mapa de Riesgos'!$AA$37="Leve"),CONCATENATE("R5C",'Mapa de Riesgos'!$O$37),"")</f>
        <v/>
      </c>
      <c r="K50" s="75" t="str">
        <f>IF(AND('Mapa de Riesgos'!$Y$38="Muy Baja",'Mapa de Riesgos'!$AA$38="Leve"),CONCATENATE("R5C",'Mapa de Riesgos'!$O$38),"")</f>
        <v/>
      </c>
      <c r="L50" s="75" t="str">
        <f>IF(AND('Mapa de Riesgos'!$Y$39="Muy Baja",'Mapa de Riesgos'!$AA$39="Leve"),CONCATENATE("R5C",'Mapa de Riesgos'!$O$39),"")</f>
        <v/>
      </c>
      <c r="M50" s="75" t="str">
        <f>IF(AND('Mapa de Riesgos'!$Y$40="Muy Baja",'Mapa de Riesgos'!$AA$40="Leve"),CONCATENATE("R5C",'Mapa de Riesgos'!$O$40),"")</f>
        <v/>
      </c>
      <c r="N50" s="75" t="str">
        <f>IF(AND('Mapa de Riesgos'!$Y$41="Muy Baja",'Mapa de Riesgos'!$AA$41="Leve"),CONCATENATE("R5C",'Mapa de Riesgos'!$O$41),"")</f>
        <v/>
      </c>
      <c r="O50" s="76" t="str">
        <f>IF(AND('Mapa de Riesgos'!$Y$42="Muy Baja",'Mapa de Riesgos'!$AA$42="Leve"),CONCATENATE("R5C",'Mapa de Riesgos'!$O$42),"")</f>
        <v/>
      </c>
      <c r="P50" s="74" t="str">
        <f>IF(AND('Mapa de Riesgos'!$Y$37="Muy Baja",'Mapa de Riesgos'!$AA$37="Menor"),CONCATENATE("R5C",'Mapa de Riesgos'!$O$37),"")</f>
        <v/>
      </c>
      <c r="Q50" s="75" t="str">
        <f>IF(AND('Mapa de Riesgos'!$Y$38="Muy Baja",'Mapa de Riesgos'!$AA$38="Menor"),CONCATENATE("R5C",'Mapa de Riesgos'!$O$38),"")</f>
        <v/>
      </c>
      <c r="R50" s="75" t="str">
        <f>IF(AND('Mapa de Riesgos'!$Y$39="Muy Baja",'Mapa de Riesgos'!$AA$39="Menor"),CONCATENATE("R5C",'Mapa de Riesgos'!$O$39),"")</f>
        <v/>
      </c>
      <c r="S50" s="75" t="str">
        <f>IF(AND('Mapa de Riesgos'!$Y$40="Muy Baja",'Mapa de Riesgos'!$AA$40="Menor"),CONCATENATE("R5C",'Mapa de Riesgos'!$O$40),"")</f>
        <v/>
      </c>
      <c r="T50" s="75" t="str">
        <f>IF(AND('Mapa de Riesgos'!$Y$41="Muy Baja",'Mapa de Riesgos'!$AA$41="Menor"),CONCATENATE("R5C",'Mapa de Riesgos'!$O$41),"")</f>
        <v/>
      </c>
      <c r="U50" s="76" t="str">
        <f>IF(AND('Mapa de Riesgos'!$Y$42="Muy Baja",'Mapa de Riesgos'!$AA$42="Menor"),CONCATENATE("R5C",'Mapa de Riesgos'!$O$42),"")</f>
        <v/>
      </c>
      <c r="V50" s="65" t="str">
        <f>IF(AND('Mapa de Riesgos'!$Y$37="Muy Baja",'Mapa de Riesgos'!$AA$37="Moderado"),CONCATENATE("R5C",'Mapa de Riesgos'!$O$37),"")</f>
        <v/>
      </c>
      <c r="W50" s="66" t="str">
        <f>IF(AND('Mapa de Riesgos'!$Y$38="Muy Baja",'Mapa de Riesgos'!$AA$38="Moderado"),CONCATENATE("R5C",'Mapa de Riesgos'!$O$38),"")</f>
        <v/>
      </c>
      <c r="X50" s="66" t="str">
        <f>IF(AND('Mapa de Riesgos'!$Y$39="Muy Baja",'Mapa de Riesgos'!$AA$39="Moderado"),CONCATENATE("R5C",'Mapa de Riesgos'!$O$39),"")</f>
        <v/>
      </c>
      <c r="Y50" s="66" t="str">
        <f>IF(AND('Mapa de Riesgos'!$Y$40="Muy Baja",'Mapa de Riesgos'!$AA$40="Moderado"),CONCATENATE("R5C",'Mapa de Riesgos'!$O$40),"")</f>
        <v/>
      </c>
      <c r="Z50" s="66" t="str">
        <f>IF(AND('Mapa de Riesgos'!$Y$41="Muy Baja",'Mapa de Riesgos'!$AA$41="Moderado"),CONCATENATE("R5C",'Mapa de Riesgos'!$O$41),"")</f>
        <v/>
      </c>
      <c r="AA50" s="67" t="str">
        <f>IF(AND('Mapa de Riesgos'!$Y$42="Muy Baja",'Mapa de Riesgos'!$AA$42="Moderado"),CONCATENATE("R5C",'Mapa de Riesgos'!$O$42),"")</f>
        <v/>
      </c>
      <c r="AB50" s="50" t="str">
        <f>IF(AND('Mapa de Riesgos'!$Y$37="Muy Baja",'Mapa de Riesgos'!$AA$37="Mayor"),CONCATENATE("R5C",'Mapa de Riesgos'!$O$37),"")</f>
        <v/>
      </c>
      <c r="AC50" s="51" t="str">
        <f>IF(AND('Mapa de Riesgos'!$Y$38="Muy Baja",'Mapa de Riesgos'!$AA$38="Mayor"),CONCATENATE("R5C",'Mapa de Riesgos'!$O$38),"")</f>
        <v/>
      </c>
      <c r="AD50" s="51" t="str">
        <f>IF(AND('Mapa de Riesgos'!$Y$39="Muy Baja",'Mapa de Riesgos'!$AA$39="Mayor"),CONCATENATE("R5C",'Mapa de Riesgos'!$O$39),"")</f>
        <v/>
      </c>
      <c r="AE50" s="51" t="str">
        <f>IF(AND('Mapa de Riesgos'!$Y$40="Muy Baja",'Mapa de Riesgos'!$AA$40="Mayor"),CONCATENATE("R5C",'Mapa de Riesgos'!$O$40),"")</f>
        <v/>
      </c>
      <c r="AF50" s="51" t="str">
        <f>IF(AND('Mapa de Riesgos'!$Y$41="Muy Baja",'Mapa de Riesgos'!$AA$41="Mayor"),CONCATENATE("R5C",'Mapa de Riesgos'!$O$41),"")</f>
        <v/>
      </c>
      <c r="AG50" s="52" t="str">
        <f>IF(AND('Mapa de Riesgos'!$Y$42="Muy Baja",'Mapa de Riesgos'!$AA$42="Mayor"),CONCATENATE("R5C",'Mapa de Riesgos'!$O$42),"")</f>
        <v/>
      </c>
      <c r="AH50" s="53" t="str">
        <f>IF(AND('Mapa de Riesgos'!$Y$37="Muy Baja",'Mapa de Riesgos'!$AA$37="Catastrófico"),CONCATENATE("R5C",'Mapa de Riesgos'!$O$37),"")</f>
        <v/>
      </c>
      <c r="AI50" s="54" t="str">
        <f>IF(AND('Mapa de Riesgos'!$Y$38="Muy Baja",'Mapa de Riesgos'!$AA$38="Catastrófico"),CONCATENATE("R5C",'Mapa de Riesgos'!$O$38),"")</f>
        <v/>
      </c>
      <c r="AJ50" s="54" t="str">
        <f>IF(AND('Mapa de Riesgos'!$Y$39="Muy Baja",'Mapa de Riesgos'!$AA$39="Catastrófico"),CONCATENATE("R5C",'Mapa de Riesgos'!$O$39),"")</f>
        <v/>
      </c>
      <c r="AK50" s="54" t="str">
        <f>IF(AND('Mapa de Riesgos'!$Y$40="Muy Baja",'Mapa de Riesgos'!$AA$40="Catastrófico"),CONCATENATE("R5C",'Mapa de Riesgos'!$O$40),"")</f>
        <v/>
      </c>
      <c r="AL50" s="54" t="str">
        <f>IF(AND('Mapa de Riesgos'!$Y$41="Muy Baja",'Mapa de Riesgos'!$AA$41="Catastrófico"),CONCATENATE("R5C",'Mapa de Riesgos'!$O$41),"")</f>
        <v/>
      </c>
      <c r="AM50" s="55" t="str">
        <f>IF(AND('Mapa de Riesgos'!$Y$42="Muy Baja",'Mapa de Riesgos'!$AA$42="Catastrófico"),CONCATENATE("R5C",'Mapa de Riesgos'!$O$42),"")</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459"/>
      <c r="C51" s="459"/>
      <c r="D51" s="460"/>
      <c r="E51" s="558"/>
      <c r="F51" s="557"/>
      <c r="G51" s="557"/>
      <c r="H51" s="557"/>
      <c r="I51" s="573"/>
      <c r="J51" s="74" t="str">
        <f>IF(AND('Mapa de Riesgos'!$Y$43="Muy Baja",'Mapa de Riesgos'!$AA$43="Leve"),CONCATENATE("R6C",'Mapa de Riesgos'!$O$43),"")</f>
        <v/>
      </c>
      <c r="K51" s="75" t="str">
        <f>IF(AND('Mapa de Riesgos'!$Y$44="Muy Baja",'Mapa de Riesgos'!$AA$44="Leve"),CONCATENATE("R6C",'Mapa de Riesgos'!$O$44),"")</f>
        <v/>
      </c>
      <c r="L51" s="75" t="str">
        <f>IF(AND('Mapa de Riesgos'!$Y$45="Muy Baja",'Mapa de Riesgos'!$AA$45="Leve"),CONCATENATE("R6C",'Mapa de Riesgos'!$O$45),"")</f>
        <v/>
      </c>
      <c r="M51" s="75" t="str">
        <f>IF(AND('Mapa de Riesgos'!$Y$46="Muy Baja",'Mapa de Riesgos'!$AA$46="Leve"),CONCATENATE("R6C",'Mapa de Riesgos'!$O$46),"")</f>
        <v/>
      </c>
      <c r="N51" s="75" t="str">
        <f>IF(AND('Mapa de Riesgos'!$Y$47="Muy Baja",'Mapa de Riesgos'!$AA$47="Leve"),CONCATENATE("R6C",'Mapa de Riesgos'!$O$47),"")</f>
        <v/>
      </c>
      <c r="O51" s="76" t="str">
        <f>IF(AND('Mapa de Riesgos'!$Y$48="Muy Baja",'Mapa de Riesgos'!$AA$48="Leve"),CONCATENATE("R6C",'Mapa de Riesgos'!$O$48),"")</f>
        <v/>
      </c>
      <c r="P51" s="74" t="str">
        <f>IF(AND('Mapa de Riesgos'!$Y$43="Muy Baja",'Mapa de Riesgos'!$AA$43="Menor"),CONCATENATE("R6C",'Mapa de Riesgos'!$O$43),"")</f>
        <v/>
      </c>
      <c r="Q51" s="75" t="str">
        <f>IF(AND('Mapa de Riesgos'!$Y$44="Muy Baja",'Mapa de Riesgos'!$AA$44="Menor"),CONCATENATE("R6C",'Mapa de Riesgos'!$O$44),"")</f>
        <v/>
      </c>
      <c r="R51" s="75" t="str">
        <f>IF(AND('Mapa de Riesgos'!$Y$45="Muy Baja",'Mapa de Riesgos'!$AA$45="Menor"),CONCATENATE("R6C",'Mapa de Riesgos'!$O$45),"")</f>
        <v/>
      </c>
      <c r="S51" s="75" t="str">
        <f>IF(AND('Mapa de Riesgos'!$Y$46="Muy Baja",'Mapa de Riesgos'!$AA$46="Menor"),CONCATENATE("R6C",'Mapa de Riesgos'!$O$46),"")</f>
        <v/>
      </c>
      <c r="T51" s="75" t="str">
        <f>IF(AND('Mapa de Riesgos'!$Y$47="Muy Baja",'Mapa de Riesgos'!$AA$47="Menor"),CONCATENATE("R6C",'Mapa de Riesgos'!$O$47),"")</f>
        <v/>
      </c>
      <c r="U51" s="76" t="str">
        <f>IF(AND('Mapa de Riesgos'!$Y$48="Muy Baja",'Mapa de Riesgos'!$AA$48="Menor"),CONCATENATE("R6C",'Mapa de Riesgos'!$O$48),"")</f>
        <v/>
      </c>
      <c r="V51" s="65" t="str">
        <f>IF(AND('Mapa de Riesgos'!$Y$43="Muy Baja",'Mapa de Riesgos'!$AA$43="Moderado"),CONCATENATE("R6C",'Mapa de Riesgos'!$O$43),"")</f>
        <v/>
      </c>
      <c r="W51" s="66" t="str">
        <f>IF(AND('Mapa de Riesgos'!$Y$44="Muy Baja",'Mapa de Riesgos'!$AA$44="Moderado"),CONCATENATE("R6C",'Mapa de Riesgos'!$O$44),"")</f>
        <v/>
      </c>
      <c r="X51" s="66" t="str">
        <f>IF(AND('Mapa de Riesgos'!$Y$45="Muy Baja",'Mapa de Riesgos'!$AA$45="Moderado"),CONCATENATE("R6C",'Mapa de Riesgos'!$O$45),"")</f>
        <v/>
      </c>
      <c r="Y51" s="66" t="str">
        <f>IF(AND('Mapa de Riesgos'!$Y$46="Muy Baja",'Mapa de Riesgos'!$AA$46="Moderado"),CONCATENATE("R6C",'Mapa de Riesgos'!$O$46),"")</f>
        <v/>
      </c>
      <c r="Z51" s="66" t="str">
        <f>IF(AND('Mapa de Riesgos'!$Y$47="Muy Baja",'Mapa de Riesgos'!$AA$47="Moderado"),CONCATENATE("R6C",'Mapa de Riesgos'!$O$47),"")</f>
        <v/>
      </c>
      <c r="AA51" s="67" t="str">
        <f>IF(AND('Mapa de Riesgos'!$Y$48="Muy Baja",'Mapa de Riesgos'!$AA$48="Moderado"),CONCATENATE("R6C",'Mapa de Riesgos'!$O$48),"")</f>
        <v/>
      </c>
      <c r="AB51" s="50" t="str">
        <f>IF(AND('Mapa de Riesgos'!$Y$43="Muy Baja",'Mapa de Riesgos'!$AA$43="Mayor"),CONCATENATE("R6C",'Mapa de Riesgos'!$O$43),"")</f>
        <v/>
      </c>
      <c r="AC51" s="51" t="str">
        <f>IF(AND('Mapa de Riesgos'!$Y$44="Muy Baja",'Mapa de Riesgos'!$AA$44="Mayor"),CONCATENATE("R6C",'Mapa de Riesgos'!$O$44),"")</f>
        <v/>
      </c>
      <c r="AD51" s="51" t="str">
        <f>IF(AND('Mapa de Riesgos'!$Y$45="Muy Baja",'Mapa de Riesgos'!$AA$45="Mayor"),CONCATENATE("R6C",'Mapa de Riesgos'!$O$45),"")</f>
        <v/>
      </c>
      <c r="AE51" s="51" t="str">
        <f>IF(AND('Mapa de Riesgos'!$Y$46="Muy Baja",'Mapa de Riesgos'!$AA$46="Mayor"),CONCATENATE("R6C",'Mapa de Riesgos'!$O$46),"")</f>
        <v/>
      </c>
      <c r="AF51" s="51" t="str">
        <f>IF(AND('Mapa de Riesgos'!$Y$47="Muy Baja",'Mapa de Riesgos'!$AA$47="Mayor"),CONCATENATE("R6C",'Mapa de Riesgos'!$O$47),"")</f>
        <v/>
      </c>
      <c r="AG51" s="52" t="str">
        <f>IF(AND('Mapa de Riesgos'!$Y$48="Muy Baja",'Mapa de Riesgos'!$AA$48="Mayor"),CONCATENATE("R6C",'Mapa de Riesgos'!$O$48),"")</f>
        <v/>
      </c>
      <c r="AH51" s="53" t="str">
        <f>IF(AND('Mapa de Riesgos'!$Y$43="Muy Baja",'Mapa de Riesgos'!$AA$43="Catastrófico"),CONCATENATE("R6C",'Mapa de Riesgos'!$O$43),"")</f>
        <v/>
      </c>
      <c r="AI51" s="54" t="str">
        <f>IF(AND('Mapa de Riesgos'!$Y$44="Muy Baja",'Mapa de Riesgos'!$AA$44="Catastrófico"),CONCATENATE("R6C",'Mapa de Riesgos'!$O$44),"")</f>
        <v/>
      </c>
      <c r="AJ51" s="54" t="str">
        <f>IF(AND('Mapa de Riesgos'!$Y$45="Muy Baja",'Mapa de Riesgos'!$AA$45="Catastrófico"),CONCATENATE("R6C",'Mapa de Riesgos'!$O$45),"")</f>
        <v/>
      </c>
      <c r="AK51" s="54" t="str">
        <f>IF(AND('Mapa de Riesgos'!$Y$46="Muy Baja",'Mapa de Riesgos'!$AA$46="Catastrófico"),CONCATENATE("R6C",'Mapa de Riesgos'!$O$46),"")</f>
        <v/>
      </c>
      <c r="AL51" s="54" t="str">
        <f>IF(AND('Mapa de Riesgos'!$Y$47="Muy Baja",'Mapa de Riesgos'!$AA$47="Catastrófico"),CONCATENATE("R6C",'Mapa de Riesgos'!$O$47),"")</f>
        <v/>
      </c>
      <c r="AM51" s="55" t="str">
        <f>IF(AND('Mapa de Riesgos'!$Y$48="Muy Baja",'Mapa de Riesgos'!$AA$48="Catastrófico"),CONCATENATE("R6C",'Mapa de Riesgos'!$O$48),"")</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459"/>
      <c r="C52" s="459"/>
      <c r="D52" s="460"/>
      <c r="E52" s="558"/>
      <c r="F52" s="557"/>
      <c r="G52" s="557"/>
      <c r="H52" s="557"/>
      <c r="I52" s="573"/>
      <c r="J52" s="74" t="str">
        <f>IF(AND('Mapa de Riesgos'!$Y$49="Muy Baja",'Mapa de Riesgos'!$AA$49="Leve"),CONCATENATE("R7C",'Mapa de Riesgos'!$O$49),"")</f>
        <v/>
      </c>
      <c r="K52" s="75" t="str">
        <f>IF(AND('Mapa de Riesgos'!$Y$50="Muy Baja",'Mapa de Riesgos'!$AA$50="Leve"),CONCATENATE("R7C",'Mapa de Riesgos'!$O$50),"")</f>
        <v/>
      </c>
      <c r="L52" s="75" t="str">
        <f>IF(AND('Mapa de Riesgos'!$Y$51="Muy Baja",'Mapa de Riesgos'!$AA$51="Leve"),CONCATENATE("R7C",'Mapa de Riesgos'!$O$51),"")</f>
        <v/>
      </c>
      <c r="M52" s="75" t="str">
        <f>IF(AND('Mapa de Riesgos'!$Y$52="Muy Baja",'Mapa de Riesgos'!$AA$52="Leve"),CONCATENATE("R7C",'Mapa de Riesgos'!$O$52),"")</f>
        <v/>
      </c>
      <c r="N52" s="75" t="str">
        <f>IF(AND('Mapa de Riesgos'!$Y$53="Muy Baja",'Mapa de Riesgos'!$AA$53="Leve"),CONCATENATE("R7C",'Mapa de Riesgos'!$O$53),"")</f>
        <v/>
      </c>
      <c r="O52" s="76" t="str">
        <f>IF(AND('Mapa de Riesgos'!$Y$54="Muy Baja",'Mapa de Riesgos'!$AA$54="Leve"),CONCATENATE("R7C",'Mapa de Riesgos'!$O$54),"")</f>
        <v/>
      </c>
      <c r="P52" s="74" t="str">
        <f>IF(AND('Mapa de Riesgos'!$Y$49="Muy Baja",'Mapa de Riesgos'!$AA$49="Menor"),CONCATENATE("R7C",'Mapa de Riesgos'!$O$49),"")</f>
        <v/>
      </c>
      <c r="Q52" s="75" t="str">
        <f>IF(AND('Mapa de Riesgos'!$Y$50="Muy Baja",'Mapa de Riesgos'!$AA$50="Menor"),CONCATENATE("R7C",'Mapa de Riesgos'!$O$50),"")</f>
        <v/>
      </c>
      <c r="R52" s="75" t="str">
        <f>IF(AND('Mapa de Riesgos'!$Y$51="Muy Baja",'Mapa de Riesgos'!$AA$51="Menor"),CONCATENATE("R7C",'Mapa de Riesgos'!$O$51),"")</f>
        <v/>
      </c>
      <c r="S52" s="75" t="str">
        <f>IF(AND('Mapa de Riesgos'!$Y$52="Muy Baja",'Mapa de Riesgos'!$AA$52="Menor"),CONCATENATE("R7C",'Mapa de Riesgos'!$O$52),"")</f>
        <v/>
      </c>
      <c r="T52" s="75" t="str">
        <f>IF(AND('Mapa de Riesgos'!$Y$53="Muy Baja",'Mapa de Riesgos'!$AA$53="Menor"),CONCATENATE("R7C",'Mapa de Riesgos'!$O$53),"")</f>
        <v/>
      </c>
      <c r="U52" s="76" t="str">
        <f>IF(AND('Mapa de Riesgos'!$Y$54="Muy Baja",'Mapa de Riesgos'!$AA$54="Menor"),CONCATENATE("R7C",'Mapa de Riesgos'!$O$54),"")</f>
        <v/>
      </c>
      <c r="V52" s="65" t="str">
        <f>IF(AND('Mapa de Riesgos'!$Y$49="Muy Baja",'Mapa de Riesgos'!$AA$49="Moderado"),CONCATENATE("R7C",'Mapa de Riesgos'!$O$49),"")</f>
        <v/>
      </c>
      <c r="W52" s="66" t="str">
        <f>IF(AND('Mapa de Riesgos'!$Y$50="Muy Baja",'Mapa de Riesgos'!$AA$50="Moderado"),CONCATENATE("R7C",'Mapa de Riesgos'!$O$50),"")</f>
        <v/>
      </c>
      <c r="X52" s="66" t="str">
        <f>IF(AND('Mapa de Riesgos'!$Y$51="Muy Baja",'Mapa de Riesgos'!$AA$51="Moderado"),CONCATENATE("R7C",'Mapa de Riesgos'!$O$51),"")</f>
        <v/>
      </c>
      <c r="Y52" s="66" t="str">
        <f>IF(AND('Mapa de Riesgos'!$Y$52="Muy Baja",'Mapa de Riesgos'!$AA$52="Moderado"),CONCATENATE("R7C",'Mapa de Riesgos'!$O$52),"")</f>
        <v/>
      </c>
      <c r="Z52" s="66" t="str">
        <f>IF(AND('Mapa de Riesgos'!$Y$53="Muy Baja",'Mapa de Riesgos'!$AA$53="Moderado"),CONCATENATE("R7C",'Mapa de Riesgos'!$O$53),"")</f>
        <v/>
      </c>
      <c r="AA52" s="67" t="str">
        <f>IF(AND('Mapa de Riesgos'!$Y$54="Muy Baja",'Mapa de Riesgos'!$AA$54="Moderado"),CONCATENATE("R7C",'Mapa de Riesgos'!$O$54),"")</f>
        <v/>
      </c>
      <c r="AB52" s="50" t="str">
        <f>IF(AND('Mapa de Riesgos'!$Y$49="Muy Baja",'Mapa de Riesgos'!$AA$49="Mayor"),CONCATENATE("R7C",'Mapa de Riesgos'!$O$49),"")</f>
        <v/>
      </c>
      <c r="AC52" s="51" t="str">
        <f>IF(AND('Mapa de Riesgos'!$Y$50="Muy Baja",'Mapa de Riesgos'!$AA$50="Mayor"),CONCATENATE("R7C",'Mapa de Riesgos'!$O$50),"")</f>
        <v/>
      </c>
      <c r="AD52" s="51" t="str">
        <f>IF(AND('Mapa de Riesgos'!$Y$51="Muy Baja",'Mapa de Riesgos'!$AA$51="Mayor"),CONCATENATE("R7C",'Mapa de Riesgos'!$O$51),"")</f>
        <v/>
      </c>
      <c r="AE52" s="51" t="str">
        <f>IF(AND('Mapa de Riesgos'!$Y$52="Muy Baja",'Mapa de Riesgos'!$AA$52="Mayor"),CONCATENATE("R7C",'Mapa de Riesgos'!$O$52),"")</f>
        <v/>
      </c>
      <c r="AF52" s="51" t="str">
        <f>IF(AND('Mapa de Riesgos'!$Y$53="Muy Baja",'Mapa de Riesgos'!$AA$53="Mayor"),CONCATENATE("R7C",'Mapa de Riesgos'!$O$53),"")</f>
        <v/>
      </c>
      <c r="AG52" s="52" t="str">
        <f>IF(AND('Mapa de Riesgos'!$Y$54="Muy Baja",'Mapa de Riesgos'!$AA$54="Mayor"),CONCATENATE("R7C",'Mapa de Riesgos'!$O$54),"")</f>
        <v/>
      </c>
      <c r="AH52" s="53" t="str">
        <f>IF(AND('Mapa de Riesgos'!$Y$49="Muy Baja",'Mapa de Riesgos'!$AA$49="Catastrófico"),CONCATENATE("R7C",'Mapa de Riesgos'!$O$49),"")</f>
        <v/>
      </c>
      <c r="AI52" s="54" t="str">
        <f>IF(AND('Mapa de Riesgos'!$Y$50="Muy Baja",'Mapa de Riesgos'!$AA$50="Catastrófico"),CONCATENATE("R7C",'Mapa de Riesgos'!$O$50),"")</f>
        <v/>
      </c>
      <c r="AJ52" s="54" t="str">
        <f>IF(AND('Mapa de Riesgos'!$Y$51="Muy Baja",'Mapa de Riesgos'!$AA$51="Catastrófico"),CONCATENATE("R7C",'Mapa de Riesgos'!$O$51),"")</f>
        <v/>
      </c>
      <c r="AK52" s="54" t="str">
        <f>IF(AND('Mapa de Riesgos'!$Y$52="Muy Baja",'Mapa de Riesgos'!$AA$52="Catastrófico"),CONCATENATE("R7C",'Mapa de Riesgos'!$O$52),"")</f>
        <v/>
      </c>
      <c r="AL52" s="54" t="str">
        <f>IF(AND('Mapa de Riesgos'!$Y$53="Muy Baja",'Mapa de Riesgos'!$AA$53="Catastrófico"),CONCATENATE("R7C",'Mapa de Riesgos'!$O$53),"")</f>
        <v/>
      </c>
      <c r="AM52" s="55" t="str">
        <f>IF(AND('Mapa de Riesgos'!$Y$54="Muy Baja",'Mapa de Riesgos'!$AA$54="Catastrófico"),CONCATENATE("R7C",'Mapa de Riesgos'!$O$54),"")</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459"/>
      <c r="C53" s="459"/>
      <c r="D53" s="460"/>
      <c r="E53" s="558"/>
      <c r="F53" s="557"/>
      <c r="G53" s="557"/>
      <c r="H53" s="557"/>
      <c r="I53" s="573"/>
      <c r="J53" s="74" t="str">
        <f>IF(AND('Mapa de Riesgos'!$Y$55="Muy Baja",'Mapa de Riesgos'!$AA$55="Leve"),CONCATENATE("R8C",'Mapa de Riesgos'!$O$55),"")</f>
        <v/>
      </c>
      <c r="K53" s="75" t="str">
        <f>IF(AND('Mapa de Riesgos'!$Y$56="Muy Baja",'Mapa de Riesgos'!$AA$56="Leve"),CONCATENATE("R8C",'Mapa de Riesgos'!$O$56),"")</f>
        <v/>
      </c>
      <c r="L53" s="75" t="str">
        <f>IF(AND('Mapa de Riesgos'!$Y$57="Muy Baja",'Mapa de Riesgos'!$AA$57="Leve"),CONCATENATE("R8C",'Mapa de Riesgos'!$O$57),"")</f>
        <v/>
      </c>
      <c r="M53" s="75" t="str">
        <f>IF(AND('Mapa de Riesgos'!$Y$58="Muy Baja",'Mapa de Riesgos'!$AA$58="Leve"),CONCATENATE("R8C",'Mapa de Riesgos'!$O$58),"")</f>
        <v/>
      </c>
      <c r="N53" s="75" t="str">
        <f>IF(AND('Mapa de Riesgos'!$Y$59="Muy Baja",'Mapa de Riesgos'!$AA$59="Leve"),CONCATENATE("R8C",'Mapa de Riesgos'!$O$59),"")</f>
        <v/>
      </c>
      <c r="O53" s="76" t="str">
        <f>IF(AND('Mapa de Riesgos'!$Y$60="Muy Baja",'Mapa de Riesgos'!$AA$60="Leve"),CONCATENATE("R8C",'Mapa de Riesgos'!$O$60),"")</f>
        <v/>
      </c>
      <c r="P53" s="74" t="str">
        <f>IF(AND('Mapa de Riesgos'!$Y$55="Muy Baja",'Mapa de Riesgos'!$AA$55="Menor"),CONCATENATE("R8C",'Mapa de Riesgos'!$O$55),"")</f>
        <v/>
      </c>
      <c r="Q53" s="75" t="str">
        <f>IF(AND('Mapa de Riesgos'!$Y$56="Muy Baja",'Mapa de Riesgos'!$AA$56="Menor"),CONCATENATE("R8C",'Mapa de Riesgos'!$O$56),"")</f>
        <v/>
      </c>
      <c r="R53" s="75" t="str">
        <f>IF(AND('Mapa de Riesgos'!$Y$57="Muy Baja",'Mapa de Riesgos'!$AA$57="Menor"),CONCATENATE("R8C",'Mapa de Riesgos'!$O$57),"")</f>
        <v/>
      </c>
      <c r="S53" s="75" t="str">
        <f>IF(AND('Mapa de Riesgos'!$Y$58="Muy Baja",'Mapa de Riesgos'!$AA$58="Menor"),CONCATENATE("R8C",'Mapa de Riesgos'!$O$58),"")</f>
        <v/>
      </c>
      <c r="T53" s="75" t="str">
        <f>IF(AND('Mapa de Riesgos'!$Y$59="Muy Baja",'Mapa de Riesgos'!$AA$59="Menor"),CONCATENATE("R8C",'Mapa de Riesgos'!$O$59),"")</f>
        <v/>
      </c>
      <c r="U53" s="76" t="str">
        <f>IF(AND('Mapa de Riesgos'!$Y$60="Muy Baja",'Mapa de Riesgos'!$AA$60="Menor"),CONCATENATE("R8C",'Mapa de Riesgos'!$O$60),"")</f>
        <v/>
      </c>
      <c r="V53" s="65" t="str">
        <f>IF(AND('Mapa de Riesgos'!$Y$55="Muy Baja",'Mapa de Riesgos'!$AA$55="Moderado"),CONCATENATE("R8C",'Mapa de Riesgos'!$O$55),"")</f>
        <v/>
      </c>
      <c r="W53" s="66" t="str">
        <f>IF(AND('Mapa de Riesgos'!$Y$56="Muy Baja",'Mapa de Riesgos'!$AA$56="Moderado"),CONCATENATE("R8C",'Mapa de Riesgos'!$O$56),"")</f>
        <v/>
      </c>
      <c r="X53" s="66" t="str">
        <f>IF(AND('Mapa de Riesgos'!$Y$57="Muy Baja",'Mapa de Riesgos'!$AA$57="Moderado"),CONCATENATE("R8C",'Mapa de Riesgos'!$O$57),"")</f>
        <v/>
      </c>
      <c r="Y53" s="66" t="str">
        <f>IF(AND('Mapa de Riesgos'!$Y$58="Muy Baja",'Mapa de Riesgos'!$AA$58="Moderado"),CONCATENATE("R8C",'Mapa de Riesgos'!$O$58),"")</f>
        <v/>
      </c>
      <c r="Z53" s="66" t="str">
        <f>IF(AND('Mapa de Riesgos'!$Y$59="Muy Baja",'Mapa de Riesgos'!$AA$59="Moderado"),CONCATENATE("R8C",'Mapa de Riesgos'!$O$59),"")</f>
        <v/>
      </c>
      <c r="AA53" s="67" t="str">
        <f>IF(AND('Mapa de Riesgos'!$Y$60="Muy Baja",'Mapa de Riesgos'!$AA$60="Moderado"),CONCATENATE("R8C",'Mapa de Riesgos'!$O$60),"")</f>
        <v/>
      </c>
      <c r="AB53" s="50" t="str">
        <f>IF(AND('Mapa de Riesgos'!$Y$55="Muy Baja",'Mapa de Riesgos'!$AA$55="Mayor"),CONCATENATE("R8C",'Mapa de Riesgos'!$O$55),"")</f>
        <v/>
      </c>
      <c r="AC53" s="51" t="str">
        <f>IF(AND('Mapa de Riesgos'!$Y$56="Muy Baja",'Mapa de Riesgos'!$AA$56="Mayor"),CONCATENATE("R8C",'Mapa de Riesgos'!$O$56),"")</f>
        <v/>
      </c>
      <c r="AD53" s="51" t="str">
        <f>IF(AND('Mapa de Riesgos'!$Y$57="Muy Baja",'Mapa de Riesgos'!$AA$57="Mayor"),CONCATENATE("R8C",'Mapa de Riesgos'!$O$57),"")</f>
        <v/>
      </c>
      <c r="AE53" s="51" t="str">
        <f>IF(AND('Mapa de Riesgos'!$Y$58="Muy Baja",'Mapa de Riesgos'!$AA$58="Mayor"),CONCATENATE("R8C",'Mapa de Riesgos'!$O$58),"")</f>
        <v/>
      </c>
      <c r="AF53" s="51" t="str">
        <f>IF(AND('Mapa de Riesgos'!$Y$59="Muy Baja",'Mapa de Riesgos'!$AA$59="Mayor"),CONCATENATE("R8C",'Mapa de Riesgos'!$O$59),"")</f>
        <v/>
      </c>
      <c r="AG53" s="52" t="str">
        <f>IF(AND('Mapa de Riesgos'!$Y$60="Muy Baja",'Mapa de Riesgos'!$AA$60="Mayor"),CONCATENATE("R8C",'Mapa de Riesgos'!$O$60),"")</f>
        <v/>
      </c>
      <c r="AH53" s="53" t="str">
        <f>IF(AND('Mapa de Riesgos'!$Y$55="Muy Baja",'Mapa de Riesgos'!$AA$55="Catastrófico"),CONCATENATE("R8C",'Mapa de Riesgos'!$O$55),"")</f>
        <v/>
      </c>
      <c r="AI53" s="54" t="str">
        <f>IF(AND('Mapa de Riesgos'!$Y$56="Muy Baja",'Mapa de Riesgos'!$AA$56="Catastrófico"),CONCATENATE("R8C",'Mapa de Riesgos'!$O$56),"")</f>
        <v/>
      </c>
      <c r="AJ53" s="54" t="str">
        <f>IF(AND('Mapa de Riesgos'!$Y$57="Muy Baja",'Mapa de Riesgos'!$AA$57="Catastrófico"),CONCATENATE("R8C",'Mapa de Riesgos'!$O$57),"")</f>
        <v/>
      </c>
      <c r="AK53" s="54" t="str">
        <f>IF(AND('Mapa de Riesgos'!$Y$58="Muy Baja",'Mapa de Riesgos'!$AA$58="Catastrófico"),CONCATENATE("R8C",'Mapa de Riesgos'!$O$58),"")</f>
        <v/>
      </c>
      <c r="AL53" s="54" t="str">
        <f>IF(AND('Mapa de Riesgos'!$Y$59="Muy Baja",'Mapa de Riesgos'!$AA$59="Catastrófico"),CONCATENATE("R8C",'Mapa de Riesgos'!$O$59),"")</f>
        <v/>
      </c>
      <c r="AM53" s="55" t="str">
        <f>IF(AND('Mapa de Riesgos'!$Y$60="Muy Baja",'Mapa de Riesgos'!$AA$60="Catastrófico"),CONCATENATE("R8C",'Mapa de Riesgos'!$O$60),"")</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459"/>
      <c r="C54" s="459"/>
      <c r="D54" s="460"/>
      <c r="E54" s="558"/>
      <c r="F54" s="557"/>
      <c r="G54" s="557"/>
      <c r="H54" s="557"/>
      <c r="I54" s="573"/>
      <c r="J54" s="74" t="str">
        <f>IF(AND('Mapa de Riesgos'!$Y$61="Muy Baja",'Mapa de Riesgos'!$AA$61="Leve"),CONCATENATE("R9C",'Mapa de Riesgos'!$O$61),"")</f>
        <v/>
      </c>
      <c r="K54" s="75" t="str">
        <f>IF(AND('Mapa de Riesgos'!$Y$62="Muy Baja",'Mapa de Riesgos'!$AA$62="Leve"),CONCATENATE("R9C",'Mapa de Riesgos'!$O$62),"")</f>
        <v/>
      </c>
      <c r="L54" s="75" t="str">
        <f>IF(AND('Mapa de Riesgos'!$Y$63="Muy Baja",'Mapa de Riesgos'!$AA$63="Leve"),CONCATENATE("R9C",'Mapa de Riesgos'!$O$63),"")</f>
        <v/>
      </c>
      <c r="M54" s="75" t="str">
        <f>IF(AND('Mapa de Riesgos'!$Y$64="Muy Baja",'Mapa de Riesgos'!$AA$64="Leve"),CONCATENATE("R9C",'Mapa de Riesgos'!$O$64),"")</f>
        <v/>
      </c>
      <c r="N54" s="75" t="str">
        <f>IF(AND('Mapa de Riesgos'!$Y$65="Muy Baja",'Mapa de Riesgos'!$AA$65="Leve"),CONCATENATE("R9C",'Mapa de Riesgos'!$O$65),"")</f>
        <v/>
      </c>
      <c r="O54" s="76" t="str">
        <f>IF(AND('Mapa de Riesgos'!$Y$66="Muy Baja",'Mapa de Riesgos'!$AA$66="Leve"),CONCATENATE("R9C",'Mapa de Riesgos'!$O$66),"")</f>
        <v/>
      </c>
      <c r="P54" s="74" t="str">
        <f>IF(AND('Mapa de Riesgos'!$Y$61="Muy Baja",'Mapa de Riesgos'!$AA$61="Menor"),CONCATENATE("R9C",'Mapa de Riesgos'!$O$61),"")</f>
        <v/>
      </c>
      <c r="Q54" s="75" t="str">
        <f>IF(AND('Mapa de Riesgos'!$Y$62="Muy Baja",'Mapa de Riesgos'!$AA$62="Menor"),CONCATENATE("R9C",'Mapa de Riesgos'!$O$62),"")</f>
        <v/>
      </c>
      <c r="R54" s="75" t="str">
        <f>IF(AND('Mapa de Riesgos'!$Y$63="Muy Baja",'Mapa de Riesgos'!$AA$63="Menor"),CONCATENATE("R9C",'Mapa de Riesgos'!$O$63),"")</f>
        <v/>
      </c>
      <c r="S54" s="75" t="str">
        <f>IF(AND('Mapa de Riesgos'!$Y$64="Muy Baja",'Mapa de Riesgos'!$AA$64="Menor"),CONCATENATE("R9C",'Mapa de Riesgos'!$O$64),"")</f>
        <v/>
      </c>
      <c r="T54" s="75" t="str">
        <f>IF(AND('Mapa de Riesgos'!$Y$65="Muy Baja",'Mapa de Riesgos'!$AA$65="Menor"),CONCATENATE("R9C",'Mapa de Riesgos'!$O$65),"")</f>
        <v/>
      </c>
      <c r="U54" s="76" t="str">
        <f>IF(AND('Mapa de Riesgos'!$Y$66="Muy Baja",'Mapa de Riesgos'!$AA$66="Menor"),CONCATENATE("R9C",'Mapa de Riesgos'!$O$66),"")</f>
        <v/>
      </c>
      <c r="V54" s="65" t="str">
        <f>IF(AND('Mapa de Riesgos'!$Y$61="Muy Baja",'Mapa de Riesgos'!$AA$61="Moderado"),CONCATENATE("R9C",'Mapa de Riesgos'!$O$61),"")</f>
        <v/>
      </c>
      <c r="W54" s="66" t="str">
        <f>IF(AND('Mapa de Riesgos'!$Y$62="Muy Baja",'Mapa de Riesgos'!$AA$62="Moderado"),CONCATENATE("R9C",'Mapa de Riesgos'!$O$62),"")</f>
        <v/>
      </c>
      <c r="X54" s="66" t="str">
        <f>IF(AND('Mapa de Riesgos'!$Y$63="Muy Baja",'Mapa de Riesgos'!$AA$63="Moderado"),CONCATENATE("R9C",'Mapa de Riesgos'!$O$63),"")</f>
        <v/>
      </c>
      <c r="Y54" s="66" t="str">
        <f>IF(AND('Mapa de Riesgos'!$Y$64="Muy Baja",'Mapa de Riesgos'!$AA$64="Moderado"),CONCATENATE("R9C",'Mapa de Riesgos'!$O$64),"")</f>
        <v/>
      </c>
      <c r="Z54" s="66" t="str">
        <f>IF(AND('Mapa de Riesgos'!$Y$65="Muy Baja",'Mapa de Riesgos'!$AA$65="Moderado"),CONCATENATE("R9C",'Mapa de Riesgos'!$O$65),"")</f>
        <v/>
      </c>
      <c r="AA54" s="67" t="str">
        <f>IF(AND('Mapa de Riesgos'!$Y$66="Muy Baja",'Mapa de Riesgos'!$AA$66="Moderado"),CONCATENATE("R9C",'Mapa de Riesgos'!$O$66),"")</f>
        <v/>
      </c>
      <c r="AB54" s="50" t="str">
        <f>IF(AND('Mapa de Riesgos'!$Y$61="Muy Baja",'Mapa de Riesgos'!$AA$61="Mayor"),CONCATENATE("R9C",'Mapa de Riesgos'!$O$61),"")</f>
        <v/>
      </c>
      <c r="AC54" s="51" t="str">
        <f>IF(AND('Mapa de Riesgos'!$Y$62="Muy Baja",'Mapa de Riesgos'!$AA$62="Mayor"),CONCATENATE("R9C",'Mapa de Riesgos'!$O$62),"")</f>
        <v/>
      </c>
      <c r="AD54" s="51" t="str">
        <f>IF(AND('Mapa de Riesgos'!$Y$63="Muy Baja",'Mapa de Riesgos'!$AA$63="Mayor"),CONCATENATE("R9C",'Mapa de Riesgos'!$O$63),"")</f>
        <v/>
      </c>
      <c r="AE54" s="51" t="str">
        <f>IF(AND('Mapa de Riesgos'!$Y$64="Muy Baja",'Mapa de Riesgos'!$AA$64="Mayor"),CONCATENATE("R9C",'Mapa de Riesgos'!$O$64),"")</f>
        <v/>
      </c>
      <c r="AF54" s="51" t="str">
        <f>IF(AND('Mapa de Riesgos'!$Y$65="Muy Baja",'Mapa de Riesgos'!$AA$65="Mayor"),CONCATENATE("R9C",'Mapa de Riesgos'!$O$65),"")</f>
        <v/>
      </c>
      <c r="AG54" s="52" t="str">
        <f>IF(AND('Mapa de Riesgos'!$Y$66="Muy Baja",'Mapa de Riesgos'!$AA$66="Mayor"),CONCATENATE("R9C",'Mapa de Riesgos'!$O$66),"")</f>
        <v/>
      </c>
      <c r="AH54" s="53" t="str">
        <f>IF(AND('Mapa de Riesgos'!$Y$61="Muy Baja",'Mapa de Riesgos'!$AA$61="Catastrófico"),CONCATENATE("R9C",'Mapa de Riesgos'!$O$61),"")</f>
        <v/>
      </c>
      <c r="AI54" s="54" t="str">
        <f>IF(AND('Mapa de Riesgos'!$Y$62="Muy Baja",'Mapa de Riesgos'!$AA$62="Catastrófico"),CONCATENATE("R9C",'Mapa de Riesgos'!$O$62),"")</f>
        <v/>
      </c>
      <c r="AJ54" s="54" t="str">
        <f>IF(AND('Mapa de Riesgos'!$Y$63="Muy Baja",'Mapa de Riesgos'!$AA$63="Catastrófico"),CONCATENATE("R9C",'Mapa de Riesgos'!$O$63),"")</f>
        <v/>
      </c>
      <c r="AK54" s="54" t="str">
        <f>IF(AND('Mapa de Riesgos'!$Y$64="Muy Baja",'Mapa de Riesgos'!$AA$64="Catastrófico"),CONCATENATE("R9C",'Mapa de Riesgos'!$O$64),"")</f>
        <v/>
      </c>
      <c r="AL54" s="54" t="str">
        <f>IF(AND('Mapa de Riesgos'!$Y$65="Muy Baja",'Mapa de Riesgos'!$AA$65="Catastrófico"),CONCATENATE("R9C",'Mapa de Riesgos'!$O$65),"")</f>
        <v/>
      </c>
      <c r="AM54" s="55" t="str">
        <f>IF(AND('Mapa de Riesgos'!$Y$66="Muy Baja",'Mapa de Riesgos'!$AA$66="Catastrófico"),CONCATENATE("R9C",'Mapa de Riesgos'!$O$66),"")</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459"/>
      <c r="C55" s="459"/>
      <c r="D55" s="460"/>
      <c r="E55" s="559"/>
      <c r="F55" s="560"/>
      <c r="G55" s="560"/>
      <c r="H55" s="560"/>
      <c r="I55" s="574"/>
      <c r="J55" s="77" t="str">
        <f>IF(AND('Mapa de Riesgos'!$Y$67="Muy Baja",'Mapa de Riesgos'!$AA$67="Leve"),CONCATENATE("R10C",'Mapa de Riesgos'!$O$67),"")</f>
        <v/>
      </c>
      <c r="K55" s="78" t="str">
        <f>IF(AND('Mapa de Riesgos'!$Y$68="Muy Baja",'Mapa de Riesgos'!$AA$68="Leve"),CONCATENATE("R10C",'Mapa de Riesgos'!$O$68),"")</f>
        <v/>
      </c>
      <c r="L55" s="78" t="str">
        <f>IF(AND('Mapa de Riesgos'!$Y$69="Muy Baja",'Mapa de Riesgos'!$AA$69="Leve"),CONCATENATE("R10C",'Mapa de Riesgos'!$O$69),"")</f>
        <v/>
      </c>
      <c r="M55" s="78" t="str">
        <f>IF(AND('Mapa de Riesgos'!$Y$70="Muy Baja",'Mapa de Riesgos'!$AA$70="Leve"),CONCATENATE("R10C",'Mapa de Riesgos'!$O$70),"")</f>
        <v/>
      </c>
      <c r="N55" s="78" t="str">
        <f>IF(AND('Mapa de Riesgos'!$Y$71="Muy Baja",'Mapa de Riesgos'!$AA$71="Leve"),CONCATENATE("R10C",'Mapa de Riesgos'!$O$71),"")</f>
        <v/>
      </c>
      <c r="O55" s="79" t="str">
        <f>IF(AND('Mapa de Riesgos'!$Y$72="Muy Baja",'Mapa de Riesgos'!$AA$72="Leve"),CONCATENATE("R10C",'Mapa de Riesgos'!$O$72),"")</f>
        <v/>
      </c>
      <c r="P55" s="77" t="str">
        <f>IF(AND('Mapa de Riesgos'!$Y$67="Muy Baja",'Mapa de Riesgos'!$AA$67="Menor"),CONCATENATE("R10C",'Mapa de Riesgos'!$O$67),"")</f>
        <v/>
      </c>
      <c r="Q55" s="78" t="str">
        <f>IF(AND('Mapa de Riesgos'!$Y$68="Muy Baja",'Mapa de Riesgos'!$AA$68="Menor"),CONCATENATE("R10C",'Mapa de Riesgos'!$O$68),"")</f>
        <v/>
      </c>
      <c r="R55" s="78" t="str">
        <f>IF(AND('Mapa de Riesgos'!$Y$69="Muy Baja",'Mapa de Riesgos'!$AA$69="Menor"),CONCATENATE("R10C",'Mapa de Riesgos'!$O$69),"")</f>
        <v/>
      </c>
      <c r="S55" s="78" t="str">
        <f>IF(AND('Mapa de Riesgos'!$Y$70="Muy Baja",'Mapa de Riesgos'!$AA$70="Menor"),CONCATENATE("R10C",'Mapa de Riesgos'!$O$70),"")</f>
        <v/>
      </c>
      <c r="T55" s="78" t="str">
        <f>IF(AND('Mapa de Riesgos'!$Y$71="Muy Baja",'Mapa de Riesgos'!$AA$71="Menor"),CONCATENATE("R10C",'Mapa de Riesgos'!$O$71),"")</f>
        <v/>
      </c>
      <c r="U55" s="79" t="str">
        <f>IF(AND('Mapa de Riesgos'!$Y$72="Muy Baja",'Mapa de Riesgos'!$AA$72="Menor"),CONCATENATE("R10C",'Mapa de Riesgos'!$O$72),"")</f>
        <v/>
      </c>
      <c r="V55" s="68" t="str">
        <f>IF(AND('Mapa de Riesgos'!$Y$67="Muy Baja",'Mapa de Riesgos'!$AA$67="Moderado"),CONCATENATE("R10C",'Mapa de Riesgos'!$O$67),"")</f>
        <v/>
      </c>
      <c r="W55" s="69" t="str">
        <f>IF(AND('Mapa de Riesgos'!$Y$68="Muy Baja",'Mapa de Riesgos'!$AA$68="Moderado"),CONCATENATE("R10C",'Mapa de Riesgos'!$O$68),"")</f>
        <v/>
      </c>
      <c r="X55" s="69" t="str">
        <f>IF(AND('Mapa de Riesgos'!$Y$69="Muy Baja",'Mapa de Riesgos'!$AA$69="Moderado"),CONCATENATE("R10C",'Mapa de Riesgos'!$O$69),"")</f>
        <v/>
      </c>
      <c r="Y55" s="69" t="str">
        <f>IF(AND('Mapa de Riesgos'!$Y$70="Muy Baja",'Mapa de Riesgos'!$AA$70="Moderado"),CONCATENATE("R10C",'Mapa de Riesgos'!$O$70),"")</f>
        <v/>
      </c>
      <c r="Z55" s="69" t="str">
        <f>IF(AND('Mapa de Riesgos'!$Y$71="Muy Baja",'Mapa de Riesgos'!$AA$71="Moderado"),CONCATENATE("R10C",'Mapa de Riesgos'!$O$71),"")</f>
        <v/>
      </c>
      <c r="AA55" s="70" t="str">
        <f>IF(AND('Mapa de Riesgos'!$Y$72="Muy Baja",'Mapa de Riesgos'!$AA$72="Moderado"),CONCATENATE("R10C",'Mapa de Riesgos'!$O$72),"")</f>
        <v/>
      </c>
      <c r="AB55" s="56" t="str">
        <f>IF(AND('Mapa de Riesgos'!$Y$67="Muy Baja",'Mapa de Riesgos'!$AA$67="Mayor"),CONCATENATE("R10C",'Mapa de Riesgos'!$O$67),"")</f>
        <v/>
      </c>
      <c r="AC55" s="57" t="str">
        <f>IF(AND('Mapa de Riesgos'!$Y$68="Muy Baja",'Mapa de Riesgos'!$AA$68="Mayor"),CONCATENATE("R10C",'Mapa de Riesgos'!$O$68),"")</f>
        <v/>
      </c>
      <c r="AD55" s="57" t="str">
        <f>IF(AND('Mapa de Riesgos'!$Y$69="Muy Baja",'Mapa de Riesgos'!$AA$69="Mayor"),CONCATENATE("R10C",'Mapa de Riesgos'!$O$69),"")</f>
        <v/>
      </c>
      <c r="AE55" s="57" t="str">
        <f>IF(AND('Mapa de Riesgos'!$Y$70="Muy Baja",'Mapa de Riesgos'!$AA$70="Mayor"),CONCATENATE("R10C",'Mapa de Riesgos'!$O$70),"")</f>
        <v/>
      </c>
      <c r="AF55" s="57" t="str">
        <f>IF(AND('Mapa de Riesgos'!$Y$71="Muy Baja",'Mapa de Riesgos'!$AA$71="Mayor"),CONCATENATE("R10C",'Mapa de Riesgos'!$O$71),"")</f>
        <v/>
      </c>
      <c r="AG55" s="58" t="str">
        <f>IF(AND('Mapa de Riesgos'!$Y$72="Muy Baja",'Mapa de Riesgos'!$AA$72="Mayor"),CONCATENATE("R10C",'Mapa de Riesgos'!$O$72),"")</f>
        <v/>
      </c>
      <c r="AH55" s="59" t="str">
        <f>IF(AND('Mapa de Riesgos'!$Y$67="Muy Baja",'Mapa de Riesgos'!$AA$67="Catastrófico"),CONCATENATE("R10C",'Mapa de Riesgos'!$O$67),"")</f>
        <v/>
      </c>
      <c r="AI55" s="60" t="str">
        <f>IF(AND('Mapa de Riesgos'!$Y$68="Muy Baja",'Mapa de Riesgos'!$AA$68="Catastrófico"),CONCATENATE("R10C",'Mapa de Riesgos'!$O$68),"")</f>
        <v/>
      </c>
      <c r="AJ55" s="60" t="str">
        <f>IF(AND('Mapa de Riesgos'!$Y$69="Muy Baja",'Mapa de Riesgos'!$AA$69="Catastrófico"),CONCATENATE("R10C",'Mapa de Riesgos'!$O$69),"")</f>
        <v/>
      </c>
      <c r="AK55" s="60" t="str">
        <f>IF(AND('Mapa de Riesgos'!$Y$70="Muy Baja",'Mapa de Riesgos'!$AA$70="Catastrófico"),CONCATENATE("R10C",'Mapa de Riesgos'!$O$70),"")</f>
        <v/>
      </c>
      <c r="AL55" s="60" t="str">
        <f>IF(AND('Mapa de Riesgos'!$Y$71="Muy Baja",'Mapa de Riesgos'!$AA$71="Catastrófico"),CONCATENATE("R10C",'Mapa de Riesgos'!$O$71),"")</f>
        <v/>
      </c>
      <c r="AM55" s="61" t="str">
        <f>IF(AND('Mapa de Riesgos'!$Y$72="Muy Baja",'Mapa de Riesgos'!$AA$72="Catastrófico"),CONCATENATE("R10C",'Mapa de Riesgos'!$O$72),"")</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554" t="s">
        <v>138</v>
      </c>
      <c r="K56" s="555"/>
      <c r="L56" s="555"/>
      <c r="M56" s="555"/>
      <c r="N56" s="555"/>
      <c r="O56" s="572"/>
      <c r="P56" s="554" t="s">
        <v>139</v>
      </c>
      <c r="Q56" s="555"/>
      <c r="R56" s="555"/>
      <c r="S56" s="555"/>
      <c r="T56" s="555"/>
      <c r="U56" s="572"/>
      <c r="V56" s="554" t="s">
        <v>140</v>
      </c>
      <c r="W56" s="555"/>
      <c r="X56" s="555"/>
      <c r="Y56" s="555"/>
      <c r="Z56" s="555"/>
      <c r="AA56" s="572"/>
      <c r="AB56" s="554" t="s">
        <v>141</v>
      </c>
      <c r="AC56" s="593"/>
      <c r="AD56" s="555"/>
      <c r="AE56" s="555"/>
      <c r="AF56" s="555"/>
      <c r="AG56" s="572"/>
      <c r="AH56" s="554" t="s">
        <v>142</v>
      </c>
      <c r="AI56" s="555"/>
      <c r="AJ56" s="555"/>
      <c r="AK56" s="555"/>
      <c r="AL56" s="555"/>
      <c r="AM56" s="572"/>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558"/>
      <c r="K57" s="557"/>
      <c r="L57" s="557"/>
      <c r="M57" s="557"/>
      <c r="N57" s="557"/>
      <c r="O57" s="573"/>
      <c r="P57" s="558"/>
      <c r="Q57" s="557"/>
      <c r="R57" s="557"/>
      <c r="S57" s="557"/>
      <c r="T57" s="557"/>
      <c r="U57" s="573"/>
      <c r="V57" s="558"/>
      <c r="W57" s="557"/>
      <c r="X57" s="557"/>
      <c r="Y57" s="557"/>
      <c r="Z57" s="557"/>
      <c r="AA57" s="573"/>
      <c r="AB57" s="558"/>
      <c r="AC57" s="557"/>
      <c r="AD57" s="557"/>
      <c r="AE57" s="557"/>
      <c r="AF57" s="557"/>
      <c r="AG57" s="573"/>
      <c r="AH57" s="558"/>
      <c r="AI57" s="557"/>
      <c r="AJ57" s="557"/>
      <c r="AK57" s="557"/>
      <c r="AL57" s="557"/>
      <c r="AM57" s="573"/>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558"/>
      <c r="K58" s="557"/>
      <c r="L58" s="557"/>
      <c r="M58" s="557"/>
      <c r="N58" s="557"/>
      <c r="O58" s="573"/>
      <c r="P58" s="558"/>
      <c r="Q58" s="557"/>
      <c r="R58" s="557"/>
      <c r="S58" s="557"/>
      <c r="T58" s="557"/>
      <c r="U58" s="573"/>
      <c r="V58" s="558"/>
      <c r="W58" s="557"/>
      <c r="X58" s="557"/>
      <c r="Y58" s="557"/>
      <c r="Z58" s="557"/>
      <c r="AA58" s="573"/>
      <c r="AB58" s="558"/>
      <c r="AC58" s="557"/>
      <c r="AD58" s="557"/>
      <c r="AE58" s="557"/>
      <c r="AF58" s="557"/>
      <c r="AG58" s="573"/>
      <c r="AH58" s="558"/>
      <c r="AI58" s="557"/>
      <c r="AJ58" s="557"/>
      <c r="AK58" s="557"/>
      <c r="AL58" s="557"/>
      <c r="AM58" s="573"/>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558"/>
      <c r="K59" s="557"/>
      <c r="L59" s="557"/>
      <c r="M59" s="557"/>
      <c r="N59" s="557"/>
      <c r="O59" s="573"/>
      <c r="P59" s="558"/>
      <c r="Q59" s="557"/>
      <c r="R59" s="557"/>
      <c r="S59" s="557"/>
      <c r="T59" s="557"/>
      <c r="U59" s="573"/>
      <c r="V59" s="558"/>
      <c r="W59" s="557"/>
      <c r="X59" s="557"/>
      <c r="Y59" s="557"/>
      <c r="Z59" s="557"/>
      <c r="AA59" s="573"/>
      <c r="AB59" s="558"/>
      <c r="AC59" s="557"/>
      <c r="AD59" s="557"/>
      <c r="AE59" s="557"/>
      <c r="AF59" s="557"/>
      <c r="AG59" s="573"/>
      <c r="AH59" s="558"/>
      <c r="AI59" s="557"/>
      <c r="AJ59" s="557"/>
      <c r="AK59" s="557"/>
      <c r="AL59" s="557"/>
      <c r="AM59" s="573"/>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558"/>
      <c r="K60" s="557"/>
      <c r="L60" s="557"/>
      <c r="M60" s="557"/>
      <c r="N60" s="557"/>
      <c r="O60" s="573"/>
      <c r="P60" s="558"/>
      <c r="Q60" s="557"/>
      <c r="R60" s="557"/>
      <c r="S60" s="557"/>
      <c r="T60" s="557"/>
      <c r="U60" s="573"/>
      <c r="V60" s="558"/>
      <c r="W60" s="557"/>
      <c r="X60" s="557"/>
      <c r="Y60" s="557"/>
      <c r="Z60" s="557"/>
      <c r="AA60" s="573"/>
      <c r="AB60" s="558"/>
      <c r="AC60" s="557"/>
      <c r="AD60" s="557"/>
      <c r="AE60" s="557"/>
      <c r="AF60" s="557"/>
      <c r="AG60" s="573"/>
      <c r="AH60" s="558"/>
      <c r="AI60" s="557"/>
      <c r="AJ60" s="557"/>
      <c r="AK60" s="557"/>
      <c r="AL60" s="557"/>
      <c r="AM60" s="573"/>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559"/>
      <c r="K61" s="560"/>
      <c r="L61" s="560"/>
      <c r="M61" s="560"/>
      <c r="N61" s="560"/>
      <c r="O61" s="574"/>
      <c r="P61" s="559"/>
      <c r="Q61" s="560"/>
      <c r="R61" s="560"/>
      <c r="S61" s="560"/>
      <c r="T61" s="560"/>
      <c r="U61" s="574"/>
      <c r="V61" s="559"/>
      <c r="W61" s="560"/>
      <c r="X61" s="560"/>
      <c r="Y61" s="560"/>
      <c r="Z61" s="560"/>
      <c r="AA61" s="574"/>
      <c r="AB61" s="559"/>
      <c r="AC61" s="560"/>
      <c r="AD61" s="560"/>
      <c r="AE61" s="560"/>
      <c r="AF61" s="560"/>
      <c r="AG61" s="574"/>
      <c r="AH61" s="559"/>
      <c r="AI61" s="560"/>
      <c r="AJ61" s="560"/>
      <c r="AK61" s="560"/>
      <c r="AL61" s="560"/>
      <c r="AM61" s="574"/>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x14ac:dyDescent="0.25">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1"/>
      <c r="B1" s="594" t="s">
        <v>144</v>
      </c>
      <c r="C1" s="594"/>
      <c r="D1" s="594"/>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145</v>
      </c>
      <c r="D3" s="11" t="s">
        <v>128</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146</v>
      </c>
      <c r="C4" s="13" t="s">
        <v>147</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148</v>
      </c>
      <c r="C5" s="16" t="s">
        <v>149</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150</v>
      </c>
      <c r="C6" s="16" t="s">
        <v>151</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152</v>
      </c>
      <c r="C7" s="16" t="s">
        <v>153</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154</v>
      </c>
      <c r="C8" s="16" t="s">
        <v>155</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595" t="s">
        <v>156</v>
      </c>
      <c r="C1" s="595"/>
      <c r="D1" s="595"/>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99"/>
      <c r="C3" s="34" t="s">
        <v>157</v>
      </c>
      <c r="D3" s="34" t="s">
        <v>158</v>
      </c>
      <c r="E3" s="81"/>
      <c r="F3" s="81"/>
      <c r="G3" s="81"/>
      <c r="H3" s="81"/>
      <c r="I3" s="81"/>
      <c r="J3" s="81"/>
      <c r="K3" s="81"/>
      <c r="L3" s="81"/>
      <c r="M3" s="81"/>
      <c r="N3" s="81"/>
      <c r="O3" s="81"/>
      <c r="P3" s="81"/>
      <c r="Q3" s="81"/>
      <c r="R3" s="81"/>
      <c r="S3" s="81"/>
      <c r="T3" s="81"/>
      <c r="U3" s="81"/>
    </row>
    <row r="4" spans="1:21" ht="33.75" x14ac:dyDescent="0.25">
      <c r="A4" s="98" t="s">
        <v>159</v>
      </c>
      <c r="B4" s="37" t="s">
        <v>160</v>
      </c>
      <c r="C4" s="42" t="s">
        <v>161</v>
      </c>
      <c r="D4" s="35" t="s">
        <v>162</v>
      </c>
      <c r="E4" s="81"/>
      <c r="F4" s="81"/>
      <c r="G4" s="81"/>
      <c r="H4" s="81"/>
      <c r="I4" s="81"/>
      <c r="J4" s="81"/>
      <c r="K4" s="81"/>
      <c r="L4" s="81"/>
      <c r="M4" s="81"/>
      <c r="N4" s="81"/>
      <c r="O4" s="81"/>
      <c r="P4" s="81"/>
      <c r="Q4" s="81"/>
      <c r="R4" s="81"/>
      <c r="S4" s="81"/>
      <c r="T4" s="81"/>
      <c r="U4" s="81"/>
    </row>
    <row r="5" spans="1:21" ht="67.5" x14ac:dyDescent="0.25">
      <c r="A5" s="98" t="s">
        <v>163</v>
      </c>
      <c r="B5" s="38" t="s">
        <v>164</v>
      </c>
      <c r="C5" s="43" t="s">
        <v>165</v>
      </c>
      <c r="D5" s="36" t="s">
        <v>166</v>
      </c>
      <c r="E5" s="81"/>
      <c r="F5" s="81"/>
      <c r="G5" s="81"/>
      <c r="H5" s="81"/>
      <c r="I5" s="81"/>
      <c r="J5" s="81"/>
      <c r="K5" s="81"/>
      <c r="L5" s="81"/>
      <c r="M5" s="81"/>
      <c r="N5" s="81"/>
      <c r="O5" s="81"/>
      <c r="P5" s="81"/>
      <c r="Q5" s="81"/>
      <c r="R5" s="81"/>
      <c r="S5" s="81"/>
      <c r="T5" s="81"/>
      <c r="U5" s="81"/>
    </row>
    <row r="6" spans="1:21" ht="67.5" x14ac:dyDescent="0.25">
      <c r="A6" s="98" t="s">
        <v>134</v>
      </c>
      <c r="B6" s="39" t="s">
        <v>167</v>
      </c>
      <c r="C6" s="43" t="s">
        <v>168</v>
      </c>
      <c r="D6" s="36" t="s">
        <v>169</v>
      </c>
      <c r="E6" s="81"/>
      <c r="F6" s="81"/>
      <c r="G6" s="81"/>
      <c r="H6" s="81"/>
      <c r="I6" s="81"/>
      <c r="J6" s="81"/>
      <c r="K6" s="81"/>
      <c r="L6" s="81"/>
      <c r="M6" s="81"/>
      <c r="N6" s="81"/>
      <c r="O6" s="81"/>
      <c r="P6" s="81"/>
      <c r="Q6" s="81"/>
      <c r="R6" s="81"/>
      <c r="S6" s="81"/>
      <c r="T6" s="81"/>
      <c r="U6" s="81"/>
    </row>
    <row r="7" spans="1:21" ht="101.25" x14ac:dyDescent="0.25">
      <c r="A7" s="98" t="s">
        <v>170</v>
      </c>
      <c r="B7" s="40" t="s">
        <v>171</v>
      </c>
      <c r="C7" s="43" t="s">
        <v>172</v>
      </c>
      <c r="D7" s="36" t="s">
        <v>173</v>
      </c>
      <c r="E7" s="81"/>
      <c r="F7" s="81"/>
      <c r="G7" s="81"/>
      <c r="H7" s="81"/>
      <c r="I7" s="81"/>
      <c r="J7" s="81"/>
      <c r="K7" s="81"/>
      <c r="L7" s="81"/>
      <c r="M7" s="81"/>
      <c r="N7" s="81"/>
      <c r="O7" s="81"/>
      <c r="P7" s="81"/>
      <c r="Q7" s="81"/>
      <c r="R7" s="81"/>
      <c r="S7" s="81"/>
      <c r="T7" s="81"/>
      <c r="U7" s="81"/>
    </row>
    <row r="8" spans="1:21" ht="67.5" x14ac:dyDescent="0.25">
      <c r="A8" s="98" t="s">
        <v>174</v>
      </c>
      <c r="B8" s="41" t="s">
        <v>175</v>
      </c>
      <c r="C8" s="43" t="s">
        <v>176</v>
      </c>
      <c r="D8" s="36" t="s">
        <v>177</v>
      </c>
      <c r="E8" s="81"/>
      <c r="F8" s="81"/>
      <c r="G8" s="81"/>
      <c r="H8" s="81"/>
      <c r="I8" s="81"/>
      <c r="J8" s="81"/>
      <c r="K8" s="81"/>
      <c r="L8" s="81"/>
      <c r="M8" s="81"/>
      <c r="N8" s="81"/>
      <c r="O8" s="81"/>
      <c r="P8" s="81"/>
      <c r="Q8" s="81"/>
      <c r="R8" s="81"/>
      <c r="S8" s="81"/>
      <c r="T8" s="81"/>
      <c r="U8" s="81"/>
    </row>
    <row r="9" spans="1:21" ht="20.25" x14ac:dyDescent="0.25">
      <c r="A9" s="98"/>
      <c r="B9" s="98"/>
      <c r="C9" s="100"/>
      <c r="D9" s="100"/>
      <c r="E9" s="81"/>
      <c r="F9" s="81"/>
      <c r="G9" s="81"/>
      <c r="H9" s="81"/>
      <c r="I9" s="81"/>
      <c r="J9" s="81"/>
      <c r="K9" s="81"/>
      <c r="L9" s="81"/>
      <c r="M9" s="81"/>
      <c r="N9" s="81"/>
      <c r="O9" s="81"/>
      <c r="P9" s="81"/>
      <c r="Q9" s="81"/>
      <c r="R9" s="81"/>
      <c r="S9" s="81"/>
      <c r="T9" s="81"/>
      <c r="U9" s="81"/>
    </row>
    <row r="10" spans="1:21" ht="16.5" x14ac:dyDescent="0.25">
      <c r="A10" s="98"/>
      <c r="B10" s="101"/>
      <c r="C10" s="101"/>
      <c r="D10" s="101"/>
      <c r="E10" s="81"/>
      <c r="F10" s="81"/>
      <c r="G10" s="81"/>
      <c r="H10" s="81"/>
      <c r="I10" s="81"/>
      <c r="J10" s="81"/>
      <c r="K10" s="81"/>
      <c r="L10" s="81"/>
      <c r="M10" s="81"/>
      <c r="N10" s="81"/>
      <c r="O10" s="81"/>
      <c r="P10" s="81"/>
      <c r="Q10" s="81"/>
      <c r="R10" s="81"/>
      <c r="S10" s="81"/>
      <c r="T10" s="81"/>
      <c r="U10" s="81"/>
    </row>
    <row r="11" spans="1:21" x14ac:dyDescent="0.25">
      <c r="A11" s="98"/>
      <c r="B11" s="98" t="s">
        <v>178</v>
      </c>
      <c r="C11" s="98" t="s">
        <v>179</v>
      </c>
      <c r="D11" s="98" t="s">
        <v>180</v>
      </c>
      <c r="E11" s="81"/>
      <c r="F11" s="81"/>
      <c r="G11" s="81"/>
      <c r="H11" s="81"/>
      <c r="I11" s="81"/>
      <c r="J11" s="81"/>
      <c r="K11" s="81"/>
      <c r="L11" s="81"/>
      <c r="M11" s="81"/>
      <c r="N11" s="81"/>
      <c r="O11" s="81"/>
      <c r="P11" s="81"/>
      <c r="Q11" s="81"/>
      <c r="R11" s="81"/>
      <c r="S11" s="81"/>
      <c r="T11" s="81"/>
      <c r="U11" s="81"/>
    </row>
    <row r="12" spans="1:21" x14ac:dyDescent="0.25">
      <c r="A12" s="98"/>
      <c r="B12" s="98" t="s">
        <v>181</v>
      </c>
      <c r="C12" s="98" t="s">
        <v>182</v>
      </c>
      <c r="D12" s="98" t="s">
        <v>183</v>
      </c>
      <c r="E12" s="81"/>
      <c r="F12" s="81"/>
      <c r="G12" s="81"/>
      <c r="H12" s="81"/>
      <c r="I12" s="81"/>
      <c r="J12" s="81"/>
      <c r="K12" s="81"/>
      <c r="L12" s="81"/>
      <c r="M12" s="81"/>
      <c r="N12" s="81"/>
      <c r="O12" s="81"/>
      <c r="P12" s="81"/>
      <c r="Q12" s="81"/>
      <c r="R12" s="81"/>
      <c r="S12" s="81"/>
      <c r="T12" s="81"/>
      <c r="U12" s="81"/>
    </row>
    <row r="13" spans="1:21" x14ac:dyDescent="0.25">
      <c r="A13" s="98"/>
      <c r="B13" s="98"/>
      <c r="C13" s="98" t="s">
        <v>184</v>
      </c>
      <c r="D13" s="98" t="s">
        <v>185</v>
      </c>
      <c r="E13" s="81"/>
      <c r="F13" s="81"/>
      <c r="G13" s="81"/>
      <c r="H13" s="81"/>
      <c r="I13" s="81"/>
      <c r="J13" s="81"/>
      <c r="K13" s="81"/>
      <c r="L13" s="81"/>
      <c r="M13" s="81"/>
      <c r="N13" s="81"/>
      <c r="O13" s="81"/>
      <c r="P13" s="81"/>
      <c r="Q13" s="81"/>
      <c r="R13" s="81"/>
      <c r="S13" s="81"/>
      <c r="T13" s="81"/>
      <c r="U13" s="81"/>
    </row>
    <row r="14" spans="1:21" x14ac:dyDescent="0.25">
      <c r="A14" s="98"/>
      <c r="B14" s="98"/>
      <c r="C14" s="98" t="s">
        <v>186</v>
      </c>
      <c r="D14" s="98" t="s">
        <v>187</v>
      </c>
      <c r="E14" s="81"/>
      <c r="F14" s="81"/>
      <c r="G14" s="81"/>
      <c r="H14" s="81"/>
      <c r="I14" s="81"/>
      <c r="J14" s="81"/>
      <c r="K14" s="81"/>
      <c r="L14" s="81"/>
      <c r="M14" s="81"/>
      <c r="N14" s="81"/>
      <c r="O14" s="81"/>
      <c r="P14" s="81"/>
      <c r="Q14" s="81"/>
      <c r="R14" s="81"/>
      <c r="S14" s="81"/>
      <c r="T14" s="81"/>
      <c r="U14" s="81"/>
    </row>
    <row r="15" spans="1:21" x14ac:dyDescent="0.25">
      <c r="A15" s="98"/>
      <c r="B15" s="98"/>
      <c r="C15" s="98" t="s">
        <v>188</v>
      </c>
      <c r="D15" s="98" t="s">
        <v>189</v>
      </c>
      <c r="E15" s="81"/>
      <c r="F15" s="81"/>
      <c r="G15" s="81"/>
      <c r="H15" s="81"/>
      <c r="I15" s="81"/>
      <c r="J15" s="81"/>
      <c r="K15" s="81"/>
      <c r="L15" s="81"/>
      <c r="M15" s="81"/>
      <c r="N15" s="81"/>
      <c r="O15" s="81"/>
      <c r="P15" s="81"/>
      <c r="Q15" s="81"/>
      <c r="R15" s="81"/>
      <c r="S15" s="81"/>
      <c r="T15" s="81"/>
      <c r="U15" s="81"/>
    </row>
    <row r="16" spans="1:21" x14ac:dyDescent="0.25">
      <c r="A16" s="98"/>
      <c r="B16" s="98"/>
      <c r="C16" s="98"/>
      <c r="D16" s="98"/>
      <c r="E16" s="81"/>
      <c r="F16" s="81"/>
      <c r="G16" s="81"/>
      <c r="H16" s="81"/>
      <c r="I16" s="81"/>
      <c r="J16" s="81"/>
      <c r="K16" s="81"/>
      <c r="L16" s="81"/>
      <c r="M16" s="81"/>
      <c r="N16" s="81"/>
      <c r="O16" s="81"/>
    </row>
    <row r="17" spans="1:15" x14ac:dyDescent="0.25">
      <c r="A17" s="98"/>
      <c r="B17" s="98"/>
      <c r="C17" s="98"/>
      <c r="D17" s="98"/>
      <c r="E17" s="81"/>
      <c r="F17" s="81"/>
      <c r="G17" s="81"/>
      <c r="H17" s="81"/>
      <c r="I17" s="81"/>
      <c r="J17" s="81"/>
      <c r="K17" s="81"/>
      <c r="L17" s="81"/>
      <c r="M17" s="81"/>
      <c r="N17" s="81"/>
      <c r="O17" s="81"/>
    </row>
    <row r="18" spans="1:15" x14ac:dyDescent="0.25">
      <c r="A18" s="98"/>
      <c r="B18" s="102"/>
      <c r="C18" s="102"/>
      <c r="D18" s="102"/>
      <c r="E18" s="81"/>
      <c r="F18" s="81"/>
      <c r="G18" s="81"/>
      <c r="H18" s="81"/>
      <c r="I18" s="81"/>
      <c r="J18" s="81"/>
      <c r="K18" s="81"/>
      <c r="L18" s="81"/>
      <c r="M18" s="81"/>
      <c r="N18" s="81"/>
      <c r="O18" s="81"/>
    </row>
    <row r="19" spans="1:15" x14ac:dyDescent="0.25">
      <c r="A19" s="98"/>
      <c r="B19" s="102"/>
      <c r="C19" s="102"/>
      <c r="D19" s="102"/>
      <c r="E19" s="81"/>
      <c r="F19" s="81"/>
      <c r="G19" s="81"/>
      <c r="H19" s="81"/>
      <c r="I19" s="81"/>
      <c r="J19" s="81"/>
      <c r="K19" s="81"/>
      <c r="L19" s="81"/>
      <c r="M19" s="81"/>
      <c r="N19" s="81"/>
      <c r="O19" s="81"/>
    </row>
    <row r="20" spans="1:15" x14ac:dyDescent="0.25">
      <c r="A20" s="98"/>
      <c r="B20" s="102"/>
      <c r="C20" s="102"/>
      <c r="D20" s="102"/>
      <c r="E20" s="81"/>
      <c r="F20" s="81"/>
      <c r="G20" s="81"/>
      <c r="H20" s="81"/>
      <c r="I20" s="81"/>
      <c r="J20" s="81"/>
      <c r="K20" s="81"/>
      <c r="L20" s="81"/>
      <c r="M20" s="81"/>
      <c r="N20" s="81"/>
      <c r="O20" s="81"/>
    </row>
    <row r="21" spans="1:15" x14ac:dyDescent="0.25">
      <c r="A21" s="98"/>
      <c r="B21" s="102"/>
      <c r="C21" s="102"/>
      <c r="D21" s="102"/>
      <c r="E21" s="81"/>
      <c r="F21" s="81"/>
      <c r="G21" s="81"/>
      <c r="H21" s="81"/>
      <c r="I21" s="81"/>
      <c r="J21" s="81"/>
      <c r="K21" s="81"/>
      <c r="L21" s="81"/>
      <c r="M21" s="81"/>
      <c r="N21" s="81"/>
      <c r="O21" s="81"/>
    </row>
    <row r="22" spans="1:15" ht="20.25" x14ac:dyDescent="0.25">
      <c r="A22" s="98"/>
      <c r="B22" s="98"/>
      <c r="C22" s="100"/>
      <c r="D22" s="100"/>
      <c r="E22" s="81"/>
      <c r="F22" s="81"/>
      <c r="G22" s="81"/>
      <c r="H22" s="81"/>
      <c r="I22" s="81"/>
      <c r="J22" s="81"/>
      <c r="K22" s="81"/>
      <c r="L22" s="81"/>
      <c r="M22" s="81"/>
      <c r="N22" s="81"/>
      <c r="O22" s="81"/>
    </row>
    <row r="23" spans="1:15" ht="20.25" x14ac:dyDescent="0.25">
      <c r="A23" s="98"/>
      <c r="B23" s="98"/>
      <c r="C23" s="100"/>
      <c r="D23" s="100"/>
      <c r="E23" s="81"/>
      <c r="F23" s="81"/>
      <c r="G23" s="81"/>
      <c r="H23" s="81"/>
      <c r="I23" s="81"/>
      <c r="J23" s="81"/>
      <c r="K23" s="81"/>
      <c r="L23" s="81"/>
      <c r="M23" s="81"/>
      <c r="N23" s="81"/>
      <c r="O23" s="81"/>
    </row>
    <row r="24" spans="1:15" ht="20.25" x14ac:dyDescent="0.25">
      <c r="A24" s="98"/>
      <c r="B24" s="98"/>
      <c r="C24" s="100"/>
      <c r="D24" s="100"/>
      <c r="E24" s="81"/>
      <c r="F24" s="81"/>
      <c r="G24" s="81"/>
      <c r="H24" s="81"/>
      <c r="I24" s="81"/>
      <c r="J24" s="81"/>
      <c r="K24" s="81"/>
      <c r="L24" s="81"/>
      <c r="M24" s="81"/>
      <c r="N24" s="81"/>
      <c r="O24" s="81"/>
    </row>
    <row r="25" spans="1:15" ht="20.25" x14ac:dyDescent="0.25">
      <c r="A25" s="98"/>
      <c r="B25" s="98"/>
      <c r="C25" s="100"/>
      <c r="D25" s="100"/>
      <c r="E25" s="81"/>
      <c r="F25" s="81"/>
      <c r="G25" s="81"/>
      <c r="H25" s="81"/>
      <c r="I25" s="81"/>
      <c r="J25" s="81"/>
      <c r="K25" s="81"/>
      <c r="L25" s="81"/>
      <c r="M25" s="81"/>
      <c r="N25" s="81"/>
      <c r="O25" s="81"/>
    </row>
    <row r="26" spans="1:15" ht="20.25" x14ac:dyDescent="0.25">
      <c r="A26" s="98"/>
      <c r="B26" s="98"/>
      <c r="C26" s="100"/>
      <c r="D26" s="100"/>
      <c r="E26" s="81"/>
      <c r="F26" s="81"/>
      <c r="G26" s="81"/>
      <c r="H26" s="81"/>
      <c r="I26" s="81"/>
      <c r="J26" s="81"/>
      <c r="K26" s="81"/>
      <c r="L26" s="81"/>
      <c r="M26" s="81"/>
      <c r="N26" s="81"/>
      <c r="O26" s="81"/>
    </row>
    <row r="27" spans="1:15" ht="20.25" x14ac:dyDescent="0.25">
      <c r="A27" s="98"/>
      <c r="B27" s="98"/>
      <c r="C27" s="100"/>
      <c r="D27" s="100"/>
      <c r="E27" s="81"/>
      <c r="F27" s="81"/>
      <c r="G27" s="81"/>
      <c r="H27" s="81"/>
      <c r="I27" s="81"/>
      <c r="J27" s="81"/>
      <c r="K27" s="81"/>
      <c r="L27" s="81"/>
      <c r="M27" s="81"/>
      <c r="N27" s="81"/>
      <c r="O27" s="81"/>
    </row>
    <row r="28" spans="1:15" ht="20.25" x14ac:dyDescent="0.25">
      <c r="A28" s="98"/>
      <c r="B28" s="98"/>
      <c r="C28" s="100"/>
      <c r="D28" s="100"/>
      <c r="E28" s="81"/>
      <c r="F28" s="81"/>
      <c r="G28" s="81"/>
      <c r="H28" s="81"/>
      <c r="I28" s="81"/>
      <c r="J28" s="81"/>
      <c r="K28" s="81"/>
      <c r="L28" s="81"/>
      <c r="M28" s="81"/>
      <c r="N28" s="81"/>
      <c r="O28" s="81"/>
    </row>
    <row r="29" spans="1:15" ht="20.25" x14ac:dyDescent="0.25">
      <c r="A29" s="98"/>
      <c r="B29" s="98"/>
      <c r="C29" s="100"/>
      <c r="D29" s="100"/>
      <c r="E29" s="81"/>
      <c r="F29" s="81"/>
      <c r="G29" s="81"/>
      <c r="H29" s="81"/>
      <c r="I29" s="81"/>
      <c r="J29" s="81"/>
      <c r="K29" s="81"/>
      <c r="L29" s="81"/>
      <c r="M29" s="81"/>
      <c r="N29" s="81"/>
      <c r="O29" s="81"/>
    </row>
    <row r="30" spans="1:15" ht="20.25" x14ac:dyDescent="0.25">
      <c r="A30" s="98"/>
      <c r="B30" s="98"/>
      <c r="C30" s="100"/>
      <c r="D30" s="100"/>
      <c r="E30" s="81"/>
      <c r="F30" s="81"/>
      <c r="G30" s="81"/>
      <c r="H30" s="81"/>
      <c r="I30" s="81"/>
      <c r="J30" s="81"/>
      <c r="K30" s="81"/>
      <c r="L30" s="81"/>
      <c r="M30" s="81"/>
      <c r="N30" s="81"/>
      <c r="O30" s="81"/>
    </row>
    <row r="31" spans="1:15" ht="20.25" x14ac:dyDescent="0.25">
      <c r="A31" s="98"/>
      <c r="B31" s="98"/>
      <c r="C31" s="100"/>
      <c r="D31" s="100"/>
      <c r="E31" s="81"/>
      <c r="F31" s="81"/>
      <c r="G31" s="81"/>
      <c r="H31" s="81"/>
      <c r="I31" s="81"/>
      <c r="J31" s="81"/>
      <c r="K31" s="81"/>
      <c r="L31" s="81"/>
      <c r="M31" s="81"/>
      <c r="N31" s="81"/>
      <c r="O31" s="81"/>
    </row>
    <row r="32" spans="1:15" ht="20.25" x14ac:dyDescent="0.25">
      <c r="A32" s="98"/>
      <c r="B32" s="98"/>
      <c r="C32" s="100"/>
      <c r="D32" s="100"/>
      <c r="E32" s="81"/>
      <c r="F32" s="81"/>
      <c r="G32" s="81"/>
      <c r="H32" s="81"/>
      <c r="I32" s="81"/>
      <c r="J32" s="81"/>
      <c r="K32" s="81"/>
      <c r="L32" s="81"/>
      <c r="M32" s="81"/>
      <c r="N32" s="81"/>
      <c r="O32" s="81"/>
    </row>
    <row r="33" spans="1:15" ht="20.25" x14ac:dyDescent="0.25">
      <c r="A33" s="98"/>
      <c r="B33" s="98"/>
      <c r="C33" s="100"/>
      <c r="D33" s="100"/>
      <c r="E33" s="81"/>
      <c r="F33" s="81"/>
      <c r="G33" s="81"/>
      <c r="H33" s="81"/>
      <c r="I33" s="81"/>
      <c r="J33" s="81"/>
      <c r="K33" s="81"/>
      <c r="L33" s="81"/>
      <c r="M33" s="81"/>
      <c r="N33" s="81"/>
      <c r="O33" s="81"/>
    </row>
    <row r="34" spans="1:15" ht="20.25" x14ac:dyDescent="0.25">
      <c r="A34" s="98"/>
      <c r="B34" s="98"/>
      <c r="C34" s="100"/>
      <c r="D34" s="100"/>
      <c r="E34" s="81"/>
      <c r="F34" s="81"/>
      <c r="G34" s="81"/>
      <c r="H34" s="81"/>
      <c r="I34" s="81"/>
      <c r="J34" s="81"/>
      <c r="K34" s="81"/>
      <c r="L34" s="81"/>
      <c r="M34" s="81"/>
      <c r="N34" s="81"/>
      <c r="O34" s="81"/>
    </row>
    <row r="35" spans="1:15" ht="20.25" x14ac:dyDescent="0.25">
      <c r="A35" s="98"/>
      <c r="B35" s="98"/>
      <c r="C35" s="100"/>
      <c r="D35" s="100"/>
      <c r="E35" s="81"/>
      <c r="F35" s="81"/>
      <c r="G35" s="81"/>
      <c r="H35" s="81"/>
      <c r="I35" s="81"/>
      <c r="J35" s="81"/>
      <c r="K35" s="81"/>
      <c r="L35" s="81"/>
      <c r="M35" s="81"/>
      <c r="N35" s="81"/>
      <c r="O35" s="81"/>
    </row>
    <row r="36" spans="1:15" ht="20.25" x14ac:dyDescent="0.25">
      <c r="A36" s="98"/>
      <c r="B36" s="98"/>
      <c r="C36" s="100"/>
      <c r="D36" s="100"/>
      <c r="E36" s="81"/>
      <c r="F36" s="81"/>
      <c r="G36" s="81"/>
      <c r="H36" s="81"/>
      <c r="I36" s="81"/>
      <c r="J36" s="81"/>
      <c r="K36" s="81"/>
      <c r="L36" s="81"/>
      <c r="M36" s="81"/>
      <c r="N36" s="81"/>
      <c r="O36" s="81"/>
    </row>
    <row r="37" spans="1:15" ht="20.25" x14ac:dyDescent="0.25">
      <c r="A37" s="98"/>
      <c r="B37" s="98"/>
      <c r="C37" s="100"/>
      <c r="D37" s="100"/>
      <c r="E37" s="81"/>
      <c r="F37" s="81"/>
      <c r="G37" s="81"/>
      <c r="H37" s="81"/>
      <c r="I37" s="81"/>
      <c r="J37" s="81"/>
      <c r="K37" s="81"/>
      <c r="L37" s="81"/>
      <c r="M37" s="81"/>
      <c r="N37" s="81"/>
      <c r="O37" s="81"/>
    </row>
    <row r="38" spans="1:15" ht="20.25" x14ac:dyDescent="0.25">
      <c r="A38" s="98"/>
      <c r="B38" s="98"/>
      <c r="C38" s="100"/>
      <c r="D38" s="100"/>
      <c r="E38" s="81"/>
      <c r="F38" s="81"/>
      <c r="G38" s="81"/>
      <c r="H38" s="81"/>
      <c r="I38" s="81"/>
      <c r="J38" s="81"/>
      <c r="K38" s="81"/>
      <c r="L38" s="81"/>
      <c r="M38" s="81"/>
      <c r="N38" s="81"/>
      <c r="O38" s="81"/>
    </row>
    <row r="39" spans="1:15" ht="20.25" x14ac:dyDescent="0.25">
      <c r="A39" s="98"/>
      <c r="B39" s="98"/>
      <c r="C39" s="100"/>
      <c r="D39" s="100"/>
      <c r="E39" s="81"/>
      <c r="F39" s="81"/>
      <c r="G39" s="81"/>
      <c r="H39" s="81"/>
      <c r="I39" s="81"/>
      <c r="J39" s="81"/>
      <c r="K39" s="81"/>
      <c r="L39" s="81"/>
      <c r="M39" s="81"/>
      <c r="N39" s="81"/>
      <c r="O39" s="81"/>
    </row>
    <row r="40" spans="1:15" ht="20.25" x14ac:dyDescent="0.25">
      <c r="A40" s="98"/>
      <c r="B40" s="98"/>
      <c r="C40" s="100"/>
      <c r="D40" s="100"/>
      <c r="E40" s="81"/>
      <c r="F40" s="81"/>
      <c r="G40" s="81"/>
      <c r="H40" s="81"/>
      <c r="I40" s="81"/>
      <c r="J40" s="81"/>
      <c r="K40" s="81"/>
      <c r="L40" s="81"/>
      <c r="M40" s="81"/>
      <c r="N40" s="81"/>
      <c r="O40" s="81"/>
    </row>
    <row r="41" spans="1:15" ht="20.25" x14ac:dyDescent="0.25">
      <c r="A41" s="98"/>
      <c r="B41" s="98"/>
      <c r="C41" s="100"/>
      <c r="D41" s="100"/>
      <c r="E41" s="81"/>
      <c r="F41" s="81"/>
      <c r="G41" s="81"/>
      <c r="H41" s="81"/>
      <c r="I41" s="81"/>
      <c r="J41" s="81"/>
      <c r="K41" s="81"/>
      <c r="L41" s="81"/>
      <c r="M41" s="81"/>
      <c r="N41" s="81"/>
      <c r="O41" s="81"/>
    </row>
    <row r="42" spans="1:15" ht="20.25" x14ac:dyDescent="0.25">
      <c r="A42" s="98"/>
      <c r="B42" s="98"/>
      <c r="C42" s="100"/>
      <c r="D42" s="100"/>
      <c r="E42" s="81"/>
      <c r="F42" s="81"/>
      <c r="G42" s="81"/>
      <c r="H42" s="81"/>
      <c r="I42" s="81"/>
      <c r="J42" s="81"/>
      <c r="K42" s="81"/>
      <c r="L42" s="81"/>
      <c r="M42" s="81"/>
      <c r="N42" s="81"/>
      <c r="O42" s="81"/>
    </row>
    <row r="43" spans="1:15" ht="20.25" x14ac:dyDescent="0.25">
      <c r="A43" s="98"/>
      <c r="B43" s="98"/>
      <c r="C43" s="100"/>
      <c r="D43" s="100"/>
      <c r="E43" s="81"/>
      <c r="F43" s="81"/>
      <c r="G43" s="81"/>
      <c r="H43" s="81"/>
      <c r="I43" s="81"/>
      <c r="J43" s="81"/>
      <c r="K43" s="81"/>
      <c r="L43" s="81"/>
      <c r="M43" s="81"/>
      <c r="N43" s="81"/>
      <c r="O43" s="81"/>
    </row>
    <row r="44" spans="1:15" ht="20.25" x14ac:dyDescent="0.25">
      <c r="A44" s="98"/>
      <c r="B44" s="98"/>
      <c r="C44" s="100"/>
      <c r="D44" s="100"/>
      <c r="E44" s="81"/>
      <c r="F44" s="81"/>
      <c r="G44" s="81"/>
      <c r="H44" s="81"/>
      <c r="I44" s="81"/>
      <c r="J44" s="81"/>
      <c r="K44" s="81"/>
      <c r="L44" s="81"/>
      <c r="M44" s="81"/>
      <c r="N44" s="81"/>
      <c r="O44" s="81"/>
    </row>
    <row r="45" spans="1:15" ht="20.25" x14ac:dyDescent="0.25">
      <c r="A45" s="98"/>
      <c r="B45" s="98"/>
      <c r="C45" s="100"/>
      <c r="D45" s="100"/>
      <c r="E45" s="81"/>
      <c r="F45" s="81"/>
      <c r="G45" s="81"/>
      <c r="H45" s="81"/>
      <c r="I45" s="81"/>
      <c r="J45" s="81"/>
      <c r="K45" s="81"/>
      <c r="L45" s="81"/>
      <c r="M45" s="81"/>
      <c r="N45" s="81"/>
      <c r="O45" s="81"/>
    </row>
    <row r="46" spans="1:15" ht="20.25" x14ac:dyDescent="0.25">
      <c r="A46" s="98"/>
      <c r="B46" s="98"/>
      <c r="C46" s="100"/>
      <c r="D46" s="100"/>
      <c r="E46" s="81"/>
      <c r="F46" s="81"/>
      <c r="G46" s="81"/>
      <c r="H46" s="81"/>
      <c r="I46" s="81"/>
      <c r="J46" s="81"/>
      <c r="K46" s="81"/>
      <c r="L46" s="81"/>
      <c r="M46" s="81"/>
      <c r="N46" s="81"/>
      <c r="O46" s="81"/>
    </row>
    <row r="47" spans="1:15" ht="20.25" x14ac:dyDescent="0.25">
      <c r="A47" s="98"/>
      <c r="B47" s="98"/>
      <c r="C47" s="100"/>
      <c r="D47" s="100"/>
      <c r="E47" s="81"/>
      <c r="F47" s="81"/>
      <c r="G47" s="81"/>
      <c r="H47" s="81"/>
      <c r="I47" s="81"/>
      <c r="J47" s="81"/>
      <c r="K47" s="81"/>
      <c r="L47" s="81"/>
      <c r="M47" s="81"/>
      <c r="N47" s="81"/>
      <c r="O47" s="81"/>
    </row>
    <row r="48" spans="1:15" ht="20.25" x14ac:dyDescent="0.25">
      <c r="A48" s="98"/>
      <c r="B48" s="98"/>
      <c r="C48" s="100"/>
      <c r="D48" s="100"/>
      <c r="E48" s="81"/>
      <c r="F48" s="81"/>
      <c r="G48" s="81"/>
      <c r="H48" s="81"/>
      <c r="I48" s="81"/>
      <c r="J48" s="81"/>
      <c r="K48" s="81"/>
      <c r="L48" s="81"/>
      <c r="M48" s="81"/>
      <c r="N48" s="81"/>
      <c r="O48" s="81"/>
    </row>
    <row r="49" spans="1:15" ht="20.25" x14ac:dyDescent="0.25">
      <c r="A49" s="98"/>
      <c r="B49" s="98"/>
      <c r="C49" s="100"/>
      <c r="D49" s="100"/>
      <c r="E49" s="81"/>
      <c r="F49" s="81"/>
      <c r="G49" s="81"/>
      <c r="H49" s="81"/>
      <c r="I49" s="81"/>
      <c r="J49" s="81"/>
      <c r="K49" s="81"/>
      <c r="L49" s="81"/>
      <c r="M49" s="81"/>
      <c r="N49" s="81"/>
      <c r="O49" s="81"/>
    </row>
    <row r="50" spans="1:15" ht="20.25" x14ac:dyDescent="0.25">
      <c r="A50" s="98"/>
      <c r="B50" s="98"/>
      <c r="C50" s="100"/>
      <c r="D50" s="100"/>
      <c r="E50" s="81"/>
      <c r="F50" s="81"/>
      <c r="G50" s="81"/>
      <c r="H50" s="81"/>
      <c r="I50" s="81"/>
      <c r="J50" s="81"/>
      <c r="K50" s="81"/>
      <c r="L50" s="81"/>
      <c r="M50" s="81"/>
      <c r="N50" s="81"/>
      <c r="O50" s="81"/>
    </row>
    <row r="51" spans="1:15" ht="20.25" x14ac:dyDescent="0.25">
      <c r="A51" s="98"/>
      <c r="B51" s="98"/>
      <c r="C51" s="100"/>
      <c r="D51" s="100"/>
      <c r="E51" s="81"/>
      <c r="F51" s="81"/>
      <c r="G51" s="81"/>
      <c r="H51" s="81"/>
      <c r="I51" s="81"/>
      <c r="J51" s="81"/>
      <c r="K51" s="81"/>
      <c r="L51" s="81"/>
      <c r="M51" s="81"/>
      <c r="N51" s="81"/>
      <c r="O51" s="81"/>
    </row>
    <row r="52" spans="1:15" ht="20.25" x14ac:dyDescent="0.25">
      <c r="A52" s="98"/>
      <c r="B52" s="22"/>
      <c r="C52" s="32"/>
      <c r="D52" s="32"/>
    </row>
    <row r="53" spans="1:15" ht="20.25" x14ac:dyDescent="0.25">
      <c r="A53" s="98"/>
      <c r="B53" s="22"/>
      <c r="C53" s="32"/>
      <c r="D53" s="32"/>
    </row>
    <row r="54" spans="1:15" ht="20.25" x14ac:dyDescent="0.25">
      <c r="A54" s="98"/>
      <c r="B54" s="22"/>
      <c r="C54" s="32"/>
      <c r="D54" s="32"/>
    </row>
    <row r="55" spans="1:15" ht="20.25" x14ac:dyDescent="0.25">
      <c r="A55" s="98"/>
      <c r="B55" s="22"/>
      <c r="C55" s="32"/>
      <c r="D55" s="32"/>
    </row>
    <row r="56" spans="1:15" ht="20.25" x14ac:dyDescent="0.25">
      <c r="A56" s="98"/>
      <c r="B56" s="22"/>
      <c r="C56" s="32"/>
      <c r="D56" s="32"/>
    </row>
    <row r="57" spans="1:15" ht="20.25" x14ac:dyDescent="0.25">
      <c r="A57" s="98"/>
      <c r="B57" s="22"/>
      <c r="C57" s="32"/>
      <c r="D57" s="32"/>
    </row>
    <row r="58" spans="1:15" ht="20.25" x14ac:dyDescent="0.25">
      <c r="A58" s="98"/>
      <c r="B58" s="22"/>
      <c r="C58" s="32"/>
      <c r="D58" s="32"/>
    </row>
    <row r="59" spans="1:15" ht="20.25" x14ac:dyDescent="0.25">
      <c r="A59" s="98"/>
      <c r="B59" s="22"/>
      <c r="C59" s="32"/>
      <c r="D59" s="32"/>
    </row>
    <row r="60" spans="1:15" ht="20.25" x14ac:dyDescent="0.25">
      <c r="A60" s="98"/>
      <c r="B60" s="22"/>
      <c r="C60" s="32"/>
      <c r="D60" s="32"/>
    </row>
    <row r="61" spans="1:15" ht="20.25" x14ac:dyDescent="0.25">
      <c r="A61" s="98"/>
      <c r="B61" s="22"/>
      <c r="C61" s="32"/>
      <c r="D61" s="32"/>
    </row>
    <row r="62" spans="1:15" ht="20.25" x14ac:dyDescent="0.25">
      <c r="A62" s="98"/>
      <c r="B62" s="22"/>
      <c r="C62" s="32"/>
      <c r="D62" s="32"/>
    </row>
    <row r="63" spans="1:15" ht="20.25" x14ac:dyDescent="0.25">
      <c r="A63" s="98"/>
      <c r="B63" s="22"/>
      <c r="C63" s="32"/>
      <c r="D63" s="32"/>
    </row>
    <row r="64" spans="1:15" ht="20.25" x14ac:dyDescent="0.25">
      <c r="A64" s="98"/>
      <c r="B64" s="22"/>
      <c r="C64" s="32"/>
      <c r="D64" s="32"/>
    </row>
    <row r="65" spans="1:4" ht="20.25" x14ac:dyDescent="0.25">
      <c r="A65" s="98"/>
      <c r="B65" s="22"/>
      <c r="C65" s="32"/>
      <c r="D65" s="32"/>
    </row>
    <row r="66" spans="1:4" ht="20.25" x14ac:dyDescent="0.25">
      <c r="A66" s="98"/>
      <c r="B66" s="22"/>
      <c r="C66" s="32"/>
      <c r="D66" s="32"/>
    </row>
    <row r="67" spans="1:4" ht="20.25" x14ac:dyDescent="0.25">
      <c r="A67" s="98"/>
      <c r="B67" s="22"/>
      <c r="C67" s="32"/>
      <c r="D67" s="32"/>
    </row>
    <row r="68" spans="1:4" ht="20.25" x14ac:dyDescent="0.25">
      <c r="A68" s="98"/>
      <c r="B68" s="22"/>
      <c r="C68" s="32"/>
      <c r="D68" s="32"/>
    </row>
    <row r="69" spans="1:4" ht="20.25" x14ac:dyDescent="0.25">
      <c r="A69" s="98"/>
      <c r="B69" s="22"/>
      <c r="C69" s="32"/>
      <c r="D69" s="32"/>
    </row>
    <row r="70" spans="1:4" ht="20.25" x14ac:dyDescent="0.25">
      <c r="A70" s="98"/>
      <c r="B70" s="22"/>
      <c r="C70" s="32"/>
      <c r="D70" s="32"/>
    </row>
    <row r="71" spans="1:4" ht="20.25" x14ac:dyDescent="0.25">
      <c r="A71" s="98"/>
      <c r="B71" s="22"/>
      <c r="C71" s="32"/>
      <c r="D71" s="32"/>
    </row>
    <row r="72" spans="1:4" ht="20.25" x14ac:dyDescent="0.25">
      <c r="A72" s="98"/>
      <c r="B72" s="22"/>
      <c r="C72" s="32"/>
      <c r="D72" s="32"/>
    </row>
    <row r="73" spans="1:4" ht="20.25" x14ac:dyDescent="0.25">
      <c r="A73" s="98"/>
      <c r="B73" s="22"/>
      <c r="C73" s="32"/>
      <c r="D73" s="32"/>
    </row>
    <row r="74" spans="1:4" ht="20.25" x14ac:dyDescent="0.25">
      <c r="A74" s="98"/>
      <c r="B74" s="22"/>
      <c r="C74" s="32"/>
      <c r="D74" s="32"/>
    </row>
    <row r="75" spans="1:4" ht="20.25" x14ac:dyDescent="0.25">
      <c r="A75" s="98"/>
      <c r="B75" s="22"/>
      <c r="C75" s="32"/>
      <c r="D75" s="32"/>
    </row>
    <row r="76" spans="1:4" ht="20.25" x14ac:dyDescent="0.25">
      <c r="A76" s="98"/>
      <c r="B76" s="22"/>
      <c r="C76" s="32"/>
      <c r="D76" s="32"/>
    </row>
    <row r="77" spans="1:4" ht="20.25" x14ac:dyDescent="0.25">
      <c r="A77" s="98"/>
      <c r="B77" s="22"/>
      <c r="C77" s="32"/>
      <c r="D77" s="32"/>
    </row>
    <row r="78" spans="1:4" ht="20.25" x14ac:dyDescent="0.25">
      <c r="A78" s="98"/>
      <c r="B78" s="22"/>
      <c r="C78" s="32"/>
      <c r="D78" s="32"/>
    </row>
    <row r="79" spans="1:4" ht="20.25" x14ac:dyDescent="0.25">
      <c r="A79" s="98"/>
      <c r="B79" s="22"/>
      <c r="C79" s="32"/>
      <c r="D79" s="32"/>
    </row>
    <row r="80" spans="1:4" ht="20.25" x14ac:dyDescent="0.25">
      <c r="A80" s="98"/>
      <c r="B80" s="22"/>
      <c r="C80" s="32"/>
      <c r="D80" s="32"/>
    </row>
    <row r="81" spans="1:4" ht="20.25" x14ac:dyDescent="0.25">
      <c r="A81" s="98"/>
      <c r="B81" s="22"/>
      <c r="C81" s="32"/>
      <c r="D81" s="32"/>
    </row>
    <row r="82" spans="1:4" ht="20.25" x14ac:dyDescent="0.25">
      <c r="A82" s="98"/>
      <c r="B82" s="22"/>
      <c r="C82" s="32"/>
      <c r="D82" s="32"/>
    </row>
    <row r="83" spans="1:4" ht="20.25" x14ac:dyDescent="0.25">
      <c r="A83" s="98"/>
      <c r="B83" s="22"/>
      <c r="C83" s="32"/>
      <c r="D83" s="32"/>
    </row>
    <row r="84" spans="1:4" ht="20.25" x14ac:dyDescent="0.25">
      <c r="A84" s="98"/>
      <c r="B84" s="22"/>
      <c r="C84" s="32"/>
      <c r="D84" s="32"/>
    </row>
    <row r="85" spans="1:4" ht="20.25" x14ac:dyDescent="0.25">
      <c r="A85" s="98"/>
      <c r="B85" s="22"/>
      <c r="C85" s="32"/>
      <c r="D85" s="32"/>
    </row>
    <row r="86" spans="1:4" ht="20.25" x14ac:dyDescent="0.25">
      <c r="A86" s="98"/>
      <c r="B86" s="22"/>
      <c r="C86" s="32"/>
      <c r="D86" s="32"/>
    </row>
    <row r="87" spans="1:4" ht="20.25" x14ac:dyDescent="0.25">
      <c r="A87" s="98"/>
      <c r="B87" s="22"/>
      <c r="C87" s="32"/>
      <c r="D87" s="32"/>
    </row>
    <row r="88" spans="1:4" ht="20.25" x14ac:dyDescent="0.25">
      <c r="A88" s="98"/>
      <c r="B88" s="22"/>
      <c r="C88" s="32"/>
      <c r="D88" s="32"/>
    </row>
    <row r="89" spans="1:4" ht="20.25" x14ac:dyDescent="0.25">
      <c r="A89" s="98"/>
      <c r="B89" s="22"/>
      <c r="C89" s="32"/>
      <c r="D89" s="32"/>
    </row>
    <row r="90" spans="1:4" ht="20.25" x14ac:dyDescent="0.25">
      <c r="A90" s="98"/>
      <c r="B90" s="22"/>
      <c r="C90" s="32"/>
      <c r="D90" s="32"/>
    </row>
    <row r="91" spans="1:4" ht="20.25" x14ac:dyDescent="0.25">
      <c r="A91" s="98"/>
      <c r="B91" s="22"/>
      <c r="C91" s="32"/>
      <c r="D91" s="32"/>
    </row>
    <row r="92" spans="1:4" ht="20.25" x14ac:dyDescent="0.25">
      <c r="A92" s="98"/>
      <c r="B92" s="22"/>
      <c r="C92" s="32"/>
      <c r="D92" s="32"/>
    </row>
    <row r="93" spans="1:4" ht="20.25" x14ac:dyDescent="0.25">
      <c r="A93" s="98"/>
      <c r="B93" s="22"/>
      <c r="C93" s="32"/>
      <c r="D93" s="32"/>
    </row>
    <row r="94" spans="1:4" ht="20.25" x14ac:dyDescent="0.25">
      <c r="A94" s="98"/>
      <c r="B94" s="22"/>
      <c r="C94" s="32"/>
      <c r="D94" s="32"/>
    </row>
    <row r="95" spans="1:4" ht="20.25" x14ac:dyDescent="0.25">
      <c r="A95" s="98"/>
      <c r="B95" s="22"/>
      <c r="C95" s="32"/>
      <c r="D95" s="32"/>
    </row>
    <row r="96" spans="1:4" ht="20.25" x14ac:dyDescent="0.25">
      <c r="A96" s="98"/>
      <c r="B96" s="22"/>
      <c r="C96" s="32"/>
      <c r="D96" s="32"/>
    </row>
    <row r="97" spans="1:4" ht="20.25" x14ac:dyDescent="0.25">
      <c r="A97" s="98"/>
      <c r="B97" s="22"/>
      <c r="C97" s="32"/>
      <c r="D97" s="32"/>
    </row>
    <row r="98" spans="1:4" ht="20.25" x14ac:dyDescent="0.25">
      <c r="A98" s="98"/>
      <c r="B98" s="22"/>
      <c r="C98" s="32"/>
      <c r="D98" s="32"/>
    </row>
    <row r="99" spans="1:4" ht="20.25" x14ac:dyDescent="0.25">
      <c r="A99" s="98"/>
      <c r="B99" s="22"/>
      <c r="C99" s="32"/>
      <c r="D99" s="32"/>
    </row>
    <row r="100" spans="1:4" ht="20.25" x14ac:dyDescent="0.25">
      <c r="A100" s="98"/>
      <c r="B100" s="22"/>
      <c r="C100" s="32"/>
      <c r="D100" s="32"/>
    </row>
    <row r="101" spans="1:4" ht="20.25" x14ac:dyDescent="0.25">
      <c r="A101" s="98"/>
      <c r="B101" s="22"/>
      <c r="C101" s="32"/>
      <c r="D101" s="32"/>
    </row>
    <row r="102" spans="1:4" ht="20.25" x14ac:dyDescent="0.25">
      <c r="A102" s="98"/>
      <c r="B102" s="22"/>
      <c r="C102" s="32"/>
      <c r="D102" s="32"/>
    </row>
    <row r="103" spans="1:4" ht="20.25" x14ac:dyDescent="0.25">
      <c r="A103" s="98"/>
      <c r="B103" s="22"/>
      <c r="C103" s="32"/>
      <c r="D103" s="32"/>
    </row>
    <row r="104" spans="1:4" ht="20.25" x14ac:dyDescent="0.25">
      <c r="A104" s="98"/>
      <c r="B104" s="22"/>
      <c r="C104" s="32"/>
      <c r="D104" s="32"/>
    </row>
    <row r="105" spans="1:4" ht="20.25" x14ac:dyDescent="0.25">
      <c r="A105" s="98"/>
      <c r="B105" s="22"/>
      <c r="C105" s="32"/>
      <c r="D105" s="32"/>
    </row>
    <row r="106" spans="1:4" ht="20.25" x14ac:dyDescent="0.25">
      <c r="A106" s="98"/>
      <c r="B106" s="22"/>
      <c r="C106" s="32"/>
      <c r="D106" s="32"/>
    </row>
    <row r="107" spans="1:4" ht="20.25" x14ac:dyDescent="0.25">
      <c r="A107" s="98"/>
      <c r="B107" s="22"/>
      <c r="C107" s="32"/>
      <c r="D107" s="32"/>
    </row>
    <row r="108" spans="1:4" ht="20.25" x14ac:dyDescent="0.25">
      <c r="A108" s="98"/>
      <c r="B108" s="22"/>
      <c r="C108" s="32"/>
      <c r="D108" s="32"/>
    </row>
    <row r="109" spans="1:4" ht="20.25" x14ac:dyDescent="0.25">
      <c r="A109" s="98"/>
      <c r="B109" s="22"/>
      <c r="C109" s="32"/>
      <c r="D109" s="32"/>
    </row>
    <row r="110" spans="1:4" ht="20.25" x14ac:dyDescent="0.25">
      <c r="A110" s="98"/>
      <c r="B110" s="22"/>
      <c r="C110" s="32"/>
      <c r="D110" s="32"/>
    </row>
    <row r="111" spans="1:4" ht="20.25" x14ac:dyDescent="0.25">
      <c r="A111" s="98"/>
      <c r="B111" s="22"/>
      <c r="C111" s="32"/>
      <c r="D111" s="32"/>
    </row>
    <row r="112" spans="1:4" ht="20.25" x14ac:dyDescent="0.25">
      <c r="A112" s="98"/>
      <c r="B112" s="22"/>
      <c r="C112" s="32"/>
      <c r="D112" s="32"/>
    </row>
    <row r="113" spans="1:4" ht="20.25" x14ac:dyDescent="0.25">
      <c r="A113" s="98"/>
      <c r="B113" s="22"/>
      <c r="C113" s="32"/>
      <c r="D113" s="32"/>
    </row>
    <row r="114" spans="1:4" ht="20.25" x14ac:dyDescent="0.25">
      <c r="A114" s="98"/>
      <c r="B114" s="22"/>
      <c r="C114" s="32"/>
      <c r="D114" s="32"/>
    </row>
    <row r="115" spans="1:4" ht="20.25" x14ac:dyDescent="0.25">
      <c r="A115" s="98"/>
      <c r="B115" s="22"/>
      <c r="C115" s="32"/>
      <c r="D115" s="32"/>
    </row>
    <row r="116" spans="1:4" ht="20.25" x14ac:dyDescent="0.25">
      <c r="A116" s="98"/>
      <c r="B116" s="22"/>
      <c r="C116" s="32"/>
      <c r="D116" s="32"/>
    </row>
    <row r="117" spans="1:4" ht="20.25" x14ac:dyDescent="0.25">
      <c r="A117" s="98"/>
      <c r="B117" s="22"/>
      <c r="C117" s="32"/>
      <c r="D117" s="32"/>
    </row>
    <row r="118" spans="1:4" ht="20.25" x14ac:dyDescent="0.25">
      <c r="A118" s="98"/>
      <c r="B118" s="22"/>
      <c r="C118" s="32"/>
      <c r="D118" s="32"/>
    </row>
    <row r="119" spans="1:4" ht="20.25" x14ac:dyDescent="0.25">
      <c r="A119" s="98"/>
      <c r="B119" s="22"/>
      <c r="C119" s="32"/>
      <c r="D119" s="32"/>
    </row>
    <row r="120" spans="1:4" ht="20.25" x14ac:dyDescent="0.25">
      <c r="A120" s="98"/>
      <c r="B120" s="22"/>
      <c r="C120" s="32"/>
      <c r="D120" s="32"/>
    </row>
    <row r="121" spans="1:4" ht="20.25" x14ac:dyDescent="0.25">
      <c r="A121" s="98"/>
      <c r="B121" s="22"/>
      <c r="C121" s="32"/>
      <c r="D121" s="32"/>
    </row>
    <row r="122" spans="1:4" ht="20.25" x14ac:dyDescent="0.25">
      <c r="A122" s="98"/>
      <c r="B122" s="22"/>
      <c r="C122" s="32"/>
      <c r="D122" s="32"/>
    </row>
    <row r="123" spans="1:4" ht="20.25" x14ac:dyDescent="0.25">
      <c r="A123" s="98"/>
      <c r="B123" s="22"/>
      <c r="C123" s="32"/>
      <c r="D123" s="32"/>
    </row>
    <row r="124" spans="1:4" ht="20.25" x14ac:dyDescent="0.25">
      <c r="A124" s="98"/>
      <c r="B124" s="22"/>
      <c r="C124" s="32"/>
      <c r="D124" s="32"/>
    </row>
    <row r="125" spans="1:4" ht="20.25" x14ac:dyDescent="0.25">
      <c r="A125" s="98"/>
      <c r="B125" s="22"/>
      <c r="C125" s="32"/>
      <c r="D125" s="32"/>
    </row>
    <row r="126" spans="1:4" ht="20.25" x14ac:dyDescent="0.25">
      <c r="A126" s="98"/>
      <c r="B126" s="22"/>
      <c r="C126" s="32"/>
      <c r="D126" s="32"/>
    </row>
    <row r="127" spans="1:4" ht="20.25" x14ac:dyDescent="0.25">
      <c r="A127" s="98"/>
      <c r="B127" s="22"/>
      <c r="C127" s="32"/>
      <c r="D127" s="32"/>
    </row>
    <row r="128" spans="1:4" ht="20.25" x14ac:dyDescent="0.25">
      <c r="A128" s="98"/>
      <c r="B128" s="22"/>
      <c r="C128" s="32"/>
      <c r="D128" s="32"/>
    </row>
    <row r="129" spans="1:4" ht="20.25" x14ac:dyDescent="0.25">
      <c r="A129" s="98"/>
      <c r="B129" s="22"/>
      <c r="C129" s="32"/>
      <c r="D129" s="32"/>
    </row>
    <row r="130" spans="1:4" ht="20.25" x14ac:dyDescent="0.25">
      <c r="A130" s="98"/>
      <c r="B130" s="22"/>
      <c r="C130" s="32"/>
      <c r="D130" s="32"/>
    </row>
    <row r="131" spans="1:4" ht="20.25" x14ac:dyDescent="0.25">
      <c r="A131" s="98"/>
      <c r="B131" s="22"/>
      <c r="C131" s="32"/>
      <c r="D131" s="32"/>
    </row>
    <row r="132" spans="1:4" ht="20.25" x14ac:dyDescent="0.25">
      <c r="A132" s="98"/>
      <c r="B132" s="22"/>
      <c r="C132" s="32"/>
      <c r="D132" s="32"/>
    </row>
    <row r="133" spans="1:4" ht="20.25" x14ac:dyDescent="0.25">
      <c r="A133" s="98"/>
      <c r="B133" s="22"/>
      <c r="C133" s="32"/>
      <c r="D133" s="32"/>
    </row>
    <row r="134" spans="1:4" ht="20.25" x14ac:dyDescent="0.25">
      <c r="A134" s="98"/>
      <c r="B134" s="22"/>
      <c r="C134" s="32"/>
      <c r="D134" s="32"/>
    </row>
    <row r="135" spans="1:4" ht="20.25" x14ac:dyDescent="0.25">
      <c r="A135" s="98"/>
      <c r="B135" s="22"/>
      <c r="C135" s="32"/>
      <c r="D135" s="32"/>
    </row>
    <row r="136" spans="1:4" ht="20.25" x14ac:dyDescent="0.25">
      <c r="A136" s="98"/>
      <c r="B136" s="22"/>
      <c r="C136" s="32"/>
      <c r="D136" s="32"/>
    </row>
    <row r="137" spans="1:4" ht="20.25" x14ac:dyDescent="0.25">
      <c r="A137" s="98"/>
      <c r="B137" s="22"/>
      <c r="C137" s="32"/>
      <c r="D137" s="32"/>
    </row>
    <row r="138" spans="1:4" ht="20.25" x14ac:dyDescent="0.25">
      <c r="A138" s="98"/>
      <c r="B138" s="22"/>
      <c r="C138" s="32"/>
      <c r="D138" s="32"/>
    </row>
    <row r="139" spans="1:4" ht="20.25" x14ac:dyDescent="0.25">
      <c r="A139" s="98"/>
      <c r="B139" s="22"/>
      <c r="C139" s="32"/>
      <c r="D139" s="32"/>
    </row>
    <row r="140" spans="1:4" ht="20.25" x14ac:dyDescent="0.25">
      <c r="A140" s="98"/>
      <c r="B140" s="22"/>
      <c r="C140" s="32"/>
      <c r="D140" s="32"/>
    </row>
    <row r="141" spans="1:4" ht="20.25" x14ac:dyDescent="0.25">
      <c r="A141" s="98"/>
      <c r="B141" s="22"/>
      <c r="C141" s="32"/>
      <c r="D141" s="32"/>
    </row>
    <row r="142" spans="1:4" ht="20.25" x14ac:dyDescent="0.25">
      <c r="A142" s="98"/>
      <c r="B142" s="22"/>
      <c r="C142" s="32"/>
      <c r="D142" s="32"/>
    </row>
    <row r="143" spans="1:4" ht="20.25" x14ac:dyDescent="0.25">
      <c r="A143" s="98"/>
      <c r="B143" s="22"/>
      <c r="C143" s="32"/>
      <c r="D143" s="32"/>
    </row>
    <row r="144" spans="1:4" ht="20.25" x14ac:dyDescent="0.25">
      <c r="A144" s="98"/>
      <c r="B144" s="22"/>
      <c r="C144" s="32"/>
      <c r="D144" s="32"/>
    </row>
    <row r="145" spans="1:4" ht="20.25" x14ac:dyDescent="0.25">
      <c r="A145" s="98"/>
      <c r="B145" s="22"/>
      <c r="C145" s="32"/>
      <c r="D145" s="32"/>
    </row>
    <row r="146" spans="1:4" ht="20.25" x14ac:dyDescent="0.25">
      <c r="A146" s="98"/>
      <c r="B146" s="22"/>
      <c r="C146" s="32"/>
      <c r="D146" s="32"/>
    </row>
    <row r="147" spans="1:4" ht="20.25" x14ac:dyDescent="0.25">
      <c r="A147" s="98"/>
      <c r="B147" s="22"/>
      <c r="C147" s="32"/>
      <c r="D147" s="32"/>
    </row>
    <row r="148" spans="1:4" ht="20.25" x14ac:dyDescent="0.25">
      <c r="A148" s="98"/>
      <c r="B148" s="22"/>
      <c r="C148" s="32"/>
      <c r="D148" s="32"/>
    </row>
    <row r="149" spans="1:4" ht="20.25" x14ac:dyDescent="0.25">
      <c r="A149" s="98"/>
      <c r="B149" s="22"/>
      <c r="C149" s="32"/>
      <c r="D149" s="32"/>
    </row>
    <row r="150" spans="1:4" ht="20.25" x14ac:dyDescent="0.25">
      <c r="A150" s="98"/>
      <c r="B150" s="22"/>
      <c r="C150" s="32"/>
      <c r="D150" s="32"/>
    </row>
    <row r="151" spans="1:4" ht="20.25" x14ac:dyDescent="0.25">
      <c r="A151" s="98"/>
      <c r="B151" s="22"/>
      <c r="C151" s="32"/>
      <c r="D151" s="32"/>
    </row>
    <row r="152" spans="1:4" ht="20.25" x14ac:dyDescent="0.25">
      <c r="A152" s="98"/>
      <c r="B152" s="22"/>
      <c r="C152" s="32"/>
      <c r="D152" s="32"/>
    </row>
    <row r="153" spans="1:4" ht="20.25" x14ac:dyDescent="0.25">
      <c r="A153" s="98"/>
      <c r="B153" s="22"/>
      <c r="C153" s="32"/>
      <c r="D153" s="32"/>
    </row>
    <row r="154" spans="1:4" ht="20.25" x14ac:dyDescent="0.25">
      <c r="A154" s="98"/>
      <c r="B154" s="22"/>
      <c r="C154" s="32"/>
      <c r="D154" s="32"/>
    </row>
    <row r="155" spans="1:4" ht="20.25" x14ac:dyDescent="0.25">
      <c r="A155" s="98"/>
      <c r="B155" s="22"/>
      <c r="C155" s="32"/>
      <c r="D155" s="32"/>
    </row>
    <row r="156" spans="1:4" ht="20.25" x14ac:dyDescent="0.25">
      <c r="A156" s="98"/>
      <c r="B156" s="22"/>
      <c r="C156" s="32"/>
      <c r="D156" s="32"/>
    </row>
    <row r="157" spans="1:4" ht="20.25" x14ac:dyDescent="0.25">
      <c r="A157" s="98"/>
      <c r="B157" s="22"/>
      <c r="C157" s="32"/>
      <c r="D157" s="32"/>
    </row>
    <row r="158" spans="1:4" ht="20.25" x14ac:dyDescent="0.25">
      <c r="A158" s="98"/>
      <c r="B158" s="22"/>
      <c r="C158" s="32"/>
      <c r="D158" s="32"/>
    </row>
    <row r="159" spans="1:4" ht="20.25" x14ac:dyDescent="0.25">
      <c r="A159" s="98"/>
      <c r="B159" s="22"/>
      <c r="C159" s="32"/>
      <c r="D159" s="32"/>
    </row>
    <row r="160" spans="1:4" ht="20.25" x14ac:dyDescent="0.25">
      <c r="A160" s="98"/>
      <c r="B160" s="22"/>
      <c r="C160" s="32"/>
      <c r="D160" s="32"/>
    </row>
    <row r="161" spans="1:4" ht="20.25" x14ac:dyDescent="0.25">
      <c r="A161" s="98"/>
      <c r="B161" s="22"/>
      <c r="C161" s="32"/>
      <c r="D161" s="32"/>
    </row>
    <row r="162" spans="1:4" ht="20.25" x14ac:dyDescent="0.25">
      <c r="A162" s="98"/>
      <c r="B162" s="22"/>
      <c r="C162" s="32"/>
      <c r="D162" s="32"/>
    </row>
    <row r="163" spans="1:4" ht="20.25" x14ac:dyDescent="0.25">
      <c r="A163" s="98"/>
      <c r="B163" s="22"/>
      <c r="C163" s="32"/>
      <c r="D163" s="32"/>
    </row>
    <row r="164" spans="1:4" ht="20.25" x14ac:dyDescent="0.25">
      <c r="A164" s="98"/>
      <c r="B164" s="22"/>
      <c r="C164" s="32"/>
      <c r="D164" s="32"/>
    </row>
    <row r="165" spans="1:4" ht="20.25" x14ac:dyDescent="0.25">
      <c r="A165" s="98"/>
      <c r="B165" s="22"/>
      <c r="C165" s="32"/>
      <c r="D165" s="32"/>
    </row>
    <row r="166" spans="1:4" ht="20.25" x14ac:dyDescent="0.25">
      <c r="A166" s="98"/>
      <c r="B166" s="22"/>
      <c r="C166" s="32"/>
      <c r="D166" s="32"/>
    </row>
    <row r="167" spans="1:4" ht="20.25" x14ac:dyDescent="0.25">
      <c r="A167" s="98"/>
      <c r="B167" s="22"/>
      <c r="C167" s="32"/>
      <c r="D167" s="32"/>
    </row>
    <row r="168" spans="1:4" ht="20.25" x14ac:dyDescent="0.25">
      <c r="A168" s="98"/>
      <c r="B168" s="22"/>
      <c r="C168" s="32"/>
      <c r="D168" s="32"/>
    </row>
    <row r="169" spans="1:4" ht="20.25" x14ac:dyDescent="0.25">
      <c r="A169" s="98"/>
      <c r="B169" s="22"/>
      <c r="C169" s="32"/>
      <c r="D169" s="32"/>
    </row>
    <row r="170" spans="1:4" ht="20.25" x14ac:dyDescent="0.25">
      <c r="A170" s="98"/>
      <c r="B170" s="22"/>
      <c r="C170" s="32"/>
      <c r="D170" s="32"/>
    </row>
    <row r="171" spans="1:4" ht="20.25" x14ac:dyDescent="0.25">
      <c r="A171" s="98"/>
      <c r="B171" s="22"/>
      <c r="C171" s="32"/>
      <c r="D171" s="32"/>
    </row>
    <row r="172" spans="1:4" ht="20.25" x14ac:dyDescent="0.25">
      <c r="A172" s="98"/>
      <c r="B172" s="22"/>
      <c r="C172" s="32"/>
      <c r="D172" s="32"/>
    </row>
    <row r="173" spans="1:4" ht="20.25" x14ac:dyDescent="0.25">
      <c r="A173" s="98"/>
      <c r="B173" s="22"/>
      <c r="C173" s="32"/>
      <c r="D173" s="32"/>
    </row>
    <row r="174" spans="1:4" ht="20.25" x14ac:dyDescent="0.25">
      <c r="A174" s="98"/>
      <c r="B174" s="22"/>
      <c r="C174" s="32"/>
      <c r="D174" s="32"/>
    </row>
    <row r="175" spans="1:4" ht="20.25" x14ac:dyDescent="0.25">
      <c r="A175" s="98"/>
      <c r="B175" s="22"/>
      <c r="C175" s="32"/>
      <c r="D175" s="32"/>
    </row>
    <row r="176" spans="1:4" ht="20.25" x14ac:dyDescent="0.25">
      <c r="A176" s="98"/>
      <c r="B176" s="22"/>
      <c r="C176" s="32"/>
      <c r="D176" s="32"/>
    </row>
    <row r="177" spans="1:4" ht="20.25" x14ac:dyDescent="0.25">
      <c r="A177" s="98"/>
      <c r="B177" s="22"/>
      <c r="C177" s="32"/>
      <c r="D177" s="32"/>
    </row>
    <row r="178" spans="1:4" ht="20.25" x14ac:dyDescent="0.25">
      <c r="A178" s="98"/>
      <c r="B178" s="22"/>
      <c r="C178" s="32"/>
      <c r="D178" s="32"/>
    </row>
    <row r="179" spans="1:4" ht="20.25" x14ac:dyDescent="0.25">
      <c r="A179" s="98"/>
      <c r="B179" s="22"/>
      <c r="C179" s="32"/>
      <c r="D179" s="32"/>
    </row>
    <row r="180" spans="1:4" ht="20.25" x14ac:dyDescent="0.25">
      <c r="A180" s="98"/>
      <c r="B180" s="22"/>
      <c r="C180" s="32"/>
      <c r="D180" s="32"/>
    </row>
    <row r="181" spans="1:4" ht="20.25" x14ac:dyDescent="0.25">
      <c r="A181" s="98"/>
      <c r="B181" s="22"/>
      <c r="C181" s="32"/>
      <c r="D181" s="32"/>
    </row>
    <row r="182" spans="1:4" ht="20.25" x14ac:dyDescent="0.25">
      <c r="A182" s="98"/>
      <c r="B182" s="22"/>
      <c r="C182" s="32"/>
      <c r="D182" s="32"/>
    </row>
    <row r="183" spans="1:4" ht="20.25" x14ac:dyDescent="0.25">
      <c r="A183" s="98"/>
      <c r="B183" s="22"/>
      <c r="C183" s="32"/>
      <c r="D183" s="32"/>
    </row>
    <row r="184" spans="1:4" ht="20.25" x14ac:dyDescent="0.25">
      <c r="A184" s="98"/>
      <c r="B184" s="22"/>
      <c r="C184" s="32"/>
      <c r="D184" s="32"/>
    </row>
    <row r="185" spans="1:4" ht="20.25" x14ac:dyDescent="0.25">
      <c r="A185" s="98"/>
      <c r="B185" s="22"/>
      <c r="C185" s="32"/>
      <c r="D185" s="32"/>
    </row>
    <row r="186" spans="1:4" ht="20.25" x14ac:dyDescent="0.25">
      <c r="A186" s="98"/>
      <c r="B186" s="22"/>
      <c r="C186" s="32"/>
      <c r="D186" s="32"/>
    </row>
    <row r="187" spans="1:4" ht="20.25" x14ac:dyDescent="0.25">
      <c r="A187" s="98"/>
      <c r="B187" s="22"/>
      <c r="C187" s="32"/>
      <c r="D187" s="32"/>
    </row>
    <row r="188" spans="1:4" ht="20.25" x14ac:dyDescent="0.25">
      <c r="A188" s="98"/>
      <c r="B188" s="22"/>
      <c r="C188" s="32"/>
      <c r="D188" s="32"/>
    </row>
    <row r="189" spans="1:4" ht="20.25" x14ac:dyDescent="0.25">
      <c r="A189" s="98"/>
      <c r="B189" s="22"/>
      <c r="C189" s="32"/>
      <c r="D189" s="32"/>
    </row>
    <row r="190" spans="1:4" ht="20.25" x14ac:dyDescent="0.25">
      <c r="A190" s="98"/>
      <c r="B190" s="22"/>
      <c r="C190" s="32"/>
      <c r="D190" s="32"/>
    </row>
    <row r="191" spans="1:4" ht="20.25" x14ac:dyDescent="0.25">
      <c r="A191" s="98"/>
      <c r="B191" s="22"/>
      <c r="C191" s="32"/>
      <c r="D191" s="32"/>
    </row>
    <row r="192" spans="1:4" ht="20.25" x14ac:dyDescent="0.25">
      <c r="A192" s="98"/>
      <c r="B192" s="22"/>
      <c r="C192" s="32"/>
      <c r="D192" s="32"/>
    </row>
    <row r="193" spans="1:4" ht="20.25" x14ac:dyDescent="0.25">
      <c r="A193" s="98"/>
      <c r="B193" s="22"/>
      <c r="C193" s="32"/>
      <c r="D193" s="32"/>
    </row>
    <row r="194" spans="1:4" ht="20.25" x14ac:dyDescent="0.25">
      <c r="A194" s="98"/>
      <c r="B194" s="22"/>
      <c r="C194" s="32"/>
      <c r="D194" s="32"/>
    </row>
    <row r="195" spans="1:4" ht="20.25" x14ac:dyDescent="0.25">
      <c r="A195" s="98"/>
      <c r="B195" s="22"/>
      <c r="C195" s="32"/>
      <c r="D195" s="32"/>
    </row>
    <row r="196" spans="1:4" ht="20.25" x14ac:dyDescent="0.25">
      <c r="A196" s="98"/>
      <c r="B196" s="22"/>
      <c r="C196" s="32"/>
      <c r="D196" s="32"/>
    </row>
    <row r="197" spans="1:4" ht="20.25" x14ac:dyDescent="0.25">
      <c r="A197" s="98"/>
      <c r="B197" s="22"/>
      <c r="C197" s="32"/>
      <c r="D197" s="32"/>
    </row>
    <row r="198" spans="1:4" ht="20.25" x14ac:dyDescent="0.25">
      <c r="A198" s="98"/>
      <c r="B198" s="22"/>
      <c r="C198" s="32"/>
      <c r="D198" s="32"/>
    </row>
    <row r="199" spans="1:4" ht="20.25" x14ac:dyDescent="0.25">
      <c r="A199" s="98"/>
      <c r="B199" s="22"/>
      <c r="C199" s="32"/>
      <c r="D199" s="32"/>
    </row>
    <row r="200" spans="1:4" ht="20.25" x14ac:dyDescent="0.25">
      <c r="A200" s="98"/>
      <c r="B200" s="22"/>
      <c r="C200" s="32"/>
      <c r="D200" s="32"/>
    </row>
    <row r="201" spans="1:4" ht="20.25" x14ac:dyDescent="0.25">
      <c r="A201" s="98"/>
      <c r="B201" s="22"/>
      <c r="C201" s="32"/>
      <c r="D201" s="32"/>
    </row>
    <row r="202" spans="1:4" ht="20.25" x14ac:dyDescent="0.25">
      <c r="A202" s="98"/>
      <c r="B202" s="22"/>
      <c r="C202" s="32"/>
      <c r="D202" s="32"/>
    </row>
    <row r="203" spans="1:4" ht="20.25" x14ac:dyDescent="0.25">
      <c r="A203" s="98"/>
      <c r="B203" s="22"/>
      <c r="C203" s="32"/>
      <c r="D203" s="32"/>
    </row>
    <row r="204" spans="1:4" ht="20.25" x14ac:dyDescent="0.25">
      <c r="A204" s="98"/>
      <c r="B204" s="22"/>
      <c r="C204" s="32"/>
      <c r="D204" s="32"/>
    </row>
    <row r="205" spans="1:4" ht="20.25" x14ac:dyDescent="0.25">
      <c r="A205" s="98"/>
      <c r="B205" s="22"/>
      <c r="C205" s="32"/>
      <c r="D205" s="32"/>
    </row>
    <row r="206" spans="1:4" ht="20.25" x14ac:dyDescent="0.25">
      <c r="A206" s="98"/>
      <c r="B206" s="22"/>
      <c r="C206" s="32"/>
      <c r="D206" s="32"/>
    </row>
    <row r="207" spans="1:4" ht="20.25" x14ac:dyDescent="0.25">
      <c r="A207" s="98"/>
      <c r="B207" s="22"/>
      <c r="C207" s="32"/>
      <c r="D207" s="32"/>
    </row>
    <row r="208" spans="1:4" x14ac:dyDescent="0.25">
      <c r="A208" s="81"/>
      <c r="B208" s="22"/>
      <c r="C208" s="22"/>
      <c r="D208" s="22"/>
    </row>
    <row r="209" spans="1:8" ht="20.25" x14ac:dyDescent="0.25">
      <c r="A209" s="81"/>
      <c r="B209" s="28" t="s">
        <v>190</v>
      </c>
      <c r="C209" s="28" t="s">
        <v>191</v>
      </c>
      <c r="D209" s="31" t="s">
        <v>190</v>
      </c>
      <c r="E209" s="31" t="s">
        <v>191</v>
      </c>
    </row>
    <row r="210" spans="1:8" ht="21" x14ac:dyDescent="0.35">
      <c r="A210" s="81"/>
      <c r="B210" s="29" t="s">
        <v>192</v>
      </c>
      <c r="C210" s="29" t="s">
        <v>193</v>
      </c>
      <c r="D210" t="s">
        <v>192</v>
      </c>
      <c r="F210" t="str">
        <f>IF(NOT(ISBLANK(D210)),D210,IF(NOT(ISBLANK(E210)),"     "&amp;E210,FALSE))</f>
        <v>Afectación Económica o presupuestal</v>
      </c>
      <c r="G210" t="s">
        <v>192</v>
      </c>
      <c r="H210" t="str">
        <f>IF(NOT(ISERROR(MATCH(G210,_xlfn.ANCHORARRAY(B221),0))),F223&amp;"Por favor no seleccionar los criterios de impacto",G210)</f>
        <v>❌Por favor no seleccionar los criterios de impacto</v>
      </c>
    </row>
    <row r="211" spans="1:8" ht="21" x14ac:dyDescent="0.35">
      <c r="A211" s="81"/>
      <c r="B211" s="29" t="s">
        <v>192</v>
      </c>
      <c r="C211" s="29" t="s">
        <v>165</v>
      </c>
      <c r="E211" t="s">
        <v>193</v>
      </c>
      <c r="F211" t="str">
        <f t="shared" ref="F211:F221" si="0">IF(NOT(ISBLANK(D211)),D211,IF(NOT(ISBLANK(E211)),"     "&amp;E211,FALSE))</f>
        <v xml:space="preserve">     Afectación menor a 10 SMLMV .</v>
      </c>
    </row>
    <row r="212" spans="1:8" ht="21" x14ac:dyDescent="0.35">
      <c r="A212" s="81"/>
      <c r="B212" s="29" t="s">
        <v>192</v>
      </c>
      <c r="C212" s="29" t="s">
        <v>168</v>
      </c>
      <c r="E212" t="s">
        <v>165</v>
      </c>
      <c r="F212" t="str">
        <f t="shared" si="0"/>
        <v xml:space="preserve">     Entre 10 y 50 SMLMV </v>
      </c>
    </row>
    <row r="213" spans="1:8" ht="21" x14ac:dyDescent="0.35">
      <c r="A213" s="81"/>
      <c r="B213" s="29" t="s">
        <v>192</v>
      </c>
      <c r="C213" s="29" t="s">
        <v>172</v>
      </c>
      <c r="E213" t="s">
        <v>168</v>
      </c>
      <c r="F213" t="str">
        <f t="shared" si="0"/>
        <v xml:space="preserve">     Entre 50 y 100 SMLMV </v>
      </c>
    </row>
    <row r="214" spans="1:8" ht="21" x14ac:dyDescent="0.35">
      <c r="A214" s="81"/>
      <c r="B214" s="29" t="s">
        <v>192</v>
      </c>
      <c r="C214" s="29" t="s">
        <v>176</v>
      </c>
      <c r="E214" t="s">
        <v>172</v>
      </c>
      <c r="F214" t="str">
        <f t="shared" si="0"/>
        <v xml:space="preserve">     Entre 100 y 500 SMLMV </v>
      </c>
    </row>
    <row r="215" spans="1:8" ht="21" x14ac:dyDescent="0.35">
      <c r="A215" s="81"/>
      <c r="B215" s="29" t="s">
        <v>158</v>
      </c>
      <c r="C215" s="29" t="s">
        <v>162</v>
      </c>
      <c r="E215" t="s">
        <v>176</v>
      </c>
      <c r="F215" t="str">
        <f t="shared" si="0"/>
        <v xml:space="preserve">     Mayor a 500 SMLMV </v>
      </c>
    </row>
    <row r="216" spans="1:8" ht="21" x14ac:dyDescent="0.35">
      <c r="A216" s="81"/>
      <c r="B216" s="29" t="s">
        <v>158</v>
      </c>
      <c r="C216" s="29" t="s">
        <v>166</v>
      </c>
      <c r="D216" t="s">
        <v>158</v>
      </c>
      <c r="F216" t="str">
        <f t="shared" si="0"/>
        <v>Pérdida Reputacional</v>
      </c>
    </row>
    <row r="217" spans="1:8" ht="21" x14ac:dyDescent="0.35">
      <c r="A217" s="81"/>
      <c r="B217" s="29" t="s">
        <v>158</v>
      </c>
      <c r="C217" s="29" t="s">
        <v>169</v>
      </c>
      <c r="E217" t="s">
        <v>162</v>
      </c>
      <c r="F217" t="str">
        <f t="shared" si="0"/>
        <v xml:space="preserve">     El riesgo afecta la imagen de alguna área de la organización</v>
      </c>
    </row>
    <row r="218" spans="1:8" ht="21" x14ac:dyDescent="0.35">
      <c r="A218" s="81"/>
      <c r="B218" s="29" t="s">
        <v>158</v>
      </c>
      <c r="C218" s="29" t="s">
        <v>173</v>
      </c>
      <c r="E218" t="s">
        <v>166</v>
      </c>
      <c r="F218" t="str">
        <f t="shared" si="0"/>
        <v xml:space="preserve">     El riesgo afecta la imagen de la entidad internamente, de conocimiento general, nivel interno, de junta dircetiva y accionistas y/o de provedores</v>
      </c>
    </row>
    <row r="219" spans="1:8" ht="21" x14ac:dyDescent="0.35">
      <c r="A219" s="81"/>
      <c r="B219" s="29" t="s">
        <v>158</v>
      </c>
      <c r="C219" s="29" t="s">
        <v>177</v>
      </c>
      <c r="E219" t="s">
        <v>169</v>
      </c>
      <c r="F219" t="str">
        <f t="shared" si="0"/>
        <v xml:space="preserve">     El riesgo afecta la imagen de la entidad con algunos usuarios de relevancia frente al logro de los objetivos</v>
      </c>
    </row>
    <row r="220" spans="1:8" x14ac:dyDescent="0.25">
      <c r="A220" s="81"/>
      <c r="B220" s="30"/>
      <c r="C220" s="30"/>
      <c r="E220" t="s">
        <v>173</v>
      </c>
      <c r="F220" t="str">
        <f t="shared" si="0"/>
        <v xml:space="preserve">     El riesgo afecta la imagen de de la entidad con efecto publicitario sostenido a nivel de sector administrativo, nivel departamental o municipal</v>
      </c>
    </row>
    <row r="221" spans="1:8" x14ac:dyDescent="0.25">
      <c r="A221" s="81"/>
      <c r="B221" s="30" t="str" cm="1">
        <f t="array" ref="B221:B223">_xlfn.UNIQUE(Tabla1[[#All],[Criterios]])</f>
        <v>Criterios</v>
      </c>
      <c r="C221" s="30"/>
      <c r="E221" t="s">
        <v>177</v>
      </c>
      <c r="F221" t="str">
        <f t="shared" si="0"/>
        <v xml:space="preserve">     El riesgo afecta la imagen de la entidad a nivel nacional, con efecto publicitarios sostenible a nivel país</v>
      </c>
    </row>
    <row r="222" spans="1:8" x14ac:dyDescent="0.25">
      <c r="A222" s="81"/>
      <c r="B222" s="30" t="str">
        <v>Afectación Económica o presupuestal</v>
      </c>
      <c r="C222" s="30"/>
    </row>
    <row r="223" spans="1:8" x14ac:dyDescent="0.25">
      <c r="B223" s="30" t="str">
        <v>Pérdida Reputacional</v>
      </c>
      <c r="C223" s="30"/>
      <c r="F223" s="33" t="s">
        <v>194</v>
      </c>
    </row>
    <row r="224" spans="1:8" x14ac:dyDescent="0.25">
      <c r="B224" s="21"/>
      <c r="C224" s="21"/>
      <c r="F224" s="33" t="s">
        <v>195</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3"/>
    <col min="3" max="3" width="17" style="83" customWidth="1"/>
    <col min="4" max="4" width="14.28515625" style="83"/>
    <col min="5" max="5" width="46" style="83" customWidth="1"/>
    <col min="6" max="16384" width="14.28515625" style="83"/>
  </cols>
  <sheetData>
    <row r="1" spans="2:6" ht="24" customHeight="1" thickBot="1" x14ac:dyDescent="0.25">
      <c r="B1" s="596" t="s">
        <v>196</v>
      </c>
      <c r="C1" s="597"/>
      <c r="D1" s="597"/>
      <c r="E1" s="597"/>
      <c r="F1" s="598"/>
    </row>
    <row r="2" spans="2:6" ht="16.5" thickBot="1" x14ac:dyDescent="0.3">
      <c r="B2" s="84"/>
      <c r="C2" s="84"/>
      <c r="D2" s="84"/>
      <c r="E2" s="84"/>
      <c r="F2" s="84"/>
    </row>
    <row r="3" spans="2:6" ht="16.5" thickBot="1" x14ac:dyDescent="0.25">
      <c r="B3" s="600" t="s">
        <v>197</v>
      </c>
      <c r="C3" s="601"/>
      <c r="D3" s="601"/>
      <c r="E3" s="96" t="s">
        <v>198</v>
      </c>
      <c r="F3" s="97" t="s">
        <v>199</v>
      </c>
    </row>
    <row r="4" spans="2:6" ht="31.5" x14ac:dyDescent="0.2">
      <c r="B4" s="602" t="s">
        <v>200</v>
      </c>
      <c r="C4" s="604" t="s">
        <v>119</v>
      </c>
      <c r="D4" s="85" t="s">
        <v>201</v>
      </c>
      <c r="E4" s="86" t="s">
        <v>202</v>
      </c>
      <c r="F4" s="87">
        <v>0.25</v>
      </c>
    </row>
    <row r="5" spans="2:6" ht="47.25" x14ac:dyDescent="0.2">
      <c r="B5" s="603"/>
      <c r="C5" s="605"/>
      <c r="D5" s="88" t="s">
        <v>203</v>
      </c>
      <c r="E5" s="89" t="s">
        <v>204</v>
      </c>
      <c r="F5" s="90">
        <v>0.15</v>
      </c>
    </row>
    <row r="6" spans="2:6" ht="47.25" x14ac:dyDescent="0.2">
      <c r="B6" s="603"/>
      <c r="C6" s="605"/>
      <c r="D6" s="88" t="s">
        <v>205</v>
      </c>
      <c r="E6" s="89" t="s">
        <v>206</v>
      </c>
      <c r="F6" s="90">
        <v>0.1</v>
      </c>
    </row>
    <row r="7" spans="2:6" ht="63" x14ac:dyDescent="0.2">
      <c r="B7" s="603"/>
      <c r="C7" s="605" t="s">
        <v>120</v>
      </c>
      <c r="D7" s="88" t="s">
        <v>207</v>
      </c>
      <c r="E7" s="89" t="s">
        <v>208</v>
      </c>
      <c r="F7" s="90">
        <v>0.25</v>
      </c>
    </row>
    <row r="8" spans="2:6" ht="31.5" x14ac:dyDescent="0.2">
      <c r="B8" s="603"/>
      <c r="C8" s="605"/>
      <c r="D8" s="88" t="s">
        <v>209</v>
      </c>
      <c r="E8" s="89" t="s">
        <v>210</v>
      </c>
      <c r="F8" s="90">
        <v>0.15</v>
      </c>
    </row>
    <row r="9" spans="2:6" ht="47.25" x14ac:dyDescent="0.2">
      <c r="B9" s="603" t="s">
        <v>211</v>
      </c>
      <c r="C9" s="605" t="s">
        <v>122</v>
      </c>
      <c r="D9" s="88" t="s">
        <v>212</v>
      </c>
      <c r="E9" s="89" t="s">
        <v>213</v>
      </c>
      <c r="F9" s="91" t="s">
        <v>214</v>
      </c>
    </row>
    <row r="10" spans="2:6" ht="63" x14ac:dyDescent="0.2">
      <c r="B10" s="603"/>
      <c r="C10" s="605"/>
      <c r="D10" s="88" t="s">
        <v>215</v>
      </c>
      <c r="E10" s="89" t="s">
        <v>216</v>
      </c>
      <c r="F10" s="91" t="s">
        <v>214</v>
      </c>
    </row>
    <row r="11" spans="2:6" ht="47.25" x14ac:dyDescent="0.2">
      <c r="B11" s="603"/>
      <c r="C11" s="605" t="s">
        <v>123</v>
      </c>
      <c r="D11" s="88" t="s">
        <v>217</v>
      </c>
      <c r="E11" s="89" t="s">
        <v>218</v>
      </c>
      <c r="F11" s="91" t="s">
        <v>214</v>
      </c>
    </row>
    <row r="12" spans="2:6" ht="47.25" x14ac:dyDescent="0.2">
      <c r="B12" s="603"/>
      <c r="C12" s="605"/>
      <c r="D12" s="88" t="s">
        <v>219</v>
      </c>
      <c r="E12" s="89" t="s">
        <v>220</v>
      </c>
      <c r="F12" s="91" t="s">
        <v>214</v>
      </c>
    </row>
    <row r="13" spans="2:6" ht="31.5" x14ac:dyDescent="0.2">
      <c r="B13" s="603"/>
      <c r="C13" s="605" t="s">
        <v>124</v>
      </c>
      <c r="D13" s="88" t="s">
        <v>221</v>
      </c>
      <c r="E13" s="89" t="s">
        <v>222</v>
      </c>
      <c r="F13" s="91" t="s">
        <v>214</v>
      </c>
    </row>
    <row r="14" spans="2:6" ht="32.25" thickBot="1" x14ac:dyDescent="0.25">
      <c r="B14" s="606"/>
      <c r="C14" s="607"/>
      <c r="D14" s="92" t="s">
        <v>223</v>
      </c>
      <c r="E14" s="93" t="s">
        <v>224</v>
      </c>
      <c r="F14" s="94" t="s">
        <v>214</v>
      </c>
    </row>
    <row r="15" spans="2:6" ht="49.5" customHeight="1" x14ac:dyDescent="0.2">
      <c r="B15" s="599" t="s">
        <v>225</v>
      </c>
      <c r="C15" s="599"/>
      <c r="D15" s="599"/>
      <c r="E15" s="599"/>
      <c r="F15" s="599"/>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226</v>
      </c>
      <c r="E2" t="s">
        <v>227</v>
      </c>
    </row>
    <row r="3" spans="2:5" x14ac:dyDescent="0.25">
      <c r="B3" t="s">
        <v>228</v>
      </c>
      <c r="E3" t="s">
        <v>229</v>
      </c>
    </row>
    <row r="4" spans="2:5" x14ac:dyDescent="0.25">
      <c r="B4" t="s">
        <v>230</v>
      </c>
      <c r="E4" t="s">
        <v>231</v>
      </c>
    </row>
    <row r="5" spans="2:5" x14ac:dyDescent="0.25">
      <c r="B5" t="s">
        <v>232</v>
      </c>
    </row>
    <row r="8" spans="2:5" x14ac:dyDescent="0.25">
      <c r="B8" t="s">
        <v>233</v>
      </c>
    </row>
    <row r="9" spans="2:5" x14ac:dyDescent="0.25">
      <c r="B9" t="s">
        <v>234</v>
      </c>
    </row>
    <row r="10" spans="2:5" x14ac:dyDescent="0.25">
      <c r="B10" t="s">
        <v>235</v>
      </c>
    </row>
    <row r="13" spans="2:5" x14ac:dyDescent="0.25">
      <c r="B13" t="s">
        <v>236</v>
      </c>
    </row>
    <row r="14" spans="2:5" x14ac:dyDescent="0.25">
      <c r="B14" t="s">
        <v>237</v>
      </c>
    </row>
    <row r="15" spans="2:5" x14ac:dyDescent="0.25">
      <c r="B15" t="s">
        <v>238</v>
      </c>
    </row>
    <row r="16" spans="2:5" x14ac:dyDescent="0.25">
      <c r="B16" t="s">
        <v>239</v>
      </c>
    </row>
    <row r="17" spans="2:2" x14ac:dyDescent="0.25">
      <c r="B17" t="s">
        <v>240</v>
      </c>
    </row>
    <row r="18" spans="2:2" x14ac:dyDescent="0.25">
      <c r="B18" t="s">
        <v>241</v>
      </c>
    </row>
    <row r="19" spans="2:2" x14ac:dyDescent="0.25">
      <c r="B19" t="s">
        <v>242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MONICA</cp:lastModifiedBy>
  <cp:revision/>
  <dcterms:created xsi:type="dcterms:W3CDTF">2020-03-24T23:12:47Z</dcterms:created>
  <dcterms:modified xsi:type="dcterms:W3CDTF">2023-03-15T22:48:53Z</dcterms:modified>
  <cp:category/>
  <cp:contentStatus/>
</cp:coreProperties>
</file>