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hidePivotFieldList="1"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F008D4C6-1344-4AB3-90C9-A7A4FC4FAD18}" xr6:coauthVersionLast="45" xr6:coauthVersionMax="47" xr10:uidLastSave="{00000000-0000-0000-0000-000000000000}"/>
  <bookViews>
    <workbookView xWindow="-120" yWindow="-120" windowWidth="20730" windowHeight="11160" tabRatio="882" firstSheet="1" activeTab="2" xr2:uid="{00000000-000D-0000-FFFF-FFFF00000000}"/>
  </bookViews>
  <sheets>
    <sheet name="Intructivo " sheetId="21" r:id="rId1"/>
    <sheet name="CONTEXTO" sheetId="24"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H61" i="1" l="1"/>
  <c r="I61" i="1" s="1"/>
  <c r="T67" i="1"/>
  <c r="T61" i="1"/>
  <c r="K62" i="1"/>
  <c r="Q62" i="1"/>
  <c r="T62" i="1"/>
  <c r="K63" i="1"/>
  <c r="Q63" i="1"/>
  <c r="T63" i="1"/>
  <c r="K64" i="1"/>
  <c r="Q64" i="1"/>
  <c r="T64" i="1"/>
  <c r="K65" i="1"/>
  <c r="Q65" i="1"/>
  <c r="T65" i="1"/>
  <c r="K66" i="1"/>
  <c r="Q66" i="1"/>
  <c r="T66" i="1"/>
  <c r="H67" i="1"/>
  <c r="I67" i="1" s="1"/>
  <c r="K68" i="1"/>
  <c r="Q68" i="1"/>
  <c r="T68" i="1"/>
  <c r="K69" i="1"/>
  <c r="Q69" i="1"/>
  <c r="T69" i="1"/>
  <c r="K70" i="1"/>
  <c r="Q70" i="1"/>
  <c r="T70" i="1"/>
  <c r="K71" i="1"/>
  <c r="Q71" i="1"/>
  <c r="T71" i="1"/>
  <c r="K72" i="1"/>
  <c r="Q72" i="1"/>
  <c r="T72" i="1"/>
  <c r="AB65" i="1" l="1"/>
  <c r="AA65" i="1" s="1"/>
  <c r="X69" i="1"/>
  <c r="Y69" i="1" s="1"/>
  <c r="AB64" i="1"/>
  <c r="AA64" i="1" s="1"/>
  <c r="AB68" i="1"/>
  <c r="AA68" i="1" s="1"/>
  <c r="AB67" i="1"/>
  <c r="AA67" i="1" s="1"/>
  <c r="X67" i="1"/>
  <c r="Z67" i="1" s="1"/>
  <c r="X63" i="1"/>
  <c r="Z63" i="1" s="1"/>
  <c r="X72" i="1"/>
  <c r="Z72" i="1" s="1"/>
  <c r="X68" i="1"/>
  <c r="Z68" i="1" s="1"/>
  <c r="X66" i="1"/>
  <c r="Y66" i="1" s="1"/>
  <c r="X64" i="1"/>
  <c r="Z64" i="1" s="1"/>
  <c r="X71" i="1"/>
  <c r="Y71" i="1" s="1"/>
  <c r="AB69" i="1"/>
  <c r="AA69" i="1" s="1"/>
  <c r="X65" i="1"/>
  <c r="Y65" i="1" s="1"/>
  <c r="X70" i="1"/>
  <c r="Z70" i="1" s="1"/>
  <c r="X61" i="1"/>
  <c r="AB71" i="1"/>
  <c r="AA71" i="1" s="1"/>
  <c r="AB63" i="1"/>
  <c r="AA63" i="1" s="1"/>
  <c r="AB72" i="1"/>
  <c r="AA72" i="1" s="1"/>
  <c r="AB70" i="1"/>
  <c r="AA70" i="1" s="1"/>
  <c r="AB62" i="1"/>
  <c r="AA62" i="1" s="1"/>
  <c r="AB66" i="1"/>
  <c r="AA66" i="1" s="1"/>
  <c r="X62" i="1"/>
  <c r="Z69" i="1" l="1"/>
  <c r="AC66" i="1"/>
  <c r="AC69" i="1"/>
  <c r="Y64" i="1"/>
  <c r="AC64" i="1" s="1"/>
  <c r="AC65" i="1"/>
  <c r="Y63" i="1"/>
  <c r="AC63" i="1" s="1"/>
  <c r="Z66" i="1"/>
  <c r="Y70" i="1"/>
  <c r="AC70" i="1" s="1"/>
  <c r="Y67" i="1"/>
  <c r="AC67" i="1" s="1"/>
  <c r="Y72" i="1"/>
  <c r="AC72" i="1" s="1"/>
  <c r="Y68" i="1"/>
  <c r="AC68" i="1" s="1"/>
  <c r="Z65" i="1"/>
  <c r="Z71" i="1"/>
  <c r="Y61" i="1"/>
  <c r="Z61" i="1"/>
  <c r="AC71" i="1"/>
  <c r="Y62" i="1"/>
  <c r="AC62" i="1" s="1"/>
  <c r="Z62" i="1"/>
  <c r="T25" i="1" l="1"/>
  <c r="T12" i="1" l="1"/>
  <c r="Q12" i="1"/>
  <c r="H12" i="1" l="1"/>
  <c r="I12" i="1" s="1"/>
  <c r="K60" i="1"/>
  <c r="K34" i="1"/>
  <c r="K32" i="1"/>
  <c r="K52" i="1"/>
  <c r="K57" i="1"/>
  <c r="K33" i="1"/>
  <c r="K41" i="1"/>
  <c r="K51" i="1"/>
  <c r="K30" i="1"/>
  <c r="K38" i="1"/>
  <c r="K50" i="1"/>
  <c r="K59" i="1"/>
  <c r="K42" i="1"/>
  <c r="K27" i="1"/>
  <c r="K53" i="1"/>
  <c r="K40" i="1"/>
  <c r="K44" i="1"/>
  <c r="K58" i="1"/>
  <c r="K35" i="1"/>
  <c r="K29" i="1"/>
  <c r="K36" i="1"/>
  <c r="K45" i="1"/>
  <c r="K39" i="1"/>
  <c r="K26" i="1"/>
  <c r="K56" i="1"/>
  <c r="K46" i="1"/>
  <c r="K28" i="1"/>
  <c r="K54" i="1"/>
  <c r="K47" i="1"/>
  <c r="K48" i="1"/>
  <c r="F221" i="13" l="1"/>
  <c r="F211" i="13"/>
  <c r="F212" i="13"/>
  <c r="F213" i="13"/>
  <c r="F214" i="13"/>
  <c r="F215" i="13"/>
  <c r="F216" i="13"/>
  <c r="F217" i="13"/>
  <c r="F218" i="13"/>
  <c r="F219" i="13"/>
  <c r="F220" i="13"/>
  <c r="F210" i="13"/>
  <c r="K18" i="1"/>
  <c r="K17" i="1"/>
  <c r="K14" i="1"/>
  <c r="K15" i="1"/>
  <c r="B221" i="13" a="1"/>
  <c r="K16" i="1"/>
  <c r="B221" i="13" l="1"/>
  <c r="Q50" i="1"/>
  <c r="Q44"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0" i="1" l="1"/>
  <c r="Q60" i="1"/>
  <c r="T59" i="1"/>
  <c r="Q59" i="1"/>
  <c r="T58" i="1"/>
  <c r="Q58" i="1"/>
  <c r="T57" i="1"/>
  <c r="Q57" i="1"/>
  <c r="T56" i="1"/>
  <c r="Q56" i="1"/>
  <c r="T55" i="1"/>
  <c r="H55" i="1"/>
  <c r="I55" i="1" s="1"/>
  <c r="T54" i="1"/>
  <c r="Q54" i="1"/>
  <c r="T53" i="1"/>
  <c r="Q53" i="1"/>
  <c r="T52" i="1"/>
  <c r="Q52" i="1"/>
  <c r="T51" i="1"/>
  <c r="Q51" i="1"/>
  <c r="T50" i="1"/>
  <c r="T49" i="1"/>
  <c r="Q49" i="1"/>
  <c r="H49" i="1"/>
  <c r="I49" i="1" s="1"/>
  <c r="T48" i="1"/>
  <c r="Q48" i="1"/>
  <c r="T47" i="1"/>
  <c r="Q47" i="1"/>
  <c r="T46" i="1"/>
  <c r="Q46" i="1"/>
  <c r="T45" i="1"/>
  <c r="Q45" i="1"/>
  <c r="T44" i="1"/>
  <c r="H43" i="1"/>
  <c r="I43" i="1" s="1"/>
  <c r="T42" i="1"/>
  <c r="Q42" i="1"/>
  <c r="T41" i="1"/>
  <c r="Q41" i="1"/>
  <c r="T40" i="1"/>
  <c r="Q40" i="1"/>
  <c r="T39" i="1"/>
  <c r="Q39" i="1"/>
  <c r="T38" i="1"/>
  <c r="Q38" i="1"/>
  <c r="I37" i="1"/>
  <c r="T36" i="1"/>
  <c r="Q36" i="1"/>
  <c r="T35" i="1"/>
  <c r="Q35" i="1"/>
  <c r="T34" i="1"/>
  <c r="Q34" i="1"/>
  <c r="T33" i="1"/>
  <c r="Q33" i="1"/>
  <c r="T32" i="1"/>
  <c r="Q32" i="1"/>
  <c r="Q31" i="1"/>
  <c r="H31" i="1"/>
  <c r="I31" i="1" s="1"/>
  <c r="T30" i="1"/>
  <c r="Q30" i="1"/>
  <c r="T29" i="1"/>
  <c r="Q29" i="1"/>
  <c r="T28" i="1"/>
  <c r="Q28" i="1"/>
  <c r="T27" i="1"/>
  <c r="Q27" i="1"/>
  <c r="T26" i="1"/>
  <c r="Q26" i="1"/>
  <c r="Q25" i="1"/>
  <c r="H25" i="1"/>
  <c r="I25" i="1" s="1"/>
  <c r="Q18" i="1"/>
  <c r="Q17" i="1"/>
  <c r="T24" i="1"/>
  <c r="Q24" i="1"/>
  <c r="T23" i="1"/>
  <c r="Q23" i="1"/>
  <c r="T22" i="1"/>
  <c r="Q22" i="1"/>
  <c r="T21" i="1"/>
  <c r="Q21" i="1"/>
  <c r="X55" i="1" l="1"/>
  <c r="X28" i="1"/>
  <c r="X39" i="1"/>
  <c r="X47" i="1"/>
  <c r="X59" i="1"/>
  <c r="X33" i="1"/>
  <c r="X30" i="1"/>
  <c r="X41" i="1"/>
  <c r="X53" i="1"/>
  <c r="X36" i="1"/>
  <c r="X35" i="1"/>
  <c r="X34" i="1"/>
  <c r="AB56" i="1"/>
  <c r="X57" i="1"/>
  <c r="X56" i="1"/>
  <c r="X32" i="1"/>
  <c r="X31" i="1"/>
  <c r="X52" i="1"/>
  <c r="X51" i="1"/>
  <c r="X54" i="1"/>
  <c r="X58" i="1"/>
  <c r="X60" i="1"/>
  <c r="X25" i="1"/>
  <c r="X27" i="1"/>
  <c r="X29" i="1"/>
  <c r="X38" i="1"/>
  <c r="X37" i="1"/>
  <c r="X40" i="1"/>
  <c r="X42" i="1"/>
  <c r="X46" i="1"/>
  <c r="X45" i="1"/>
  <c r="X48" i="1"/>
  <c r="AB44" i="1"/>
  <c r="X44" i="1"/>
  <c r="X43" i="1"/>
  <c r="X49" i="1"/>
  <c r="AB32" i="1"/>
  <c r="AB38" i="1"/>
  <c r="AB53" i="1"/>
  <c r="AA53" i="1" s="1"/>
  <c r="AB54" i="1"/>
  <c r="AA54" i="1" s="1"/>
  <c r="Y55" i="1" l="1"/>
  <c r="Z55" i="1"/>
  <c r="Z56" i="1" s="1"/>
  <c r="Y54" i="1"/>
  <c r="Z54" i="1"/>
  <c r="Y53" i="1"/>
  <c r="Z53" i="1"/>
  <c r="Y49" i="1"/>
  <c r="Z49" i="1"/>
  <c r="X50" i="1" s="1"/>
  <c r="Y43" i="1"/>
  <c r="Z43" i="1"/>
  <c r="Z44" i="1" s="1"/>
  <c r="Y37" i="1"/>
  <c r="Z37" i="1"/>
  <c r="Y31" i="1"/>
  <c r="Z31" i="1"/>
  <c r="Z32" i="1" s="1"/>
  <c r="Y33" i="1" s="1"/>
  <c r="Y25" i="1"/>
  <c r="Z25" i="1"/>
  <c r="X26" i="1" l="1"/>
  <c r="Y26" i="1" s="1"/>
  <c r="Y56" i="1"/>
  <c r="Y44" i="1"/>
  <c r="Y32" i="1"/>
  <c r="Y45" i="1"/>
  <c r="Z45" i="1"/>
  <c r="Z57" i="1"/>
  <c r="Y57" i="1"/>
  <c r="Z3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T17" i="1"/>
  <c r="T18" i="1"/>
  <c r="Z26" i="1" l="1"/>
  <c r="Y27" i="1" s="1"/>
  <c r="Y58" i="1"/>
  <c r="Z58" i="1"/>
  <c r="Z27" i="1"/>
  <c r="Z28" i="1" s="1"/>
  <c r="Y51" i="1"/>
  <c r="Z51" i="1"/>
  <c r="Y50" i="1"/>
  <c r="Z50" i="1"/>
  <c r="Y38" i="1"/>
  <c r="Z38" i="1"/>
  <c r="Y39" i="1" s="1"/>
  <c r="Y35" i="1"/>
  <c r="X21" i="1"/>
  <c r="Y21" i="1" s="1"/>
  <c r="Z39" i="1" l="1"/>
  <c r="Z40" i="1" s="1"/>
  <c r="Y59" i="1"/>
  <c r="Z59" i="1"/>
  <c r="Y28" i="1"/>
  <c r="Y46" i="1"/>
  <c r="Z46" i="1"/>
  <c r="Y47" i="1" s="1"/>
  <c r="Y40" i="1"/>
  <c r="Y52" i="1"/>
  <c r="Z52" i="1"/>
  <c r="Y34" i="1"/>
  <c r="Z34" i="1"/>
  <c r="Z35" i="1"/>
  <c r="Z21" i="1"/>
  <c r="X22" i="1" s="1"/>
  <c r="Y22" i="1" s="1"/>
  <c r="Y60" i="1" l="1"/>
  <c r="Z60" i="1"/>
  <c r="Z47" i="1"/>
  <c r="Y48" i="1" s="1"/>
  <c r="Z41" i="1"/>
  <c r="Y41" i="1"/>
  <c r="Y29" i="1"/>
  <c r="Z29" i="1"/>
  <c r="Y30" i="1" s="1"/>
  <c r="Y36" i="1"/>
  <c r="Z36" i="1"/>
  <c r="Z22" i="1"/>
  <c r="X23" i="1" s="1"/>
  <c r="Z23" i="1" s="1"/>
  <c r="X24" i="1" s="1"/>
  <c r="X12" i="1"/>
  <c r="Y12" i="1" s="1"/>
  <c r="Y42" i="1" l="1"/>
  <c r="Z42" i="1"/>
  <c r="Z48" i="1"/>
  <c r="Z30" i="1"/>
  <c r="Y23" i="1"/>
  <c r="Y24" i="1"/>
  <c r="Z24" i="1"/>
  <c r="Z12" i="1" l="1"/>
  <c r="X17" i="1" l="1"/>
  <c r="Y17" i="1" l="1"/>
  <c r="Z17" i="1"/>
  <c r="X18" i="1" s="1"/>
  <c r="Y18" i="1" l="1"/>
  <c r="Z18"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AB31" i="1" l="1"/>
  <c r="AA31" i="1" s="1"/>
  <c r="AB43" i="1"/>
  <c r="AA43" i="1" s="1"/>
  <c r="AB55" i="1"/>
  <c r="AA55" i="1" s="1"/>
  <c r="AB25" i="1"/>
  <c r="AB49" i="1"/>
  <c r="AB37" i="1"/>
  <c r="AA37" i="1" s="1"/>
  <c r="AA49" i="1" l="1"/>
  <c r="V22" i="19" s="1"/>
  <c r="AB50" i="1"/>
  <c r="AA25" i="1"/>
  <c r="AB26" i="1"/>
  <c r="AA26" i="1" s="1"/>
  <c r="J47" i="19"/>
  <c r="AB21" i="1"/>
  <c r="J40" i="19"/>
  <c r="V30" i="19"/>
  <c r="AH20" i="19"/>
  <c r="J30" i="19"/>
  <c r="V20" i="19"/>
  <c r="AH10" i="19"/>
  <c r="P10" i="19"/>
  <c r="AB50" i="19"/>
  <c r="J50" i="19"/>
  <c r="AB40" i="19"/>
  <c r="P30" i="19"/>
  <c r="V50" i="19"/>
  <c r="P50" i="19"/>
  <c r="AB10" i="19"/>
  <c r="AH30" i="19"/>
  <c r="AH40" i="19"/>
  <c r="J10" i="19"/>
  <c r="AB20" i="19"/>
  <c r="AH50" i="19"/>
  <c r="AC37" i="1"/>
  <c r="V10" i="19"/>
  <c r="P20" i="19"/>
  <c r="J20" i="19"/>
  <c r="P40" i="19"/>
  <c r="V40" i="19"/>
  <c r="AB30" i="19"/>
  <c r="J11" i="19"/>
  <c r="V11" i="19"/>
  <c r="AB21" i="19"/>
  <c r="P31" i="19"/>
  <c r="J31" i="19"/>
  <c r="AB41" i="19"/>
  <c r="AC43" i="1"/>
  <c r="AH41" i="19"/>
  <c r="P41" i="19"/>
  <c r="J21" i="19"/>
  <c r="AB31" i="19"/>
  <c r="AB51" i="19"/>
  <c r="P21" i="19"/>
  <c r="V41" i="19"/>
  <c r="V31" i="19"/>
  <c r="AH21" i="19"/>
  <c r="AB11" i="19"/>
  <c r="P51" i="19"/>
  <c r="V21" i="19"/>
  <c r="AH31" i="19"/>
  <c r="V51" i="19"/>
  <c r="J51" i="19"/>
  <c r="AH51" i="19"/>
  <c r="AH11" i="19"/>
  <c r="J41" i="19"/>
  <c r="P11" i="19"/>
  <c r="AB27"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37"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5"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39" i="1"/>
  <c r="AA38" i="1"/>
  <c r="AA44" i="1"/>
  <c r="AB45" i="1"/>
  <c r="AA45" i="1" s="1"/>
  <c r="AB46" i="1"/>
  <c r="AB51" i="1"/>
  <c r="AA51" i="1" s="1"/>
  <c r="AB52" i="1"/>
  <c r="AA52" i="1" s="1"/>
  <c r="AA50" i="1"/>
  <c r="AA56" i="1"/>
  <c r="AB57" i="1"/>
  <c r="AA32" i="1"/>
  <c r="AB33" i="1"/>
  <c r="P7" i="19" l="1"/>
  <c r="P17" i="19"/>
  <c r="J7" i="19"/>
  <c r="AH17" i="19"/>
  <c r="V27" i="19"/>
  <c r="P47" i="19"/>
  <c r="AB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W27" i="19"/>
  <c r="P37" i="19"/>
  <c r="J27" i="19"/>
  <c r="AH7" i="19"/>
  <c r="AH27" i="19"/>
  <c r="V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2" i="1"/>
  <c r="AA21" i="1"/>
  <c r="AA33" i="1"/>
  <c r="AB34" i="1"/>
  <c r="AA57" i="1"/>
  <c r="AB58"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AC38"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8" i="1"/>
  <c r="AA27" i="1"/>
  <c r="K39" i="19"/>
  <c r="AC39" i="19"/>
  <c r="W29" i="19"/>
  <c r="AI49" i="19"/>
  <c r="W9" i="19"/>
  <c r="AC19" i="19"/>
  <c r="Q49" i="19"/>
  <c r="W49" i="19"/>
  <c r="AC9" i="19"/>
  <c r="AI9" i="19"/>
  <c r="Q29" i="19"/>
  <c r="W39" i="19"/>
  <c r="Q39" i="19"/>
  <c r="AC32"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9" i="1"/>
  <c r="AB40" i="1"/>
  <c r="AB17"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6"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7" i="1"/>
  <c r="AB18" i="1"/>
  <c r="AA18" i="1" s="1"/>
  <c r="R40" i="19"/>
  <c r="AD10" i="19"/>
  <c r="X40" i="19"/>
  <c r="AJ10" i="19"/>
  <c r="R50" i="19"/>
  <c r="X10" i="19"/>
  <c r="R30" i="19"/>
  <c r="AC39" i="1"/>
  <c r="L10" i="19"/>
  <c r="L50" i="19"/>
  <c r="AJ20" i="19"/>
  <c r="AJ40" i="19"/>
  <c r="AD30" i="19"/>
  <c r="R20" i="19"/>
  <c r="AD50" i="19"/>
  <c r="AJ30" i="19"/>
  <c r="AJ50" i="19"/>
  <c r="X30" i="19"/>
  <c r="AD20" i="19"/>
  <c r="L40" i="19"/>
  <c r="X50" i="19"/>
  <c r="X20" i="19"/>
  <c r="AD40" i="19"/>
  <c r="R10" i="19"/>
  <c r="L30" i="19"/>
  <c r="L20" i="19"/>
  <c r="AA58" i="1"/>
  <c r="AB59" i="1"/>
  <c r="AD47" i="19"/>
  <c r="AJ27" i="19"/>
  <c r="AD27" i="19"/>
  <c r="AJ7" i="19"/>
  <c r="AJ37" i="19"/>
  <c r="L27" i="19"/>
  <c r="AD17" i="19"/>
  <c r="L37" i="19"/>
  <c r="R17" i="19"/>
  <c r="AJ17" i="19"/>
  <c r="X7" i="19"/>
  <c r="X47" i="19"/>
  <c r="L7" i="19"/>
  <c r="L17" i="19"/>
  <c r="R27" i="19"/>
  <c r="X27" i="19"/>
  <c r="R7" i="19"/>
  <c r="X17" i="19"/>
  <c r="AJ47" i="19"/>
  <c r="L47" i="19"/>
  <c r="R37" i="19"/>
  <c r="AD7" i="19"/>
  <c r="X37" i="19"/>
  <c r="AC21" i="1"/>
  <c r="R47" i="19"/>
  <c r="AD37" i="19"/>
  <c r="AB29" i="1"/>
  <c r="AA29" i="1" s="1"/>
  <c r="AA28" i="1"/>
  <c r="AB30" i="1"/>
  <c r="AA30"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7"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4" i="1"/>
  <c r="AB35" i="1"/>
  <c r="AA35" i="1" s="1"/>
  <c r="AB36" i="1"/>
  <c r="AA36"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0" i="1"/>
  <c r="AB41"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3" i="1"/>
  <c r="AD9" i="19"/>
  <c r="AJ49" i="19"/>
  <c r="L39" i="19"/>
  <c r="R19" i="19"/>
  <c r="AJ39" i="19"/>
  <c r="AJ29" i="19"/>
  <c r="AJ19" i="19"/>
  <c r="AJ9" i="19"/>
  <c r="AD49" i="19"/>
  <c r="L19" i="19"/>
  <c r="L29" i="19"/>
  <c r="R49" i="19"/>
  <c r="AA41" i="1" l="1"/>
  <c r="AB42" i="1"/>
  <c r="AA42" i="1" s="1"/>
  <c r="AG39" i="19"/>
  <c r="AG29" i="19"/>
  <c r="AM19" i="19"/>
  <c r="O39" i="19"/>
  <c r="AC36"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8"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0"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5" i="1"/>
  <c r="T19" i="19"/>
  <c r="AL49" i="19"/>
  <c r="T29" i="19"/>
  <c r="AF29" i="19"/>
  <c r="T18" i="19"/>
  <c r="N48" i="19"/>
  <c r="N8" i="19"/>
  <c r="T28" i="19"/>
  <c r="AF38" i="19"/>
  <c r="Z28" i="19"/>
  <c r="Z18" i="19"/>
  <c r="AF8" i="19"/>
  <c r="AC29"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4" i="1"/>
  <c r="M9" i="19"/>
  <c r="Y29" i="19"/>
  <c r="AA59" i="1"/>
  <c r="AB60" i="1"/>
  <c r="AA60" i="1" s="1"/>
  <c r="AM46" i="19"/>
  <c r="U36" i="19"/>
  <c r="AG16" i="19"/>
  <c r="O6" i="19"/>
  <c r="AA36" i="19"/>
  <c r="AM16" i="19"/>
  <c r="U6" i="19"/>
  <c r="AG46" i="19"/>
  <c r="AA16" i="19"/>
  <c r="AC18" i="1"/>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0"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C17"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2"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AC41"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61" i="1" l="1"/>
  <c r="L61" i="1" s="1"/>
  <c r="K67" i="1"/>
  <c r="L67" i="1" s="1"/>
  <c r="K43" i="1"/>
  <c r="L43" i="1" s="1"/>
  <c r="K49" i="1"/>
  <c r="L49" i="1" s="1"/>
  <c r="K31" i="1"/>
  <c r="L31" i="1" s="1"/>
  <c r="K37" i="1"/>
  <c r="L37" i="1" s="1"/>
  <c r="K25" i="1"/>
  <c r="L25" i="1" s="1"/>
  <c r="K55" i="1"/>
  <c r="L55" i="1" s="1"/>
  <c r="K13" i="1"/>
  <c r="L12" i="1" s="1"/>
  <c r="AJ26" i="18" l="1"/>
  <c r="R18" i="18"/>
  <c r="X34" i="18"/>
  <c r="AJ10" i="18"/>
  <c r="AD26" i="18"/>
  <c r="AD42" i="18"/>
  <c r="AJ34" i="18"/>
  <c r="X10" i="18"/>
  <c r="R26" i="18"/>
  <c r="AD18" i="18"/>
  <c r="M55" i="1"/>
  <c r="L10" i="18"/>
  <c r="L18" i="18"/>
  <c r="L42" i="18"/>
  <c r="R34" i="18"/>
  <c r="X42" i="18"/>
  <c r="L34" i="18"/>
  <c r="AD34" i="18"/>
  <c r="AJ42" i="18"/>
  <c r="AD10" i="18"/>
  <c r="R10" i="18"/>
  <c r="R42" i="18"/>
  <c r="X26" i="18"/>
  <c r="L26" i="18"/>
  <c r="AJ18" i="18"/>
  <c r="X18" i="18"/>
  <c r="N55" i="1"/>
  <c r="AH42" i="18"/>
  <c r="V18" i="18"/>
  <c r="AB26" i="18"/>
  <c r="AB34" i="18"/>
  <c r="AH26" i="18"/>
  <c r="AH18" i="18"/>
  <c r="V42" i="18"/>
  <c r="J34" i="18"/>
  <c r="P26" i="18"/>
  <c r="J10" i="18"/>
  <c r="V10" i="18"/>
  <c r="M49" i="1"/>
  <c r="AB10" i="18"/>
  <c r="J42" i="18"/>
  <c r="J18" i="18"/>
  <c r="P34" i="18"/>
  <c r="N49" i="1"/>
  <c r="AB18" i="18"/>
  <c r="AH10" i="18"/>
  <c r="P42" i="18"/>
  <c r="J26" i="18"/>
  <c r="AH34" i="18"/>
  <c r="V34" i="18"/>
  <c r="V26" i="18"/>
  <c r="AB42" i="18"/>
  <c r="P18" i="18"/>
  <c r="P10" i="18"/>
  <c r="AF30" i="18"/>
  <c r="T14" i="18"/>
  <c r="Z22" i="18"/>
  <c r="AL38" i="18"/>
  <c r="T30" i="18"/>
  <c r="N14" i="18"/>
  <c r="T38" i="18"/>
  <c r="AL6" i="18"/>
  <c r="T22" i="18"/>
  <c r="Z14" i="18"/>
  <c r="AL14" i="18"/>
  <c r="Z38" i="18"/>
  <c r="N22" i="18"/>
  <c r="AF22" i="18"/>
  <c r="Z6" i="18"/>
  <c r="N6" i="18"/>
  <c r="M25" i="1"/>
  <c r="AF6" i="18"/>
  <c r="AF14" i="18"/>
  <c r="AF38" i="18"/>
  <c r="Z30" i="18"/>
  <c r="N38" i="18"/>
  <c r="AL22" i="18"/>
  <c r="N25" i="1"/>
  <c r="N30" i="18"/>
  <c r="AL30" i="18"/>
  <c r="T6" i="18"/>
  <c r="Z32" i="18"/>
  <c r="N8" i="18"/>
  <c r="N32" i="18"/>
  <c r="M43" i="1"/>
  <c r="N16" i="18"/>
  <c r="N43" i="1"/>
  <c r="Z8" i="18"/>
  <c r="N24" i="18"/>
  <c r="T32" i="18"/>
  <c r="AF32" i="18"/>
  <c r="T16" i="18"/>
  <c r="T40" i="18"/>
  <c r="AF24" i="18"/>
  <c r="AF40" i="18"/>
  <c r="Z40" i="18"/>
  <c r="AL8" i="18"/>
  <c r="AF8" i="18"/>
  <c r="AL32" i="18"/>
  <c r="Z24" i="18"/>
  <c r="AL40" i="18"/>
  <c r="AF16" i="18"/>
  <c r="Z16" i="18"/>
  <c r="T24" i="18"/>
  <c r="AL24" i="18"/>
  <c r="N40" i="18"/>
  <c r="AL16" i="18"/>
  <c r="T8" i="18"/>
  <c r="M37" i="1"/>
  <c r="L16" i="18"/>
  <c r="R40" i="18"/>
  <c r="R24" i="18"/>
  <c r="L40" i="18"/>
  <c r="L8" i="18"/>
  <c r="X16" i="18"/>
  <c r="X32" i="18"/>
  <c r="R32" i="18"/>
  <c r="AJ40" i="18"/>
  <c r="AJ16" i="18"/>
  <c r="R16" i="18"/>
  <c r="R8" i="18"/>
  <c r="AD40" i="18"/>
  <c r="AD32" i="18"/>
  <c r="AJ32" i="18"/>
  <c r="AD24" i="18"/>
  <c r="AD8" i="18"/>
  <c r="L24" i="18"/>
  <c r="X40" i="18"/>
  <c r="X24" i="18"/>
  <c r="AJ8" i="18"/>
  <c r="AD16" i="18"/>
  <c r="L32" i="18"/>
  <c r="N37" i="1"/>
  <c r="X8" i="18"/>
  <c r="AJ24" i="18"/>
  <c r="M67" i="1"/>
  <c r="N67" i="1"/>
  <c r="AB36" i="18"/>
  <c r="P36" i="18"/>
  <c r="J12" i="18"/>
  <c r="V28" i="18"/>
  <c r="J44" i="18"/>
  <c r="AH44" i="18"/>
  <c r="AB28" i="18"/>
  <c r="AH12" i="18"/>
  <c r="V12" i="18"/>
  <c r="J20" i="18"/>
  <c r="V36" i="18"/>
  <c r="P12" i="18"/>
  <c r="V20" i="18"/>
  <c r="P28" i="18"/>
  <c r="AH28" i="18"/>
  <c r="P44" i="18"/>
  <c r="J28" i="18"/>
  <c r="AB12" i="18"/>
  <c r="P20" i="18"/>
  <c r="AB20" i="18"/>
  <c r="J36" i="18"/>
  <c r="V44" i="18"/>
  <c r="AB44" i="18"/>
  <c r="AH20" i="18"/>
  <c r="AH36" i="18"/>
  <c r="AB38" i="18"/>
  <c r="AB22" i="18"/>
  <c r="P22" i="18"/>
  <c r="V30" i="18"/>
  <c r="AB30" i="18"/>
  <c r="AB14" i="18"/>
  <c r="M12" i="1"/>
  <c r="AB12" i="1" s="1"/>
  <c r="AA12" i="1" s="1"/>
  <c r="AH30" i="18"/>
  <c r="J30" i="18"/>
  <c r="J22" i="18"/>
  <c r="P38" i="18"/>
  <c r="V38" i="18"/>
  <c r="AB6" i="18"/>
  <c r="N12" i="1"/>
  <c r="P14" i="18"/>
  <c r="J38" i="18"/>
  <c r="V22" i="18"/>
  <c r="AH6" i="18"/>
  <c r="V14" i="18"/>
  <c r="V6" i="18"/>
  <c r="P30" i="18"/>
  <c r="P6" i="18"/>
  <c r="J14" i="18"/>
  <c r="AH38" i="18"/>
  <c r="AH22" i="18"/>
  <c r="AH14" i="18"/>
  <c r="J6" i="18"/>
  <c r="J40" i="18"/>
  <c r="J8" i="18"/>
  <c r="AB40" i="18"/>
  <c r="AB32" i="18"/>
  <c r="AH32" i="18"/>
  <c r="AB8" i="18"/>
  <c r="AB24" i="18"/>
  <c r="J16" i="18"/>
  <c r="J24" i="18"/>
  <c r="P32" i="18"/>
  <c r="J32" i="18"/>
  <c r="V24" i="18"/>
  <c r="P8" i="18"/>
  <c r="P24" i="18"/>
  <c r="V16" i="18"/>
  <c r="V32" i="18"/>
  <c r="N31" i="1"/>
  <c r="P16" i="18"/>
  <c r="AH16" i="18"/>
  <c r="P40" i="18"/>
  <c r="AB16" i="18"/>
  <c r="AH40" i="18"/>
  <c r="AH24" i="18"/>
  <c r="V8" i="18"/>
  <c r="M31" i="1"/>
  <c r="V40" i="18"/>
  <c r="AH8" i="18"/>
  <c r="N61" i="1"/>
  <c r="M61" i="1"/>
  <c r="AB61" i="1" s="1"/>
  <c r="AA61" i="1" s="1"/>
  <c r="Z42" i="18"/>
  <c r="AF18" i="18"/>
  <c r="T18" i="18"/>
  <c r="Z26" i="18"/>
  <c r="N18" i="18"/>
  <c r="AF10" i="18"/>
  <c r="T26" i="18"/>
  <c r="N42" i="18"/>
  <c r="T10" i="18"/>
  <c r="Z18" i="18"/>
  <c r="T42" i="18"/>
  <c r="N10" i="18"/>
  <c r="Z34" i="18"/>
  <c r="N26" i="18"/>
  <c r="AL10" i="18"/>
  <c r="AL26" i="18"/>
  <c r="AF26" i="18"/>
  <c r="N34" i="18"/>
  <c r="Z10" i="18"/>
  <c r="AF34" i="18"/>
  <c r="AL34" i="18"/>
  <c r="AF42" i="18"/>
  <c r="T34" i="18"/>
  <c r="AL18" i="18"/>
  <c r="AL42" i="18"/>
  <c r="AH16" i="19" l="1"/>
  <c r="AB16" i="19"/>
  <c r="J26" i="19"/>
  <c r="AH26" i="19"/>
  <c r="V6" i="19"/>
  <c r="J16" i="19"/>
  <c r="J46" i="19"/>
  <c r="P16" i="19"/>
  <c r="V26" i="19"/>
  <c r="P6" i="19"/>
  <c r="AH36" i="19"/>
  <c r="AH6" i="19"/>
  <c r="P26" i="19"/>
  <c r="V46" i="19"/>
  <c r="V16" i="19"/>
  <c r="AH46" i="19"/>
  <c r="V36" i="19"/>
  <c r="AB46" i="19"/>
  <c r="AC12" i="1"/>
  <c r="AB36" i="19"/>
  <c r="J6" i="19"/>
  <c r="AB6" i="19"/>
  <c r="P46" i="19"/>
  <c r="P36" i="19"/>
  <c r="AB26" i="19"/>
  <c r="J36" i="19"/>
  <c r="AC61" i="1"/>
  <c r="AB14" i="19"/>
  <c r="V14" i="19"/>
  <c r="J14" i="19"/>
  <c r="AB34" i="19"/>
  <c r="V44" i="19"/>
  <c r="J44" i="19"/>
  <c r="AH34" i="19"/>
  <c r="J54" i="19"/>
  <c r="AH24" i="19"/>
  <c r="P14" i="19"/>
  <c r="P34" i="19"/>
  <c r="J24" i="19"/>
  <c r="P54" i="19"/>
  <c r="AB54" i="19"/>
  <c r="AH44" i="19"/>
  <c r="V34" i="19"/>
  <c r="V24" i="19"/>
  <c r="J34" i="19"/>
  <c r="P44" i="19"/>
  <c r="AH14" i="19"/>
  <c r="AH54" i="19"/>
  <c r="V54" i="19"/>
  <c r="AB44" i="19"/>
  <c r="AB24" i="19"/>
  <c r="P24"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<sst xmlns="http://schemas.openxmlformats.org/spreadsheetml/2006/main" count="386" uniqueCount="274">
  <si>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</si>
  <si>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</si>
  <si>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</si>
  <si>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</si>
  <si>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</si>
  <si>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</si>
  <si>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</si>
  <si>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</si>
  <si>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</si>
  <si>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</si>
  <si>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</si>
  <si>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</si>
  <si>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</si>
  <si>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</si>
  <si>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</si>
  <si>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</si>
  <si>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</si>
  <si>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</si>
  <si>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</si>
  <si>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</si>
  <si>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</si>
  <si>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</si>
  <si>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</si>
  <si>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</si>
  <si>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</si>
  <si>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</si>
  <si>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</si>
  <si>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</si>
  <si>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</si>
  <si>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</si>
  <si>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</si>
  <si>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</si>
  <si>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</si>
  <si>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</si>
  <si>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</si>
  <si>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</si>
  <si>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</si>
  <si>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</si>
  <si>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</si>
  <si>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</si>
  <si>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</si>
  <si>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</si>
  <si>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</si>
  <si>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</si>
  <si>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</si>
  <si>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</si>
  <si>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</si>
  <si>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</si>
  <si>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</si>
  <si>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</si>
  <si>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</si>
  <si>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</si>
  <si>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</si>
  <si>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</si>
  <si>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</si>
  <si>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</si>
  <si>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</si>
  <si>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</si>
  <si>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</si>
  <si>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</si>
  <si>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</si>
  <si>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</si>
  <si>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</si>
  <si>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</si>
  <si>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</si>
  <si>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</si>
  <si>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</si>
  <si>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</si>
  <si>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</si>
  <si>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</si>
  <si>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</si>
  <si>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</si>
  <si>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</si>
  <si>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</si>
  <si>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</si>
  <si>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</si>
  <si>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</si>
  <si>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</si>
  <si>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  PROCESO DE ADQUISICIONES</t>
  </si>
  <si>
    <t>ALCANCE:</t>
  </si>
  <si>
    <t>Consolidar las necesidades  de bienes, servicios y obra publica a adquirirse durante cada vigencia, por las distintas dependencias que conforman la Alcaldía Municipal de Bucaramanga, para la elaboración del plan anual de adquisiciones.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</si>
  <si>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</si>
  <si>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</si>
  <si>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</si>
  <si>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</si>
  <si>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</si>
  <si>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Consolidar  las  necesidades  de  bienes,  servicios  y  obra  pública, estableciendo  actividades  para  la  programación,  elaboración, ejecución, actualización, seguimiento y control del Plan Anual de Adquisiciones acorde al presupuesto.</t>
  </si>
  <si>
    <t>Plan anual de adquisiciones  consolidado y publicado
Certifcados del plan anual
Actualizaciones del Plan anual de adquisiciones
Plan anual de adquisiciones publicado  en el SECOP II</t>
  </si>
  <si>
    <t xml:space="preserve">En la planeación de las necesidades de plan anual de adquisiciones por parte de las oficinas gestoras.
</t>
  </si>
  <si>
    <t>MATRIZ DOFA</t>
  </si>
  <si>
    <t>DEBILIDADES</t>
  </si>
  <si>
    <t>AMENAZAS</t>
  </si>
  <si>
    <t xml:space="preserve">Carencia de compromiso por el Ordenador del gasto. </t>
  </si>
  <si>
    <t>Modificaciones (disminución del recaudo de impuestos) en el presupuesto asignado a las actividades a ejecutarse dentro del PAA.</t>
  </si>
  <si>
    <t xml:space="preserve">Modificaciones y traslados en el presupuesto se deben realizar los ajustes o modificaciones correspondientes en el Plan Anual de Adquisiciones - PAA. </t>
  </si>
  <si>
    <t>Emergencias sanitarias.</t>
  </si>
  <si>
    <t xml:space="preserve">Falta de planeación en el presupuesto y en la elaboración del PAA por parte del ordenador del gasto. </t>
  </si>
  <si>
    <t>Alteraciones en el orden público</t>
  </si>
  <si>
    <t>Falencia en el conocimiento en los parametros establecidos con relacion al PAA</t>
  </si>
  <si>
    <t>Cambios en la normatividad y actualizacion de la misma</t>
  </si>
  <si>
    <t>FORTALEZAS</t>
  </si>
  <si>
    <t>OPORTUNIDADES</t>
  </si>
  <si>
    <t xml:space="preserve">Se realiza el seguimiento del Plan Anual de Adquisiciones trimestralmente por parte de la Subsecretaria </t>
  </si>
  <si>
    <t>La utilización de la plataforma del SECOP II, en los procesos de contratación.</t>
  </si>
  <si>
    <t xml:space="preserve">Administrativa de Bienes y servicios. </t>
  </si>
  <si>
    <t>Desarrollo e implementacion de plataformas tecnológicas que facilitan las actividades laborales y promueven la transparencia en la contratación.</t>
  </si>
  <si>
    <t xml:space="preserve">Se cuenta con un Sistema Integrado de Gestión de Calidad, que permite generar controles a los procesos de contratación. </t>
  </si>
  <si>
    <t>Continua socializacion de lineamientos establecidos a través de diferentes canales de comunicación para el manejo del PAA</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</si>
  <si>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</si>
  <si>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</si>
  <si>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</si>
  <si>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</si>
  <si>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</si>
  <si>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</si>
  <si>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</si>
  <si>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</si>
  <si>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</si>
  <si>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</si>
  <si>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</si>
  <si>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</si>
  <si>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</si>
  <si>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</si>
  <si>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</si>
  <si>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</si>
  <si>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</si>
  <si>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</si>
  <si>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</si>
  <si>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</si>
  <si>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</si>
  <si>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</si>
  <si>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</si>
  <si>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</si>
  <si>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</si>
  <si>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</si>
  <si>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</si>
  <si>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</si>
  <si>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</si>
  <si>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</si>
  <si>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</si>
  <si>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</si>
  <si>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</si>
  <si>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</si>
  <si>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</si>
  <si>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</si>
  <si>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</si>
  <si>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</si>
  <si>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</si>
  <si>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Deficiente planeación de las necesidades de plan anual de adquisiciones por parte de las oficinas gestoras.</t>
  </si>
  <si>
    <t>Posibilidad de afectación reputacional por investigaciones disciplinarias y sanciones por entes de control por deficiente planeación de las necesidades del Plan Anual de Adquisiciones por parte de las oficinas gestoras.</t>
  </si>
  <si>
    <t>Ejecucion y Administracion de procesos</t>
  </si>
  <si>
    <t xml:space="preserve">     El riesgo afecta la imagen de la entidad con algunos usuarios de relevancia frente al logro de los objetivos</t>
  </si>
  <si>
    <t>El Subsecretario de Bienes y Servicios verifica y actualiza el Plan Anual de Adquisiciones, teniendo en cuenta las solicitudes presentadas por las oficinas gestoras.</t>
  </si>
  <si>
    <t>Preventivo</t>
  </si>
  <si>
    <t>Manual</t>
  </si>
  <si>
    <t>Documentado</t>
  </si>
  <si>
    <t>Continua</t>
  </si>
  <si>
    <t>Con Registro</t>
  </si>
  <si>
    <t>Reducir (mitigar)</t>
  </si>
  <si>
    <t>Realizar (01) una mesa de trabajo con las diferentes dependencias para asesorar la formulación del PAA 2024 acorde a las necesidades del Municipio, evidenciada en actas de reunión.</t>
  </si>
  <si>
    <t>Subsecretario Administrativo de Bienes y Servicios.</t>
  </si>
  <si>
    <t>Realizar tres (3) socializaciones del informe de ejecución del PAA a los enlaces asignados por los ordenadores del gasto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</si>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</sst>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
      <sz val="14"/>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theme="0"/>
        <bgColor rgb="FF000000"/>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10">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9" fontId="36" fillId="0" borderId="4" xfId="0"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hidden="1"/>
    </xf>
    <xf numFmtId="0" fontId="36" fillId="0" borderId="2" xfId="0" applyFont="1" applyBorder="1" applyAlignment="1" applyProtection="1">
      <alignment horizontal="center" vertical="center" textRotation="90" wrapText="1"/>
      <protection locked="0"/>
    </xf>
    <xf numFmtId="9" fontId="36" fillId="0" borderId="2" xfId="0" applyNumberFormat="1" applyFont="1" applyBorder="1" applyAlignment="1" applyProtection="1">
      <alignment horizontal="center" vertical="center" wrapText="1"/>
      <protection hidden="1"/>
    </xf>
    <xf numFmtId="164" fontId="1" fillId="0" borderId="2" xfId="1" applyNumberFormat="1" applyFont="1" applyBorder="1" applyAlignment="1">
      <alignment horizontal="center" vertical="center" wrapText="1"/>
    </xf>
    <xf numFmtId="0" fontId="36" fillId="0" borderId="4" xfId="0" applyFont="1" applyBorder="1" applyAlignment="1" applyProtection="1">
      <alignment horizontal="center" vertical="center" textRotation="90" wrapText="1"/>
      <protection locked="0"/>
    </xf>
    <xf numFmtId="14" fontId="6" fillId="0" borderId="2" xfId="0" applyNumberFormat="1" applyFont="1" applyBorder="1" applyAlignment="1" applyProtection="1">
      <alignment horizontal="center" vertical="center" wrapText="1"/>
      <protection locked="0"/>
    </xf>
    <xf numFmtId="14" fontId="36" fillId="0" borderId="2" xfId="0" applyNumberFormat="1" applyFont="1" applyBorder="1" applyAlignment="1" applyProtection="1">
      <alignment horizontal="center" vertical="center" wrapText="1"/>
      <protection locked="0"/>
    </xf>
    <xf numFmtId="0" fontId="36" fillId="0" borderId="2" xfId="0" applyFont="1" applyBorder="1" applyAlignment="1" applyProtection="1">
      <alignment horizontal="center" vertical="center" wrapText="1"/>
      <protection locked="0"/>
    </xf>
    <xf numFmtId="0" fontId="1" fillId="3" borderId="0" xfId="0" applyFont="1" applyFill="1" applyAlignment="1">
      <alignment vertical="center" wrapText="1"/>
    </xf>
    <xf numFmtId="0" fontId="1" fillId="0" borderId="0" xfId="0" applyFont="1" applyAlignment="1">
      <alignment vertical="center" wrapText="1"/>
    </xf>
    <xf numFmtId="14" fontId="1" fillId="0" borderId="2" xfId="0" applyNumberFormat="1" applyFont="1" applyBorder="1" applyAlignment="1" applyProtection="1">
      <alignment horizontal="center" vertical="center" wrapText="1"/>
      <protection locked="0"/>
    </xf>
    <xf numFmtId="0" fontId="1" fillId="3" borderId="0" xfId="0" applyFont="1" applyFill="1" applyAlignment="1">
      <alignment wrapText="1"/>
    </xf>
    <xf numFmtId="0" fontId="1" fillId="0" borderId="0" xfId="0" applyFont="1" applyAlignment="1">
      <alignment wrapText="1"/>
    </xf>
    <xf numFmtId="0" fontId="58" fillId="17" borderId="10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2" xfId="0" applyFont="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wrapText="1"/>
    </xf>
    <xf numFmtId="0" fontId="1" fillId="0" borderId="10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21" borderId="101" xfId="0" applyFont="1" applyFill="1" applyBorder="1" applyAlignment="1">
      <alignment horizontal="left" vertical="center" wrapText="1" indent="1"/>
    </xf>
    <xf numFmtId="0" fontId="59" fillId="21" borderId="102" xfId="0" applyFont="1" applyFill="1" applyBorder="1" applyAlignment="1">
      <alignment horizontal="left" vertical="center" wrapText="1" indent="1"/>
    </xf>
    <xf numFmtId="0" fontId="59" fillId="21" borderId="103" xfId="0" applyFont="1" applyFill="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2"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5" fillId="0" borderId="110" xfId="0" applyFont="1" applyBorder="1" applyAlignment="1">
      <alignment horizontal="left" vertical="center" wrapText="1"/>
    </xf>
    <xf numFmtId="0" fontId="65"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5" fillId="0" borderId="110" xfId="0" applyFont="1" applyBorder="1" applyAlignment="1">
      <alignment horizontal="left" vertical="center"/>
    </xf>
    <xf numFmtId="0" fontId="65" fillId="0" borderId="38" xfId="0" applyFont="1" applyBorder="1" applyAlignment="1">
      <alignment horizontal="left" vertical="center"/>
    </xf>
    <xf numFmtId="0" fontId="65" fillId="0" borderId="108" xfId="0" applyFont="1" applyBorder="1" applyAlignment="1">
      <alignment horizontal="left" vertical="center"/>
    </xf>
    <xf numFmtId="0" fontId="65"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11" xfId="0" applyFont="1" applyBorder="1" applyAlignment="1">
      <alignment horizontal="left" wrapText="1"/>
    </xf>
    <xf numFmtId="0" fontId="65"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65" fillId="0" borderId="98" xfId="0" applyFont="1" applyBorder="1" applyAlignment="1">
      <alignment horizontal="left" vertical="center" wrapText="1"/>
    </xf>
    <xf numFmtId="0" fontId="65" fillId="0" borderId="106" xfId="0" applyFont="1" applyBorder="1" applyAlignment="1">
      <alignment horizontal="left" vertical="center" wrapText="1"/>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7" xfId="0" applyFont="1" applyBorder="1" applyAlignment="1">
      <alignment horizontal="left" wrapText="1"/>
    </xf>
    <xf numFmtId="0" fontId="65"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36" fillId="0" borderId="4" xfId="0" applyFont="1" applyBorder="1" applyAlignment="1" applyProtection="1">
      <alignment horizontal="center" vertical="center" textRotation="90" wrapText="1"/>
      <protection locked="0"/>
    </xf>
    <xf numFmtId="0" fontId="36" fillId="0" borderId="5" xfId="0" applyFont="1" applyBorder="1" applyAlignment="1" applyProtection="1">
      <alignment horizontal="center" vertical="center" textRotation="90"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164" fontId="1" fillId="0" borderId="4" xfId="1" applyNumberFormat="1" applyFont="1" applyBorder="1" applyAlignment="1">
      <alignment horizontal="center" vertical="center" wrapText="1"/>
    </xf>
    <xf numFmtId="164" fontId="1" fillId="0" borderId="5" xfId="1" applyNumberFormat="1" applyFont="1" applyBorder="1" applyAlignment="1">
      <alignment horizontal="center" vertical="center" wrapText="1"/>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3"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1" fillId="0" borderId="8" xfId="0" applyFont="1" applyBorder="1" applyAlignment="1">
      <alignment horizontal="center" vertical="center" wrapText="1"/>
    </xf>
    <xf numFmtId="0" fontId="71" fillId="0" borderId="4" xfId="0" applyFont="1" applyFill="1" applyBorder="1" applyAlignment="1" applyProtection="1">
      <alignment horizontal="center" vertical="center"/>
      <protection locked="0"/>
    </xf>
    <xf numFmtId="0" fontId="71" fillId="0" borderId="8" xfId="0" applyFont="1" applyFill="1" applyBorder="1" applyAlignment="1" applyProtection="1">
      <alignment horizontal="center" vertical="center"/>
      <protection locked="0"/>
    </xf>
    <xf numFmtId="0" fontId="71" fillId="0" borderId="5" xfId="0" applyFont="1" applyFill="1" applyBorder="1" applyAlignment="1" applyProtection="1">
      <alignment horizontal="center" vertical="center"/>
      <protection locked="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2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884A8880-251E-4761-8254-BEFA6AC7A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14325"/>
          <a:ext cx="819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202" t="s">
        <v>0</v>
      </c>
      <c r="C2" s="203"/>
      <c r="D2" s="203"/>
      <c r="E2" s="203"/>
      <c r="F2" s="203"/>
      <c r="G2" s="203"/>
      <c r="H2" s="204"/>
    </row>
    <row r="3" spans="1:8" x14ac:dyDescent="0.25">
      <c r="B3" s="118"/>
      <c r="C3" s="119"/>
      <c r="D3" s="119"/>
      <c r="E3" s="119"/>
      <c r="F3" s="119"/>
      <c r="G3" s="119"/>
      <c r="H3" s="120"/>
    </row>
    <row r="4" spans="1:8" ht="63" customHeight="1" x14ac:dyDescent="0.25">
      <c r="B4" s="205" t="s">
        <v>1</v>
      </c>
      <c r="C4" s="206"/>
      <c r="D4" s="206"/>
      <c r="E4" s="206"/>
      <c r="F4" s="206"/>
      <c r="G4" s="206"/>
      <c r="H4" s="207"/>
    </row>
    <row r="5" spans="1:8" ht="63" customHeight="1" x14ac:dyDescent="0.25">
      <c r="B5" s="208"/>
      <c r="C5" s="209"/>
      <c r="D5" s="209"/>
      <c r="E5" s="209"/>
      <c r="F5" s="209"/>
      <c r="G5" s="209"/>
      <c r="H5" s="210"/>
    </row>
    <row r="6" spans="1:8" ht="16.5" x14ac:dyDescent="0.25">
      <c r="A6" s="121"/>
      <c r="B6" s="211" t="s">
        <v>2</v>
      </c>
      <c r="C6" s="212"/>
      <c r="D6" s="212"/>
      <c r="E6" s="212"/>
      <c r="F6" s="212"/>
      <c r="G6" s="212"/>
      <c r="H6" s="213"/>
    </row>
    <row r="7" spans="1:8" ht="95.25" customHeight="1" x14ac:dyDescent="0.25">
      <c r="A7" s="121"/>
      <c r="B7" s="214" t="s">
        <v>3</v>
      </c>
      <c r="C7" s="214"/>
      <c r="D7" s="214"/>
      <c r="E7" s="214"/>
      <c r="F7" s="214"/>
      <c r="G7" s="214"/>
      <c r="H7" s="215"/>
    </row>
    <row r="8" spans="1:8" ht="16.5" x14ac:dyDescent="0.25">
      <c r="A8" s="121"/>
      <c r="B8" s="122"/>
      <c r="C8" s="123"/>
      <c r="D8" s="123"/>
      <c r="E8" s="123"/>
      <c r="F8" s="123"/>
      <c r="G8" s="123"/>
      <c r="H8" s="124"/>
    </row>
    <row r="9" spans="1:8" ht="16.5" customHeight="1" x14ac:dyDescent="0.25">
      <c r="A9" s="121"/>
      <c r="B9" s="216" t="s">
        <v>4</v>
      </c>
      <c r="C9" s="216"/>
      <c r="D9" s="216"/>
      <c r="E9" s="216"/>
      <c r="F9" s="216"/>
      <c r="G9" s="216"/>
      <c r="H9" s="217"/>
    </row>
    <row r="10" spans="1:8" ht="16.5" customHeight="1" x14ac:dyDescent="0.25">
      <c r="A10" s="121"/>
      <c r="B10" s="216"/>
      <c r="C10" s="216"/>
      <c r="D10" s="216"/>
      <c r="E10" s="216"/>
      <c r="F10" s="216"/>
      <c r="G10" s="216"/>
      <c r="H10" s="217"/>
    </row>
    <row r="11" spans="1:8" ht="11.65" customHeight="1" x14ac:dyDescent="0.25">
      <c r="A11" s="121"/>
      <c r="B11" s="216"/>
      <c r="C11" s="216"/>
      <c r="D11" s="216"/>
      <c r="E11" s="216"/>
      <c r="F11" s="216"/>
      <c r="G11" s="216"/>
      <c r="H11" s="217"/>
    </row>
    <row r="12" spans="1:8" ht="11.65" customHeight="1" thickBot="1" x14ac:dyDescent="0.3">
      <c r="A12" s="121"/>
      <c r="B12" s="125"/>
      <c r="C12" s="125"/>
      <c r="D12" s="125"/>
      <c r="E12" s="125"/>
      <c r="F12" s="125"/>
      <c r="G12" s="125"/>
      <c r="H12" s="126"/>
    </row>
    <row r="13" spans="1:8" ht="15.4" customHeight="1" thickTop="1" x14ac:dyDescent="0.25">
      <c r="A13" s="121"/>
      <c r="B13" s="125"/>
      <c r="C13" s="198" t="s">
        <v>5</v>
      </c>
      <c r="D13" s="199"/>
      <c r="E13" s="200" t="s">
        <v>6</v>
      </c>
      <c r="F13" s="201"/>
      <c r="G13" s="125"/>
      <c r="H13" s="126"/>
    </row>
    <row r="14" spans="1:8" ht="11.65" customHeight="1" x14ac:dyDescent="0.25">
      <c r="A14" s="121"/>
      <c r="B14" s="125"/>
      <c r="C14" s="218" t="s">
        <v>7</v>
      </c>
      <c r="D14" s="219"/>
      <c r="E14" s="220" t="s">
        <v>8</v>
      </c>
      <c r="F14" s="221"/>
      <c r="G14" s="125"/>
      <c r="H14" s="126"/>
    </row>
    <row r="15" spans="1:8" ht="11.65" customHeight="1" x14ac:dyDescent="0.25">
      <c r="A15" s="121"/>
      <c r="B15" s="125"/>
      <c r="C15" s="218" t="s">
        <v>9</v>
      </c>
      <c r="D15" s="219"/>
      <c r="E15" s="220" t="s">
        <v>10</v>
      </c>
      <c r="F15" s="221"/>
      <c r="G15" s="125"/>
      <c r="H15" s="126"/>
    </row>
    <row r="16" spans="1:8" ht="11.65" customHeight="1" x14ac:dyDescent="0.25">
      <c r="A16" s="121"/>
      <c r="B16" s="125"/>
      <c r="C16" s="218" t="s">
        <v>11</v>
      </c>
      <c r="D16" s="219"/>
      <c r="E16" s="220" t="s">
        <v>12</v>
      </c>
      <c r="F16" s="221"/>
      <c r="G16" s="125"/>
      <c r="H16" s="126"/>
    </row>
    <row r="17" spans="1:8" ht="13.5" customHeight="1" x14ac:dyDescent="0.25">
      <c r="A17" s="121"/>
      <c r="B17" s="125"/>
      <c r="C17" s="218" t="s">
        <v>13</v>
      </c>
      <c r="D17" s="219"/>
      <c r="E17" s="220" t="s">
        <v>14</v>
      </c>
      <c r="F17" s="221"/>
      <c r="G17" s="125"/>
      <c r="H17" s="127"/>
    </row>
    <row r="18" spans="1:8" ht="12.4" customHeight="1" x14ac:dyDescent="0.25">
      <c r="A18" s="121"/>
      <c r="B18" s="125"/>
      <c r="C18" s="218" t="s">
        <v>15</v>
      </c>
      <c r="D18" s="219"/>
      <c r="E18" s="225" t="s">
        <v>16</v>
      </c>
      <c r="F18" s="221"/>
      <c r="G18" s="125"/>
      <c r="H18" s="126"/>
    </row>
    <row r="19" spans="1:8" ht="24" customHeight="1" thickBot="1" x14ac:dyDescent="0.3">
      <c r="A19" s="121"/>
      <c r="B19" s="125"/>
      <c r="C19" s="226" t="s">
        <v>17</v>
      </c>
      <c r="D19" s="227"/>
      <c r="E19" s="228" t="s">
        <v>18</v>
      </c>
      <c r="F19" s="229"/>
      <c r="G19" s="125"/>
      <c r="H19" s="126"/>
    </row>
    <row r="20" spans="1:8" ht="11.65" customHeight="1" thickTop="1" x14ac:dyDescent="0.25">
      <c r="A20" s="121"/>
      <c r="B20" s="125"/>
      <c r="C20" s="128"/>
      <c r="D20" s="128"/>
      <c r="E20" s="128"/>
      <c r="F20" s="128"/>
      <c r="G20" s="125"/>
      <c r="H20" s="126"/>
    </row>
    <row r="21" spans="1:8" ht="27.4" customHeight="1" thickBot="1" x14ac:dyDescent="0.3">
      <c r="A21" s="121"/>
      <c r="B21" s="230" t="s">
        <v>19</v>
      </c>
      <c r="C21" s="231"/>
      <c r="D21" s="231"/>
      <c r="E21" s="231"/>
      <c r="F21" s="231"/>
      <c r="G21" s="231"/>
      <c r="H21" s="232"/>
    </row>
    <row r="22" spans="1:8" ht="15.75" thickTop="1" x14ac:dyDescent="0.25">
      <c r="A22" s="121"/>
      <c r="B22" s="129"/>
      <c r="C22" s="233" t="s">
        <v>5</v>
      </c>
      <c r="D22" s="199"/>
      <c r="E22" s="200" t="s">
        <v>6</v>
      </c>
      <c r="F22" s="201"/>
      <c r="G22" s="128"/>
      <c r="H22" s="130"/>
    </row>
    <row r="23" spans="1:8" ht="13.5" customHeight="1" x14ac:dyDescent="0.25">
      <c r="A23" s="121"/>
      <c r="B23" s="131"/>
      <c r="C23" s="234" t="s">
        <v>7</v>
      </c>
      <c r="D23" s="235"/>
      <c r="E23" s="236" t="s">
        <v>8</v>
      </c>
      <c r="F23" s="237"/>
      <c r="G23" s="132"/>
      <c r="H23" s="133"/>
    </row>
    <row r="24" spans="1:8" ht="13.5" customHeight="1" x14ac:dyDescent="0.25">
      <c r="A24" s="121"/>
      <c r="B24" s="131"/>
      <c r="C24" s="222" t="s">
        <v>20</v>
      </c>
      <c r="D24" s="223"/>
      <c r="E24" s="224" t="s">
        <v>14</v>
      </c>
      <c r="F24" s="221"/>
      <c r="G24" s="132"/>
      <c r="H24" s="133"/>
    </row>
    <row r="25" spans="1:8" ht="13.5" customHeight="1" x14ac:dyDescent="0.25">
      <c r="A25" s="121"/>
      <c r="B25" s="131"/>
      <c r="C25" s="222" t="s">
        <v>9</v>
      </c>
      <c r="D25" s="223"/>
      <c r="E25" s="224" t="s">
        <v>10</v>
      </c>
      <c r="F25" s="221"/>
      <c r="G25" s="132"/>
      <c r="H25" s="133"/>
    </row>
    <row r="26" spans="1:8" ht="22.9" customHeight="1" x14ac:dyDescent="0.25">
      <c r="A26" s="121"/>
      <c r="B26" s="131"/>
      <c r="C26" s="222" t="s">
        <v>21</v>
      </c>
      <c r="D26" s="223"/>
      <c r="E26" s="238" t="s">
        <v>22</v>
      </c>
      <c r="F26" s="239"/>
      <c r="G26" s="132"/>
      <c r="H26" s="133"/>
    </row>
    <row r="27" spans="1:8" ht="69.75" customHeight="1" x14ac:dyDescent="0.25">
      <c r="A27" s="121"/>
      <c r="B27" s="131"/>
      <c r="C27" s="240" t="s">
        <v>23</v>
      </c>
      <c r="D27" s="241"/>
      <c r="E27" s="242" t="s">
        <v>24</v>
      </c>
      <c r="F27" s="243"/>
      <c r="G27" s="132"/>
      <c r="H27" s="134"/>
    </row>
    <row r="28" spans="1:8" ht="34.5" customHeight="1" x14ac:dyDescent="0.25">
      <c r="B28" s="135"/>
      <c r="C28" s="244" t="s">
        <v>25</v>
      </c>
      <c r="D28" s="241"/>
      <c r="E28" s="242" t="s">
        <v>26</v>
      </c>
      <c r="F28" s="243"/>
      <c r="G28" s="132"/>
      <c r="H28" s="134"/>
    </row>
    <row r="29" spans="1:8" ht="27.75" customHeight="1" x14ac:dyDescent="0.25">
      <c r="B29" s="135"/>
      <c r="C29" s="244" t="s">
        <v>27</v>
      </c>
      <c r="D29" s="241"/>
      <c r="E29" s="242" t="s">
        <v>28</v>
      </c>
      <c r="F29" s="243"/>
      <c r="G29" s="132"/>
      <c r="H29" s="134"/>
    </row>
    <row r="30" spans="1:8" ht="28.5" customHeight="1" x14ac:dyDescent="0.25">
      <c r="B30" s="135"/>
      <c r="C30" s="244" t="s">
        <v>29</v>
      </c>
      <c r="D30" s="241"/>
      <c r="E30" s="242" t="s">
        <v>30</v>
      </c>
      <c r="F30" s="243"/>
      <c r="G30" s="132"/>
      <c r="H30" s="134"/>
    </row>
    <row r="31" spans="1:8" ht="72.75" customHeight="1" x14ac:dyDescent="0.25">
      <c r="B31" s="135"/>
      <c r="C31" s="244" t="s">
        <v>31</v>
      </c>
      <c r="D31" s="241"/>
      <c r="E31" s="242" t="s">
        <v>32</v>
      </c>
      <c r="F31" s="243"/>
      <c r="G31" s="132"/>
      <c r="H31" s="134"/>
    </row>
    <row r="32" spans="1:8" ht="64.5" customHeight="1" x14ac:dyDescent="0.25">
      <c r="B32" s="135"/>
      <c r="C32" s="244" t="s">
        <v>33</v>
      </c>
      <c r="D32" s="241"/>
      <c r="E32" s="242" t="s">
        <v>34</v>
      </c>
      <c r="F32" s="243"/>
      <c r="G32" s="132"/>
      <c r="H32" s="134"/>
    </row>
    <row r="33" spans="2:8" ht="71.25" customHeight="1" x14ac:dyDescent="0.25">
      <c r="B33" s="135"/>
      <c r="C33" s="245" t="s">
        <v>35</v>
      </c>
      <c r="D33" s="240"/>
      <c r="E33" s="242" t="s">
        <v>36</v>
      </c>
      <c r="F33" s="243"/>
      <c r="G33" s="132"/>
      <c r="H33" s="134"/>
    </row>
    <row r="34" spans="2:8" ht="55.5" customHeight="1" x14ac:dyDescent="0.25">
      <c r="B34" s="135"/>
      <c r="C34" s="245" t="s">
        <v>37</v>
      </c>
      <c r="D34" s="240"/>
      <c r="E34" s="242" t="s">
        <v>38</v>
      </c>
      <c r="F34" s="243"/>
      <c r="G34" s="132"/>
      <c r="H34" s="134"/>
    </row>
    <row r="35" spans="2:8" ht="42" customHeight="1" x14ac:dyDescent="0.25">
      <c r="B35" s="135"/>
      <c r="C35" s="245" t="s">
        <v>39</v>
      </c>
      <c r="D35" s="240"/>
      <c r="E35" s="242" t="s">
        <v>40</v>
      </c>
      <c r="F35" s="243"/>
      <c r="G35" s="132"/>
      <c r="H35" s="134"/>
    </row>
    <row r="36" spans="2:8" ht="59.25" customHeight="1" x14ac:dyDescent="0.25">
      <c r="B36" s="135"/>
      <c r="C36" s="245" t="s">
        <v>41</v>
      </c>
      <c r="D36" s="240"/>
      <c r="E36" s="242" t="s">
        <v>42</v>
      </c>
      <c r="F36" s="243"/>
      <c r="G36" s="132"/>
      <c r="H36" s="134"/>
    </row>
    <row r="37" spans="2:8" ht="23.25" customHeight="1" x14ac:dyDescent="0.25">
      <c r="B37" s="135"/>
      <c r="C37" s="245" t="s">
        <v>43</v>
      </c>
      <c r="D37" s="240"/>
      <c r="E37" s="242" t="s">
        <v>44</v>
      </c>
      <c r="F37" s="243"/>
      <c r="G37" s="132"/>
      <c r="H37" s="134"/>
    </row>
    <row r="38" spans="2:8" ht="30.75" customHeight="1" x14ac:dyDescent="0.25">
      <c r="B38" s="135"/>
      <c r="C38" s="245" t="s">
        <v>45</v>
      </c>
      <c r="D38" s="240"/>
      <c r="E38" s="242" t="s">
        <v>46</v>
      </c>
      <c r="F38" s="243"/>
      <c r="G38" s="132"/>
      <c r="H38" s="134"/>
    </row>
    <row r="39" spans="2:8" ht="35.25" customHeight="1" x14ac:dyDescent="0.25">
      <c r="B39" s="135"/>
      <c r="C39" s="245" t="s">
        <v>45</v>
      </c>
      <c r="D39" s="240"/>
      <c r="E39" s="242" t="s">
        <v>46</v>
      </c>
      <c r="F39" s="243"/>
      <c r="G39" s="132"/>
      <c r="H39" s="134"/>
    </row>
    <row r="40" spans="2:8" ht="33" customHeight="1" x14ac:dyDescent="0.25">
      <c r="B40" s="135"/>
      <c r="C40" s="245" t="s">
        <v>47</v>
      </c>
      <c r="D40" s="240"/>
      <c r="E40" s="242" t="s">
        <v>48</v>
      </c>
      <c r="F40" s="243"/>
      <c r="G40" s="132"/>
      <c r="H40" s="134"/>
    </row>
    <row r="41" spans="2:8" ht="30" customHeight="1" x14ac:dyDescent="0.25">
      <c r="B41" s="135"/>
      <c r="C41" s="245" t="s">
        <v>49</v>
      </c>
      <c r="D41" s="240"/>
      <c r="E41" s="242" t="s">
        <v>50</v>
      </c>
      <c r="F41" s="243"/>
      <c r="G41" s="132"/>
      <c r="H41" s="134"/>
    </row>
    <row r="42" spans="2:8" ht="35.25" customHeight="1" x14ac:dyDescent="0.25">
      <c r="B42" s="135"/>
      <c r="C42" s="245" t="s">
        <v>51</v>
      </c>
      <c r="D42" s="240"/>
      <c r="E42" s="242" t="s">
        <v>52</v>
      </c>
      <c r="F42" s="243"/>
      <c r="G42" s="132"/>
      <c r="H42" s="134"/>
    </row>
    <row r="43" spans="2:8" ht="31.5" customHeight="1" x14ac:dyDescent="0.25">
      <c r="B43" s="135"/>
      <c r="C43" s="245" t="s">
        <v>53</v>
      </c>
      <c r="D43" s="240"/>
      <c r="E43" s="242" t="s">
        <v>54</v>
      </c>
      <c r="F43" s="243"/>
      <c r="G43" s="132"/>
      <c r="H43" s="134"/>
    </row>
    <row r="44" spans="2:8" ht="54" customHeight="1" x14ac:dyDescent="0.25">
      <c r="B44" s="135"/>
      <c r="C44" s="245" t="s">
        <v>55</v>
      </c>
      <c r="D44" s="240"/>
      <c r="E44" s="242" t="s">
        <v>56</v>
      </c>
      <c r="F44" s="243"/>
      <c r="G44" s="132"/>
      <c r="H44" s="134"/>
    </row>
    <row r="45" spans="2:8" ht="59.25" customHeight="1" x14ac:dyDescent="0.25">
      <c r="B45" s="135"/>
      <c r="C45" s="245" t="s">
        <v>57</v>
      </c>
      <c r="D45" s="240"/>
      <c r="E45" s="242" t="s">
        <v>58</v>
      </c>
      <c r="F45" s="243"/>
      <c r="G45" s="132"/>
      <c r="H45" s="134"/>
    </row>
    <row r="46" spans="2:8" ht="84" customHeight="1" x14ac:dyDescent="0.25">
      <c r="B46" s="135"/>
      <c r="C46" s="245" t="s">
        <v>59</v>
      </c>
      <c r="D46" s="240"/>
      <c r="E46" s="242" t="s">
        <v>60</v>
      </c>
      <c r="F46" s="243"/>
      <c r="G46" s="132"/>
      <c r="H46" s="134"/>
    </row>
    <row r="47" spans="2:8" ht="82.5" customHeight="1" x14ac:dyDescent="0.25">
      <c r="B47" s="135"/>
      <c r="C47" s="245" t="s">
        <v>61</v>
      </c>
      <c r="D47" s="240"/>
      <c r="E47" s="242" t="s">
        <v>62</v>
      </c>
      <c r="F47" s="243"/>
      <c r="G47" s="132"/>
      <c r="H47" s="134"/>
    </row>
    <row r="48" spans="2:8" ht="46.5" customHeight="1" thickBot="1" x14ac:dyDescent="0.3">
      <c r="B48" s="135"/>
      <c r="C48" s="246"/>
      <c r="D48" s="247"/>
      <c r="E48" s="248"/>
      <c r="F48" s="249"/>
      <c r="G48" s="132"/>
      <c r="H48" s="134"/>
    </row>
    <row r="49" spans="2:8" ht="6.75" customHeight="1" thickTop="1" x14ac:dyDescent="0.25">
      <c r="B49" s="135"/>
      <c r="C49" s="136"/>
      <c r="D49" s="136"/>
      <c r="E49" s="137"/>
      <c r="F49" s="137"/>
      <c r="G49" s="132"/>
      <c r="H49" s="134"/>
    </row>
    <row r="50" spans="2:8" x14ac:dyDescent="0.25">
      <c r="B50" s="135"/>
      <c r="C50" s="138"/>
      <c r="D50" s="138"/>
      <c r="E50" s="138"/>
      <c r="F50" s="138"/>
      <c r="G50" s="132"/>
      <c r="H50" s="134"/>
    </row>
    <row r="51" spans="2:8" ht="21" customHeight="1" x14ac:dyDescent="0.25">
      <c r="B51" s="139" t="s">
        <v>63</v>
      </c>
      <c r="C51" s="138"/>
      <c r="D51" s="138"/>
      <c r="E51" s="138"/>
      <c r="F51" s="138"/>
      <c r="G51" s="138"/>
      <c r="H51" s="140"/>
    </row>
    <row r="52" spans="2:8" ht="20.25" customHeight="1" x14ac:dyDescent="0.25">
      <c r="B52" s="139" t="s">
        <v>64</v>
      </c>
      <c r="C52" s="138"/>
      <c r="D52" s="138"/>
      <c r="E52" s="138"/>
      <c r="F52" s="138"/>
      <c r="G52" s="138"/>
      <c r="H52" s="140"/>
    </row>
    <row r="53" spans="2:8" ht="20.25" customHeight="1" x14ac:dyDescent="0.25">
      <c r="B53" s="139" t="s">
        <v>65</v>
      </c>
      <c r="C53" s="138"/>
      <c r="D53" s="138"/>
      <c r="E53" s="138"/>
      <c r="F53" s="138"/>
      <c r="G53" s="138"/>
      <c r="H53" s="140"/>
    </row>
    <row r="54" spans="2:8" ht="20.25" customHeight="1" x14ac:dyDescent="0.25">
      <c r="B54" s="139" t="s">
        <v>66</v>
      </c>
      <c r="C54" s="138"/>
      <c r="D54" s="138"/>
      <c r="E54" s="138"/>
      <c r="F54" s="138"/>
      <c r="G54" s="138"/>
      <c r="H54" s="140"/>
    </row>
    <row r="55" spans="2:8" ht="14.65" customHeight="1" x14ac:dyDescent="0.25">
      <c r="B55" s="139" t="s">
        <v>67</v>
      </c>
      <c r="C55" s="138"/>
      <c r="D55" s="138"/>
      <c r="E55" s="138"/>
      <c r="F55" s="138"/>
      <c r="G55" s="138"/>
      <c r="H55" s="140"/>
    </row>
    <row r="56" spans="2:8" ht="15.75" thickBot="1" x14ac:dyDescent="0.3">
      <c r="B56" s="141"/>
      <c r="C56" s="142"/>
      <c r="D56" s="142"/>
      <c r="E56" s="142"/>
      <c r="F56" s="142"/>
      <c r="G56" s="142"/>
      <c r="H56" s="143"/>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152</v>
      </c>
    </row>
    <row r="4" spans="1:1" x14ac:dyDescent="0.2">
      <c r="A4" s="9" t="s">
        <v>237</v>
      </c>
    </row>
    <row r="5" spans="1:1" x14ac:dyDescent="0.2">
      <c r="A5" s="9" t="s">
        <v>239</v>
      </c>
    </row>
    <row r="6" spans="1:1" x14ac:dyDescent="0.2">
      <c r="A6" s="9" t="s">
        <v>241</v>
      </c>
    </row>
    <row r="7" spans="1:1" x14ac:dyDescent="0.2">
      <c r="A7" s="9" t="s">
        <v>153</v>
      </c>
    </row>
    <row r="8" spans="1:1" x14ac:dyDescent="0.2">
      <c r="A8" s="9" t="s">
        <v>154</v>
      </c>
    </row>
    <row r="9" spans="1:1" x14ac:dyDescent="0.2">
      <c r="A9" s="9" t="s">
        <v>247</v>
      </c>
    </row>
    <row r="10" spans="1:1" x14ac:dyDescent="0.2">
      <c r="A10" s="9" t="s">
        <v>155</v>
      </c>
    </row>
    <row r="11" spans="1:1" x14ac:dyDescent="0.2">
      <c r="A11" s="9" t="s">
        <v>250</v>
      </c>
    </row>
    <row r="12" spans="1:1" x14ac:dyDescent="0.2">
      <c r="A12" s="9" t="s">
        <v>270</v>
      </c>
    </row>
    <row r="13" spans="1:1" x14ac:dyDescent="0.2">
      <c r="A13" s="9" t="s">
        <v>271</v>
      </c>
    </row>
    <row r="14" spans="1:1" x14ac:dyDescent="0.2">
      <c r="A14" s="9" t="s">
        <v>272</v>
      </c>
    </row>
    <row r="16" spans="1:1" x14ac:dyDescent="0.2">
      <c r="A16" s="9" t="s">
        <v>273</v>
      </c>
    </row>
    <row r="17" spans="1:1" x14ac:dyDescent="0.2">
      <c r="A17" s="9" t="s">
        <v>256</v>
      </c>
    </row>
    <row r="18" spans="1:1" x14ac:dyDescent="0.2">
      <c r="A18" s="9" t="s">
        <v>258</v>
      </c>
    </row>
    <row r="20" spans="1:1" x14ac:dyDescent="0.2">
      <c r="A20" s="9" t="s">
        <v>262</v>
      </c>
    </row>
    <row r="21" spans="1:1" x14ac:dyDescent="0.2">
      <c r="A21" s="9"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8047B-AB3C-4705-9F5C-495B3340DEF3}">
  <sheetPr>
    <tabColor theme="6" tint="0.39997558519241921"/>
  </sheetPr>
  <dimension ref="B1:AZ43"/>
  <sheetViews>
    <sheetView showGridLines="0" zoomScaleNormal="100" workbookViewId="0">
      <selection activeCell="C8" sqref="C8:F8"/>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 min="257" max="257" width="7.5703125" customWidth="1"/>
    <col min="258" max="258" width="16.7109375" customWidth="1"/>
    <col min="259" max="259" width="29.7109375" customWidth="1"/>
    <col min="260" max="260" width="43.7109375" customWidth="1"/>
    <col min="261" max="262" width="39.28515625" customWidth="1"/>
    <col min="271" max="271" width="37" customWidth="1"/>
    <col min="307" max="307" width="6.140625" customWidth="1"/>
    <col min="308" max="308" width="130.5703125" customWidth="1"/>
    <col min="513" max="513" width="7.5703125" customWidth="1"/>
    <col min="514" max="514" width="16.7109375" customWidth="1"/>
    <col min="515" max="515" width="29.7109375" customWidth="1"/>
    <col min="516" max="516" width="43.7109375" customWidth="1"/>
    <col min="517" max="518" width="39.28515625" customWidth="1"/>
    <col min="527" max="527" width="37" customWidth="1"/>
    <col min="563" max="563" width="6.140625" customWidth="1"/>
    <col min="564" max="564" width="130.5703125" customWidth="1"/>
    <col min="769" max="769" width="7.5703125" customWidth="1"/>
    <col min="770" max="770" width="16.7109375" customWidth="1"/>
    <col min="771" max="771" width="29.7109375" customWidth="1"/>
    <col min="772" max="772" width="43.7109375" customWidth="1"/>
    <col min="773" max="774" width="39.28515625" customWidth="1"/>
    <col min="783" max="783" width="37" customWidth="1"/>
    <col min="819" max="819" width="6.140625" customWidth="1"/>
    <col min="820" max="820" width="130.5703125" customWidth="1"/>
    <col min="1025" max="1025" width="7.5703125" customWidth="1"/>
    <col min="1026" max="1026" width="16.7109375" customWidth="1"/>
    <col min="1027" max="1027" width="29.7109375" customWidth="1"/>
    <col min="1028" max="1028" width="43.7109375" customWidth="1"/>
    <col min="1029" max="1030" width="39.28515625" customWidth="1"/>
    <col min="1039" max="1039" width="37" customWidth="1"/>
    <col min="1075" max="1075" width="6.140625" customWidth="1"/>
    <col min="1076" max="1076" width="130.5703125" customWidth="1"/>
    <col min="1281" max="1281" width="7.5703125" customWidth="1"/>
    <col min="1282" max="1282" width="16.7109375" customWidth="1"/>
    <col min="1283" max="1283" width="29.7109375" customWidth="1"/>
    <col min="1284" max="1284" width="43.7109375" customWidth="1"/>
    <col min="1285" max="1286" width="39.28515625" customWidth="1"/>
    <col min="1295" max="1295" width="37" customWidth="1"/>
    <col min="1331" max="1331" width="6.140625" customWidth="1"/>
    <col min="1332" max="1332" width="130.5703125" customWidth="1"/>
    <col min="1537" max="1537" width="7.5703125" customWidth="1"/>
    <col min="1538" max="1538" width="16.7109375" customWidth="1"/>
    <col min="1539" max="1539" width="29.7109375" customWidth="1"/>
    <col min="1540" max="1540" width="43.7109375" customWidth="1"/>
    <col min="1541" max="1542" width="39.28515625" customWidth="1"/>
    <col min="1551" max="1551" width="37" customWidth="1"/>
    <col min="1587" max="1587" width="6.140625" customWidth="1"/>
    <col min="1588" max="1588" width="130.5703125" customWidth="1"/>
    <col min="1793" max="1793" width="7.5703125" customWidth="1"/>
    <col min="1794" max="1794" width="16.7109375" customWidth="1"/>
    <col min="1795" max="1795" width="29.7109375" customWidth="1"/>
    <col min="1796" max="1796" width="43.7109375" customWidth="1"/>
    <col min="1797" max="1798" width="39.28515625" customWidth="1"/>
    <col min="1807" max="1807" width="37" customWidth="1"/>
    <col min="1843" max="1843" width="6.140625" customWidth="1"/>
    <col min="1844" max="1844" width="130.5703125" customWidth="1"/>
    <col min="2049" max="2049" width="7.5703125" customWidth="1"/>
    <col min="2050" max="2050" width="16.7109375" customWidth="1"/>
    <col min="2051" max="2051" width="29.7109375" customWidth="1"/>
    <col min="2052" max="2052" width="43.7109375" customWidth="1"/>
    <col min="2053" max="2054" width="39.28515625" customWidth="1"/>
    <col min="2063" max="2063" width="37" customWidth="1"/>
    <col min="2099" max="2099" width="6.140625" customWidth="1"/>
    <col min="2100" max="2100" width="130.5703125" customWidth="1"/>
    <col min="2305" max="2305" width="7.5703125" customWidth="1"/>
    <col min="2306" max="2306" width="16.7109375" customWidth="1"/>
    <col min="2307" max="2307" width="29.7109375" customWidth="1"/>
    <col min="2308" max="2308" width="43.7109375" customWidth="1"/>
    <col min="2309" max="2310" width="39.28515625" customWidth="1"/>
    <col min="2319" max="2319" width="37" customWidth="1"/>
    <col min="2355" max="2355" width="6.140625" customWidth="1"/>
    <col min="2356" max="2356" width="130.5703125" customWidth="1"/>
    <col min="2561" max="2561" width="7.5703125" customWidth="1"/>
    <col min="2562" max="2562" width="16.7109375" customWidth="1"/>
    <col min="2563" max="2563" width="29.7109375" customWidth="1"/>
    <col min="2564" max="2564" width="43.7109375" customWidth="1"/>
    <col min="2565" max="2566" width="39.28515625" customWidth="1"/>
    <col min="2575" max="2575" width="37" customWidth="1"/>
    <col min="2611" max="2611" width="6.140625" customWidth="1"/>
    <col min="2612" max="2612" width="130.5703125" customWidth="1"/>
    <col min="2817" max="2817" width="7.5703125" customWidth="1"/>
    <col min="2818" max="2818" width="16.7109375" customWidth="1"/>
    <col min="2819" max="2819" width="29.7109375" customWidth="1"/>
    <col min="2820" max="2820" width="43.7109375" customWidth="1"/>
    <col min="2821" max="2822" width="39.28515625" customWidth="1"/>
    <col min="2831" max="2831" width="37" customWidth="1"/>
    <col min="2867" max="2867" width="6.140625" customWidth="1"/>
    <col min="2868" max="2868" width="130.5703125" customWidth="1"/>
    <col min="3073" max="3073" width="7.5703125" customWidth="1"/>
    <col min="3074" max="3074" width="16.7109375" customWidth="1"/>
    <col min="3075" max="3075" width="29.7109375" customWidth="1"/>
    <col min="3076" max="3076" width="43.7109375" customWidth="1"/>
    <col min="3077" max="3078" width="39.28515625" customWidth="1"/>
    <col min="3087" max="3087" width="37" customWidth="1"/>
    <col min="3123" max="3123" width="6.140625" customWidth="1"/>
    <col min="3124" max="3124" width="130.5703125" customWidth="1"/>
    <col min="3329" max="3329" width="7.5703125" customWidth="1"/>
    <col min="3330" max="3330" width="16.7109375" customWidth="1"/>
    <col min="3331" max="3331" width="29.7109375" customWidth="1"/>
    <col min="3332" max="3332" width="43.7109375" customWidth="1"/>
    <col min="3333" max="3334" width="39.28515625" customWidth="1"/>
    <col min="3343" max="3343" width="37" customWidth="1"/>
    <col min="3379" max="3379" width="6.140625" customWidth="1"/>
    <col min="3380" max="3380" width="130.5703125" customWidth="1"/>
    <col min="3585" max="3585" width="7.5703125" customWidth="1"/>
    <col min="3586" max="3586" width="16.7109375" customWidth="1"/>
    <col min="3587" max="3587" width="29.7109375" customWidth="1"/>
    <col min="3588" max="3588" width="43.7109375" customWidth="1"/>
    <col min="3589" max="3590" width="39.28515625" customWidth="1"/>
    <col min="3599" max="3599" width="37" customWidth="1"/>
    <col min="3635" max="3635" width="6.140625" customWidth="1"/>
    <col min="3636" max="3636" width="130.5703125" customWidth="1"/>
    <col min="3841" max="3841" width="7.5703125" customWidth="1"/>
    <col min="3842" max="3842" width="16.7109375" customWidth="1"/>
    <col min="3843" max="3843" width="29.7109375" customWidth="1"/>
    <col min="3844" max="3844" width="43.7109375" customWidth="1"/>
    <col min="3845" max="3846" width="39.28515625" customWidth="1"/>
    <col min="3855" max="3855" width="37" customWidth="1"/>
    <col min="3891" max="3891" width="6.140625" customWidth="1"/>
    <col min="3892" max="3892" width="130.5703125" customWidth="1"/>
    <col min="4097" max="4097" width="7.5703125" customWidth="1"/>
    <col min="4098" max="4098" width="16.7109375" customWidth="1"/>
    <col min="4099" max="4099" width="29.7109375" customWidth="1"/>
    <col min="4100" max="4100" width="43.7109375" customWidth="1"/>
    <col min="4101" max="4102" width="39.28515625" customWidth="1"/>
    <col min="4111" max="4111" width="37" customWidth="1"/>
    <col min="4147" max="4147" width="6.140625" customWidth="1"/>
    <col min="4148" max="4148" width="130.5703125" customWidth="1"/>
    <col min="4353" max="4353" width="7.5703125" customWidth="1"/>
    <col min="4354" max="4354" width="16.7109375" customWidth="1"/>
    <col min="4355" max="4355" width="29.7109375" customWidth="1"/>
    <col min="4356" max="4356" width="43.7109375" customWidth="1"/>
    <col min="4357" max="4358" width="39.28515625" customWidth="1"/>
    <col min="4367" max="4367" width="37" customWidth="1"/>
    <col min="4403" max="4403" width="6.140625" customWidth="1"/>
    <col min="4404" max="4404" width="130.5703125" customWidth="1"/>
    <col min="4609" max="4609" width="7.5703125" customWidth="1"/>
    <col min="4610" max="4610" width="16.7109375" customWidth="1"/>
    <col min="4611" max="4611" width="29.7109375" customWidth="1"/>
    <col min="4612" max="4612" width="43.7109375" customWidth="1"/>
    <col min="4613" max="4614" width="39.28515625" customWidth="1"/>
    <col min="4623" max="4623" width="37" customWidth="1"/>
    <col min="4659" max="4659" width="6.140625" customWidth="1"/>
    <col min="4660" max="4660" width="130.5703125" customWidth="1"/>
    <col min="4865" max="4865" width="7.5703125" customWidth="1"/>
    <col min="4866" max="4866" width="16.7109375" customWidth="1"/>
    <col min="4867" max="4867" width="29.7109375" customWidth="1"/>
    <col min="4868" max="4868" width="43.7109375" customWidth="1"/>
    <col min="4869" max="4870" width="39.28515625" customWidth="1"/>
    <col min="4879" max="4879" width="37" customWidth="1"/>
    <col min="4915" max="4915" width="6.140625" customWidth="1"/>
    <col min="4916" max="4916" width="130.5703125" customWidth="1"/>
    <col min="5121" max="5121" width="7.5703125" customWidth="1"/>
    <col min="5122" max="5122" width="16.7109375" customWidth="1"/>
    <col min="5123" max="5123" width="29.7109375" customWidth="1"/>
    <col min="5124" max="5124" width="43.7109375" customWidth="1"/>
    <col min="5125" max="5126" width="39.28515625" customWidth="1"/>
    <col min="5135" max="5135" width="37" customWidth="1"/>
    <col min="5171" max="5171" width="6.140625" customWidth="1"/>
    <col min="5172" max="5172" width="130.5703125" customWidth="1"/>
    <col min="5377" max="5377" width="7.5703125" customWidth="1"/>
    <col min="5378" max="5378" width="16.7109375" customWidth="1"/>
    <col min="5379" max="5379" width="29.7109375" customWidth="1"/>
    <col min="5380" max="5380" width="43.7109375" customWidth="1"/>
    <col min="5381" max="5382" width="39.28515625" customWidth="1"/>
    <col min="5391" max="5391" width="37" customWidth="1"/>
    <col min="5427" max="5427" width="6.140625" customWidth="1"/>
    <col min="5428" max="5428" width="130.5703125" customWidth="1"/>
    <col min="5633" max="5633" width="7.5703125" customWidth="1"/>
    <col min="5634" max="5634" width="16.7109375" customWidth="1"/>
    <col min="5635" max="5635" width="29.7109375" customWidth="1"/>
    <col min="5636" max="5636" width="43.7109375" customWidth="1"/>
    <col min="5637" max="5638" width="39.28515625" customWidth="1"/>
    <col min="5647" max="5647" width="37" customWidth="1"/>
    <col min="5683" max="5683" width="6.140625" customWidth="1"/>
    <col min="5684" max="5684" width="130.5703125" customWidth="1"/>
    <col min="5889" max="5889" width="7.5703125" customWidth="1"/>
    <col min="5890" max="5890" width="16.7109375" customWidth="1"/>
    <col min="5891" max="5891" width="29.7109375" customWidth="1"/>
    <col min="5892" max="5892" width="43.7109375" customWidth="1"/>
    <col min="5893" max="5894" width="39.28515625" customWidth="1"/>
    <col min="5903" max="5903" width="37" customWidth="1"/>
    <col min="5939" max="5939" width="6.140625" customWidth="1"/>
    <col min="5940" max="5940" width="130.5703125" customWidth="1"/>
    <col min="6145" max="6145" width="7.5703125" customWidth="1"/>
    <col min="6146" max="6146" width="16.7109375" customWidth="1"/>
    <col min="6147" max="6147" width="29.7109375" customWidth="1"/>
    <col min="6148" max="6148" width="43.7109375" customWidth="1"/>
    <col min="6149" max="6150" width="39.28515625" customWidth="1"/>
    <col min="6159" max="6159" width="37" customWidth="1"/>
    <col min="6195" max="6195" width="6.140625" customWidth="1"/>
    <col min="6196" max="6196" width="130.5703125" customWidth="1"/>
    <col min="6401" max="6401" width="7.5703125" customWidth="1"/>
    <col min="6402" max="6402" width="16.7109375" customWidth="1"/>
    <col min="6403" max="6403" width="29.7109375" customWidth="1"/>
    <col min="6404" max="6404" width="43.7109375" customWidth="1"/>
    <col min="6405" max="6406" width="39.28515625" customWidth="1"/>
    <col min="6415" max="6415" width="37" customWidth="1"/>
    <col min="6451" max="6451" width="6.140625" customWidth="1"/>
    <col min="6452" max="6452" width="130.5703125" customWidth="1"/>
    <col min="6657" max="6657" width="7.5703125" customWidth="1"/>
    <col min="6658" max="6658" width="16.7109375" customWidth="1"/>
    <col min="6659" max="6659" width="29.7109375" customWidth="1"/>
    <col min="6660" max="6660" width="43.7109375" customWidth="1"/>
    <col min="6661" max="6662" width="39.28515625" customWidth="1"/>
    <col min="6671" max="6671" width="37" customWidth="1"/>
    <col min="6707" max="6707" width="6.140625" customWidth="1"/>
    <col min="6708" max="6708" width="130.5703125" customWidth="1"/>
    <col min="6913" max="6913" width="7.5703125" customWidth="1"/>
    <col min="6914" max="6914" width="16.7109375" customWidth="1"/>
    <col min="6915" max="6915" width="29.7109375" customWidth="1"/>
    <col min="6916" max="6916" width="43.7109375" customWidth="1"/>
    <col min="6917" max="6918" width="39.28515625" customWidth="1"/>
    <col min="6927" max="6927" width="37" customWidth="1"/>
    <col min="6963" max="6963" width="6.140625" customWidth="1"/>
    <col min="6964" max="6964" width="130.5703125" customWidth="1"/>
    <col min="7169" max="7169" width="7.5703125" customWidth="1"/>
    <col min="7170" max="7170" width="16.7109375" customWidth="1"/>
    <col min="7171" max="7171" width="29.7109375" customWidth="1"/>
    <col min="7172" max="7172" width="43.7109375" customWidth="1"/>
    <col min="7173" max="7174" width="39.28515625" customWidth="1"/>
    <col min="7183" max="7183" width="37" customWidth="1"/>
    <col min="7219" max="7219" width="6.140625" customWidth="1"/>
    <col min="7220" max="7220" width="130.5703125" customWidth="1"/>
    <col min="7425" max="7425" width="7.5703125" customWidth="1"/>
    <col min="7426" max="7426" width="16.7109375" customWidth="1"/>
    <col min="7427" max="7427" width="29.7109375" customWidth="1"/>
    <col min="7428" max="7428" width="43.7109375" customWidth="1"/>
    <col min="7429" max="7430" width="39.28515625" customWidth="1"/>
    <col min="7439" max="7439" width="37" customWidth="1"/>
    <col min="7475" max="7475" width="6.140625" customWidth="1"/>
    <col min="7476" max="7476" width="130.5703125" customWidth="1"/>
    <col min="7681" max="7681" width="7.5703125" customWidth="1"/>
    <col min="7682" max="7682" width="16.7109375" customWidth="1"/>
    <col min="7683" max="7683" width="29.7109375" customWidth="1"/>
    <col min="7684" max="7684" width="43.7109375" customWidth="1"/>
    <col min="7685" max="7686" width="39.28515625" customWidth="1"/>
    <col min="7695" max="7695" width="37" customWidth="1"/>
    <col min="7731" max="7731" width="6.140625" customWidth="1"/>
    <col min="7732" max="7732" width="130.5703125" customWidth="1"/>
    <col min="7937" max="7937" width="7.5703125" customWidth="1"/>
    <col min="7938" max="7938" width="16.7109375" customWidth="1"/>
    <col min="7939" max="7939" width="29.7109375" customWidth="1"/>
    <col min="7940" max="7940" width="43.7109375" customWidth="1"/>
    <col min="7941" max="7942" width="39.28515625" customWidth="1"/>
    <col min="7951" max="7951" width="37" customWidth="1"/>
    <col min="7987" max="7987" width="6.140625" customWidth="1"/>
    <col min="7988" max="7988" width="130.5703125" customWidth="1"/>
    <col min="8193" max="8193" width="7.5703125" customWidth="1"/>
    <col min="8194" max="8194" width="16.7109375" customWidth="1"/>
    <col min="8195" max="8195" width="29.7109375" customWidth="1"/>
    <col min="8196" max="8196" width="43.7109375" customWidth="1"/>
    <col min="8197" max="8198" width="39.28515625" customWidth="1"/>
    <col min="8207" max="8207" width="37" customWidth="1"/>
    <col min="8243" max="8243" width="6.140625" customWidth="1"/>
    <col min="8244" max="8244" width="130.5703125" customWidth="1"/>
    <col min="8449" max="8449" width="7.5703125" customWidth="1"/>
    <col min="8450" max="8450" width="16.7109375" customWidth="1"/>
    <col min="8451" max="8451" width="29.7109375" customWidth="1"/>
    <col min="8452" max="8452" width="43.7109375" customWidth="1"/>
    <col min="8453" max="8454" width="39.28515625" customWidth="1"/>
    <col min="8463" max="8463" width="37" customWidth="1"/>
    <col min="8499" max="8499" width="6.140625" customWidth="1"/>
    <col min="8500" max="8500" width="130.5703125" customWidth="1"/>
    <col min="8705" max="8705" width="7.5703125" customWidth="1"/>
    <col min="8706" max="8706" width="16.7109375" customWidth="1"/>
    <col min="8707" max="8707" width="29.7109375" customWidth="1"/>
    <col min="8708" max="8708" width="43.7109375" customWidth="1"/>
    <col min="8709" max="8710" width="39.28515625" customWidth="1"/>
    <col min="8719" max="8719" width="37" customWidth="1"/>
    <col min="8755" max="8755" width="6.140625" customWidth="1"/>
    <col min="8756" max="8756" width="130.5703125" customWidth="1"/>
    <col min="8961" max="8961" width="7.5703125" customWidth="1"/>
    <col min="8962" max="8962" width="16.7109375" customWidth="1"/>
    <col min="8963" max="8963" width="29.7109375" customWidth="1"/>
    <col min="8964" max="8964" width="43.7109375" customWidth="1"/>
    <col min="8965" max="8966" width="39.28515625" customWidth="1"/>
    <col min="8975" max="8975" width="37" customWidth="1"/>
    <col min="9011" max="9011" width="6.140625" customWidth="1"/>
    <col min="9012" max="9012" width="130.5703125" customWidth="1"/>
    <col min="9217" max="9217" width="7.5703125" customWidth="1"/>
    <col min="9218" max="9218" width="16.7109375" customWidth="1"/>
    <col min="9219" max="9219" width="29.7109375" customWidth="1"/>
    <col min="9220" max="9220" width="43.7109375" customWidth="1"/>
    <col min="9221" max="9222" width="39.28515625" customWidth="1"/>
    <col min="9231" max="9231" width="37" customWidth="1"/>
    <col min="9267" max="9267" width="6.140625" customWidth="1"/>
    <col min="9268" max="9268" width="130.5703125" customWidth="1"/>
    <col min="9473" max="9473" width="7.5703125" customWidth="1"/>
    <col min="9474" max="9474" width="16.7109375" customWidth="1"/>
    <col min="9475" max="9475" width="29.7109375" customWidth="1"/>
    <col min="9476" max="9476" width="43.7109375" customWidth="1"/>
    <col min="9477" max="9478" width="39.28515625" customWidth="1"/>
    <col min="9487" max="9487" width="37" customWidth="1"/>
    <col min="9523" max="9523" width="6.140625" customWidth="1"/>
    <col min="9524" max="9524" width="130.5703125" customWidth="1"/>
    <col min="9729" max="9729" width="7.5703125" customWidth="1"/>
    <col min="9730" max="9730" width="16.7109375" customWidth="1"/>
    <col min="9731" max="9731" width="29.7109375" customWidth="1"/>
    <col min="9732" max="9732" width="43.7109375" customWidth="1"/>
    <col min="9733" max="9734" width="39.28515625" customWidth="1"/>
    <col min="9743" max="9743" width="37" customWidth="1"/>
    <col min="9779" max="9779" width="6.140625" customWidth="1"/>
    <col min="9780" max="9780" width="130.5703125" customWidth="1"/>
    <col min="9985" max="9985" width="7.5703125" customWidth="1"/>
    <col min="9986" max="9986" width="16.7109375" customWidth="1"/>
    <col min="9987" max="9987" width="29.7109375" customWidth="1"/>
    <col min="9988" max="9988" width="43.7109375" customWidth="1"/>
    <col min="9989" max="9990" width="39.28515625" customWidth="1"/>
    <col min="9999" max="9999" width="37" customWidth="1"/>
    <col min="10035" max="10035" width="6.140625" customWidth="1"/>
    <col min="10036" max="10036" width="130.5703125" customWidth="1"/>
    <col min="10241" max="10241" width="7.5703125" customWidth="1"/>
    <col min="10242" max="10242" width="16.7109375" customWidth="1"/>
    <col min="10243" max="10243" width="29.7109375" customWidth="1"/>
    <col min="10244" max="10244" width="43.7109375" customWidth="1"/>
    <col min="10245" max="10246" width="39.28515625" customWidth="1"/>
    <col min="10255" max="10255" width="37" customWidth="1"/>
    <col min="10291" max="10291" width="6.140625" customWidth="1"/>
    <col min="10292" max="10292" width="130.5703125" customWidth="1"/>
    <col min="10497" max="10497" width="7.5703125" customWidth="1"/>
    <col min="10498" max="10498" width="16.7109375" customWidth="1"/>
    <col min="10499" max="10499" width="29.7109375" customWidth="1"/>
    <col min="10500" max="10500" width="43.7109375" customWidth="1"/>
    <col min="10501" max="10502" width="39.28515625" customWidth="1"/>
    <col min="10511" max="10511" width="37" customWidth="1"/>
    <col min="10547" max="10547" width="6.140625" customWidth="1"/>
    <col min="10548" max="10548" width="130.5703125" customWidth="1"/>
    <col min="10753" max="10753" width="7.5703125" customWidth="1"/>
    <col min="10754" max="10754" width="16.7109375" customWidth="1"/>
    <col min="10755" max="10755" width="29.7109375" customWidth="1"/>
    <col min="10756" max="10756" width="43.7109375" customWidth="1"/>
    <col min="10757" max="10758" width="39.28515625" customWidth="1"/>
    <col min="10767" max="10767" width="37" customWidth="1"/>
    <col min="10803" max="10803" width="6.140625" customWidth="1"/>
    <col min="10804" max="10804" width="130.5703125" customWidth="1"/>
    <col min="11009" max="11009" width="7.5703125" customWidth="1"/>
    <col min="11010" max="11010" width="16.7109375" customWidth="1"/>
    <col min="11011" max="11011" width="29.7109375" customWidth="1"/>
    <col min="11012" max="11012" width="43.7109375" customWidth="1"/>
    <col min="11013" max="11014" width="39.28515625" customWidth="1"/>
    <col min="11023" max="11023" width="37" customWidth="1"/>
    <col min="11059" max="11059" width="6.140625" customWidth="1"/>
    <col min="11060" max="11060" width="130.5703125" customWidth="1"/>
    <col min="11265" max="11265" width="7.5703125" customWidth="1"/>
    <col min="11266" max="11266" width="16.7109375" customWidth="1"/>
    <col min="11267" max="11267" width="29.7109375" customWidth="1"/>
    <col min="11268" max="11268" width="43.7109375" customWidth="1"/>
    <col min="11269" max="11270" width="39.28515625" customWidth="1"/>
    <col min="11279" max="11279" width="37" customWidth="1"/>
    <col min="11315" max="11315" width="6.140625" customWidth="1"/>
    <col min="11316" max="11316" width="130.5703125" customWidth="1"/>
    <col min="11521" max="11521" width="7.5703125" customWidth="1"/>
    <col min="11522" max="11522" width="16.7109375" customWidth="1"/>
    <col min="11523" max="11523" width="29.7109375" customWidth="1"/>
    <col min="11524" max="11524" width="43.7109375" customWidth="1"/>
    <col min="11525" max="11526" width="39.28515625" customWidth="1"/>
    <col min="11535" max="11535" width="37" customWidth="1"/>
    <col min="11571" max="11571" width="6.140625" customWidth="1"/>
    <col min="11572" max="11572" width="130.5703125" customWidth="1"/>
    <col min="11777" max="11777" width="7.5703125" customWidth="1"/>
    <col min="11778" max="11778" width="16.7109375" customWidth="1"/>
    <col min="11779" max="11779" width="29.7109375" customWidth="1"/>
    <col min="11780" max="11780" width="43.7109375" customWidth="1"/>
    <col min="11781" max="11782" width="39.28515625" customWidth="1"/>
    <col min="11791" max="11791" width="37" customWidth="1"/>
    <col min="11827" max="11827" width="6.140625" customWidth="1"/>
    <col min="11828" max="11828" width="130.5703125" customWidth="1"/>
    <col min="12033" max="12033" width="7.5703125" customWidth="1"/>
    <col min="12034" max="12034" width="16.7109375" customWidth="1"/>
    <col min="12035" max="12035" width="29.7109375" customWidth="1"/>
    <col min="12036" max="12036" width="43.7109375" customWidth="1"/>
    <col min="12037" max="12038" width="39.28515625" customWidth="1"/>
    <col min="12047" max="12047" width="37" customWidth="1"/>
    <col min="12083" max="12083" width="6.140625" customWidth="1"/>
    <col min="12084" max="12084" width="130.5703125" customWidth="1"/>
    <col min="12289" max="12289" width="7.5703125" customWidth="1"/>
    <col min="12290" max="12290" width="16.7109375" customWidth="1"/>
    <col min="12291" max="12291" width="29.7109375" customWidth="1"/>
    <col min="12292" max="12292" width="43.7109375" customWidth="1"/>
    <col min="12293" max="12294" width="39.28515625" customWidth="1"/>
    <col min="12303" max="12303" width="37" customWidth="1"/>
    <col min="12339" max="12339" width="6.140625" customWidth="1"/>
    <col min="12340" max="12340" width="130.5703125" customWidth="1"/>
    <col min="12545" max="12545" width="7.5703125" customWidth="1"/>
    <col min="12546" max="12546" width="16.7109375" customWidth="1"/>
    <col min="12547" max="12547" width="29.7109375" customWidth="1"/>
    <col min="12548" max="12548" width="43.7109375" customWidth="1"/>
    <col min="12549" max="12550" width="39.28515625" customWidth="1"/>
    <col min="12559" max="12559" width="37" customWidth="1"/>
    <col min="12595" max="12595" width="6.140625" customWidth="1"/>
    <col min="12596" max="12596" width="130.5703125" customWidth="1"/>
    <col min="12801" max="12801" width="7.5703125" customWidth="1"/>
    <col min="12802" max="12802" width="16.7109375" customWidth="1"/>
    <col min="12803" max="12803" width="29.7109375" customWidth="1"/>
    <col min="12804" max="12804" width="43.7109375" customWidth="1"/>
    <col min="12805" max="12806" width="39.28515625" customWidth="1"/>
    <col min="12815" max="12815" width="37" customWidth="1"/>
    <col min="12851" max="12851" width="6.140625" customWidth="1"/>
    <col min="12852" max="12852" width="130.5703125" customWidth="1"/>
    <col min="13057" max="13057" width="7.5703125" customWidth="1"/>
    <col min="13058" max="13058" width="16.7109375" customWidth="1"/>
    <col min="13059" max="13059" width="29.7109375" customWidth="1"/>
    <col min="13060" max="13060" width="43.7109375" customWidth="1"/>
    <col min="13061" max="13062" width="39.28515625" customWidth="1"/>
    <col min="13071" max="13071" width="37" customWidth="1"/>
    <col min="13107" max="13107" width="6.140625" customWidth="1"/>
    <col min="13108" max="13108" width="130.5703125" customWidth="1"/>
    <col min="13313" max="13313" width="7.5703125" customWidth="1"/>
    <col min="13314" max="13314" width="16.7109375" customWidth="1"/>
    <col min="13315" max="13315" width="29.7109375" customWidth="1"/>
    <col min="13316" max="13316" width="43.7109375" customWidth="1"/>
    <col min="13317" max="13318" width="39.28515625" customWidth="1"/>
    <col min="13327" max="13327" width="37" customWidth="1"/>
    <col min="13363" max="13363" width="6.140625" customWidth="1"/>
    <col min="13364" max="13364" width="130.5703125" customWidth="1"/>
    <col min="13569" max="13569" width="7.5703125" customWidth="1"/>
    <col min="13570" max="13570" width="16.7109375" customWidth="1"/>
    <col min="13571" max="13571" width="29.7109375" customWidth="1"/>
    <col min="13572" max="13572" width="43.7109375" customWidth="1"/>
    <col min="13573" max="13574" width="39.28515625" customWidth="1"/>
    <col min="13583" max="13583" width="37" customWidth="1"/>
    <col min="13619" max="13619" width="6.140625" customWidth="1"/>
    <col min="13620" max="13620" width="130.5703125" customWidth="1"/>
    <col min="13825" max="13825" width="7.5703125" customWidth="1"/>
    <col min="13826" max="13826" width="16.7109375" customWidth="1"/>
    <col min="13827" max="13827" width="29.7109375" customWidth="1"/>
    <col min="13828" max="13828" width="43.7109375" customWidth="1"/>
    <col min="13829" max="13830" width="39.28515625" customWidth="1"/>
    <col min="13839" max="13839" width="37" customWidth="1"/>
    <col min="13875" max="13875" width="6.140625" customWidth="1"/>
    <col min="13876" max="13876" width="130.5703125" customWidth="1"/>
    <col min="14081" max="14081" width="7.5703125" customWidth="1"/>
    <col min="14082" max="14082" width="16.7109375" customWidth="1"/>
    <col min="14083" max="14083" width="29.7109375" customWidth="1"/>
    <col min="14084" max="14084" width="43.7109375" customWidth="1"/>
    <col min="14085" max="14086" width="39.28515625" customWidth="1"/>
    <col min="14095" max="14095" width="37" customWidth="1"/>
    <col min="14131" max="14131" width="6.140625" customWidth="1"/>
    <col min="14132" max="14132" width="130.5703125" customWidth="1"/>
    <col min="14337" max="14337" width="7.5703125" customWidth="1"/>
    <col min="14338" max="14338" width="16.7109375" customWidth="1"/>
    <col min="14339" max="14339" width="29.7109375" customWidth="1"/>
    <col min="14340" max="14340" width="43.7109375" customWidth="1"/>
    <col min="14341" max="14342" width="39.28515625" customWidth="1"/>
    <col min="14351" max="14351" width="37" customWidth="1"/>
    <col min="14387" max="14387" width="6.140625" customWidth="1"/>
    <col min="14388" max="14388" width="130.5703125" customWidth="1"/>
    <col min="14593" max="14593" width="7.5703125" customWidth="1"/>
    <col min="14594" max="14594" width="16.7109375" customWidth="1"/>
    <col min="14595" max="14595" width="29.7109375" customWidth="1"/>
    <col min="14596" max="14596" width="43.7109375" customWidth="1"/>
    <col min="14597" max="14598" width="39.28515625" customWidth="1"/>
    <col min="14607" max="14607" width="37" customWidth="1"/>
    <col min="14643" max="14643" width="6.140625" customWidth="1"/>
    <col min="14644" max="14644" width="130.5703125" customWidth="1"/>
    <col min="14849" max="14849" width="7.5703125" customWidth="1"/>
    <col min="14850" max="14850" width="16.7109375" customWidth="1"/>
    <col min="14851" max="14851" width="29.7109375" customWidth="1"/>
    <col min="14852" max="14852" width="43.7109375" customWidth="1"/>
    <col min="14853" max="14854" width="39.28515625" customWidth="1"/>
    <col min="14863" max="14863" width="37" customWidth="1"/>
    <col min="14899" max="14899" width="6.140625" customWidth="1"/>
    <col min="14900" max="14900" width="130.5703125" customWidth="1"/>
    <col min="15105" max="15105" width="7.5703125" customWidth="1"/>
    <col min="15106" max="15106" width="16.7109375" customWidth="1"/>
    <col min="15107" max="15107" width="29.7109375" customWidth="1"/>
    <col min="15108" max="15108" width="43.7109375" customWidth="1"/>
    <col min="15109" max="15110" width="39.28515625" customWidth="1"/>
    <col min="15119" max="15119" width="37" customWidth="1"/>
    <col min="15155" max="15155" width="6.140625" customWidth="1"/>
    <col min="15156" max="15156" width="130.5703125" customWidth="1"/>
    <col min="15361" max="15361" width="7.5703125" customWidth="1"/>
    <col min="15362" max="15362" width="16.7109375" customWidth="1"/>
    <col min="15363" max="15363" width="29.7109375" customWidth="1"/>
    <col min="15364" max="15364" width="43.7109375" customWidth="1"/>
    <col min="15365" max="15366" width="39.28515625" customWidth="1"/>
    <col min="15375" max="15375" width="37" customWidth="1"/>
    <col min="15411" max="15411" width="6.140625" customWidth="1"/>
    <col min="15412" max="15412" width="130.5703125" customWidth="1"/>
    <col min="15617" max="15617" width="7.5703125" customWidth="1"/>
    <col min="15618" max="15618" width="16.7109375" customWidth="1"/>
    <col min="15619" max="15619" width="29.7109375" customWidth="1"/>
    <col min="15620" max="15620" width="43.7109375" customWidth="1"/>
    <col min="15621" max="15622" width="39.28515625" customWidth="1"/>
    <col min="15631" max="15631" width="37" customWidth="1"/>
    <col min="15667" max="15667" width="6.140625" customWidth="1"/>
    <col min="15668" max="15668" width="130.5703125" customWidth="1"/>
    <col min="15873" max="15873" width="7.5703125" customWidth="1"/>
    <col min="15874" max="15874" width="16.7109375" customWidth="1"/>
    <col min="15875" max="15875" width="29.7109375" customWidth="1"/>
    <col min="15876" max="15876" width="43.7109375" customWidth="1"/>
    <col min="15877" max="15878" width="39.28515625" customWidth="1"/>
    <col min="15887" max="15887" width="37" customWidth="1"/>
    <col min="15923" max="15923" width="6.140625" customWidth="1"/>
    <col min="15924" max="15924" width="130.5703125" customWidth="1"/>
    <col min="16129" max="16129" width="7.5703125" customWidth="1"/>
    <col min="16130" max="16130" width="16.7109375" customWidth="1"/>
    <col min="16131" max="16131" width="29.7109375" customWidth="1"/>
    <col min="16132" max="16132" width="43.7109375" customWidth="1"/>
    <col min="16133" max="16134" width="39.28515625" customWidth="1"/>
    <col min="16143" max="16143" width="37" customWidth="1"/>
    <col min="16179" max="16179" width="6.140625" customWidth="1"/>
    <col min="16180" max="16180" width="130.5703125" customWidth="1"/>
  </cols>
  <sheetData>
    <row r="1" spans="2:52" ht="16.5" customHeight="1" thickBot="1" x14ac:dyDescent="0.3">
      <c r="AZ1" s="144" t="s">
        <v>68</v>
      </c>
    </row>
    <row r="2" spans="2:52" ht="18" customHeight="1" thickBot="1" x14ac:dyDescent="0.3">
      <c r="B2" s="255"/>
      <c r="C2" s="258" t="s">
        <v>69</v>
      </c>
      <c r="D2" s="259"/>
      <c r="E2" s="259"/>
      <c r="F2" s="145" t="s">
        <v>70</v>
      </c>
      <c r="AZ2" s="144" t="s">
        <v>71</v>
      </c>
    </row>
    <row r="3" spans="2:52" ht="18" customHeight="1" thickBot="1" x14ac:dyDescent="0.3">
      <c r="B3" s="256"/>
      <c r="C3" s="260"/>
      <c r="D3" s="261"/>
      <c r="E3" s="261"/>
      <c r="F3" s="146" t="s">
        <v>72</v>
      </c>
      <c r="AZ3" s="144" t="s">
        <v>73</v>
      </c>
    </row>
    <row r="4" spans="2:52" ht="18" customHeight="1" thickBot="1" x14ac:dyDescent="0.3">
      <c r="B4" s="256"/>
      <c r="C4" s="260"/>
      <c r="D4" s="261"/>
      <c r="E4" s="261"/>
      <c r="F4" s="146" t="s">
        <v>74</v>
      </c>
      <c r="AZ4" s="144" t="s">
        <v>75</v>
      </c>
    </row>
    <row r="5" spans="2:52" ht="18" customHeight="1" thickBot="1" x14ac:dyDescent="0.3">
      <c r="B5" s="257"/>
      <c r="C5" s="262"/>
      <c r="D5" s="263"/>
      <c r="E5" s="263"/>
      <c r="F5" s="146" t="s">
        <v>76</v>
      </c>
      <c r="AZ5" s="147"/>
    </row>
    <row r="6" spans="2:52" ht="18" customHeight="1" thickBot="1" x14ac:dyDescent="0.3">
      <c r="B6" s="148"/>
      <c r="C6" s="149"/>
      <c r="D6" s="149"/>
      <c r="E6" s="149"/>
      <c r="F6" s="150"/>
      <c r="AZ6" s="147"/>
    </row>
    <row r="7" spans="2:52" ht="33.4" customHeight="1" x14ac:dyDescent="0.25">
      <c r="B7" s="151" t="s">
        <v>77</v>
      </c>
      <c r="C7" s="264" t="s">
        <v>78</v>
      </c>
      <c r="D7" s="265"/>
      <c r="E7" s="265"/>
      <c r="F7" s="266"/>
      <c r="AZ7" s="147"/>
    </row>
    <row r="8" spans="2:52" ht="40.5" customHeight="1" thickBot="1" x14ac:dyDescent="0.3">
      <c r="B8" s="152" t="s">
        <v>79</v>
      </c>
      <c r="C8" s="267" t="s">
        <v>80</v>
      </c>
      <c r="D8" s="268"/>
      <c r="E8" s="268"/>
      <c r="F8" s="269"/>
      <c r="AZ8" s="147"/>
    </row>
    <row r="9" spans="2:52" ht="16.5" thickBot="1" x14ac:dyDescent="0.3">
      <c r="B9" s="270"/>
      <c r="C9" s="270"/>
      <c r="D9" s="270"/>
      <c r="E9" s="270"/>
      <c r="F9" s="270"/>
    </row>
    <row r="10" spans="2:52" ht="15.6" customHeight="1" thickBot="1" x14ac:dyDescent="0.3">
      <c r="B10" s="271" t="s">
        <v>69</v>
      </c>
      <c r="C10" s="272"/>
      <c r="D10" s="272"/>
      <c r="E10" s="272"/>
      <c r="F10" s="273"/>
    </row>
    <row r="11" spans="2:52" ht="32.25" thickBot="1" x14ac:dyDescent="0.3">
      <c r="B11" s="274" t="s">
        <v>81</v>
      </c>
      <c r="C11" s="275"/>
      <c r="D11" s="191" t="s">
        <v>82</v>
      </c>
      <c r="E11" s="191" t="s">
        <v>83</v>
      </c>
      <c r="F11" s="153" t="s">
        <v>84</v>
      </c>
    </row>
    <row r="12" spans="2:52" ht="188.25" customHeight="1" thickBot="1" x14ac:dyDescent="0.3">
      <c r="B12" s="276" t="s">
        <v>85</v>
      </c>
      <c r="C12" s="277"/>
      <c r="D12" s="194" t="s">
        <v>86</v>
      </c>
      <c r="E12" s="195" t="s">
        <v>87</v>
      </c>
      <c r="F12" s="196" t="s">
        <v>88</v>
      </c>
    </row>
    <row r="14" spans="2:52" ht="18" x14ac:dyDescent="0.25">
      <c r="B14" s="278" t="s">
        <v>89</v>
      </c>
      <c r="C14" s="278"/>
      <c r="D14" s="278"/>
      <c r="E14" s="278"/>
      <c r="F14" s="278"/>
    </row>
    <row r="15" spans="2:52" ht="15.75" x14ac:dyDescent="0.25">
      <c r="B15" s="154"/>
    </row>
    <row r="16" spans="2:52" ht="15.75" thickBot="1" x14ac:dyDescent="0.3">
      <c r="B16" s="155"/>
    </row>
    <row r="17" spans="2:6" ht="16.5" thickBot="1" x14ac:dyDescent="0.3">
      <c r="B17" s="279" t="s">
        <v>90</v>
      </c>
      <c r="C17" s="280"/>
      <c r="D17" s="281"/>
      <c r="E17" s="279" t="s">
        <v>91</v>
      </c>
      <c r="F17" s="281"/>
    </row>
    <row r="18" spans="2:6" ht="39" customHeight="1" x14ac:dyDescent="0.25">
      <c r="B18" s="250" t="s">
        <v>92</v>
      </c>
      <c r="C18" s="251"/>
      <c r="D18" s="252"/>
      <c r="E18" s="253" t="s">
        <v>93</v>
      </c>
      <c r="F18" s="254"/>
    </row>
    <row r="19" spans="2:6" ht="36" customHeight="1" x14ac:dyDescent="0.25">
      <c r="B19" s="282" t="s">
        <v>94</v>
      </c>
      <c r="C19" s="283"/>
      <c r="D19" s="284"/>
      <c r="E19" s="285" t="s">
        <v>95</v>
      </c>
      <c r="F19" s="286"/>
    </row>
    <row r="20" spans="2:6" ht="32.25" customHeight="1" x14ac:dyDescent="0.25">
      <c r="B20" s="287" t="s">
        <v>96</v>
      </c>
      <c r="C20" s="288"/>
      <c r="D20" s="289"/>
      <c r="E20" s="285" t="s">
        <v>97</v>
      </c>
      <c r="F20" s="286"/>
    </row>
    <row r="21" spans="2:6" ht="15" customHeight="1" x14ac:dyDescent="0.25">
      <c r="B21" s="287" t="s">
        <v>98</v>
      </c>
      <c r="C21" s="288"/>
      <c r="D21" s="289"/>
      <c r="E21" s="290" t="s">
        <v>99</v>
      </c>
      <c r="F21" s="291"/>
    </row>
    <row r="22" spans="2:6" ht="15" customHeight="1" x14ac:dyDescent="0.3">
      <c r="B22" s="292"/>
      <c r="C22" s="293"/>
      <c r="D22" s="294"/>
      <c r="E22" s="295"/>
      <c r="F22" s="296"/>
    </row>
    <row r="23" spans="2:6" ht="15" customHeight="1" x14ac:dyDescent="0.3">
      <c r="B23" s="292"/>
      <c r="C23" s="293"/>
      <c r="D23" s="294"/>
      <c r="E23" s="295"/>
      <c r="F23" s="296"/>
    </row>
    <row r="24" spans="2:6" ht="15" customHeight="1" x14ac:dyDescent="0.25">
      <c r="B24" s="297"/>
      <c r="C24" s="298"/>
      <c r="D24" s="299"/>
      <c r="E24" s="285"/>
      <c r="F24" s="286"/>
    </row>
    <row r="25" spans="2:6" ht="15.75" customHeight="1" x14ac:dyDescent="0.25">
      <c r="B25" s="300"/>
      <c r="C25" s="301"/>
      <c r="D25" s="296"/>
      <c r="E25" s="295"/>
      <c r="F25" s="296"/>
    </row>
    <row r="26" spans="2:6" ht="16.5" x14ac:dyDescent="0.25">
      <c r="B26" s="297"/>
      <c r="C26" s="298"/>
      <c r="D26" s="299"/>
      <c r="E26" s="290"/>
      <c r="F26" s="291"/>
    </row>
    <row r="27" spans="2:6" ht="15" customHeight="1" x14ac:dyDescent="0.25">
      <c r="B27" s="287"/>
      <c r="C27" s="288"/>
      <c r="D27" s="289"/>
      <c r="E27" s="302"/>
      <c r="F27" s="303"/>
    </row>
    <row r="28" spans="2:6" ht="15" customHeight="1" x14ac:dyDescent="0.25">
      <c r="B28" s="297"/>
      <c r="C28" s="298"/>
      <c r="D28" s="299"/>
      <c r="E28" s="302"/>
      <c r="F28" s="303"/>
    </row>
    <row r="29" spans="2:6" ht="15" customHeight="1" x14ac:dyDescent="0.25">
      <c r="B29" s="297"/>
      <c r="C29" s="298"/>
      <c r="D29" s="299"/>
      <c r="E29" s="302"/>
      <c r="F29" s="303"/>
    </row>
    <row r="30" spans="2:6" ht="15" customHeight="1" x14ac:dyDescent="0.25">
      <c r="B30" s="297"/>
      <c r="C30" s="298"/>
      <c r="D30" s="299"/>
      <c r="E30" s="304"/>
      <c r="F30" s="305"/>
    </row>
    <row r="31" spans="2:6" ht="15" customHeight="1" thickBot="1" x14ac:dyDescent="0.35">
      <c r="B31" s="306"/>
      <c r="C31" s="307"/>
      <c r="D31" s="308"/>
      <c r="E31" s="309"/>
      <c r="F31" s="310"/>
    </row>
    <row r="32" spans="2:6" ht="15" customHeight="1" thickBot="1" x14ac:dyDescent="0.3">
      <c r="B32" s="311" t="s">
        <v>100</v>
      </c>
      <c r="C32" s="312"/>
      <c r="D32" s="312"/>
      <c r="E32" s="313" t="s">
        <v>101</v>
      </c>
      <c r="F32" s="314"/>
    </row>
    <row r="33" spans="2:6" ht="36.75" customHeight="1" x14ac:dyDescent="0.25">
      <c r="B33" s="315" t="s">
        <v>102</v>
      </c>
      <c r="C33" s="316"/>
      <c r="D33" s="254"/>
      <c r="E33" s="317" t="s">
        <v>103</v>
      </c>
      <c r="F33" s="318"/>
    </row>
    <row r="34" spans="2:6" ht="36.75" customHeight="1" x14ac:dyDescent="0.25">
      <c r="B34" s="300" t="s">
        <v>104</v>
      </c>
      <c r="C34" s="301"/>
      <c r="D34" s="296"/>
      <c r="E34" s="300" t="s">
        <v>105</v>
      </c>
      <c r="F34" s="296"/>
    </row>
    <row r="35" spans="2:6" ht="37.5" customHeight="1" x14ac:dyDescent="0.25">
      <c r="B35" s="300" t="s">
        <v>106</v>
      </c>
      <c r="C35" s="301"/>
      <c r="D35" s="296"/>
      <c r="E35" s="319"/>
      <c r="F35" s="286"/>
    </row>
    <row r="36" spans="2:6" ht="32.25" customHeight="1" x14ac:dyDescent="0.3">
      <c r="B36" s="319" t="s">
        <v>107</v>
      </c>
      <c r="C36" s="320"/>
      <c r="D36" s="286"/>
      <c r="E36" s="321"/>
      <c r="F36" s="322"/>
    </row>
    <row r="37" spans="2:6" ht="16.5" x14ac:dyDescent="0.3">
      <c r="B37" s="319"/>
      <c r="C37" s="320"/>
      <c r="D37" s="286"/>
      <c r="E37" s="323"/>
      <c r="F37" s="324"/>
    </row>
    <row r="38" spans="2:6" ht="16.5" x14ac:dyDescent="0.25">
      <c r="B38" s="319"/>
      <c r="C38" s="320"/>
      <c r="D38" s="286"/>
      <c r="E38" s="319"/>
      <c r="F38" s="286"/>
    </row>
    <row r="39" spans="2:6" ht="16.5" x14ac:dyDescent="0.25">
      <c r="B39" s="319"/>
      <c r="C39" s="320"/>
      <c r="D39" s="286"/>
      <c r="E39" s="300"/>
      <c r="F39" s="296"/>
    </row>
    <row r="40" spans="2:6" ht="16.5" x14ac:dyDescent="0.25">
      <c r="B40" s="319"/>
      <c r="C40" s="320"/>
      <c r="D40" s="286"/>
      <c r="E40" s="300"/>
      <c r="F40" s="296"/>
    </row>
    <row r="41" spans="2:6" ht="16.5" x14ac:dyDescent="0.25">
      <c r="B41" s="300"/>
      <c r="C41" s="301"/>
      <c r="D41" s="296"/>
      <c r="E41" s="300"/>
      <c r="F41" s="296"/>
    </row>
    <row r="42" spans="2:6" ht="16.5" x14ac:dyDescent="0.3">
      <c r="B42" s="330"/>
      <c r="C42" s="331"/>
      <c r="D42" s="332"/>
      <c r="E42" s="330"/>
      <c r="F42" s="332"/>
    </row>
    <row r="43" spans="2:6" ht="17.25" thickBot="1" x14ac:dyDescent="0.35">
      <c r="B43" s="325"/>
      <c r="C43" s="326"/>
      <c r="D43" s="327"/>
      <c r="E43" s="328"/>
      <c r="F43" s="329"/>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165DA522-5364-40A8-8309-F37B1ED7FDCB}">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5"/>
  <sheetViews>
    <sheetView tabSelected="1" zoomScale="80" zoomScaleNormal="80" workbookViewId="0">
      <selection sqref="A1:D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75"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6.710937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24"/>
      <c r="B1" s="425"/>
      <c r="C1" s="425"/>
      <c r="D1" s="426"/>
      <c r="E1" s="444" t="s">
        <v>108</v>
      </c>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6"/>
      <c r="AJ1" s="439" t="s">
        <v>109</v>
      </c>
      <c r="AK1" s="440"/>
    </row>
    <row r="2" spans="1:69" ht="15" customHeight="1" x14ac:dyDescent="0.3">
      <c r="A2" s="427"/>
      <c r="B2" s="428"/>
      <c r="C2" s="428"/>
      <c r="D2" s="429"/>
      <c r="E2" s="447"/>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9"/>
      <c r="AJ2" s="441" t="s">
        <v>110</v>
      </c>
      <c r="AK2" s="442"/>
    </row>
    <row r="3" spans="1:69" ht="15" customHeight="1" x14ac:dyDescent="0.3">
      <c r="A3" s="427"/>
      <c r="B3" s="428"/>
      <c r="C3" s="428"/>
      <c r="D3" s="429"/>
      <c r="E3" s="447"/>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9"/>
      <c r="AJ3" s="441" t="s">
        <v>111</v>
      </c>
      <c r="AK3" s="44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3">
      <c r="A4" s="430"/>
      <c r="B4" s="431"/>
      <c r="C4" s="431"/>
      <c r="D4" s="432"/>
      <c r="E4" s="450"/>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2"/>
      <c r="AJ4" s="439" t="s">
        <v>112</v>
      </c>
      <c r="AK4" s="440"/>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3">
      <c r="A5" s="26"/>
      <c r="B5" s="27"/>
      <c r="C5" s="26"/>
      <c r="D5" s="26"/>
      <c r="E5" s="7"/>
      <c r="F5" s="25"/>
      <c r="G5" s="7"/>
      <c r="H5" s="7"/>
      <c r="I5" s="7"/>
      <c r="J5" s="7"/>
      <c r="K5" s="7"/>
      <c r="L5" s="7"/>
      <c r="M5" s="7"/>
      <c r="N5" s="7"/>
      <c r="O5" s="7"/>
      <c r="P5" s="174"/>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3">
      <c r="A6" s="373" t="s">
        <v>113</v>
      </c>
      <c r="B6" s="374"/>
      <c r="C6" s="433" t="s">
        <v>78</v>
      </c>
      <c r="D6" s="434"/>
      <c r="E6" s="434"/>
      <c r="F6" s="434"/>
      <c r="G6" s="434"/>
      <c r="H6" s="434"/>
      <c r="I6" s="434"/>
      <c r="J6" s="434"/>
      <c r="K6" s="434"/>
      <c r="L6" s="434"/>
      <c r="M6" s="434"/>
      <c r="N6" s="435"/>
      <c r="O6" s="453"/>
      <c r="P6" s="453"/>
      <c r="Q6" s="453"/>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2.25" customHeight="1" x14ac:dyDescent="0.3">
      <c r="A7" s="373" t="s">
        <v>114</v>
      </c>
      <c r="B7" s="374"/>
      <c r="C7" s="382" t="s">
        <v>86</v>
      </c>
      <c r="D7" s="383"/>
      <c r="E7" s="383"/>
      <c r="F7" s="383"/>
      <c r="G7" s="383"/>
      <c r="H7" s="383"/>
      <c r="I7" s="383"/>
      <c r="J7" s="383"/>
      <c r="K7" s="383"/>
      <c r="L7" s="383"/>
      <c r="M7" s="383"/>
      <c r="N7" s="384"/>
      <c r="O7" s="7"/>
      <c r="P7" s="174"/>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81" customHeight="1" x14ac:dyDescent="0.3">
      <c r="A8" s="373" t="s">
        <v>115</v>
      </c>
      <c r="B8" s="374"/>
      <c r="C8" s="382" t="s">
        <v>80</v>
      </c>
      <c r="D8" s="383"/>
      <c r="E8" s="383"/>
      <c r="F8" s="383"/>
      <c r="G8" s="383"/>
      <c r="H8" s="383"/>
      <c r="I8" s="383"/>
      <c r="J8" s="383"/>
      <c r="K8" s="383"/>
      <c r="L8" s="383"/>
      <c r="M8" s="383"/>
      <c r="N8" s="384"/>
      <c r="O8" s="7"/>
      <c r="P8" s="174"/>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3">
      <c r="A9" s="436" t="s">
        <v>116</v>
      </c>
      <c r="B9" s="437"/>
      <c r="C9" s="437"/>
      <c r="D9" s="437"/>
      <c r="E9" s="437"/>
      <c r="F9" s="437"/>
      <c r="G9" s="438"/>
      <c r="H9" s="436" t="s">
        <v>117</v>
      </c>
      <c r="I9" s="437"/>
      <c r="J9" s="437"/>
      <c r="K9" s="437"/>
      <c r="L9" s="437"/>
      <c r="M9" s="437"/>
      <c r="N9" s="438"/>
      <c r="O9" s="436" t="s">
        <v>118</v>
      </c>
      <c r="P9" s="437"/>
      <c r="Q9" s="437"/>
      <c r="R9" s="437"/>
      <c r="S9" s="437"/>
      <c r="T9" s="437"/>
      <c r="U9" s="437"/>
      <c r="V9" s="437"/>
      <c r="W9" s="438"/>
      <c r="X9" s="436" t="s">
        <v>119</v>
      </c>
      <c r="Y9" s="437"/>
      <c r="Z9" s="437"/>
      <c r="AA9" s="437"/>
      <c r="AB9" s="437"/>
      <c r="AC9" s="437"/>
      <c r="AD9" s="438"/>
      <c r="AE9" s="436" t="s">
        <v>120</v>
      </c>
      <c r="AF9" s="437"/>
      <c r="AG9" s="437"/>
      <c r="AH9" s="437"/>
      <c r="AI9" s="437"/>
      <c r="AJ9" s="437"/>
      <c r="AK9" s="438"/>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3">
      <c r="A10" s="375" t="s">
        <v>121</v>
      </c>
      <c r="B10" s="379" t="s">
        <v>23</v>
      </c>
      <c r="C10" s="346" t="s">
        <v>25</v>
      </c>
      <c r="D10" s="346" t="s">
        <v>27</v>
      </c>
      <c r="E10" s="378" t="s">
        <v>29</v>
      </c>
      <c r="F10" s="377" t="s">
        <v>31</v>
      </c>
      <c r="G10" s="346" t="s">
        <v>122</v>
      </c>
      <c r="H10" s="348" t="s">
        <v>123</v>
      </c>
      <c r="I10" s="349" t="s">
        <v>124</v>
      </c>
      <c r="J10" s="377" t="s">
        <v>125</v>
      </c>
      <c r="K10" s="377" t="s">
        <v>126</v>
      </c>
      <c r="L10" s="351" t="s">
        <v>127</v>
      </c>
      <c r="M10" s="349" t="s">
        <v>124</v>
      </c>
      <c r="N10" s="346" t="s">
        <v>37</v>
      </c>
      <c r="O10" s="380" t="s">
        <v>128</v>
      </c>
      <c r="P10" s="347" t="s">
        <v>39</v>
      </c>
      <c r="Q10" s="377" t="s">
        <v>41</v>
      </c>
      <c r="R10" s="347" t="s">
        <v>129</v>
      </c>
      <c r="S10" s="347"/>
      <c r="T10" s="347"/>
      <c r="U10" s="347"/>
      <c r="V10" s="347"/>
      <c r="W10" s="347"/>
      <c r="X10" s="345" t="s">
        <v>130</v>
      </c>
      <c r="Y10" s="345" t="s">
        <v>131</v>
      </c>
      <c r="Z10" s="345" t="s">
        <v>124</v>
      </c>
      <c r="AA10" s="345" t="s">
        <v>132</v>
      </c>
      <c r="AB10" s="345" t="s">
        <v>124</v>
      </c>
      <c r="AC10" s="345" t="s">
        <v>133</v>
      </c>
      <c r="AD10" s="380" t="s">
        <v>57</v>
      </c>
      <c r="AE10" s="347" t="s">
        <v>120</v>
      </c>
      <c r="AF10" s="347" t="s">
        <v>134</v>
      </c>
      <c r="AG10" s="347" t="s">
        <v>135</v>
      </c>
      <c r="AH10" s="377" t="s">
        <v>136</v>
      </c>
      <c r="AI10" s="347" t="s">
        <v>137</v>
      </c>
      <c r="AJ10" s="347" t="s">
        <v>138</v>
      </c>
      <c r="AK10" s="347"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3" customFormat="1" ht="94.5" customHeight="1" x14ac:dyDescent="0.25">
      <c r="A11" s="376"/>
      <c r="B11" s="379"/>
      <c r="C11" s="347"/>
      <c r="D11" s="347"/>
      <c r="E11" s="379"/>
      <c r="F11" s="346"/>
      <c r="G11" s="347"/>
      <c r="H11" s="346"/>
      <c r="I11" s="350"/>
      <c r="J11" s="346"/>
      <c r="K11" s="346"/>
      <c r="L11" s="350"/>
      <c r="M11" s="350"/>
      <c r="N11" s="347"/>
      <c r="O11" s="381"/>
      <c r="P11" s="347"/>
      <c r="Q11" s="346"/>
      <c r="R11" s="6" t="s">
        <v>139</v>
      </c>
      <c r="S11" s="6" t="s">
        <v>140</v>
      </c>
      <c r="T11" s="6" t="s">
        <v>141</v>
      </c>
      <c r="U11" s="6" t="s">
        <v>142</v>
      </c>
      <c r="V11" s="6" t="s">
        <v>143</v>
      </c>
      <c r="W11" s="6" t="s">
        <v>144</v>
      </c>
      <c r="X11" s="345"/>
      <c r="Y11" s="345"/>
      <c r="Z11" s="345"/>
      <c r="AA11" s="345"/>
      <c r="AB11" s="345"/>
      <c r="AC11" s="345"/>
      <c r="AD11" s="381"/>
      <c r="AE11" s="347"/>
      <c r="AF11" s="347"/>
      <c r="AG11" s="347"/>
      <c r="AH11" s="346"/>
      <c r="AI11" s="347"/>
      <c r="AJ11" s="347"/>
      <c r="AK11" s="347"/>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94.5" customHeight="1" x14ac:dyDescent="0.25">
      <c r="A12" s="403">
        <v>1</v>
      </c>
      <c r="B12" s="454" t="s">
        <v>145</v>
      </c>
      <c r="C12" s="454" t="s">
        <v>146</v>
      </c>
      <c r="D12" s="371" t="s">
        <v>147</v>
      </c>
      <c r="E12" s="371" t="s">
        <v>148</v>
      </c>
      <c r="F12" s="454" t="s">
        <v>149</v>
      </c>
      <c r="G12" s="458">
        <v>155</v>
      </c>
      <c r="H12" s="339" t="str">
        <f>IF(G12&lt;=0,"",IF(G12&lt;=2,"Muy Baja",IF(G12&lt;=24,"Baja",IF(G12&lt;=500,"Media",IF(G12&lt;=5000,"Alta","Muy Alta")))))</f>
        <v>Media</v>
      </c>
      <c r="I12" s="333">
        <f>IF(H12="","",IF(H12="Muy Baja",0.2,IF(H12="Baja",0.4,IF(H12="Media",0.6,IF(H12="Alta",0.8,IF(H12="Muy Alta",1,))))))</f>
        <v>0.6</v>
      </c>
      <c r="J12" s="336" t="s">
        <v>150</v>
      </c>
      <c r="K12" s="192"/>
      <c r="L12" s="339" t="str">
        <f>IF(OR(K13='Tabla Impacto'!$C$11,K13='Tabla Impacto'!$D$11),"Leve",IF(OR(K13='Tabla Impacto'!$C$12,K13='Tabla Impacto'!$D$12),"Menor",IF(OR(K13='Tabla Impacto'!$C$13,K13='Tabla Impacto'!$D$13),"Moderado",IF(OR(K13='Tabla Impacto'!$C$14,K13='Tabla Impacto'!$D$14),"Mayor",IF(OR(K13='Tabla Impacto'!$C$15,K13='Tabla Impacto'!$D$15),"Catastrófico","")))))</f>
        <v>Moderado</v>
      </c>
      <c r="M12" s="333">
        <f>IF(L12="","",IF(L12="Leve",0.2,IF(L12="Menor",0.4,IF(L12="Moderado",0.6,IF(L12="Mayor",0.8,IF(L12="Catastrófico",1,))))))</f>
        <v>0.6</v>
      </c>
      <c r="N12" s="34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71">
        <v>1</v>
      </c>
      <c r="P12" s="352" t="s">
        <v>151</v>
      </c>
      <c r="Q12" s="354" t="str">
        <f>IF(OR(R12="Preventivo",R12="Detectivo"),"Probabilidad",IF(R12="Correctivo","Impacto",""))</f>
        <v>Probabilidad</v>
      </c>
      <c r="R12" s="356" t="s">
        <v>152</v>
      </c>
      <c r="S12" s="356" t="s">
        <v>153</v>
      </c>
      <c r="T12" s="333" t="str">
        <f>IF(AND(R12="Preventivo",S12="Automático"),"50%",IF(AND(R12="Preventivo",S12="Manual"),"40%",IF(AND(R12="Detectivo",S12="Automático"),"40%",IF(AND(R12="Detectivo",S12="Manual"),"30%",IF(AND(R12="Correctivo",S12="Automático"),"35%",IF(AND(R12="Correctivo",S12="Manual"),"25%",""))))))</f>
        <v>40%</v>
      </c>
      <c r="U12" s="356" t="s">
        <v>154</v>
      </c>
      <c r="V12" s="356" t="s">
        <v>155</v>
      </c>
      <c r="W12" s="356" t="s">
        <v>156</v>
      </c>
      <c r="X12" s="367">
        <f>IFERROR(IF(Q12="Probabilidad",(I12-(+I12*T12)),IF(Q12="Impacto",I12,"")),"")</f>
        <v>0.36</v>
      </c>
      <c r="Y12" s="369" t="str">
        <f>IFERROR(IF(X12="","",IF(X12&lt;=0.2,"Muy Baja",IF(X12&lt;=0.4,"Baja",IF(X12&lt;=0.6,"Media",IF(X12&lt;=0.8,"Alta","Muy Alta"))))),"")</f>
        <v>Baja</v>
      </c>
      <c r="Z12" s="333">
        <f>+X12</f>
        <v>0.36</v>
      </c>
      <c r="AA12" s="369" t="str">
        <f>IFERROR(IF(AB12="","",IF(AB12&lt;=0.2,"Leve",IF(AB12&lt;=0.4,"Menor",IF(AB12&lt;=0.6,"Moderado",IF(AB12&lt;=0.8,"Mayor","Catastrófico"))))),"")</f>
        <v>Moderado</v>
      </c>
      <c r="AB12" s="333">
        <f>IFERROR(IF(Q12="Impacto",(M12-(+M12*T12)),IF(Q12="Probabilidad",M12,"")),"")</f>
        <v>0.6</v>
      </c>
      <c r="AC12" s="369"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356" t="s">
        <v>157</v>
      </c>
      <c r="AE12" s="177" t="s">
        <v>158</v>
      </c>
      <c r="AF12" s="177" t="s">
        <v>159</v>
      </c>
      <c r="AG12" s="197">
        <v>45001</v>
      </c>
      <c r="AH12" s="183">
        <v>45275</v>
      </c>
      <c r="AI12" s="193"/>
      <c r="AJ12" s="193"/>
      <c r="AK12" s="193"/>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row>
    <row r="13" spans="1:69" s="187" customFormat="1" ht="89.25" customHeight="1" x14ac:dyDescent="0.25">
      <c r="A13" s="404"/>
      <c r="B13" s="455"/>
      <c r="C13" s="455"/>
      <c r="D13" s="457"/>
      <c r="E13" s="457"/>
      <c r="F13" s="455"/>
      <c r="G13" s="459"/>
      <c r="H13" s="340"/>
      <c r="I13" s="334"/>
      <c r="J13" s="337"/>
      <c r="K13" s="333"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3" s="340"/>
      <c r="M13" s="334"/>
      <c r="N13" s="343"/>
      <c r="O13" s="372"/>
      <c r="P13" s="353"/>
      <c r="Q13" s="355"/>
      <c r="R13" s="357"/>
      <c r="S13" s="357"/>
      <c r="T13" s="335"/>
      <c r="U13" s="357"/>
      <c r="V13" s="357"/>
      <c r="W13" s="357"/>
      <c r="X13" s="368"/>
      <c r="Y13" s="370"/>
      <c r="Z13" s="335"/>
      <c r="AA13" s="370"/>
      <c r="AB13" s="335"/>
      <c r="AC13" s="370"/>
      <c r="AD13" s="357"/>
      <c r="AE13" s="168" t="s">
        <v>160</v>
      </c>
      <c r="AF13" s="168" t="s">
        <v>159</v>
      </c>
      <c r="AG13" s="197">
        <v>45001</v>
      </c>
      <c r="AH13" s="183">
        <v>45275</v>
      </c>
      <c r="AI13" s="184"/>
      <c r="AJ13" s="117"/>
      <c r="AK13" s="185"/>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row>
    <row r="14" spans="1:69" s="190" customFormat="1" ht="16.5" customHeight="1" x14ac:dyDescent="0.3">
      <c r="A14" s="404"/>
      <c r="B14" s="455"/>
      <c r="C14" s="455"/>
      <c r="D14" s="457"/>
      <c r="E14" s="457"/>
      <c r="F14" s="455"/>
      <c r="G14" s="459"/>
      <c r="H14" s="340"/>
      <c r="I14" s="334"/>
      <c r="J14" s="337"/>
      <c r="K14" s="334">
        <f>IF(NOT(ISERROR(MATCH(J14,_xlfn.ANCHORARRAY(E25),0))),I27&amp;"Por favor no seleccionar los criterios de impacto",J14)</f>
        <v>0</v>
      </c>
      <c r="L14" s="340"/>
      <c r="M14" s="334"/>
      <c r="N14" s="343"/>
      <c r="O14" s="177">
        <v>2</v>
      </c>
      <c r="P14" s="171"/>
      <c r="Q14" s="178"/>
      <c r="R14" s="179"/>
      <c r="S14" s="179"/>
      <c r="T14" s="180"/>
      <c r="U14" s="179"/>
      <c r="V14" s="179"/>
      <c r="W14" s="179"/>
      <c r="X14" s="181"/>
      <c r="Y14" s="157"/>
      <c r="Z14" s="176"/>
      <c r="AA14" s="157"/>
      <c r="AB14" s="176"/>
      <c r="AC14" s="157"/>
      <c r="AD14" s="182"/>
      <c r="AE14" s="168"/>
      <c r="AF14" s="168"/>
      <c r="AG14" s="183"/>
      <c r="AH14" s="183"/>
      <c r="AI14" s="188"/>
      <c r="AJ14" s="113"/>
      <c r="AK14" s="15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row>
    <row r="15" spans="1:69" ht="18" customHeight="1" x14ac:dyDescent="0.3">
      <c r="A15" s="404"/>
      <c r="B15" s="455"/>
      <c r="C15" s="455"/>
      <c r="D15" s="457"/>
      <c r="E15" s="457"/>
      <c r="F15" s="455"/>
      <c r="G15" s="459"/>
      <c r="H15" s="340"/>
      <c r="I15" s="334"/>
      <c r="J15" s="337"/>
      <c r="K15" s="334">
        <f>IF(NOT(ISERROR(MATCH(J15,_xlfn.ANCHORARRAY(E26),0))),I28&amp;"Por favor no seleccionar los criterios de impacto",J15)</f>
        <v>0</v>
      </c>
      <c r="L15" s="340"/>
      <c r="M15" s="334"/>
      <c r="N15" s="343"/>
      <c r="O15" s="104">
        <v>3</v>
      </c>
      <c r="P15" s="172"/>
      <c r="Q15" s="105"/>
      <c r="R15" s="106"/>
      <c r="S15" s="106"/>
      <c r="T15" s="107"/>
      <c r="U15" s="116"/>
      <c r="V15" s="116"/>
      <c r="W15" s="116"/>
      <c r="X15" s="108"/>
      <c r="Y15" s="109"/>
      <c r="Z15" s="110"/>
      <c r="AA15" s="109"/>
      <c r="AB15" s="110"/>
      <c r="AC15" s="111"/>
      <c r="AD15" s="112"/>
      <c r="AE15" s="113"/>
      <c r="AF15" s="114"/>
      <c r="AG15" s="115"/>
      <c r="AH15" s="115"/>
      <c r="AI15" s="115"/>
      <c r="AJ15" s="113"/>
      <c r="AK15" s="11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8" customHeight="1" x14ac:dyDescent="0.3">
      <c r="A16" s="404"/>
      <c r="B16" s="455"/>
      <c r="C16" s="455"/>
      <c r="D16" s="457"/>
      <c r="E16" s="457"/>
      <c r="F16" s="455"/>
      <c r="G16" s="459"/>
      <c r="H16" s="340"/>
      <c r="I16" s="334"/>
      <c r="J16" s="337"/>
      <c r="K16" s="334">
        <f>IF(NOT(ISERROR(MATCH(J16,_xlfn.ANCHORARRAY(E27),0))),I29&amp;"Por favor no seleccionar los criterios de impacto",J16)</f>
        <v>0</v>
      </c>
      <c r="L16" s="340"/>
      <c r="M16" s="334"/>
      <c r="N16" s="343"/>
      <c r="O16" s="104">
        <v>4</v>
      </c>
      <c r="P16" s="171"/>
      <c r="Q16" s="105"/>
      <c r="R16" s="106"/>
      <c r="S16" s="106"/>
      <c r="T16" s="107"/>
      <c r="U16" s="106"/>
      <c r="V16" s="106"/>
      <c r="W16" s="106"/>
      <c r="X16" s="108"/>
      <c r="Y16" s="109"/>
      <c r="Z16" s="110"/>
      <c r="AA16" s="109"/>
      <c r="AB16" s="110"/>
      <c r="AC16" s="111"/>
      <c r="AD16" s="112"/>
      <c r="AE16" s="113"/>
      <c r="AF16" s="114"/>
      <c r="AG16" s="115"/>
      <c r="AH16" s="115"/>
      <c r="AI16" s="115"/>
      <c r="AJ16" s="113"/>
      <c r="AK16" s="11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8" customHeight="1" x14ac:dyDescent="0.3">
      <c r="A17" s="404"/>
      <c r="B17" s="455"/>
      <c r="C17" s="455"/>
      <c r="D17" s="457"/>
      <c r="E17" s="457"/>
      <c r="F17" s="455"/>
      <c r="G17" s="459"/>
      <c r="H17" s="340"/>
      <c r="I17" s="334"/>
      <c r="J17" s="337"/>
      <c r="K17" s="334">
        <f>IF(NOT(ISERROR(MATCH(J17,_xlfn.ANCHORARRAY(E28),0))),I30&amp;"Por favor no seleccionar los criterios de impacto",J17)</f>
        <v>0</v>
      </c>
      <c r="L17" s="340"/>
      <c r="M17" s="334"/>
      <c r="N17" s="343"/>
      <c r="O17" s="104">
        <v>5</v>
      </c>
      <c r="P17" s="171"/>
      <c r="Q17" s="105" t="str">
        <f t="shared" ref="Q17:Q18" si="0">IF(OR(R17="Preventivo",R17="Detectivo"),"Probabilidad",IF(R17="Correctivo","Impacto",""))</f>
        <v/>
      </c>
      <c r="R17" s="106"/>
      <c r="S17" s="106"/>
      <c r="T17" s="107" t="str">
        <f t="shared" ref="T17:T18" si="1">IF(AND(R17="Preventivo",S17="Automático"),"50%",IF(AND(R17="Preventivo",S17="Manual"),"40%",IF(AND(R17="Detectivo",S17="Automático"),"40%",IF(AND(R17="Detectivo",S17="Manual"),"30%",IF(AND(R17="Correctivo",S17="Automático"),"35%",IF(AND(R17="Correctivo",S17="Manual"),"25%",""))))))</f>
        <v/>
      </c>
      <c r="U17" s="106"/>
      <c r="V17" s="106"/>
      <c r="W17" s="106"/>
      <c r="X17" s="108" t="str">
        <f t="shared" ref="X17:X18" si="2">IFERROR(IF(AND(Q16="Probabilidad",Q17="Probabilidad"),(Z16-(+Z16*T17)),IF(AND(Q16="Impacto",Q17="Probabilidad"),(Z15-(+Z15*T17)),IF(Q17="Impacto",Z16,""))),"")</f>
        <v/>
      </c>
      <c r="Y17" s="109" t="str">
        <f t="shared" ref="Y17:Y72" si="3">IFERROR(IF(X17="","",IF(X17&lt;=0.2,"Muy Baja",IF(X17&lt;=0.4,"Baja",IF(X17&lt;=0.6,"Media",IF(X17&lt;=0.8,"Alta","Muy Alta"))))),"")</f>
        <v/>
      </c>
      <c r="Z17" s="110" t="str">
        <f t="shared" ref="Z17:Z18" si="4">+X17</f>
        <v/>
      </c>
      <c r="AA17" s="109" t="str">
        <f t="shared" ref="AA17:AA72" si="5">IFERROR(IF(AB17="","",IF(AB17&lt;=0.2,"Leve",IF(AB17&lt;=0.4,"Menor",IF(AB17&lt;=0.6,"Moderado",IF(AB17&lt;=0.8,"Mayor","Catastrófico"))))),"")</f>
        <v/>
      </c>
      <c r="AB17" s="110" t="str">
        <f t="shared" ref="AB17:AB18" si="6">IFERROR(IF(AND(Q16="Impacto",Q17="Impacto"),(AB16-(+AB16*T17)),IF(AND(Q16="Probabilidad",Q17="Impacto"),(AB15-(+AB15*T17)),IF(Q17="Probabilidad",AB16,""))),"")</f>
        <v/>
      </c>
      <c r="AC17" s="111" t="str">
        <f t="shared" ref="AC17:AC18" si="7">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12"/>
      <c r="AE17" s="113"/>
      <c r="AF17" s="114"/>
      <c r="AG17" s="115"/>
      <c r="AH17" s="115"/>
      <c r="AI17" s="115"/>
      <c r="AJ17" s="113"/>
      <c r="AK17" s="11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8" customHeight="1" x14ac:dyDescent="0.3">
      <c r="A18" s="405"/>
      <c r="B18" s="456"/>
      <c r="C18" s="456"/>
      <c r="D18" s="372"/>
      <c r="E18" s="372"/>
      <c r="F18" s="456"/>
      <c r="G18" s="460"/>
      <c r="H18" s="341"/>
      <c r="I18" s="335"/>
      <c r="J18" s="338"/>
      <c r="K18" s="335">
        <f>IF(NOT(ISERROR(MATCH(J18,_xlfn.ANCHORARRAY(E29),0))),I31&amp;"Por favor no seleccionar los criterios de impacto",J18)</f>
        <v>0</v>
      </c>
      <c r="L18" s="341"/>
      <c r="M18" s="335"/>
      <c r="N18" s="344"/>
      <c r="O18" s="104">
        <v>6</v>
      </c>
      <c r="P18" s="171"/>
      <c r="Q18" s="105" t="str">
        <f t="shared" si="0"/>
        <v/>
      </c>
      <c r="R18" s="106"/>
      <c r="S18" s="106"/>
      <c r="T18" s="107" t="str">
        <f t="shared" si="1"/>
        <v/>
      </c>
      <c r="U18" s="106"/>
      <c r="V18" s="106"/>
      <c r="W18" s="106"/>
      <c r="X18" s="108" t="str">
        <f t="shared" si="2"/>
        <v/>
      </c>
      <c r="Y18" s="109" t="str">
        <f t="shared" si="3"/>
        <v/>
      </c>
      <c r="Z18" s="110" t="str">
        <f t="shared" si="4"/>
        <v/>
      </c>
      <c r="AA18" s="109" t="str">
        <f t="shared" si="5"/>
        <v/>
      </c>
      <c r="AB18" s="110" t="str">
        <f t="shared" si="6"/>
        <v/>
      </c>
      <c r="AC18" s="111" t="str">
        <f t="shared" si="7"/>
        <v/>
      </c>
      <c r="AD18" s="112"/>
      <c r="AE18" s="113"/>
      <c r="AF18" s="114"/>
      <c r="AG18" s="115"/>
      <c r="AH18" s="115"/>
      <c r="AI18" s="115"/>
      <c r="AJ18" s="113"/>
      <c r="AK18" s="114"/>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x14ac:dyDescent="0.3">
      <c r="A19" s="403">
        <v>2</v>
      </c>
      <c r="B19" s="394"/>
      <c r="C19" s="394"/>
      <c r="D19" s="394"/>
      <c r="E19" s="415"/>
      <c r="F19" s="394"/>
      <c r="G19" s="397"/>
      <c r="H19" s="358"/>
      <c r="I19" s="361"/>
      <c r="J19" s="400"/>
      <c r="K19" s="361"/>
      <c r="L19" s="358"/>
      <c r="M19" s="361"/>
      <c r="N19" s="364"/>
      <c r="O19" s="104">
        <v>1</v>
      </c>
      <c r="P19" s="171"/>
      <c r="Q19" s="158"/>
      <c r="R19" s="161"/>
      <c r="S19" s="161"/>
      <c r="T19" s="162"/>
      <c r="U19" s="161"/>
      <c r="V19" s="161"/>
      <c r="W19" s="161"/>
      <c r="X19" s="156"/>
      <c r="Y19" s="163"/>
      <c r="Z19" s="164"/>
      <c r="AA19" s="163"/>
      <c r="AB19" s="164"/>
      <c r="AC19" s="165"/>
      <c r="AD19" s="166"/>
      <c r="AE19" s="168"/>
      <c r="AF19" s="168"/>
      <c r="AG19" s="169"/>
      <c r="AH19" s="169"/>
      <c r="AI19" s="115"/>
      <c r="AJ19" s="113"/>
      <c r="AK19" s="114"/>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x14ac:dyDescent="0.3">
      <c r="A20" s="404"/>
      <c r="B20" s="395"/>
      <c r="C20" s="395"/>
      <c r="D20" s="395"/>
      <c r="E20" s="416"/>
      <c r="F20" s="395"/>
      <c r="G20" s="398"/>
      <c r="H20" s="359"/>
      <c r="I20" s="362"/>
      <c r="J20" s="401"/>
      <c r="K20" s="362"/>
      <c r="L20" s="359"/>
      <c r="M20" s="362"/>
      <c r="N20" s="365"/>
      <c r="O20" s="104">
        <v>2</v>
      </c>
      <c r="P20" s="171"/>
      <c r="Q20" s="158"/>
      <c r="R20" s="161"/>
      <c r="S20" s="161"/>
      <c r="T20" s="162"/>
      <c r="U20" s="161"/>
      <c r="V20" s="161"/>
      <c r="W20" s="161"/>
      <c r="X20" s="156"/>
      <c r="Y20" s="163"/>
      <c r="Z20" s="164"/>
      <c r="AA20" s="163"/>
      <c r="AB20" s="164"/>
      <c r="AC20" s="165"/>
      <c r="AD20" s="166"/>
      <c r="AE20" s="168"/>
      <c r="AF20" s="168"/>
      <c r="AG20" s="169"/>
      <c r="AH20" s="169"/>
      <c r="AI20" s="115"/>
      <c r="AJ20" s="113"/>
      <c r="AK20" s="114"/>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customHeight="1" x14ac:dyDescent="0.3">
      <c r="A21" s="404"/>
      <c r="B21" s="395"/>
      <c r="C21" s="395"/>
      <c r="D21" s="395"/>
      <c r="E21" s="416"/>
      <c r="F21" s="395"/>
      <c r="G21" s="398"/>
      <c r="H21" s="359"/>
      <c r="I21" s="362"/>
      <c r="J21" s="401"/>
      <c r="K21" s="362"/>
      <c r="L21" s="359"/>
      <c r="M21" s="362"/>
      <c r="N21" s="365"/>
      <c r="O21" s="104">
        <v>3</v>
      </c>
      <c r="P21" s="173"/>
      <c r="Q21" s="158" t="str">
        <f>IF(OR(R21="Preventivo",R21="Detectivo"),"Probabilidad",IF(R21="Correctivo","Impacto",""))</f>
        <v/>
      </c>
      <c r="R21" s="161"/>
      <c r="S21" s="161"/>
      <c r="T21" s="162" t="str">
        <f t="shared" ref="T21:T24" si="8">IF(AND(R21="Preventivo",S21="Automático"),"50%",IF(AND(R21="Preventivo",S21="Manual"),"40%",IF(AND(R21="Detectivo",S21="Automático"),"40%",IF(AND(R21="Detectivo",S21="Manual"),"30%",IF(AND(R21="Correctivo",S21="Automático"),"35%",IF(AND(R21="Correctivo",S21="Manual"),"25%",""))))))</f>
        <v/>
      </c>
      <c r="U21" s="161"/>
      <c r="V21" s="161"/>
      <c r="W21" s="161"/>
      <c r="X21" s="156" t="str">
        <f>IFERROR(IF(AND(Q20="Probabilidad",Q21="Probabilidad"),(Z20-(+Z20*T21)),IF(AND(Q20="Impacto",Q21="Probabilidad"),(Z19-(+Z19*T21)),IF(Q21="Impacto",Z20,""))),"")</f>
        <v/>
      </c>
      <c r="Y21" s="163" t="str">
        <f t="shared" si="3"/>
        <v/>
      </c>
      <c r="Z21" s="164" t="str">
        <f t="shared" ref="Z21:Z24" si="9">+X21</f>
        <v/>
      </c>
      <c r="AA21" s="163" t="str">
        <f t="shared" si="5"/>
        <v/>
      </c>
      <c r="AB21" s="164" t="str">
        <f>IFERROR(IF(AND(Q20="Impacto",Q21="Impacto"),(AB20-(+AB20*T21)),IF(AND(Q20="Probabilidad",Q21="Impacto"),(AB19-(+AB19*T21)),IF(Q21="Probabilidad",AB20,""))),"")</f>
        <v/>
      </c>
      <c r="AC21" s="165" t="str">
        <f t="shared" ref="AC21" si="10">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66"/>
      <c r="AE21" s="168"/>
      <c r="AF21" s="170"/>
      <c r="AG21" s="169"/>
      <c r="AH21" s="169"/>
      <c r="AI21" s="115"/>
      <c r="AJ21" s="113"/>
      <c r="AK21" s="114"/>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customHeight="1" x14ac:dyDescent="0.3">
      <c r="A22" s="404"/>
      <c r="B22" s="395"/>
      <c r="C22" s="395"/>
      <c r="D22" s="395"/>
      <c r="E22" s="416"/>
      <c r="F22" s="395"/>
      <c r="G22" s="398"/>
      <c r="H22" s="359"/>
      <c r="I22" s="362"/>
      <c r="J22" s="401"/>
      <c r="K22" s="362"/>
      <c r="L22" s="359"/>
      <c r="M22" s="362"/>
      <c r="N22" s="365"/>
      <c r="O22" s="104">
        <v>4</v>
      </c>
      <c r="P22" s="171"/>
      <c r="Q22" s="105" t="str">
        <f t="shared" ref="Q22:Q24" si="11">IF(OR(R22="Preventivo",R22="Detectivo"),"Probabilidad",IF(R22="Correctivo","Impacto",""))</f>
        <v/>
      </c>
      <c r="R22" s="106"/>
      <c r="S22" s="106"/>
      <c r="T22" s="107" t="str">
        <f t="shared" si="8"/>
        <v/>
      </c>
      <c r="U22" s="106"/>
      <c r="V22" s="106"/>
      <c r="W22" s="106"/>
      <c r="X22" s="108" t="str">
        <f t="shared" ref="X22:X24" si="12">IFERROR(IF(AND(Q21="Probabilidad",Q22="Probabilidad"),(Z21-(+Z21*T22)),IF(AND(Q21="Impacto",Q22="Probabilidad"),(Z20-(+Z20*T22)),IF(Q22="Impacto",Z21,""))),"")</f>
        <v/>
      </c>
      <c r="Y22" s="109" t="str">
        <f t="shared" si="3"/>
        <v/>
      </c>
      <c r="Z22" s="110" t="str">
        <f t="shared" si="9"/>
        <v/>
      </c>
      <c r="AA22" s="109" t="str">
        <f t="shared" si="5"/>
        <v/>
      </c>
      <c r="AB22" s="110" t="str">
        <f t="shared" ref="AB22:AB24" si="13">IFERROR(IF(AND(Q21="Impacto",Q22="Impacto"),(AB21-(+AB21*T22)),IF(AND(Q21="Probabilidad",Q22="Impacto"),(AB20-(+AB20*T22)),IF(Q22="Probabilidad",AB21,""))),"")</f>
        <v/>
      </c>
      <c r="AC22" s="11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2"/>
      <c r="AE22" s="113"/>
      <c r="AF22" s="114"/>
      <c r="AG22" s="115"/>
      <c r="AH22" s="115"/>
      <c r="AI22" s="115"/>
      <c r="AJ22" s="113"/>
      <c r="AK22" s="114"/>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customHeight="1" x14ac:dyDescent="0.3">
      <c r="A23" s="404"/>
      <c r="B23" s="395"/>
      <c r="C23" s="395"/>
      <c r="D23" s="395"/>
      <c r="E23" s="416"/>
      <c r="F23" s="395"/>
      <c r="G23" s="398"/>
      <c r="H23" s="359"/>
      <c r="I23" s="362"/>
      <c r="J23" s="401"/>
      <c r="K23" s="362"/>
      <c r="L23" s="359"/>
      <c r="M23" s="362"/>
      <c r="N23" s="365"/>
      <c r="O23" s="104">
        <v>5</v>
      </c>
      <c r="P23" s="171"/>
      <c r="Q23" s="105" t="str">
        <f t="shared" si="11"/>
        <v/>
      </c>
      <c r="R23" s="106"/>
      <c r="S23" s="106"/>
      <c r="T23" s="107" t="str">
        <f t="shared" si="8"/>
        <v/>
      </c>
      <c r="U23" s="106"/>
      <c r="V23" s="106"/>
      <c r="W23" s="106"/>
      <c r="X23" s="108" t="str">
        <f t="shared" si="12"/>
        <v/>
      </c>
      <c r="Y23" s="109" t="str">
        <f t="shared" si="3"/>
        <v/>
      </c>
      <c r="Z23" s="110" t="str">
        <f t="shared" si="9"/>
        <v/>
      </c>
      <c r="AA23" s="109" t="str">
        <f t="shared" si="5"/>
        <v/>
      </c>
      <c r="AB23" s="110" t="str">
        <f t="shared" si="13"/>
        <v/>
      </c>
      <c r="AC23" s="111" t="str">
        <f t="shared" ref="AC23:AC24" si="1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2"/>
      <c r="AE23" s="113"/>
      <c r="AF23" s="114"/>
      <c r="AG23" s="115"/>
      <c r="AH23" s="115"/>
      <c r="AI23" s="115"/>
      <c r="AJ23" s="113"/>
      <c r="AK23" s="114"/>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8" customHeight="1" x14ac:dyDescent="0.3">
      <c r="A24" s="405"/>
      <c r="B24" s="396"/>
      <c r="C24" s="396"/>
      <c r="D24" s="396"/>
      <c r="E24" s="417"/>
      <c r="F24" s="396"/>
      <c r="G24" s="399"/>
      <c r="H24" s="360"/>
      <c r="I24" s="363"/>
      <c r="J24" s="402"/>
      <c r="K24" s="363"/>
      <c r="L24" s="360"/>
      <c r="M24" s="363"/>
      <c r="N24" s="366"/>
      <c r="O24" s="104">
        <v>6</v>
      </c>
      <c r="P24" s="171"/>
      <c r="Q24" s="105" t="str">
        <f t="shared" si="11"/>
        <v/>
      </c>
      <c r="R24" s="106"/>
      <c r="S24" s="106"/>
      <c r="T24" s="107" t="str">
        <f t="shared" si="8"/>
        <v/>
      </c>
      <c r="U24" s="106"/>
      <c r="V24" s="106"/>
      <c r="W24" s="106"/>
      <c r="X24" s="108" t="str">
        <f t="shared" si="12"/>
        <v/>
      </c>
      <c r="Y24" s="109" t="str">
        <f t="shared" si="3"/>
        <v/>
      </c>
      <c r="Z24" s="110" t="str">
        <f t="shared" si="9"/>
        <v/>
      </c>
      <c r="AA24" s="109" t="str">
        <f t="shared" si="5"/>
        <v/>
      </c>
      <c r="AB24" s="110" t="str">
        <f t="shared" si="13"/>
        <v/>
      </c>
      <c r="AC24" s="111" t="str">
        <f t="shared" si="14"/>
        <v/>
      </c>
      <c r="AD24" s="112"/>
      <c r="AE24" s="113"/>
      <c r="AF24" s="114"/>
      <c r="AG24" s="115"/>
      <c r="AH24" s="115"/>
      <c r="AI24" s="115"/>
      <c r="AJ24" s="113"/>
      <c r="AK24" s="114"/>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8" customHeight="1" x14ac:dyDescent="0.3">
      <c r="A25" s="403">
        <v>3</v>
      </c>
      <c r="B25" s="406"/>
      <c r="C25" s="406"/>
      <c r="D25" s="406"/>
      <c r="E25" s="409"/>
      <c r="F25" s="406"/>
      <c r="G25" s="412"/>
      <c r="H25" s="391" t="str">
        <f>IF(G25&lt;=0,"",IF(G25&lt;=2,"Muy Baja",IF(G25&lt;=24,"Baja",IF(G25&lt;=500,"Media",IF(G25&lt;=5000,"Alta","Muy Alta")))))</f>
        <v/>
      </c>
      <c r="I25" s="388" t="str">
        <f>IF(H25="","",IF(H25="Muy Baja",0.2,IF(H25="Baja",0.4,IF(H25="Media",0.6,IF(H25="Alta",0.8,IF(H25="Muy Alta",1,))))))</f>
        <v/>
      </c>
      <c r="J25" s="385"/>
      <c r="K25" s="388">
        <f>IF(NOT(ISERROR(MATCH(J25,'Tabla Impacto'!$B$221:$B$223,0))),'Tabla Impacto'!$F$223&amp;"Por favor no seleccionar los criterios de impacto(Afectación Económica o presupuestal y Pérdida Reputacional)",J25)</f>
        <v>0</v>
      </c>
      <c r="L25" s="391" t="str">
        <f>IF(OR(K25='Tabla Impacto'!$C$11,K25='Tabla Impacto'!$D$11),"Leve",IF(OR(K25='Tabla Impacto'!$C$12,K25='Tabla Impacto'!$D$12),"Menor",IF(OR(K25='Tabla Impacto'!$C$13,K25='Tabla Impacto'!$D$13),"Moderado",IF(OR(K25='Tabla Impacto'!$C$14,K25='Tabla Impacto'!$D$14),"Mayor",IF(OR(K25='Tabla Impacto'!$C$15,K25='Tabla Impacto'!$D$15),"Catastrófico","")))))</f>
        <v/>
      </c>
      <c r="M25" s="388" t="str">
        <f>IF(L25="","",IF(L25="Leve",0.2,IF(L25="Menor",0.4,IF(L25="Moderado",0.6,IF(L25="Mayor",0.8,IF(L25="Catastrófico",1,))))))</f>
        <v/>
      </c>
      <c r="N25" s="418"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4">
        <v>1</v>
      </c>
      <c r="P25" s="171"/>
      <c r="Q25" s="158" t="str">
        <f>IF(OR(R25="Preventivo",R25="Detectivo"),"Probabilidad",IF(R25="Correctivo","Impacto",""))</f>
        <v/>
      </c>
      <c r="R25" s="161"/>
      <c r="S25" s="161"/>
      <c r="T25" s="162" t="str">
        <f>IF(AND(R25="Preventivo",S25="Automático"),"50%",IF(AND(R25="Preventivo",S25="Manual"),"40%",IF(AND(R25="Detectivo",S25="Automático"),"40%",IF(AND(R25="Detectivo",S25="Manual"),"30%",IF(AND(R25="Correctivo",S25="Automático"),"35%",IF(AND(R25="Correctivo",S25="Manual"),"25%",""))))))</f>
        <v/>
      </c>
      <c r="U25" s="161"/>
      <c r="V25" s="161"/>
      <c r="W25" s="161"/>
      <c r="X25" s="156" t="str">
        <f>IFERROR(IF(Q25="Probabilidad",(I25-(+I25*T25)),IF(Q25="Impacto",I25,"")),"")</f>
        <v/>
      </c>
      <c r="Y25" s="163" t="str">
        <f>IFERROR(IF(X25="","",IF(X25&lt;=0.2,"Muy Baja",IF(X25&lt;=0.4,"Baja",IF(X25&lt;=0.6,"Media",IF(X25&lt;=0.8,"Alta","Muy Alta"))))),"")</f>
        <v/>
      </c>
      <c r="Z25" s="164" t="str">
        <f>+X25</f>
        <v/>
      </c>
      <c r="AA25" s="163" t="str">
        <f>IFERROR(IF(AB25="","",IF(AB25&lt;=0.2,"Leve",IF(AB25&lt;=0.4,"Menor",IF(AB25&lt;=0.6,"Moderado",IF(AB25&lt;=0.8,"Mayor","Catastrófico"))))),"")</f>
        <v/>
      </c>
      <c r="AB25" s="164" t="str">
        <f>IFERROR(IF(Q25="Impacto",(M25-(+M25*T25)),IF(Q25="Probabilidad",M25,"")),"")</f>
        <v/>
      </c>
      <c r="AC25" s="165"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6"/>
      <c r="AE25" s="168"/>
      <c r="AF25" s="167"/>
      <c r="AG25" s="115"/>
      <c r="AH25" s="115"/>
      <c r="AI25" s="115"/>
      <c r="AJ25" s="113"/>
      <c r="AK25" s="114"/>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8" customHeight="1" x14ac:dyDescent="0.3">
      <c r="A26" s="404"/>
      <c r="B26" s="407"/>
      <c r="C26" s="407"/>
      <c r="D26" s="407"/>
      <c r="E26" s="410"/>
      <c r="F26" s="407"/>
      <c r="G26" s="413"/>
      <c r="H26" s="392"/>
      <c r="I26" s="389"/>
      <c r="J26" s="386"/>
      <c r="K26" s="389">
        <f>IF(NOT(ISERROR(MATCH(J26,_xlfn.ANCHORARRAY(E37),0))),I39&amp;"Por favor no seleccionar los criterios de impacto",J26)</f>
        <v>0</v>
      </c>
      <c r="L26" s="392"/>
      <c r="M26" s="389"/>
      <c r="N26" s="419"/>
      <c r="O26" s="104">
        <v>2</v>
      </c>
      <c r="P26" s="171"/>
      <c r="Q26" s="105" t="str">
        <f>IF(OR(R26="Preventivo",R26="Detectivo"),"Probabilidad",IF(R26="Correctivo","Impacto",""))</f>
        <v/>
      </c>
      <c r="R26" s="161"/>
      <c r="S26" s="161"/>
      <c r="T26" s="162" t="str">
        <f t="shared" ref="T26:T30" si="15">IF(AND(R26="Preventivo",S26="Automático"),"50%",IF(AND(R26="Preventivo",S26="Manual"),"40%",IF(AND(R26="Detectivo",S26="Automático"),"40%",IF(AND(R26="Detectivo",S26="Manual"),"30%",IF(AND(R26="Correctivo",S26="Automático"),"35%",IF(AND(R26="Correctivo",S26="Manual"),"25%",""))))))</f>
        <v/>
      </c>
      <c r="U26" s="161"/>
      <c r="V26" s="161"/>
      <c r="W26" s="161"/>
      <c r="X26" s="156" t="str">
        <f>IFERROR(IF(AND(Q25="Probabilidad",Q26="Probabilidad"),(Z25-(+Z25*T26)),IF(Q26="Probabilidad",(I25-(+I25*T26)),IF(Q26="Impacto",Z25,""))),"")</f>
        <v/>
      </c>
      <c r="Y26" s="163" t="str">
        <f t="shared" si="3"/>
        <v/>
      </c>
      <c r="Z26" s="164" t="str">
        <f t="shared" ref="Z26:Z30" si="16">+X26</f>
        <v/>
      </c>
      <c r="AA26" s="163" t="str">
        <f t="shared" si="5"/>
        <v/>
      </c>
      <c r="AB26" s="164" t="str">
        <f>IFERROR(IF(AND(Q25="Impacto",Q26="Impacto"),(AB25-(+AB25*T26)),IF(Q26="Impacto",(M25-(+M25*T26)),IF(Q26="Probabilidad",AB25,""))),"")</f>
        <v/>
      </c>
      <c r="AC26" s="165" t="str">
        <f t="shared" ref="AC26:AC27" si="1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66"/>
      <c r="AE26" s="168"/>
      <c r="AF26" s="167"/>
      <c r="AG26" s="115"/>
      <c r="AH26" s="115"/>
      <c r="AI26" s="115"/>
      <c r="AJ26" s="113"/>
      <c r="AK26" s="114"/>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8" customHeight="1" x14ac:dyDescent="0.3">
      <c r="A27" s="404"/>
      <c r="B27" s="407"/>
      <c r="C27" s="407"/>
      <c r="D27" s="407"/>
      <c r="E27" s="410"/>
      <c r="F27" s="407"/>
      <c r="G27" s="413"/>
      <c r="H27" s="392"/>
      <c r="I27" s="389"/>
      <c r="J27" s="386"/>
      <c r="K27" s="389">
        <f>IF(NOT(ISERROR(MATCH(J27,_xlfn.ANCHORARRAY(E38),0))),I40&amp;"Por favor no seleccionar los criterios de impacto",J27)</f>
        <v>0</v>
      </c>
      <c r="L27" s="392"/>
      <c r="M27" s="389"/>
      <c r="N27" s="419"/>
      <c r="O27" s="104">
        <v>3</v>
      </c>
      <c r="P27" s="172"/>
      <c r="Q27" s="105" t="str">
        <f>IF(OR(R27="Preventivo",R27="Detectivo"),"Probabilidad",IF(R27="Correctivo","Impacto",""))</f>
        <v/>
      </c>
      <c r="R27" s="106"/>
      <c r="S27" s="106"/>
      <c r="T27" s="107" t="str">
        <f t="shared" si="15"/>
        <v/>
      </c>
      <c r="U27" s="106"/>
      <c r="V27" s="106"/>
      <c r="W27" s="106"/>
      <c r="X27" s="108" t="str">
        <f>IFERROR(IF(AND(Q26="Probabilidad",Q27="Probabilidad"),(Z26-(+Z26*T27)),IF(AND(Q26="Impacto",Q27="Probabilidad"),(Z25-(+Z25*T27)),IF(Q27="Impacto",Z26,""))),"")</f>
        <v/>
      </c>
      <c r="Y27" s="109" t="str">
        <f t="shared" si="3"/>
        <v/>
      </c>
      <c r="Z27" s="110" t="str">
        <f t="shared" si="16"/>
        <v/>
      </c>
      <c r="AA27" s="109" t="str">
        <f t="shared" si="5"/>
        <v/>
      </c>
      <c r="AB27" s="110" t="str">
        <f>IFERROR(IF(AND(Q26="Impacto",Q27="Impacto"),(AB26-(+AB26*T27)),IF(AND(Q26="Probabilidad",Q27="Impacto"),(AB25-(+AB25*T27)),IF(Q27="Probabilidad",AB26,""))),"")</f>
        <v/>
      </c>
      <c r="AC27" s="111" t="str">
        <f t="shared" si="17"/>
        <v/>
      </c>
      <c r="AD27" s="112"/>
      <c r="AE27" s="113"/>
      <c r="AF27" s="114"/>
      <c r="AG27" s="115"/>
      <c r="AH27" s="115"/>
      <c r="AI27" s="115"/>
      <c r="AJ27" s="113"/>
      <c r="AK27" s="114"/>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 customHeight="1" x14ac:dyDescent="0.3">
      <c r="A28" s="404"/>
      <c r="B28" s="407"/>
      <c r="C28" s="407"/>
      <c r="D28" s="407"/>
      <c r="E28" s="410"/>
      <c r="F28" s="407"/>
      <c r="G28" s="413"/>
      <c r="H28" s="392"/>
      <c r="I28" s="389"/>
      <c r="J28" s="386"/>
      <c r="K28" s="389">
        <f>IF(NOT(ISERROR(MATCH(J28,_xlfn.ANCHORARRAY(E39),0))),I41&amp;"Por favor no seleccionar los criterios de impacto",J28)</f>
        <v>0</v>
      </c>
      <c r="L28" s="392"/>
      <c r="M28" s="389"/>
      <c r="N28" s="419"/>
      <c r="O28" s="104">
        <v>4</v>
      </c>
      <c r="P28" s="171"/>
      <c r="Q28" s="105" t="str">
        <f t="shared" ref="Q28:Q30" si="18">IF(OR(R28="Preventivo",R28="Detectivo"),"Probabilidad",IF(R28="Correctivo","Impacto",""))</f>
        <v/>
      </c>
      <c r="R28" s="106"/>
      <c r="S28" s="106"/>
      <c r="T28" s="107" t="str">
        <f t="shared" si="15"/>
        <v/>
      </c>
      <c r="U28" s="106"/>
      <c r="V28" s="106"/>
      <c r="W28" s="106"/>
      <c r="X28" s="108" t="str">
        <f t="shared" ref="X28:X30" si="19">IFERROR(IF(AND(Q27="Probabilidad",Q28="Probabilidad"),(Z27-(+Z27*T28)),IF(AND(Q27="Impacto",Q28="Probabilidad"),(Z26-(+Z26*T28)),IF(Q28="Impacto",Z27,""))),"")</f>
        <v/>
      </c>
      <c r="Y28" s="109" t="str">
        <f t="shared" si="3"/>
        <v/>
      </c>
      <c r="Z28" s="110" t="str">
        <f t="shared" si="16"/>
        <v/>
      </c>
      <c r="AA28" s="109" t="str">
        <f t="shared" si="5"/>
        <v/>
      </c>
      <c r="AB28" s="110" t="str">
        <f t="shared" ref="AB28:AB30" si="20">IFERROR(IF(AND(Q27="Impacto",Q28="Impacto"),(AB27-(+AB27*T28)),IF(AND(Q27="Probabilidad",Q28="Impacto"),(AB26-(+AB26*T28)),IF(Q28="Probabilidad",AB27,""))),"")</f>
        <v/>
      </c>
      <c r="AC28" s="11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2"/>
      <c r="AE28" s="113"/>
      <c r="AF28" s="114"/>
      <c r="AG28" s="115"/>
      <c r="AH28" s="115"/>
      <c r="AI28" s="115"/>
      <c r="AJ28" s="113"/>
      <c r="AK28" s="114"/>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8" customHeight="1" x14ac:dyDescent="0.3">
      <c r="A29" s="404"/>
      <c r="B29" s="407"/>
      <c r="C29" s="407"/>
      <c r="D29" s="407"/>
      <c r="E29" s="410"/>
      <c r="F29" s="407"/>
      <c r="G29" s="413"/>
      <c r="H29" s="392"/>
      <c r="I29" s="389"/>
      <c r="J29" s="386"/>
      <c r="K29" s="389">
        <f>IF(NOT(ISERROR(MATCH(J29,_xlfn.ANCHORARRAY(E40),0))),I42&amp;"Por favor no seleccionar los criterios de impacto",J29)</f>
        <v>0</v>
      </c>
      <c r="L29" s="392"/>
      <c r="M29" s="389"/>
      <c r="N29" s="419"/>
      <c r="O29" s="104">
        <v>5</v>
      </c>
      <c r="P29" s="171"/>
      <c r="Q29" s="105" t="str">
        <f t="shared" si="18"/>
        <v/>
      </c>
      <c r="R29" s="106"/>
      <c r="S29" s="106"/>
      <c r="T29" s="107" t="str">
        <f t="shared" si="15"/>
        <v/>
      </c>
      <c r="U29" s="106"/>
      <c r="V29" s="106"/>
      <c r="W29" s="106"/>
      <c r="X29" s="108" t="str">
        <f t="shared" si="19"/>
        <v/>
      </c>
      <c r="Y29" s="109" t="str">
        <f t="shared" si="3"/>
        <v/>
      </c>
      <c r="Z29" s="110" t="str">
        <f t="shared" si="16"/>
        <v/>
      </c>
      <c r="AA29" s="109" t="str">
        <f t="shared" si="5"/>
        <v/>
      </c>
      <c r="AB29" s="110" t="str">
        <f t="shared" si="20"/>
        <v/>
      </c>
      <c r="AC29" s="111" t="str">
        <f t="shared" ref="AC29:AC30" si="2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2"/>
      <c r="AE29" s="113"/>
      <c r="AF29" s="114"/>
      <c r="AG29" s="115"/>
      <c r="AH29" s="115"/>
      <c r="AI29" s="115"/>
      <c r="AJ29" s="113"/>
      <c r="AK29" s="114"/>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8" customHeight="1" x14ac:dyDescent="0.3">
      <c r="A30" s="405"/>
      <c r="B30" s="408"/>
      <c r="C30" s="408"/>
      <c r="D30" s="408"/>
      <c r="E30" s="411"/>
      <c r="F30" s="408"/>
      <c r="G30" s="414"/>
      <c r="H30" s="393"/>
      <c r="I30" s="390"/>
      <c r="J30" s="387"/>
      <c r="K30" s="390">
        <f>IF(NOT(ISERROR(MATCH(J30,_xlfn.ANCHORARRAY(E41),0))),I43&amp;"Por favor no seleccionar los criterios de impacto",J30)</f>
        <v>0</v>
      </c>
      <c r="L30" s="393"/>
      <c r="M30" s="390"/>
      <c r="N30" s="420"/>
      <c r="O30" s="104">
        <v>6</v>
      </c>
      <c r="P30" s="171"/>
      <c r="Q30" s="105" t="str">
        <f t="shared" si="18"/>
        <v/>
      </c>
      <c r="R30" s="106"/>
      <c r="S30" s="106"/>
      <c r="T30" s="107" t="str">
        <f t="shared" si="15"/>
        <v/>
      </c>
      <c r="U30" s="106"/>
      <c r="V30" s="106"/>
      <c r="W30" s="106"/>
      <c r="X30" s="108" t="str">
        <f t="shared" si="19"/>
        <v/>
      </c>
      <c r="Y30" s="109" t="str">
        <f t="shared" si="3"/>
        <v/>
      </c>
      <c r="Z30" s="110" t="str">
        <f t="shared" si="16"/>
        <v/>
      </c>
      <c r="AA30" s="109" t="str">
        <f t="shared" si="5"/>
        <v/>
      </c>
      <c r="AB30" s="110" t="str">
        <f t="shared" si="20"/>
        <v/>
      </c>
      <c r="AC30" s="111" t="str">
        <f t="shared" si="21"/>
        <v/>
      </c>
      <c r="AD30" s="112"/>
      <c r="AE30" s="113"/>
      <c r="AF30" s="114"/>
      <c r="AG30" s="115"/>
      <c r="AH30" s="115"/>
      <c r="AI30" s="115"/>
      <c r="AJ30" s="113"/>
      <c r="AK30" s="11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8" customHeight="1" x14ac:dyDescent="0.3">
      <c r="A31" s="403">
        <v>4</v>
      </c>
      <c r="B31" s="406"/>
      <c r="C31" s="406"/>
      <c r="D31" s="406"/>
      <c r="E31" s="409"/>
      <c r="F31" s="406"/>
      <c r="G31" s="412"/>
      <c r="H31" s="391" t="str">
        <f>IF(G31&lt;=0,"",IF(G31&lt;=2,"Muy Baja",IF(G31&lt;=24,"Baja",IF(G31&lt;=500,"Media",IF(G31&lt;=5000,"Alta","Muy Alta")))))</f>
        <v/>
      </c>
      <c r="I31" s="388" t="str">
        <f>IF(H31="","",IF(H31="Muy Baja",0.2,IF(H31="Baja",0.4,IF(H31="Media",0.6,IF(H31="Alta",0.8,IF(H31="Muy Alta",1,))))))</f>
        <v/>
      </c>
      <c r="J31" s="385"/>
      <c r="K31" s="388">
        <f>IF(NOT(ISERROR(MATCH(J31,'Tabla Impacto'!$B$221:$B$223,0))),'Tabla Impacto'!$F$223&amp;"Por favor no seleccionar los criterios de impacto(Afectación Económica o presupuestal y Pérdida Reputacional)",J31)</f>
        <v>0</v>
      </c>
      <c r="L31" s="391" t="str">
        <f>IF(OR(K31='Tabla Impacto'!$C$11,K31='Tabla Impacto'!$D$11),"Leve",IF(OR(K31='Tabla Impacto'!$C$12,K31='Tabla Impacto'!$D$12),"Menor",IF(OR(K31='Tabla Impacto'!$C$13,K31='Tabla Impacto'!$D$13),"Moderado",IF(OR(K31='Tabla Impacto'!$C$14,K31='Tabla Impacto'!$D$14),"Mayor",IF(OR(K31='Tabla Impacto'!$C$15,K31='Tabla Impacto'!$D$15),"Catastrófico","")))))</f>
        <v/>
      </c>
      <c r="M31" s="388" t="str">
        <f>IF(L31="","",IF(L31="Leve",0.2,IF(L31="Menor",0.4,IF(L31="Moderado",0.6,IF(L31="Mayor",0.8,IF(L31="Catastrófico",1,))))))</f>
        <v/>
      </c>
      <c r="N31" s="418"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04">
        <v>1</v>
      </c>
      <c r="P31" s="171"/>
      <c r="Q31" s="158" t="str">
        <f>IF(OR(R31="Preventivo",R31="Detectivo"),"Probabilidad",IF(R31="Correctivo","Impacto",""))</f>
        <v/>
      </c>
      <c r="R31" s="161"/>
      <c r="S31" s="161"/>
      <c r="T31" s="162"/>
      <c r="U31" s="161"/>
      <c r="V31" s="161"/>
      <c r="W31" s="161"/>
      <c r="X31" s="156" t="str">
        <f>IFERROR(IF(Q31="Probabilidad",(I31-(+I31*T31)),IF(Q31="Impacto",I31,"")),"")</f>
        <v/>
      </c>
      <c r="Y31" s="163" t="str">
        <f>IFERROR(IF(X31="","",IF(X31&lt;=0.2,"Muy Baja",IF(X31&lt;=0.4,"Baja",IF(X31&lt;=0.6,"Media",IF(X31&lt;=0.8,"Alta","Muy Alta"))))),"")</f>
        <v/>
      </c>
      <c r="Z31" s="164" t="str">
        <f>+X31</f>
        <v/>
      </c>
      <c r="AA31" s="163" t="str">
        <f>IFERROR(IF(AB31="","",IF(AB31&lt;=0.2,"Leve",IF(AB31&lt;=0.4,"Menor",IF(AB31&lt;=0.6,"Moderado",IF(AB31&lt;=0.8,"Mayor","Catastrófico"))))),"")</f>
        <v/>
      </c>
      <c r="AB31" s="164" t="str">
        <f>IFERROR(IF(Q31="Impacto",(M31-(+M31*T31)),IF(Q31="Probabilidad",M31,"")),"")</f>
        <v/>
      </c>
      <c r="AC31" s="165"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66"/>
      <c r="AE31" s="159"/>
      <c r="AF31" s="159"/>
      <c r="AG31" s="160"/>
      <c r="AH31" s="115"/>
      <c r="AI31" s="115"/>
      <c r="AJ31" s="113"/>
      <c r="AK31" s="11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8" customHeight="1" x14ac:dyDescent="0.3">
      <c r="A32" s="404"/>
      <c r="B32" s="407"/>
      <c r="C32" s="407"/>
      <c r="D32" s="407"/>
      <c r="E32" s="410"/>
      <c r="F32" s="407"/>
      <c r="G32" s="413"/>
      <c r="H32" s="392"/>
      <c r="I32" s="389"/>
      <c r="J32" s="386"/>
      <c r="K32" s="389">
        <f>IF(NOT(ISERROR(MATCH(J32,_xlfn.ANCHORARRAY(E43),0))),I45&amp;"Por favor no seleccionar los criterios de impacto",J32)</f>
        <v>0</v>
      </c>
      <c r="L32" s="392"/>
      <c r="M32" s="389"/>
      <c r="N32" s="419"/>
      <c r="O32" s="104">
        <v>2</v>
      </c>
      <c r="P32" s="171"/>
      <c r="Q32" s="105" t="str">
        <f>IF(OR(R32="Preventivo",R32="Detectivo"),"Probabilidad",IF(R32="Correctivo","Impacto",""))</f>
        <v/>
      </c>
      <c r="R32" s="106"/>
      <c r="S32" s="106"/>
      <c r="T32" s="107" t="str">
        <f t="shared" ref="T32:T36" si="22">IF(AND(R32="Preventivo",S32="Automático"),"50%",IF(AND(R32="Preventivo",S32="Manual"),"40%",IF(AND(R32="Detectivo",S32="Automático"),"40%",IF(AND(R32="Detectivo",S32="Manual"),"30%",IF(AND(R32="Correctivo",S32="Automático"),"35%",IF(AND(R32="Correctivo",S32="Manual"),"25%",""))))))</f>
        <v/>
      </c>
      <c r="U32" s="106"/>
      <c r="V32" s="106"/>
      <c r="W32" s="106"/>
      <c r="X32" s="108" t="str">
        <f>IFERROR(IF(AND(Q31="Probabilidad",Q32="Probabilidad"),(Z31-(+Z31*T32)),IF(Q32="Probabilidad",(I31-(+I31*T32)),IF(Q32="Impacto",Z31,""))),"")</f>
        <v/>
      </c>
      <c r="Y32" s="109" t="str">
        <f t="shared" si="3"/>
        <v/>
      </c>
      <c r="Z32" s="110" t="str">
        <f t="shared" ref="Z32:Z36" si="23">+X32</f>
        <v/>
      </c>
      <c r="AA32" s="109" t="str">
        <f t="shared" si="5"/>
        <v/>
      </c>
      <c r="AB32" s="110" t="str">
        <f>IFERROR(IF(AND(Q31="Impacto",Q32="Impacto"),(AB31-(+AB31*T32)),IF(Q32="Impacto",(M31-(+M31*T32)),IF(Q32="Probabilidad",AB31,""))),"")</f>
        <v/>
      </c>
      <c r="AC32" s="111" t="str">
        <f t="shared" ref="AC32:AC33" si="2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12"/>
      <c r="AE32" s="113"/>
      <c r="AF32" s="114"/>
      <c r="AG32" s="115"/>
      <c r="AH32" s="115"/>
      <c r="AI32" s="115"/>
      <c r="AJ32" s="113"/>
      <c r="AK32" s="11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customHeight="1" x14ac:dyDescent="0.3">
      <c r="A33" s="404"/>
      <c r="B33" s="407"/>
      <c r="C33" s="407"/>
      <c r="D33" s="407"/>
      <c r="E33" s="410"/>
      <c r="F33" s="407"/>
      <c r="G33" s="413"/>
      <c r="H33" s="392"/>
      <c r="I33" s="389"/>
      <c r="J33" s="386"/>
      <c r="K33" s="389">
        <f>IF(NOT(ISERROR(MATCH(J33,_xlfn.ANCHORARRAY(E44),0))),I46&amp;"Por favor no seleccionar los criterios de impacto",J33)</f>
        <v>0</v>
      </c>
      <c r="L33" s="392"/>
      <c r="M33" s="389"/>
      <c r="N33" s="419"/>
      <c r="O33" s="104">
        <v>3</v>
      </c>
      <c r="P33" s="172"/>
      <c r="Q33" s="105" t="str">
        <f>IF(OR(R33="Preventivo",R33="Detectivo"),"Probabilidad",IF(R33="Correctivo","Impacto",""))</f>
        <v/>
      </c>
      <c r="R33" s="106"/>
      <c r="S33" s="106"/>
      <c r="T33" s="107" t="str">
        <f t="shared" si="22"/>
        <v/>
      </c>
      <c r="U33" s="106"/>
      <c r="V33" s="106"/>
      <c r="W33" s="106"/>
      <c r="X33" s="108" t="str">
        <f>IFERROR(IF(AND(Q32="Probabilidad",Q33="Probabilidad"),(Z32-(+Z32*T33)),IF(AND(Q32="Impacto",Q33="Probabilidad"),(Z31-(+Z31*T33)),IF(Q33="Impacto",Z32,""))),"")</f>
        <v/>
      </c>
      <c r="Y33" s="109" t="str">
        <f t="shared" si="3"/>
        <v/>
      </c>
      <c r="Z33" s="110" t="str">
        <f t="shared" si="23"/>
        <v/>
      </c>
      <c r="AA33" s="109" t="str">
        <f t="shared" si="5"/>
        <v/>
      </c>
      <c r="AB33" s="110" t="str">
        <f>IFERROR(IF(AND(Q32="Impacto",Q33="Impacto"),(AB32-(+AB32*T33)),IF(AND(Q32="Probabilidad",Q33="Impacto"),(AB31-(+AB31*T33)),IF(Q33="Probabilidad",AB32,""))),"")</f>
        <v/>
      </c>
      <c r="AC33" s="111" t="str">
        <f t="shared" si="24"/>
        <v/>
      </c>
      <c r="AD33" s="112"/>
      <c r="AE33" s="113"/>
      <c r="AF33" s="114"/>
      <c r="AG33" s="115"/>
      <c r="AH33" s="115"/>
      <c r="AI33" s="115"/>
      <c r="AJ33" s="113"/>
      <c r="AK33" s="114"/>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customHeight="1" x14ac:dyDescent="0.3">
      <c r="A34" s="404"/>
      <c r="B34" s="407"/>
      <c r="C34" s="407"/>
      <c r="D34" s="407"/>
      <c r="E34" s="410"/>
      <c r="F34" s="407"/>
      <c r="G34" s="413"/>
      <c r="H34" s="392"/>
      <c r="I34" s="389"/>
      <c r="J34" s="386"/>
      <c r="K34" s="389">
        <f>IF(NOT(ISERROR(MATCH(J34,_xlfn.ANCHORARRAY(E45),0))),I47&amp;"Por favor no seleccionar los criterios de impacto",J34)</f>
        <v>0</v>
      </c>
      <c r="L34" s="392"/>
      <c r="M34" s="389"/>
      <c r="N34" s="419"/>
      <c r="O34" s="104">
        <v>4</v>
      </c>
      <c r="P34" s="171"/>
      <c r="Q34" s="105" t="str">
        <f t="shared" ref="Q34:Q36" si="25">IF(OR(R34="Preventivo",R34="Detectivo"),"Probabilidad",IF(R34="Correctivo","Impacto",""))</f>
        <v/>
      </c>
      <c r="R34" s="106"/>
      <c r="S34" s="106"/>
      <c r="T34" s="107" t="str">
        <f t="shared" si="22"/>
        <v/>
      </c>
      <c r="U34" s="106"/>
      <c r="V34" s="106"/>
      <c r="W34" s="106"/>
      <c r="X34" s="108" t="str">
        <f t="shared" ref="X34:X36" si="26">IFERROR(IF(AND(Q33="Probabilidad",Q34="Probabilidad"),(Z33-(+Z33*T34)),IF(AND(Q33="Impacto",Q34="Probabilidad"),(Z32-(+Z32*T34)),IF(Q34="Impacto",Z33,""))),"")</f>
        <v/>
      </c>
      <c r="Y34" s="109" t="str">
        <f t="shared" si="3"/>
        <v/>
      </c>
      <c r="Z34" s="110" t="str">
        <f t="shared" si="23"/>
        <v/>
      </c>
      <c r="AA34" s="109" t="str">
        <f t="shared" si="5"/>
        <v/>
      </c>
      <c r="AB34" s="110" t="str">
        <f t="shared" ref="AB34:AB36" si="27">IFERROR(IF(AND(Q33="Impacto",Q34="Impacto"),(AB33-(+AB33*T34)),IF(AND(Q33="Probabilidad",Q34="Impacto"),(AB32-(+AB32*T34)),IF(Q34="Probabilidad",AB33,""))),"")</f>
        <v/>
      </c>
      <c r="AC34" s="11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2"/>
      <c r="AE34" s="113"/>
      <c r="AF34" s="114"/>
      <c r="AG34" s="115"/>
      <c r="AH34" s="115"/>
      <c r="AI34" s="115"/>
      <c r="AJ34" s="113"/>
      <c r="AK34" s="114"/>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customHeight="1" x14ac:dyDescent="0.3">
      <c r="A35" s="404"/>
      <c r="B35" s="407"/>
      <c r="C35" s="407"/>
      <c r="D35" s="407"/>
      <c r="E35" s="410"/>
      <c r="F35" s="407"/>
      <c r="G35" s="413"/>
      <c r="H35" s="392"/>
      <c r="I35" s="389"/>
      <c r="J35" s="386"/>
      <c r="K35" s="389">
        <f>IF(NOT(ISERROR(MATCH(J35,_xlfn.ANCHORARRAY(E46),0))),I48&amp;"Por favor no seleccionar los criterios de impacto",J35)</f>
        <v>0</v>
      </c>
      <c r="L35" s="392"/>
      <c r="M35" s="389"/>
      <c r="N35" s="419"/>
      <c r="O35" s="104">
        <v>5</v>
      </c>
      <c r="P35" s="171"/>
      <c r="Q35" s="105" t="str">
        <f t="shared" si="25"/>
        <v/>
      </c>
      <c r="R35" s="106"/>
      <c r="S35" s="106"/>
      <c r="T35" s="107" t="str">
        <f t="shared" si="22"/>
        <v/>
      </c>
      <c r="U35" s="106"/>
      <c r="V35" s="106"/>
      <c r="W35" s="106"/>
      <c r="X35" s="108" t="str">
        <f t="shared" si="26"/>
        <v/>
      </c>
      <c r="Y35" s="109" t="str">
        <f>IFERROR(IF(X35="","",IF(X35&lt;=0.2,"Muy Baja",IF(X35&lt;=0.4,"Baja",IF(X35&lt;=0.6,"Media",IF(X35&lt;=0.8,"Alta","Muy Alta"))))),"")</f>
        <v/>
      </c>
      <c r="Z35" s="110" t="str">
        <f t="shared" si="23"/>
        <v/>
      </c>
      <c r="AA35" s="109" t="str">
        <f t="shared" si="5"/>
        <v/>
      </c>
      <c r="AB35" s="110" t="str">
        <f t="shared" si="27"/>
        <v/>
      </c>
      <c r="AC35" s="111" t="str">
        <f t="shared" ref="AC35:AC36" si="2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2"/>
      <c r="AE35" s="113"/>
      <c r="AF35" s="114"/>
      <c r="AG35" s="115"/>
      <c r="AH35" s="115"/>
      <c r="AI35" s="115"/>
      <c r="AJ35" s="113"/>
      <c r="AK35" s="114"/>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8" customHeight="1" x14ac:dyDescent="0.3">
      <c r="A36" s="405"/>
      <c r="B36" s="408"/>
      <c r="C36" s="408"/>
      <c r="D36" s="408"/>
      <c r="E36" s="411"/>
      <c r="F36" s="408"/>
      <c r="G36" s="414"/>
      <c r="H36" s="393"/>
      <c r="I36" s="390"/>
      <c r="J36" s="387"/>
      <c r="K36" s="390">
        <f>IF(NOT(ISERROR(MATCH(J36,_xlfn.ANCHORARRAY(E47),0))),I49&amp;"Por favor no seleccionar los criterios de impacto",J36)</f>
        <v>0</v>
      </c>
      <c r="L36" s="393"/>
      <c r="M36" s="390"/>
      <c r="N36" s="420"/>
      <c r="O36" s="104">
        <v>6</v>
      </c>
      <c r="P36" s="171"/>
      <c r="Q36" s="105" t="str">
        <f t="shared" si="25"/>
        <v/>
      </c>
      <c r="R36" s="106"/>
      <c r="S36" s="106"/>
      <c r="T36" s="107" t="str">
        <f t="shared" si="22"/>
        <v/>
      </c>
      <c r="U36" s="106"/>
      <c r="V36" s="106"/>
      <c r="W36" s="106"/>
      <c r="X36" s="108" t="str">
        <f t="shared" si="26"/>
        <v/>
      </c>
      <c r="Y36" s="109" t="str">
        <f t="shared" si="3"/>
        <v/>
      </c>
      <c r="Z36" s="110" t="str">
        <f t="shared" si="23"/>
        <v/>
      </c>
      <c r="AA36" s="109" t="str">
        <f t="shared" si="5"/>
        <v/>
      </c>
      <c r="AB36" s="110" t="str">
        <f t="shared" si="27"/>
        <v/>
      </c>
      <c r="AC36" s="111" t="str">
        <f t="shared" si="28"/>
        <v/>
      </c>
      <c r="AD36" s="112"/>
      <c r="AE36" s="113"/>
      <c r="AF36" s="114"/>
      <c r="AG36" s="115"/>
      <c r="AH36" s="115"/>
      <c r="AI36" s="115"/>
      <c r="AJ36" s="113"/>
      <c r="AK36" s="114"/>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 customHeight="1" x14ac:dyDescent="0.3">
      <c r="A37" s="403">
        <v>5</v>
      </c>
      <c r="B37" s="406"/>
      <c r="C37" s="406"/>
      <c r="D37" s="406"/>
      <c r="E37" s="409"/>
      <c r="F37" s="406"/>
      <c r="G37" s="412"/>
      <c r="H37" s="391"/>
      <c r="I37" s="388" t="str">
        <f>IF(H37="","",IF(H37="Muy Baja",0.2,IF(H37="Baja",0.4,IF(H37="Media",0.6,IF(H37="Alta",0.8,IF(H37="Muy Alta",1,))))))</f>
        <v/>
      </c>
      <c r="J37" s="385"/>
      <c r="K37" s="388">
        <f>IF(NOT(ISERROR(MATCH(J37,'Tabla Impacto'!$B$221:$B$223,0))),'Tabla Impacto'!$F$223&amp;"Por favor no seleccionar los criterios de impacto(Afectación Económica o presupuestal y Pérdida Reputacional)",J37)</f>
        <v>0</v>
      </c>
      <c r="L37" s="391" t="str">
        <f>IF(OR(K37='Tabla Impacto'!$C$11,K37='Tabla Impacto'!$D$11),"Leve",IF(OR(K37='Tabla Impacto'!$C$12,K37='Tabla Impacto'!$D$12),"Menor",IF(OR(K37='Tabla Impacto'!$C$13,K37='Tabla Impacto'!$D$13),"Moderado",IF(OR(K37='Tabla Impacto'!$C$14,K37='Tabla Impacto'!$D$14),"Mayor",IF(OR(K37='Tabla Impacto'!$C$15,K37='Tabla Impacto'!$D$15),"Catastrófico","")))))</f>
        <v/>
      </c>
      <c r="M37" s="388" t="str">
        <f>IF(L37="","",IF(L37="Leve",0.2,IF(L37="Menor",0.4,IF(L37="Moderado",0.6,IF(L37="Mayor",0.8,IF(L37="Catastrófico",1,))))))</f>
        <v/>
      </c>
      <c r="N37" s="418"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04">
        <v>1</v>
      </c>
      <c r="P37" s="171"/>
      <c r="Q37" s="158"/>
      <c r="R37" s="161"/>
      <c r="S37" s="161"/>
      <c r="T37" s="162"/>
      <c r="U37" s="161"/>
      <c r="V37" s="161"/>
      <c r="W37" s="161"/>
      <c r="X37" s="156" t="str">
        <f>IFERROR(IF(Q37="Probabilidad",(I37-(+I37*T37)),IF(Q37="Impacto",I37,"")),"")</f>
        <v/>
      </c>
      <c r="Y37" s="163" t="str">
        <f>IFERROR(IF(X37="","",IF(X37&lt;=0.2,"Muy Baja",IF(X37&lt;=0.4,"Baja",IF(X37&lt;=0.6,"Media",IF(X37&lt;=0.8,"Alta","Muy Alta"))))),"")</f>
        <v/>
      </c>
      <c r="Z37" s="164" t="str">
        <f>+X37</f>
        <v/>
      </c>
      <c r="AA37" s="163" t="str">
        <f>IFERROR(IF(AB37="","",IF(AB37&lt;=0.2,"Leve",IF(AB37&lt;=0.4,"Menor",IF(AB37&lt;=0.6,"Moderado",IF(AB37&lt;=0.8,"Mayor","Catastrófico"))))),"")</f>
        <v/>
      </c>
      <c r="AB37" s="164" t="str">
        <f>IFERROR(IF(Q37="Impacto",(M37-(+M37*T37)),IF(Q37="Probabilidad",M37,"")),"")</f>
        <v/>
      </c>
      <c r="AC37" s="165"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66"/>
      <c r="AE37" s="167"/>
      <c r="AF37" s="168"/>
      <c r="AG37" s="115"/>
      <c r="AH37" s="115"/>
      <c r="AI37" s="115"/>
      <c r="AJ37" s="113"/>
      <c r="AK37" s="114"/>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8" customHeight="1" x14ac:dyDescent="0.3">
      <c r="A38" s="404"/>
      <c r="B38" s="407"/>
      <c r="C38" s="407"/>
      <c r="D38" s="407"/>
      <c r="E38" s="410"/>
      <c r="F38" s="407"/>
      <c r="G38" s="413"/>
      <c r="H38" s="392"/>
      <c r="I38" s="389"/>
      <c r="J38" s="386"/>
      <c r="K38" s="389">
        <f>IF(NOT(ISERROR(MATCH(J38,_xlfn.ANCHORARRAY(E49),0))),I51&amp;"Por favor no seleccionar los criterios de impacto",J38)</f>
        <v>0</v>
      </c>
      <c r="L38" s="392"/>
      <c r="M38" s="389"/>
      <c r="N38" s="419"/>
      <c r="O38" s="104">
        <v>2</v>
      </c>
      <c r="P38" s="171"/>
      <c r="Q38" s="105" t="str">
        <f>IF(OR(R38="Preventivo",R38="Detectivo"),"Probabilidad",IF(R38="Correctivo","Impacto",""))</f>
        <v/>
      </c>
      <c r="R38" s="106"/>
      <c r="S38" s="106"/>
      <c r="T38" s="107" t="str">
        <f t="shared" ref="T38:T42" si="29">IF(AND(R38="Preventivo",S38="Automático"),"50%",IF(AND(R38="Preventivo",S38="Manual"),"40%",IF(AND(R38="Detectivo",S38="Automático"),"40%",IF(AND(R38="Detectivo",S38="Manual"),"30%",IF(AND(R38="Correctivo",S38="Automático"),"35%",IF(AND(R38="Correctivo",S38="Manual"),"25%",""))))))</f>
        <v/>
      </c>
      <c r="U38" s="106"/>
      <c r="V38" s="106"/>
      <c r="W38" s="106"/>
      <c r="X38" s="108" t="str">
        <f>IFERROR(IF(AND(Q37="Probabilidad",Q38="Probabilidad"),(Z37-(+Z37*T38)),IF(Q38="Probabilidad",(I37-(+I37*T38)),IF(Q38="Impacto",Z37,""))),"")</f>
        <v/>
      </c>
      <c r="Y38" s="109" t="str">
        <f t="shared" si="3"/>
        <v/>
      </c>
      <c r="Z38" s="110" t="str">
        <f t="shared" ref="Z38:Z42" si="30">+X38</f>
        <v/>
      </c>
      <c r="AA38" s="109" t="str">
        <f t="shared" si="5"/>
        <v/>
      </c>
      <c r="AB38" s="110" t="str">
        <f>IFERROR(IF(AND(Q37="Impacto",Q38="Impacto"),(AB37-(+AB37*T38)),IF(Q38="Impacto",(M37-(+M37*T38)),IF(Q38="Probabilidad",AB37,""))),"")</f>
        <v/>
      </c>
      <c r="AC38" s="111" t="str">
        <f t="shared" ref="AC38:AC39" si="31">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12"/>
      <c r="AE38" s="113"/>
      <c r="AF38" s="114"/>
      <c r="AG38" s="115"/>
      <c r="AH38" s="115"/>
      <c r="AI38" s="115"/>
      <c r="AJ38" s="113"/>
      <c r="AK38" s="114"/>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customHeight="1" x14ac:dyDescent="0.3">
      <c r="A39" s="404"/>
      <c r="B39" s="407"/>
      <c r="C39" s="407"/>
      <c r="D39" s="407"/>
      <c r="E39" s="410"/>
      <c r="F39" s="407"/>
      <c r="G39" s="413"/>
      <c r="H39" s="392"/>
      <c r="I39" s="389"/>
      <c r="J39" s="386"/>
      <c r="K39" s="389">
        <f>IF(NOT(ISERROR(MATCH(J39,_xlfn.ANCHORARRAY(E50),0))),I52&amp;"Por favor no seleccionar los criterios de impacto",J39)</f>
        <v>0</v>
      </c>
      <c r="L39" s="392"/>
      <c r="M39" s="389"/>
      <c r="N39" s="419"/>
      <c r="O39" s="104">
        <v>3</v>
      </c>
      <c r="P39" s="172"/>
      <c r="Q39" s="105" t="str">
        <f>IF(OR(R39="Preventivo",R39="Detectivo"),"Probabilidad",IF(R39="Correctivo","Impacto",""))</f>
        <v/>
      </c>
      <c r="R39" s="106"/>
      <c r="S39" s="106"/>
      <c r="T39" s="107" t="str">
        <f t="shared" si="29"/>
        <v/>
      </c>
      <c r="U39" s="106"/>
      <c r="V39" s="106"/>
      <c r="W39" s="106"/>
      <c r="X39" s="108" t="str">
        <f>IFERROR(IF(AND(Q38="Probabilidad",Q39="Probabilidad"),(Z38-(+Z38*T39)),IF(AND(Q38="Impacto",Q39="Probabilidad"),(Z37-(+Z37*T39)),IF(Q39="Impacto",Z38,""))),"")</f>
        <v/>
      </c>
      <c r="Y39" s="109" t="str">
        <f t="shared" si="3"/>
        <v/>
      </c>
      <c r="Z39" s="110" t="str">
        <f t="shared" si="30"/>
        <v/>
      </c>
      <c r="AA39" s="109" t="str">
        <f t="shared" si="5"/>
        <v/>
      </c>
      <c r="AB39" s="110" t="str">
        <f>IFERROR(IF(AND(Q38="Impacto",Q39="Impacto"),(AB38-(+AB38*T39)),IF(AND(Q38="Probabilidad",Q39="Impacto"),(AB37-(+AB37*T39)),IF(Q39="Probabilidad",AB38,""))),"")</f>
        <v/>
      </c>
      <c r="AC39" s="111" t="str">
        <f t="shared" si="31"/>
        <v/>
      </c>
      <c r="AD39" s="112"/>
      <c r="AE39" s="113"/>
      <c r="AF39" s="114"/>
      <c r="AG39" s="115"/>
      <c r="AH39" s="115"/>
      <c r="AI39" s="115"/>
      <c r="AJ39" s="113"/>
      <c r="AK39" s="114"/>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customHeight="1" x14ac:dyDescent="0.3">
      <c r="A40" s="404"/>
      <c r="B40" s="407"/>
      <c r="C40" s="407"/>
      <c r="D40" s="407"/>
      <c r="E40" s="410"/>
      <c r="F40" s="407"/>
      <c r="G40" s="413"/>
      <c r="H40" s="392"/>
      <c r="I40" s="389"/>
      <c r="J40" s="386"/>
      <c r="K40" s="389">
        <f>IF(NOT(ISERROR(MATCH(J40,_xlfn.ANCHORARRAY(E51),0))),I53&amp;"Por favor no seleccionar los criterios de impacto",J40)</f>
        <v>0</v>
      </c>
      <c r="L40" s="392"/>
      <c r="M40" s="389"/>
      <c r="N40" s="419"/>
      <c r="O40" s="104">
        <v>4</v>
      </c>
      <c r="P40" s="171"/>
      <c r="Q40" s="105" t="str">
        <f t="shared" ref="Q40:Q42" si="32">IF(OR(R40="Preventivo",R40="Detectivo"),"Probabilidad",IF(R40="Correctivo","Impacto",""))</f>
        <v/>
      </c>
      <c r="R40" s="106"/>
      <c r="S40" s="106"/>
      <c r="T40" s="107" t="str">
        <f t="shared" si="29"/>
        <v/>
      </c>
      <c r="U40" s="106"/>
      <c r="V40" s="106"/>
      <c r="W40" s="106"/>
      <c r="X40" s="108" t="str">
        <f t="shared" ref="X40:X42" si="33">IFERROR(IF(AND(Q39="Probabilidad",Q40="Probabilidad"),(Z39-(+Z39*T40)),IF(AND(Q39="Impacto",Q40="Probabilidad"),(Z38-(+Z38*T40)),IF(Q40="Impacto",Z39,""))),"")</f>
        <v/>
      </c>
      <c r="Y40" s="109" t="str">
        <f t="shared" si="3"/>
        <v/>
      </c>
      <c r="Z40" s="110" t="str">
        <f t="shared" si="30"/>
        <v/>
      </c>
      <c r="AA40" s="109" t="str">
        <f t="shared" si="5"/>
        <v/>
      </c>
      <c r="AB40" s="110" t="str">
        <f t="shared" ref="AB40:AB42" si="34">IFERROR(IF(AND(Q39="Impacto",Q40="Impacto"),(AB39-(+AB39*T40)),IF(AND(Q39="Probabilidad",Q40="Impacto"),(AB38-(+AB38*T40)),IF(Q40="Probabilidad",AB39,""))),"")</f>
        <v/>
      </c>
      <c r="AC40" s="11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2"/>
      <c r="AE40" s="113"/>
      <c r="AF40" s="114"/>
      <c r="AG40" s="115"/>
      <c r="AH40" s="115"/>
      <c r="AI40" s="115"/>
      <c r="AJ40" s="113"/>
      <c r="AK40" s="11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customHeight="1" x14ac:dyDescent="0.3">
      <c r="A41" s="404"/>
      <c r="B41" s="407"/>
      <c r="C41" s="407"/>
      <c r="D41" s="407"/>
      <c r="E41" s="410"/>
      <c r="F41" s="407"/>
      <c r="G41" s="413"/>
      <c r="H41" s="392"/>
      <c r="I41" s="389"/>
      <c r="J41" s="386"/>
      <c r="K41" s="389">
        <f>IF(NOT(ISERROR(MATCH(J41,_xlfn.ANCHORARRAY(E52),0))),I54&amp;"Por favor no seleccionar los criterios de impacto",J41)</f>
        <v>0</v>
      </c>
      <c r="L41" s="392"/>
      <c r="M41" s="389"/>
      <c r="N41" s="419"/>
      <c r="O41" s="104">
        <v>5</v>
      </c>
      <c r="P41" s="171"/>
      <c r="Q41" s="105" t="str">
        <f t="shared" si="32"/>
        <v/>
      </c>
      <c r="R41" s="106"/>
      <c r="S41" s="106"/>
      <c r="T41" s="107" t="str">
        <f t="shared" si="29"/>
        <v/>
      </c>
      <c r="U41" s="106"/>
      <c r="V41" s="106"/>
      <c r="W41" s="106"/>
      <c r="X41" s="108" t="str">
        <f t="shared" si="33"/>
        <v/>
      </c>
      <c r="Y41" s="109" t="str">
        <f t="shared" si="3"/>
        <v/>
      </c>
      <c r="Z41" s="110" t="str">
        <f t="shared" si="30"/>
        <v/>
      </c>
      <c r="AA41" s="109" t="str">
        <f t="shared" si="5"/>
        <v/>
      </c>
      <c r="AB41" s="110" t="str">
        <f t="shared" si="34"/>
        <v/>
      </c>
      <c r="AC41" s="111" t="str">
        <f t="shared" ref="AC41:AC42" si="35">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2"/>
      <c r="AE41" s="113"/>
      <c r="AF41" s="114"/>
      <c r="AG41" s="115"/>
      <c r="AH41" s="115"/>
      <c r="AI41" s="115"/>
      <c r="AJ41" s="113"/>
      <c r="AK41" s="114"/>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customHeight="1" x14ac:dyDescent="0.3">
      <c r="A42" s="405"/>
      <c r="B42" s="408"/>
      <c r="C42" s="408"/>
      <c r="D42" s="408"/>
      <c r="E42" s="411"/>
      <c r="F42" s="408"/>
      <c r="G42" s="414"/>
      <c r="H42" s="393"/>
      <c r="I42" s="390"/>
      <c r="J42" s="387"/>
      <c r="K42" s="390">
        <f>IF(NOT(ISERROR(MATCH(J42,_xlfn.ANCHORARRAY(E53),0))),I55&amp;"Por favor no seleccionar los criterios de impacto",J42)</f>
        <v>0</v>
      </c>
      <c r="L42" s="393"/>
      <c r="M42" s="390"/>
      <c r="N42" s="420"/>
      <c r="O42" s="104">
        <v>6</v>
      </c>
      <c r="P42" s="171"/>
      <c r="Q42" s="105" t="str">
        <f t="shared" si="32"/>
        <v/>
      </c>
      <c r="R42" s="106"/>
      <c r="S42" s="106"/>
      <c r="T42" s="107" t="str">
        <f t="shared" si="29"/>
        <v/>
      </c>
      <c r="U42" s="106"/>
      <c r="V42" s="106"/>
      <c r="W42" s="106"/>
      <c r="X42" s="108" t="str">
        <f t="shared" si="33"/>
        <v/>
      </c>
      <c r="Y42" s="109" t="str">
        <f t="shared" si="3"/>
        <v/>
      </c>
      <c r="Z42" s="110" t="str">
        <f t="shared" si="30"/>
        <v/>
      </c>
      <c r="AA42" s="109" t="str">
        <f t="shared" si="5"/>
        <v/>
      </c>
      <c r="AB42" s="110" t="str">
        <f t="shared" si="34"/>
        <v/>
      </c>
      <c r="AC42" s="111" t="str">
        <f t="shared" si="35"/>
        <v/>
      </c>
      <c r="AD42" s="112"/>
      <c r="AE42" s="113"/>
      <c r="AF42" s="114"/>
      <c r="AG42" s="115"/>
      <c r="AH42" s="115"/>
      <c r="AI42" s="115"/>
      <c r="AJ42" s="113"/>
      <c r="AK42" s="114"/>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8" customHeight="1" x14ac:dyDescent="0.3">
      <c r="A43" s="403">
        <v>6</v>
      </c>
      <c r="B43" s="406"/>
      <c r="C43" s="406"/>
      <c r="D43" s="406"/>
      <c r="E43" s="409"/>
      <c r="F43" s="406"/>
      <c r="G43" s="412"/>
      <c r="H43" s="391" t="str">
        <f>IF(G43&lt;=0,"",IF(G43&lt;=2,"Muy Baja",IF(G43&lt;=24,"Baja",IF(G43&lt;=500,"Media",IF(G43&lt;=5000,"Alta","Muy Alta")))))</f>
        <v/>
      </c>
      <c r="I43" s="388" t="str">
        <f>IF(H43="","",IF(H43="Muy Baja",0.2,IF(H43="Baja",0.4,IF(H43="Media",0.6,IF(H43="Alta",0.8,IF(H43="Muy Alta",1,))))))</f>
        <v/>
      </c>
      <c r="J43" s="385"/>
      <c r="K43" s="388">
        <f>IF(NOT(ISERROR(MATCH(J43,'Tabla Impacto'!$B$221:$B$223,0))),'Tabla Impacto'!$F$223&amp;"Por favor no seleccionar los criterios de impacto(Afectación Económica o presupuestal y Pérdida Reputacional)",J43)</f>
        <v>0</v>
      </c>
      <c r="L43" s="391" t="str">
        <f>IF(OR(K43='Tabla Impacto'!$C$11,K43='Tabla Impacto'!$D$11),"Leve",IF(OR(K43='Tabla Impacto'!$C$12,K43='Tabla Impacto'!$D$12),"Menor",IF(OR(K43='Tabla Impacto'!$C$13,K43='Tabla Impacto'!$D$13),"Moderado",IF(OR(K43='Tabla Impacto'!$C$14,K43='Tabla Impacto'!$D$14),"Mayor",IF(OR(K43='Tabla Impacto'!$C$15,K43='Tabla Impacto'!$D$15),"Catastrófico","")))))</f>
        <v/>
      </c>
      <c r="M43" s="388" t="str">
        <f>IF(L43="","",IF(L43="Leve",0.2,IF(L43="Menor",0.4,IF(L43="Moderado",0.6,IF(L43="Mayor",0.8,IF(L43="Catastrófico",1,))))))</f>
        <v/>
      </c>
      <c r="N43" s="418"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104">
        <v>1</v>
      </c>
      <c r="P43" s="171"/>
      <c r="Q43" s="105"/>
      <c r="R43" s="106"/>
      <c r="S43" s="106"/>
      <c r="T43" s="107"/>
      <c r="U43" s="106"/>
      <c r="V43" s="106"/>
      <c r="W43" s="106"/>
      <c r="X43" s="108" t="str">
        <f>IFERROR(IF(Q43="Probabilidad",(I43-(+I43*T43)),IF(Q43="Impacto",I43,"")),"")</f>
        <v/>
      </c>
      <c r="Y43" s="109" t="str">
        <f>IFERROR(IF(X43="","",IF(X43&lt;=0.2,"Muy Baja",IF(X43&lt;=0.4,"Baja",IF(X43&lt;=0.6,"Media",IF(X43&lt;=0.8,"Alta","Muy Alta"))))),"")</f>
        <v/>
      </c>
      <c r="Z43" s="110" t="str">
        <f>+X43</f>
        <v/>
      </c>
      <c r="AA43" s="109" t="str">
        <f>IFERROR(IF(AB43="","",IF(AB43&lt;=0.2,"Leve",IF(AB43&lt;=0.4,"Menor",IF(AB43&lt;=0.6,"Moderado",IF(AB43&lt;=0.8,"Mayor","Catastrófico"))))),"")</f>
        <v/>
      </c>
      <c r="AB43" s="110" t="str">
        <f>IFERROR(IF(Q43="Impacto",(M43-(+M43*T43)),IF(Q43="Probabilidad",M43,"")),"")</f>
        <v/>
      </c>
      <c r="AC43" s="11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2"/>
      <c r="AE43" s="167"/>
      <c r="AF43" s="113"/>
      <c r="AG43" s="115"/>
      <c r="AH43" s="115"/>
      <c r="AI43" s="115"/>
      <c r="AJ43" s="113"/>
      <c r="AK43" s="114"/>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customHeight="1" x14ac:dyDescent="0.3">
      <c r="A44" s="404"/>
      <c r="B44" s="407"/>
      <c r="C44" s="407"/>
      <c r="D44" s="407"/>
      <c r="E44" s="410"/>
      <c r="F44" s="407"/>
      <c r="G44" s="413"/>
      <c r="H44" s="392"/>
      <c r="I44" s="389"/>
      <c r="J44" s="386"/>
      <c r="K44" s="389">
        <f>IF(NOT(ISERROR(MATCH(J44,_xlfn.ANCHORARRAY(E55),0))),I57&amp;"Por favor no seleccionar los criterios de impacto",J44)</f>
        <v>0</v>
      </c>
      <c r="L44" s="392"/>
      <c r="M44" s="389"/>
      <c r="N44" s="419"/>
      <c r="O44" s="104">
        <v>2</v>
      </c>
      <c r="P44" s="171"/>
      <c r="Q44" s="105" t="str">
        <f>IF(OR(R44="Preventivo",R44="Detectivo"),"Probabilidad",IF(R44="Correctivo","Impacto",""))</f>
        <v/>
      </c>
      <c r="R44" s="106"/>
      <c r="S44" s="106"/>
      <c r="T44" s="107" t="str">
        <f t="shared" ref="T44:T48" si="36">IF(AND(R44="Preventivo",S44="Automático"),"50%",IF(AND(R44="Preventivo",S44="Manual"),"40%",IF(AND(R44="Detectivo",S44="Automático"),"40%",IF(AND(R44="Detectivo",S44="Manual"),"30%",IF(AND(R44="Correctivo",S44="Automático"),"35%",IF(AND(R44="Correctivo",S44="Manual"),"25%",""))))))</f>
        <v/>
      </c>
      <c r="U44" s="106"/>
      <c r="V44" s="106"/>
      <c r="W44" s="106"/>
      <c r="X44" s="108" t="str">
        <f>IFERROR(IF(AND(Q43="Probabilidad",Q44="Probabilidad"),(Z43-(+Z43*T44)),IF(Q44="Probabilidad",(I43-(+I43*T44)),IF(Q44="Impacto",Z43,""))),"")</f>
        <v/>
      </c>
      <c r="Y44" s="109" t="str">
        <f t="shared" si="3"/>
        <v/>
      </c>
      <c r="Z44" s="110" t="str">
        <f t="shared" ref="Z44:Z48" si="37">+X44</f>
        <v/>
      </c>
      <c r="AA44" s="109" t="str">
        <f t="shared" si="5"/>
        <v/>
      </c>
      <c r="AB44" s="110" t="str">
        <f>IFERROR(IF(AND(Q43="Impacto",Q44="Impacto"),(AB43-(+AB43*T44)),IF(Q44="Impacto",(M43-(+M43*T44)),IF(Q44="Probabilidad",AB43,""))),"")</f>
        <v/>
      </c>
      <c r="AC44" s="111" t="str">
        <f t="shared" ref="AC44:AC45" si="38">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2"/>
      <c r="AE44" s="113"/>
      <c r="AF44" s="114"/>
      <c r="AG44" s="115"/>
      <c r="AH44" s="115"/>
      <c r="AI44" s="115"/>
      <c r="AJ44" s="113"/>
      <c r="AK44" s="114"/>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customHeight="1" x14ac:dyDescent="0.3">
      <c r="A45" s="404"/>
      <c r="B45" s="407"/>
      <c r="C45" s="407"/>
      <c r="D45" s="407"/>
      <c r="E45" s="410"/>
      <c r="F45" s="407"/>
      <c r="G45" s="413"/>
      <c r="H45" s="392"/>
      <c r="I45" s="389"/>
      <c r="J45" s="386"/>
      <c r="K45" s="389">
        <f>IF(NOT(ISERROR(MATCH(J45,_xlfn.ANCHORARRAY(E56),0))),I58&amp;"Por favor no seleccionar los criterios de impacto",J45)</f>
        <v>0</v>
      </c>
      <c r="L45" s="392"/>
      <c r="M45" s="389"/>
      <c r="N45" s="419"/>
      <c r="O45" s="104">
        <v>3</v>
      </c>
      <c r="P45" s="172"/>
      <c r="Q45" s="105" t="str">
        <f>IF(OR(R45="Preventivo",R45="Detectivo"),"Probabilidad",IF(R45="Correctivo","Impacto",""))</f>
        <v/>
      </c>
      <c r="R45" s="106"/>
      <c r="S45" s="106"/>
      <c r="T45" s="107" t="str">
        <f t="shared" si="36"/>
        <v/>
      </c>
      <c r="U45" s="106"/>
      <c r="V45" s="106"/>
      <c r="W45" s="106"/>
      <c r="X45" s="108" t="str">
        <f>IFERROR(IF(AND(Q44="Probabilidad",Q45="Probabilidad"),(Z44-(+Z44*T45)),IF(AND(Q44="Impacto",Q45="Probabilidad"),(Z43-(+Z43*T45)),IF(Q45="Impacto",Z44,""))),"")</f>
        <v/>
      </c>
      <c r="Y45" s="109" t="str">
        <f t="shared" si="3"/>
        <v/>
      </c>
      <c r="Z45" s="110" t="str">
        <f t="shared" si="37"/>
        <v/>
      </c>
      <c r="AA45" s="109" t="str">
        <f t="shared" si="5"/>
        <v/>
      </c>
      <c r="AB45" s="110" t="str">
        <f>IFERROR(IF(AND(Q44="Impacto",Q45="Impacto"),(AB44-(+AB44*T45)),IF(AND(Q44="Probabilidad",Q45="Impacto"),(AB43-(+AB43*T45)),IF(Q45="Probabilidad",AB44,""))),"")</f>
        <v/>
      </c>
      <c r="AC45" s="111" t="str">
        <f t="shared" si="38"/>
        <v/>
      </c>
      <c r="AD45" s="112"/>
      <c r="AE45" s="113"/>
      <c r="AF45" s="114"/>
      <c r="AG45" s="115"/>
      <c r="AH45" s="115"/>
      <c r="AI45" s="115"/>
      <c r="AJ45" s="113"/>
      <c r="AK45" s="114"/>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customHeight="1" x14ac:dyDescent="0.3">
      <c r="A46" s="404"/>
      <c r="B46" s="407"/>
      <c r="C46" s="407"/>
      <c r="D46" s="407"/>
      <c r="E46" s="410"/>
      <c r="F46" s="407"/>
      <c r="G46" s="413"/>
      <c r="H46" s="392"/>
      <c r="I46" s="389"/>
      <c r="J46" s="386"/>
      <c r="K46" s="389">
        <f>IF(NOT(ISERROR(MATCH(J46,_xlfn.ANCHORARRAY(E57),0))),I59&amp;"Por favor no seleccionar los criterios de impacto",J46)</f>
        <v>0</v>
      </c>
      <c r="L46" s="392"/>
      <c r="M46" s="389"/>
      <c r="N46" s="419"/>
      <c r="O46" s="104">
        <v>4</v>
      </c>
      <c r="P46" s="171"/>
      <c r="Q46" s="105" t="str">
        <f t="shared" ref="Q46:Q48" si="39">IF(OR(R46="Preventivo",R46="Detectivo"),"Probabilidad",IF(R46="Correctivo","Impacto",""))</f>
        <v/>
      </c>
      <c r="R46" s="106"/>
      <c r="S46" s="106"/>
      <c r="T46" s="107" t="str">
        <f t="shared" si="36"/>
        <v/>
      </c>
      <c r="U46" s="106"/>
      <c r="V46" s="106"/>
      <c r="W46" s="106"/>
      <c r="X46" s="108" t="str">
        <f t="shared" ref="X46:X48" si="40">IFERROR(IF(AND(Q45="Probabilidad",Q46="Probabilidad"),(Z45-(+Z45*T46)),IF(AND(Q45="Impacto",Q46="Probabilidad"),(Z44-(+Z44*T46)),IF(Q46="Impacto",Z45,""))),"")</f>
        <v/>
      </c>
      <c r="Y46" s="109" t="str">
        <f t="shared" si="3"/>
        <v/>
      </c>
      <c r="Z46" s="110" t="str">
        <f t="shared" si="37"/>
        <v/>
      </c>
      <c r="AA46" s="109" t="str">
        <f t="shared" si="5"/>
        <v/>
      </c>
      <c r="AB46" s="110" t="str">
        <f t="shared" ref="AB46:AB48" si="41">IFERROR(IF(AND(Q45="Impacto",Q46="Impacto"),(AB45-(+AB45*T46)),IF(AND(Q45="Probabilidad",Q46="Impacto"),(AB44-(+AB44*T46)),IF(Q46="Probabilidad",AB45,""))),"")</f>
        <v/>
      </c>
      <c r="AC46" s="11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2"/>
      <c r="AE46" s="113"/>
      <c r="AF46" s="114"/>
      <c r="AG46" s="115"/>
      <c r="AH46" s="115"/>
      <c r="AI46" s="115"/>
      <c r="AJ46" s="113"/>
      <c r="AK46" s="114"/>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customHeight="1" x14ac:dyDescent="0.3">
      <c r="A47" s="404"/>
      <c r="B47" s="407"/>
      <c r="C47" s="407"/>
      <c r="D47" s="407"/>
      <c r="E47" s="410"/>
      <c r="F47" s="407"/>
      <c r="G47" s="413"/>
      <c r="H47" s="392"/>
      <c r="I47" s="389"/>
      <c r="J47" s="386"/>
      <c r="K47" s="389">
        <f>IF(NOT(ISERROR(MATCH(J47,_xlfn.ANCHORARRAY(E58),0))),I60&amp;"Por favor no seleccionar los criterios de impacto",J47)</f>
        <v>0</v>
      </c>
      <c r="L47" s="392"/>
      <c r="M47" s="389"/>
      <c r="N47" s="419"/>
      <c r="O47" s="104">
        <v>5</v>
      </c>
      <c r="P47" s="171"/>
      <c r="Q47" s="105" t="str">
        <f t="shared" si="39"/>
        <v/>
      </c>
      <c r="R47" s="106"/>
      <c r="S47" s="106"/>
      <c r="T47" s="107" t="str">
        <f t="shared" si="36"/>
        <v/>
      </c>
      <c r="U47" s="106"/>
      <c r="V47" s="106"/>
      <c r="W47" s="106"/>
      <c r="X47" s="108" t="str">
        <f t="shared" si="40"/>
        <v/>
      </c>
      <c r="Y47" s="109" t="str">
        <f t="shared" si="3"/>
        <v/>
      </c>
      <c r="Z47" s="110" t="str">
        <f t="shared" si="37"/>
        <v/>
      </c>
      <c r="AA47" s="109" t="str">
        <f t="shared" si="5"/>
        <v/>
      </c>
      <c r="AB47" s="110" t="str">
        <f t="shared" si="41"/>
        <v/>
      </c>
      <c r="AC47" s="111" t="str">
        <f t="shared" ref="AC47" si="42">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2"/>
      <c r="AE47" s="113"/>
      <c r="AF47" s="114"/>
      <c r="AG47" s="115"/>
      <c r="AH47" s="115"/>
      <c r="AI47" s="115"/>
      <c r="AJ47" s="113"/>
      <c r="AK47" s="114"/>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customHeight="1" x14ac:dyDescent="0.3">
      <c r="A48" s="405"/>
      <c r="B48" s="408"/>
      <c r="C48" s="408"/>
      <c r="D48" s="408"/>
      <c r="E48" s="411"/>
      <c r="F48" s="408"/>
      <c r="G48" s="414"/>
      <c r="H48" s="393"/>
      <c r="I48" s="390"/>
      <c r="J48" s="387"/>
      <c r="K48" s="390">
        <f>IF(NOT(ISERROR(MATCH(J48,_xlfn.ANCHORARRAY(E59),0))),I61&amp;"Por favor no seleccionar los criterios de impacto",J48)</f>
        <v>0</v>
      </c>
      <c r="L48" s="393"/>
      <c r="M48" s="390"/>
      <c r="N48" s="420"/>
      <c r="O48" s="104">
        <v>6</v>
      </c>
      <c r="P48" s="171"/>
      <c r="Q48" s="105" t="str">
        <f t="shared" si="39"/>
        <v/>
      </c>
      <c r="R48" s="106"/>
      <c r="S48" s="106"/>
      <c r="T48" s="107" t="str">
        <f t="shared" si="36"/>
        <v/>
      </c>
      <c r="U48" s="106"/>
      <c r="V48" s="106"/>
      <c r="W48" s="106"/>
      <c r="X48" s="108" t="str">
        <f t="shared" si="40"/>
        <v/>
      </c>
      <c r="Y48" s="109" t="str">
        <f t="shared" si="3"/>
        <v/>
      </c>
      <c r="Z48" s="110" t="str">
        <f t="shared" si="37"/>
        <v/>
      </c>
      <c r="AA48" s="109" t="str">
        <f>IFERROR(IF(AB48="","",IF(AB48&lt;=0.2,"Leve",IF(AB48&lt;=0.4,"Menor",IF(AB48&lt;=0.6,"Moderado",IF(AB48&lt;=0.8,"Mayor","Catastrófico"))))),"")</f>
        <v/>
      </c>
      <c r="AB48" s="110" t="str">
        <f t="shared" si="41"/>
        <v/>
      </c>
      <c r="AC48" s="111"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2"/>
      <c r="AE48" s="113"/>
      <c r="AF48" s="114"/>
      <c r="AG48" s="115"/>
      <c r="AH48" s="115"/>
      <c r="AI48" s="115"/>
      <c r="AJ48" s="113"/>
      <c r="AK48" s="114"/>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8" customHeight="1" x14ac:dyDescent="0.3">
      <c r="A49" s="403">
        <v>7</v>
      </c>
      <c r="B49" s="406"/>
      <c r="C49" s="406"/>
      <c r="D49" s="406"/>
      <c r="E49" s="409"/>
      <c r="F49" s="406"/>
      <c r="G49" s="412"/>
      <c r="H49" s="391" t="str">
        <f>IF(G49&lt;=0,"",IF(G49&lt;=2,"Muy Baja",IF(G49&lt;=24,"Baja",IF(G49&lt;=500,"Media",IF(G49&lt;=5000,"Alta","Muy Alta")))))</f>
        <v/>
      </c>
      <c r="I49" s="388" t="str">
        <f>IF(H49="","",IF(H49="Muy Baja",0.2,IF(H49="Baja",0.4,IF(H49="Media",0.6,IF(H49="Alta",0.8,IF(H49="Muy Alta",1,))))))</f>
        <v/>
      </c>
      <c r="J49" s="385"/>
      <c r="K49" s="388">
        <f>IF(NOT(ISERROR(MATCH(J49,'Tabla Impacto'!$B$221:$B$223,0))),'Tabla Impacto'!$F$223&amp;"Por favor no seleccionar los criterios de impacto(Afectación Económica o presupuestal y Pérdida Reputacional)",J49)</f>
        <v>0</v>
      </c>
      <c r="L49" s="391" t="str">
        <f>IF(OR(K49='Tabla Impacto'!$C$11,K49='Tabla Impacto'!$D$11),"Leve",IF(OR(K49='Tabla Impacto'!$C$12,K49='Tabla Impacto'!$D$12),"Menor",IF(OR(K49='Tabla Impacto'!$C$13,K49='Tabla Impacto'!$D$13),"Moderado",IF(OR(K49='Tabla Impacto'!$C$14,K49='Tabla Impacto'!$D$14),"Mayor",IF(OR(K49='Tabla Impacto'!$C$15,K49='Tabla Impacto'!$D$15),"Catastrófico","")))))</f>
        <v/>
      </c>
      <c r="M49" s="388" t="str">
        <f>IF(L49="","",IF(L49="Leve",0.2,IF(L49="Menor",0.4,IF(L49="Moderado",0.6,IF(L49="Mayor",0.8,IF(L49="Catastrófico",1,))))))</f>
        <v/>
      </c>
      <c r="N49" s="418"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104">
        <v>1</v>
      </c>
      <c r="P49" s="171"/>
      <c r="Q49" s="158" t="str">
        <f>IF(OR(R49="Preventivo",R49="Detectivo"),"Probabilidad",IF(R49="Correctivo","Impacto",""))</f>
        <v/>
      </c>
      <c r="R49" s="161"/>
      <c r="S49" s="161"/>
      <c r="T49" s="162" t="str">
        <f>IF(AND(R49="Preventivo",S49="Automático"),"50%",IF(AND(R49="Preventivo",S49="Manual"),"40%",IF(AND(R49="Detectivo",S49="Automático"),"40%",IF(AND(R49="Detectivo",S49="Manual"),"30%",IF(AND(R49="Correctivo",S49="Automático"),"35%",IF(AND(R49="Correctivo",S49="Manual"),"25%",""))))))</f>
        <v/>
      </c>
      <c r="U49" s="161"/>
      <c r="V49" s="161"/>
      <c r="W49" s="161"/>
      <c r="X49" s="156" t="str">
        <f>IFERROR(IF(Q49="Probabilidad",(I49-(+I49*T49)),IF(Q49="Impacto",I49,"")),"")</f>
        <v/>
      </c>
      <c r="Y49" s="163" t="str">
        <f>IFERROR(IF(X49="","",IF(X49&lt;=0.2,"Muy Baja",IF(X49&lt;=0.4,"Baja",IF(X49&lt;=0.6,"Media",IF(X49&lt;=0.8,"Alta","Muy Alta"))))),"")</f>
        <v/>
      </c>
      <c r="Z49" s="164" t="str">
        <f>+X49</f>
        <v/>
      </c>
      <c r="AA49" s="163" t="str">
        <f>IFERROR(IF(AB49="","",IF(AB49&lt;=0.2,"Leve",IF(AB49&lt;=0.4,"Menor",IF(AB49&lt;=0.6,"Moderado",IF(AB49&lt;=0.8,"Mayor","Catastrófico"))))),"")</f>
        <v/>
      </c>
      <c r="AB49" s="164" t="str">
        <f>IFERROR(IF(Q49="Impacto",(M49-(+M49*T49)),IF(Q49="Probabilidad",M49,"")),"")</f>
        <v/>
      </c>
      <c r="AC49" s="165"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6"/>
      <c r="AE49" s="113"/>
      <c r="AF49" s="113"/>
      <c r="AG49" s="115"/>
      <c r="AH49" s="115"/>
      <c r="AI49" s="115"/>
      <c r="AJ49" s="113"/>
      <c r="AK49" s="114"/>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8" customHeight="1" x14ac:dyDescent="0.3">
      <c r="A50" s="404"/>
      <c r="B50" s="407"/>
      <c r="C50" s="407"/>
      <c r="D50" s="407"/>
      <c r="E50" s="410"/>
      <c r="F50" s="407"/>
      <c r="G50" s="413"/>
      <c r="H50" s="392"/>
      <c r="I50" s="389"/>
      <c r="J50" s="386"/>
      <c r="K50" s="389">
        <f>IF(NOT(ISERROR(MATCH(J50,_xlfn.ANCHORARRAY(E61),0))),I63&amp;"Por favor no seleccionar los criterios de impacto",J50)</f>
        <v>0</v>
      </c>
      <c r="L50" s="392"/>
      <c r="M50" s="389"/>
      <c r="N50" s="419"/>
      <c r="O50" s="104">
        <v>2</v>
      </c>
      <c r="P50" s="171"/>
      <c r="Q50" s="158" t="str">
        <f>IF(OR(R50="Preventivo",R50="Detectivo"),"Probabilidad",IF(R50="Correctivo","Impacto",""))</f>
        <v/>
      </c>
      <c r="R50" s="161"/>
      <c r="S50" s="161"/>
      <c r="T50" s="162" t="str">
        <f t="shared" ref="T50:T54" si="43">IF(AND(R50="Preventivo",S50="Automático"),"50%",IF(AND(R50="Preventivo",S50="Manual"),"40%",IF(AND(R50="Detectivo",S50="Automático"),"40%",IF(AND(R50="Detectivo",S50="Manual"),"30%",IF(AND(R50="Correctivo",S50="Automático"),"35%",IF(AND(R50="Correctivo",S50="Manual"),"25%",""))))))</f>
        <v/>
      </c>
      <c r="U50" s="161"/>
      <c r="V50" s="161"/>
      <c r="W50" s="161"/>
      <c r="X50" s="156" t="str">
        <f>IFERROR(IF(AND(Q49="Probabilidad",Q50="Probabilidad"),(Z49-(+Z49*T50)),IF(Q50="Probabilidad",(I49-(+I49*T50)),IF(Q50="Impacto",Z49,""))),"")</f>
        <v/>
      </c>
      <c r="Y50" s="163" t="str">
        <f t="shared" si="3"/>
        <v/>
      </c>
      <c r="Z50" s="164" t="str">
        <f t="shared" ref="Z50:Z54" si="44">+X50</f>
        <v/>
      </c>
      <c r="AA50" s="163" t="str">
        <f t="shared" si="5"/>
        <v/>
      </c>
      <c r="AB50" s="164" t="str">
        <f>IFERROR(IF(AND(Q49="Impacto",Q50="Impacto"),(AB49-(+AB49*T50)),IF(Q50="Impacto",(M49-(+M49*T50)),IF(Q50="Probabilidad",AB49,""))),"")</f>
        <v/>
      </c>
      <c r="AC50" s="165" t="str">
        <f t="shared" ref="AC50:AC51" si="45">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66"/>
      <c r="AE50" s="113"/>
      <c r="AF50" s="114"/>
      <c r="AG50" s="115"/>
      <c r="AH50" s="115"/>
      <c r="AI50" s="115"/>
      <c r="AJ50" s="113"/>
      <c r="AK50" s="114"/>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 customHeight="1" x14ac:dyDescent="0.3">
      <c r="A51" s="404"/>
      <c r="B51" s="407"/>
      <c r="C51" s="407"/>
      <c r="D51" s="407"/>
      <c r="E51" s="410"/>
      <c r="F51" s="407"/>
      <c r="G51" s="413"/>
      <c r="H51" s="392"/>
      <c r="I51" s="389"/>
      <c r="J51" s="386"/>
      <c r="K51" s="389">
        <f>IF(NOT(ISERROR(MATCH(J51,_xlfn.ANCHORARRAY(E62),0))),I64&amp;"Por favor no seleccionar los criterios de impacto",J51)</f>
        <v>0</v>
      </c>
      <c r="L51" s="392"/>
      <c r="M51" s="389"/>
      <c r="N51" s="419"/>
      <c r="O51" s="104">
        <v>3</v>
      </c>
      <c r="P51" s="172"/>
      <c r="Q51" s="105" t="str">
        <f>IF(OR(R51="Preventivo",R51="Detectivo"),"Probabilidad",IF(R51="Correctivo","Impacto",""))</f>
        <v/>
      </c>
      <c r="R51" s="106"/>
      <c r="S51" s="106"/>
      <c r="T51" s="107" t="str">
        <f t="shared" si="43"/>
        <v/>
      </c>
      <c r="U51" s="106"/>
      <c r="V51" s="106"/>
      <c r="W51" s="106"/>
      <c r="X51" s="108" t="str">
        <f>IFERROR(IF(AND(Q50="Probabilidad",Q51="Probabilidad"),(Z50-(+Z50*T51)),IF(AND(Q50="Impacto",Q51="Probabilidad"),(Z49-(+Z49*T51)),IF(Q51="Impacto",Z50,""))),"")</f>
        <v/>
      </c>
      <c r="Y51" s="109" t="str">
        <f t="shared" si="3"/>
        <v/>
      </c>
      <c r="Z51" s="110" t="str">
        <f t="shared" si="44"/>
        <v/>
      </c>
      <c r="AA51" s="109" t="str">
        <f t="shared" si="5"/>
        <v/>
      </c>
      <c r="AB51" s="110" t="str">
        <f>IFERROR(IF(AND(Q50="Impacto",Q51="Impacto"),(AB50-(+AB50*T51)),IF(AND(Q50="Probabilidad",Q51="Impacto"),(AB49-(+AB49*T51)),IF(Q51="Probabilidad",AB50,""))),"")</f>
        <v/>
      </c>
      <c r="AC51" s="111" t="str">
        <f t="shared" si="45"/>
        <v/>
      </c>
      <c r="AD51" s="112"/>
      <c r="AE51" s="113"/>
      <c r="AF51" s="114"/>
      <c r="AG51" s="115"/>
      <c r="AH51" s="115"/>
      <c r="AI51" s="115"/>
      <c r="AJ51" s="113"/>
      <c r="AK51" s="114"/>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customHeight="1" x14ac:dyDescent="0.3">
      <c r="A52" s="404"/>
      <c r="B52" s="407"/>
      <c r="C52" s="407"/>
      <c r="D52" s="407"/>
      <c r="E52" s="410"/>
      <c r="F52" s="407"/>
      <c r="G52" s="413"/>
      <c r="H52" s="392"/>
      <c r="I52" s="389"/>
      <c r="J52" s="386"/>
      <c r="K52" s="389">
        <f>IF(NOT(ISERROR(MATCH(J52,_xlfn.ANCHORARRAY(E63),0))),I65&amp;"Por favor no seleccionar los criterios de impacto",J52)</f>
        <v>0</v>
      </c>
      <c r="L52" s="392"/>
      <c r="M52" s="389"/>
      <c r="N52" s="419"/>
      <c r="O52" s="104">
        <v>4</v>
      </c>
      <c r="P52" s="171"/>
      <c r="Q52" s="105" t="str">
        <f t="shared" ref="Q52:Q54" si="46">IF(OR(R52="Preventivo",R52="Detectivo"),"Probabilidad",IF(R52="Correctivo","Impacto",""))</f>
        <v/>
      </c>
      <c r="R52" s="106"/>
      <c r="S52" s="106"/>
      <c r="T52" s="107" t="str">
        <f t="shared" si="43"/>
        <v/>
      </c>
      <c r="U52" s="106"/>
      <c r="V52" s="106"/>
      <c r="W52" s="106"/>
      <c r="X52" s="108" t="str">
        <f t="shared" ref="X52:X54" si="47">IFERROR(IF(AND(Q51="Probabilidad",Q52="Probabilidad"),(Z51-(+Z51*T52)),IF(AND(Q51="Impacto",Q52="Probabilidad"),(Z50-(+Z50*T52)),IF(Q52="Impacto",Z51,""))),"")</f>
        <v/>
      </c>
      <c r="Y52" s="109" t="str">
        <f t="shared" si="3"/>
        <v/>
      </c>
      <c r="Z52" s="110" t="str">
        <f t="shared" si="44"/>
        <v/>
      </c>
      <c r="AA52" s="109" t="str">
        <f t="shared" si="5"/>
        <v/>
      </c>
      <c r="AB52" s="110" t="str">
        <f t="shared" ref="AB52:AB54" si="48">IFERROR(IF(AND(Q51="Impacto",Q52="Impacto"),(AB51-(+AB51*T52)),IF(AND(Q51="Probabilidad",Q52="Impacto"),(AB50-(+AB50*T52)),IF(Q52="Probabilidad",AB51,""))),"")</f>
        <v/>
      </c>
      <c r="AC52" s="11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2"/>
      <c r="AE52" s="113"/>
      <c r="AF52" s="114"/>
      <c r="AG52" s="115"/>
      <c r="AH52" s="115"/>
      <c r="AI52" s="115"/>
      <c r="AJ52" s="113"/>
      <c r="AK52" s="114"/>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customHeight="1" x14ac:dyDescent="0.3">
      <c r="A53" s="404"/>
      <c r="B53" s="407"/>
      <c r="C53" s="407"/>
      <c r="D53" s="407"/>
      <c r="E53" s="410"/>
      <c r="F53" s="407"/>
      <c r="G53" s="413"/>
      <c r="H53" s="392"/>
      <c r="I53" s="389"/>
      <c r="J53" s="386"/>
      <c r="K53" s="389">
        <f>IF(NOT(ISERROR(MATCH(J53,_xlfn.ANCHORARRAY(E64),0))),I66&amp;"Por favor no seleccionar los criterios de impacto",J53)</f>
        <v>0</v>
      </c>
      <c r="L53" s="392"/>
      <c r="M53" s="389"/>
      <c r="N53" s="419"/>
      <c r="O53" s="104">
        <v>5</v>
      </c>
      <c r="P53" s="171"/>
      <c r="Q53" s="105" t="str">
        <f t="shared" si="46"/>
        <v/>
      </c>
      <c r="R53" s="106"/>
      <c r="S53" s="106"/>
      <c r="T53" s="107" t="str">
        <f t="shared" si="43"/>
        <v/>
      </c>
      <c r="U53" s="106"/>
      <c r="V53" s="106"/>
      <c r="W53" s="106"/>
      <c r="X53" s="108" t="str">
        <f t="shared" si="47"/>
        <v/>
      </c>
      <c r="Y53" s="109" t="str">
        <f t="shared" si="3"/>
        <v/>
      </c>
      <c r="Z53" s="110" t="str">
        <f t="shared" si="44"/>
        <v/>
      </c>
      <c r="AA53" s="109" t="str">
        <f t="shared" si="5"/>
        <v/>
      </c>
      <c r="AB53" s="110" t="str">
        <f t="shared" si="48"/>
        <v/>
      </c>
      <c r="AC53" s="111" t="str">
        <f t="shared" ref="AC53:AC54" si="49">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2"/>
      <c r="AE53" s="113"/>
      <c r="AF53" s="114"/>
      <c r="AG53" s="115"/>
      <c r="AH53" s="115"/>
      <c r="AI53" s="115"/>
      <c r="AJ53" s="113"/>
      <c r="AK53" s="114"/>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customHeight="1" x14ac:dyDescent="0.3">
      <c r="A54" s="405"/>
      <c r="B54" s="408"/>
      <c r="C54" s="408"/>
      <c r="D54" s="408"/>
      <c r="E54" s="411"/>
      <c r="F54" s="408"/>
      <c r="G54" s="414"/>
      <c r="H54" s="393"/>
      <c r="I54" s="390"/>
      <c r="J54" s="387"/>
      <c r="K54" s="390">
        <f>IF(NOT(ISERROR(MATCH(J54,_xlfn.ANCHORARRAY(E65),0))),I67&amp;"Por favor no seleccionar los criterios de impacto",J54)</f>
        <v>0</v>
      </c>
      <c r="L54" s="393"/>
      <c r="M54" s="390"/>
      <c r="N54" s="420"/>
      <c r="O54" s="104">
        <v>6</v>
      </c>
      <c r="P54" s="171"/>
      <c r="Q54" s="105" t="str">
        <f t="shared" si="46"/>
        <v/>
      </c>
      <c r="R54" s="106"/>
      <c r="S54" s="106"/>
      <c r="T54" s="107" t="str">
        <f t="shared" si="43"/>
        <v/>
      </c>
      <c r="U54" s="106"/>
      <c r="V54" s="106"/>
      <c r="W54" s="106"/>
      <c r="X54" s="108" t="str">
        <f t="shared" si="47"/>
        <v/>
      </c>
      <c r="Y54" s="109" t="str">
        <f t="shared" si="3"/>
        <v/>
      </c>
      <c r="Z54" s="110" t="str">
        <f t="shared" si="44"/>
        <v/>
      </c>
      <c r="AA54" s="109" t="str">
        <f t="shared" si="5"/>
        <v/>
      </c>
      <c r="AB54" s="110" t="str">
        <f t="shared" si="48"/>
        <v/>
      </c>
      <c r="AC54" s="111" t="str">
        <f t="shared" si="49"/>
        <v/>
      </c>
      <c r="AD54" s="112"/>
      <c r="AE54" s="113"/>
      <c r="AF54" s="114"/>
      <c r="AG54" s="115"/>
      <c r="AH54" s="115"/>
      <c r="AI54" s="115"/>
      <c r="AJ54" s="113"/>
      <c r="AK54" s="114"/>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customHeight="1" x14ac:dyDescent="0.3">
      <c r="A55" s="403">
        <v>8</v>
      </c>
      <c r="B55" s="406"/>
      <c r="C55" s="406"/>
      <c r="D55" s="406"/>
      <c r="E55" s="409"/>
      <c r="F55" s="406"/>
      <c r="G55" s="412"/>
      <c r="H55" s="391" t="str">
        <f>IF(G55&lt;=0,"",IF(G55&lt;=2,"Muy Baja",IF(G55&lt;=24,"Baja",IF(G55&lt;=500,"Media",IF(G55&lt;=5000,"Alta","Muy Alta")))))</f>
        <v/>
      </c>
      <c r="I55" s="388" t="str">
        <f>IF(H55="","",IF(H55="Muy Baja",0.2,IF(H55="Baja",0.4,IF(H55="Media",0.6,IF(H55="Alta",0.8,IF(H55="Muy Alta",1,))))))</f>
        <v/>
      </c>
      <c r="J55" s="385"/>
      <c r="K55" s="388">
        <f>IF(NOT(ISERROR(MATCH(J55,'Tabla Impacto'!$B$221:$B$223,0))),'Tabla Impacto'!$F$223&amp;"Por favor no seleccionar los criterios de impacto(Afectación Económica o presupuestal y Pérdida Reputacional)",J55)</f>
        <v>0</v>
      </c>
      <c r="L55" s="391" t="str">
        <f>IF(OR(K55='Tabla Impacto'!$C$11,K55='Tabla Impacto'!$D$11),"Leve",IF(OR(K55='Tabla Impacto'!$C$12,K55='Tabla Impacto'!$D$12),"Menor",IF(OR(K55='Tabla Impacto'!$C$13,K55='Tabla Impacto'!$D$13),"Moderado",IF(OR(K55='Tabla Impacto'!$C$14,K55='Tabla Impacto'!$D$14),"Mayor",IF(OR(K55='Tabla Impacto'!$C$15,K55='Tabla Impacto'!$D$15),"Catastrófico","")))))</f>
        <v/>
      </c>
      <c r="M55" s="388" t="str">
        <f>IF(L55="","",IF(L55="Leve",0.2,IF(L55="Menor",0.4,IF(L55="Moderado",0.6,IF(L55="Mayor",0.8,IF(L55="Catastrófico",1,))))))</f>
        <v/>
      </c>
      <c r="N55" s="418"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
      </c>
      <c r="O55" s="104">
        <v>1</v>
      </c>
      <c r="P55" s="171"/>
      <c r="Q55" s="158"/>
      <c r="R55" s="161"/>
      <c r="S55" s="161"/>
      <c r="T55" s="162" t="str">
        <f>IF(AND(R55="Preventivo",S55="Automático"),"50%",IF(AND(R55="Preventivo",S55="Manual"),"40%",IF(AND(R55="Detectivo",S55="Automático"),"40%",IF(AND(R55="Detectivo",S55="Manual"),"30%",IF(AND(R55="Correctivo",S55="Automático"),"35%",IF(AND(R55="Correctivo",S55="Manual"),"25%",""))))))</f>
        <v/>
      </c>
      <c r="U55" s="161"/>
      <c r="V55" s="161"/>
      <c r="W55" s="161"/>
      <c r="X55" s="156" t="str">
        <f>IFERROR(IF(Q55="Probabilidad",(I55-(+I55*T55)),IF(Q55="Impacto",I55,"")),"")</f>
        <v/>
      </c>
      <c r="Y55" s="163" t="str">
        <f>IFERROR(IF(X55="","",IF(X55&lt;=0.2,"Muy Baja",IF(X55&lt;=0.4,"Baja",IF(X55&lt;=0.6,"Media",IF(X55&lt;=0.8,"Alta","Muy Alta"))))),"")</f>
        <v/>
      </c>
      <c r="Z55" s="164" t="str">
        <f>+X55</f>
        <v/>
      </c>
      <c r="AA55" s="163" t="str">
        <f>IFERROR(IF(AB55="","",IF(AB55&lt;=0.2,"Leve",IF(AB55&lt;=0.4,"Menor",IF(AB55&lt;=0.6,"Moderado",IF(AB55&lt;=0.8,"Mayor","Catastrófico"))))),"")</f>
        <v/>
      </c>
      <c r="AB55" s="164" t="str">
        <f>IFERROR(IF(Q55="Impacto",(M55-(+M55*T55)),IF(Q55="Probabilidad",M55,"")),"")</f>
        <v/>
      </c>
      <c r="AC55" s="165"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66"/>
      <c r="AE55" s="113"/>
      <c r="AF55" s="113"/>
      <c r="AG55" s="115"/>
      <c r="AH55" s="115"/>
      <c r="AI55" s="115"/>
      <c r="AJ55" s="113"/>
      <c r="AK55" s="114"/>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8" customHeight="1" x14ac:dyDescent="0.3">
      <c r="A56" s="404"/>
      <c r="B56" s="407"/>
      <c r="C56" s="407"/>
      <c r="D56" s="407"/>
      <c r="E56" s="410"/>
      <c r="F56" s="407"/>
      <c r="G56" s="413"/>
      <c r="H56" s="392"/>
      <c r="I56" s="389"/>
      <c r="J56" s="386"/>
      <c r="K56" s="389">
        <f>IF(NOT(ISERROR(MATCH(J56,_xlfn.ANCHORARRAY(E67),0))),I69&amp;"Por favor no seleccionar los criterios de impacto",J56)</f>
        <v>0</v>
      </c>
      <c r="L56" s="392"/>
      <c r="M56" s="389"/>
      <c r="N56" s="419"/>
      <c r="O56" s="104">
        <v>2</v>
      </c>
      <c r="P56" s="171"/>
      <c r="Q56" s="105" t="str">
        <f>IF(OR(R56="Preventivo",R56="Detectivo"),"Probabilidad",IF(R56="Correctivo","Impacto",""))</f>
        <v/>
      </c>
      <c r="R56" s="106"/>
      <c r="S56" s="106"/>
      <c r="T56" s="107" t="str">
        <f t="shared" ref="T56:T60" si="50">IF(AND(R56="Preventivo",S56="Automático"),"50%",IF(AND(R56="Preventivo",S56="Manual"),"40%",IF(AND(R56="Detectivo",S56="Automático"),"40%",IF(AND(R56="Detectivo",S56="Manual"),"30%",IF(AND(R56="Correctivo",S56="Automático"),"35%",IF(AND(R56="Correctivo",S56="Manual"),"25%",""))))))</f>
        <v/>
      </c>
      <c r="U56" s="106"/>
      <c r="V56" s="106"/>
      <c r="W56" s="106"/>
      <c r="X56" s="108" t="str">
        <f>IFERROR(IF(AND(Q55="Probabilidad",Q56="Probabilidad"),(Z55-(+Z55*T56)),IF(Q56="Probabilidad",(I55-(+I55*T56)),IF(Q56="Impacto",Z55,""))),"")</f>
        <v/>
      </c>
      <c r="Y56" s="109" t="str">
        <f t="shared" si="3"/>
        <v/>
      </c>
      <c r="Z56" s="110" t="str">
        <f t="shared" ref="Z56:Z60" si="51">+X56</f>
        <v/>
      </c>
      <c r="AA56" s="109" t="str">
        <f t="shared" si="5"/>
        <v/>
      </c>
      <c r="AB56" s="110" t="str">
        <f>IFERROR(IF(AND(Q55="Impacto",Q56="Impacto"),(AB55-(+AB55*T56)),IF(Q56="Impacto",(M55-(+M55*T56)),IF(Q56="Probabilidad",AB55,""))),"")</f>
        <v/>
      </c>
      <c r="AC56" s="111" t="str">
        <f t="shared" ref="AC56:AC57" si="52">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2"/>
      <c r="AE56" s="113"/>
      <c r="AF56" s="114"/>
      <c r="AG56" s="115"/>
      <c r="AH56" s="115"/>
      <c r="AI56" s="115"/>
      <c r="AJ56" s="113"/>
      <c r="AK56" s="114"/>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8" customHeight="1" x14ac:dyDescent="0.3">
      <c r="A57" s="404"/>
      <c r="B57" s="407"/>
      <c r="C57" s="407"/>
      <c r="D57" s="407"/>
      <c r="E57" s="410"/>
      <c r="F57" s="407"/>
      <c r="G57" s="413"/>
      <c r="H57" s="392"/>
      <c r="I57" s="389"/>
      <c r="J57" s="386"/>
      <c r="K57" s="389">
        <f>IF(NOT(ISERROR(MATCH(J57,_xlfn.ANCHORARRAY(E68),0))),I70&amp;"Por favor no seleccionar los criterios de impacto",J57)</f>
        <v>0</v>
      </c>
      <c r="L57" s="392"/>
      <c r="M57" s="389"/>
      <c r="N57" s="419"/>
      <c r="O57" s="104">
        <v>3</v>
      </c>
      <c r="P57" s="172"/>
      <c r="Q57" s="105" t="str">
        <f>IF(OR(R57="Preventivo",R57="Detectivo"),"Probabilidad",IF(R57="Correctivo","Impacto",""))</f>
        <v/>
      </c>
      <c r="R57" s="106"/>
      <c r="S57" s="106"/>
      <c r="T57" s="107" t="str">
        <f t="shared" si="50"/>
        <v/>
      </c>
      <c r="U57" s="106"/>
      <c r="V57" s="106"/>
      <c r="W57" s="106"/>
      <c r="X57" s="108" t="str">
        <f>IFERROR(IF(AND(Q56="Probabilidad",Q57="Probabilidad"),(Z56-(+Z56*T57)),IF(AND(Q56="Impacto",Q57="Probabilidad"),(Z55-(+Z55*T57)),IF(Q57="Impacto",Z56,""))),"")</f>
        <v/>
      </c>
      <c r="Y57" s="109" t="str">
        <f t="shared" si="3"/>
        <v/>
      </c>
      <c r="Z57" s="110" t="str">
        <f t="shared" si="51"/>
        <v/>
      </c>
      <c r="AA57" s="109" t="str">
        <f t="shared" si="5"/>
        <v/>
      </c>
      <c r="AB57" s="110" t="str">
        <f>IFERROR(IF(AND(Q56="Impacto",Q57="Impacto"),(AB56-(+AB56*T57)),IF(AND(Q56="Probabilidad",Q57="Impacto"),(AB55-(+AB55*T57)),IF(Q57="Probabilidad",AB56,""))),"")</f>
        <v/>
      </c>
      <c r="AC57" s="111" t="str">
        <f t="shared" si="52"/>
        <v/>
      </c>
      <c r="AD57" s="112"/>
      <c r="AE57" s="113"/>
      <c r="AF57" s="114"/>
      <c r="AG57" s="115"/>
      <c r="AH57" s="115"/>
      <c r="AI57" s="115"/>
      <c r="AJ57" s="113"/>
      <c r="AK57" s="114"/>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8" customHeight="1" x14ac:dyDescent="0.3">
      <c r="A58" s="404"/>
      <c r="B58" s="407"/>
      <c r="C58" s="407"/>
      <c r="D58" s="407"/>
      <c r="E58" s="410"/>
      <c r="F58" s="407"/>
      <c r="G58" s="413"/>
      <c r="H58" s="392"/>
      <c r="I58" s="389"/>
      <c r="J58" s="386"/>
      <c r="K58" s="389">
        <f>IF(NOT(ISERROR(MATCH(J58,_xlfn.ANCHORARRAY(E69),0))),I71&amp;"Por favor no seleccionar los criterios de impacto",J58)</f>
        <v>0</v>
      </c>
      <c r="L58" s="392"/>
      <c r="M58" s="389"/>
      <c r="N58" s="419"/>
      <c r="O58" s="104">
        <v>4</v>
      </c>
      <c r="P58" s="171"/>
      <c r="Q58" s="105" t="str">
        <f t="shared" ref="Q58:Q60" si="53">IF(OR(R58="Preventivo",R58="Detectivo"),"Probabilidad",IF(R58="Correctivo","Impacto",""))</f>
        <v/>
      </c>
      <c r="R58" s="106"/>
      <c r="S58" s="106"/>
      <c r="T58" s="107" t="str">
        <f t="shared" si="50"/>
        <v/>
      </c>
      <c r="U58" s="106"/>
      <c r="V58" s="106"/>
      <c r="W58" s="106"/>
      <c r="X58" s="108" t="str">
        <f t="shared" ref="X58:X60" si="54">IFERROR(IF(AND(Q57="Probabilidad",Q58="Probabilidad"),(Z57-(+Z57*T58)),IF(AND(Q57="Impacto",Q58="Probabilidad"),(Z56-(+Z56*T58)),IF(Q58="Impacto",Z57,""))),"")</f>
        <v/>
      </c>
      <c r="Y58" s="109" t="str">
        <f t="shared" si="3"/>
        <v/>
      </c>
      <c r="Z58" s="110" t="str">
        <f t="shared" si="51"/>
        <v/>
      </c>
      <c r="AA58" s="109" t="str">
        <f t="shared" si="5"/>
        <v/>
      </c>
      <c r="AB58" s="110" t="str">
        <f t="shared" ref="AB58:AB60" si="55">IFERROR(IF(AND(Q57="Impacto",Q58="Impacto"),(AB57-(+AB57*T58)),IF(AND(Q57="Probabilidad",Q58="Impacto"),(AB56-(+AB56*T58)),IF(Q58="Probabilidad",AB57,""))),"")</f>
        <v/>
      </c>
      <c r="AC58" s="11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2"/>
      <c r="AE58" s="113"/>
      <c r="AF58" s="114"/>
      <c r="AG58" s="115"/>
      <c r="AH58" s="115"/>
      <c r="AI58" s="115"/>
      <c r="AJ58" s="113"/>
      <c r="AK58" s="114"/>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 customHeight="1" x14ac:dyDescent="0.3">
      <c r="A59" s="404"/>
      <c r="B59" s="407"/>
      <c r="C59" s="407"/>
      <c r="D59" s="407"/>
      <c r="E59" s="410"/>
      <c r="F59" s="407"/>
      <c r="G59" s="413"/>
      <c r="H59" s="392"/>
      <c r="I59" s="389"/>
      <c r="J59" s="386"/>
      <c r="K59" s="389">
        <f>IF(NOT(ISERROR(MATCH(J59,_xlfn.ANCHORARRAY(E70),0))),I72&amp;"Por favor no seleccionar los criterios de impacto",J59)</f>
        <v>0</v>
      </c>
      <c r="L59" s="392"/>
      <c r="M59" s="389"/>
      <c r="N59" s="419"/>
      <c r="O59" s="104">
        <v>5</v>
      </c>
      <c r="P59" s="171"/>
      <c r="Q59" s="105" t="str">
        <f t="shared" si="53"/>
        <v/>
      </c>
      <c r="R59" s="106"/>
      <c r="S59" s="106"/>
      <c r="T59" s="107" t="str">
        <f t="shared" si="50"/>
        <v/>
      </c>
      <c r="U59" s="106"/>
      <c r="V59" s="106"/>
      <c r="W59" s="106"/>
      <c r="X59" s="108" t="str">
        <f t="shared" si="54"/>
        <v/>
      </c>
      <c r="Y59" s="109" t="str">
        <f t="shared" si="3"/>
        <v/>
      </c>
      <c r="Z59" s="110" t="str">
        <f t="shared" si="51"/>
        <v/>
      </c>
      <c r="AA59" s="109" t="str">
        <f t="shared" si="5"/>
        <v/>
      </c>
      <c r="AB59" s="110" t="str">
        <f t="shared" si="55"/>
        <v/>
      </c>
      <c r="AC59" s="111" t="str">
        <f t="shared" ref="AC59:AC60" si="56">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2"/>
      <c r="AE59" s="113"/>
      <c r="AF59" s="114"/>
      <c r="AG59" s="115"/>
      <c r="AH59" s="115"/>
      <c r="AI59" s="115"/>
      <c r="AJ59" s="113"/>
      <c r="AK59" s="114"/>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 customHeight="1" x14ac:dyDescent="0.3">
      <c r="A60" s="405"/>
      <c r="B60" s="408"/>
      <c r="C60" s="408"/>
      <c r="D60" s="408"/>
      <c r="E60" s="411"/>
      <c r="F60" s="408"/>
      <c r="G60" s="414"/>
      <c r="H60" s="393"/>
      <c r="I60" s="390"/>
      <c r="J60" s="387"/>
      <c r="K60" s="390">
        <f>IF(NOT(ISERROR(MATCH(J60,_xlfn.ANCHORARRAY(E71),0))),I73&amp;"Por favor no seleccionar los criterios de impacto",J60)</f>
        <v>0</v>
      </c>
      <c r="L60" s="393"/>
      <c r="M60" s="390"/>
      <c r="N60" s="420"/>
      <c r="O60" s="104">
        <v>6</v>
      </c>
      <c r="P60" s="171"/>
      <c r="Q60" s="105" t="str">
        <f t="shared" si="53"/>
        <v/>
      </c>
      <c r="R60" s="106"/>
      <c r="S60" s="106"/>
      <c r="T60" s="107" t="str">
        <f t="shared" si="50"/>
        <v/>
      </c>
      <c r="U60" s="106"/>
      <c r="V60" s="106"/>
      <c r="W60" s="106"/>
      <c r="X60" s="108" t="str">
        <f t="shared" si="54"/>
        <v/>
      </c>
      <c r="Y60" s="109" t="str">
        <f t="shared" si="3"/>
        <v/>
      </c>
      <c r="Z60" s="110" t="str">
        <f t="shared" si="51"/>
        <v/>
      </c>
      <c r="AA60" s="109" t="str">
        <f t="shared" si="5"/>
        <v/>
      </c>
      <c r="AB60" s="110" t="str">
        <f t="shared" si="55"/>
        <v/>
      </c>
      <c r="AC60" s="111" t="str">
        <f t="shared" si="56"/>
        <v/>
      </c>
      <c r="AD60" s="112"/>
      <c r="AE60" s="113"/>
      <c r="AF60" s="114"/>
      <c r="AG60" s="115"/>
      <c r="AH60" s="115"/>
      <c r="AI60" s="115"/>
      <c r="AJ60" s="113"/>
      <c r="AK60" s="114"/>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customHeight="1" x14ac:dyDescent="0.3">
      <c r="A61" s="403">
        <v>9</v>
      </c>
      <c r="B61" s="406"/>
      <c r="C61" s="406"/>
      <c r="D61" s="406"/>
      <c r="E61" s="409"/>
      <c r="F61" s="406"/>
      <c r="G61" s="412"/>
      <c r="H61" s="391" t="str">
        <f>IF(G61&lt;=0,"",IF(G61&lt;=2,"Muy Baja",IF(G61&lt;=24,"Baja",IF(G61&lt;=500,"Media",IF(G61&lt;=5000,"Alta","Muy Alta")))))</f>
        <v/>
      </c>
      <c r="I61" s="388" t="str">
        <f>IF(H61="","",IF(H61="Muy Baja",0.2,IF(H61="Baja",0.4,IF(H61="Media",0.6,IF(H61="Alta",0.8,IF(H61="Muy Alta",1,))))))</f>
        <v/>
      </c>
      <c r="J61" s="385"/>
      <c r="K61" s="388">
        <f>IF(NOT(ISERROR(MATCH(J61,'Tabla Impacto'!$B$221:$B$223,0))),'Tabla Impacto'!$F$223&amp;"Por favor no seleccionar los criterios de impacto(Afectación Económica o presupuestal y Pérdida Reputacional)",J61)</f>
        <v>0</v>
      </c>
      <c r="L61" s="391" t="str">
        <f>IF(OR(K61='Tabla Impacto'!$C$11,K61='Tabla Impacto'!$D$11),"Leve",IF(OR(K61='Tabla Impacto'!$C$12,K61='Tabla Impacto'!$D$12),"Menor",IF(OR(K61='Tabla Impacto'!$C$13,K61='Tabla Impacto'!$D$13),"Moderado",IF(OR(K61='Tabla Impacto'!$C$14,K61='Tabla Impacto'!$D$14),"Mayor",IF(OR(K61='Tabla Impacto'!$C$15,K61='Tabla Impacto'!$D$15),"Catastrófico","")))))</f>
        <v/>
      </c>
      <c r="M61" s="388" t="str">
        <f>IF(L61="","",IF(L61="Leve",0.2,IF(L61="Menor",0.4,IF(L61="Moderado",0.6,IF(L61="Mayor",0.8,IF(L61="Catastrófico",1,))))))</f>
        <v/>
      </c>
      <c r="N61" s="418"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
      </c>
      <c r="O61" s="104">
        <v>1</v>
      </c>
      <c r="P61" s="171"/>
      <c r="Q61" s="158"/>
      <c r="R61" s="161"/>
      <c r="S61" s="161"/>
      <c r="T61" s="162" t="str">
        <f>IF(AND(R61="Preventivo",S61="Automático"),"50%",IF(AND(R61="Preventivo",S61="Manual"),"40%",IF(AND(R61="Detectivo",S61="Automático"),"40%",IF(AND(R61="Detectivo",S61="Manual"),"30%",IF(AND(R61="Correctivo",S61="Automático"),"35%",IF(AND(R61="Correctivo",S61="Manual"),"25%",""))))))</f>
        <v/>
      </c>
      <c r="U61" s="161"/>
      <c r="V61" s="161"/>
      <c r="W61" s="161"/>
      <c r="X61" s="156" t="str">
        <f>IFERROR(IF(Q61="Probabilidad",(I61-(+I61*T61)),IF(Q61="Impacto",I61,"")),"")</f>
        <v/>
      </c>
      <c r="Y61" s="163" t="str">
        <f>IFERROR(IF(X61="","",IF(X61&lt;=0.2,"Muy Baja",IF(X61&lt;=0.4,"Baja",IF(X61&lt;=0.6,"Media",IF(X61&lt;=0.8,"Alta","Muy Alta"))))),"")</f>
        <v/>
      </c>
      <c r="Z61" s="164" t="str">
        <f>+X61</f>
        <v/>
      </c>
      <c r="AA61" s="163" t="str">
        <f>IFERROR(IF(AB61="","",IF(AB61&lt;=0.2,"Leve",IF(AB61&lt;=0.4,"Menor",IF(AB61&lt;=0.6,"Moderado",IF(AB61&lt;=0.8,"Mayor","Catastrófico"))))),"")</f>
        <v/>
      </c>
      <c r="AB61" s="164" t="str">
        <f>IFERROR(IF(Q61="Impacto",(M61-(+M61*T61)),IF(Q61="Probabilidad",M61,"")),"")</f>
        <v/>
      </c>
      <c r="AC61" s="165"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66"/>
      <c r="AE61" s="113"/>
      <c r="AF61" s="113"/>
      <c r="AG61" s="115"/>
      <c r="AH61" s="115"/>
      <c r="AI61" s="115"/>
      <c r="AJ61" s="113"/>
      <c r="AK61" s="114"/>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customHeight="1" x14ac:dyDescent="0.3">
      <c r="A62" s="404"/>
      <c r="B62" s="407"/>
      <c r="C62" s="407"/>
      <c r="D62" s="407"/>
      <c r="E62" s="410"/>
      <c r="F62" s="407"/>
      <c r="G62" s="413"/>
      <c r="H62" s="392"/>
      <c r="I62" s="389"/>
      <c r="J62" s="386"/>
      <c r="K62" s="389">
        <f>IF(NOT(ISERROR(MATCH(J62,_xlfn.ANCHORARRAY(E73),0))),I75&amp;"Por favor no seleccionar los criterios de impacto",J62)</f>
        <v>0</v>
      </c>
      <c r="L62" s="392"/>
      <c r="M62" s="389"/>
      <c r="N62" s="419"/>
      <c r="O62" s="104">
        <v>2</v>
      </c>
      <c r="P62" s="171"/>
      <c r="Q62" s="105" t="str">
        <f>IF(OR(R62="Preventivo",R62="Detectivo"),"Probabilidad",IF(R62="Correctivo","Impacto",""))</f>
        <v/>
      </c>
      <c r="R62" s="106"/>
      <c r="S62" s="106"/>
      <c r="T62" s="107" t="str">
        <f t="shared" ref="T62:T66" si="57">IF(AND(R62="Preventivo",S62="Automático"),"50%",IF(AND(R62="Preventivo",S62="Manual"),"40%",IF(AND(R62="Detectivo",S62="Automático"),"40%",IF(AND(R62="Detectivo",S62="Manual"),"30%",IF(AND(R62="Correctivo",S62="Automático"),"35%",IF(AND(R62="Correctivo",S62="Manual"),"25%",""))))))</f>
        <v/>
      </c>
      <c r="U62" s="106"/>
      <c r="V62" s="106"/>
      <c r="W62" s="106"/>
      <c r="X62" s="108" t="str">
        <f>IFERROR(IF(AND(Q61="Probabilidad",Q62="Probabilidad"),(Z61-(+Z61*T62)),IF(Q62="Probabilidad",(I61-(+I61*T62)),IF(Q62="Impacto",Z61,""))),"")</f>
        <v/>
      </c>
      <c r="Y62" s="109" t="str">
        <f t="shared" si="3"/>
        <v/>
      </c>
      <c r="Z62" s="110" t="str">
        <f t="shared" ref="Z62:Z66" si="58">+X62</f>
        <v/>
      </c>
      <c r="AA62" s="109" t="str">
        <f t="shared" si="5"/>
        <v/>
      </c>
      <c r="AB62" s="110" t="str">
        <f>IFERROR(IF(AND(Q61="Impacto",Q62="Impacto"),(AB61-(+AB61*T62)),IF(Q62="Impacto",(M61-(+M61*T62)),IF(Q62="Probabilidad",AB61,""))),"")</f>
        <v/>
      </c>
      <c r="AC62" s="111" t="str">
        <f t="shared" ref="AC62:AC63" si="59">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2"/>
      <c r="AE62" s="113"/>
      <c r="AF62" s="114"/>
      <c r="AG62" s="115"/>
      <c r="AH62" s="115"/>
      <c r="AI62" s="115"/>
      <c r="AJ62" s="113"/>
      <c r="AK62" s="114"/>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customHeight="1" x14ac:dyDescent="0.3">
      <c r="A63" s="404"/>
      <c r="B63" s="407"/>
      <c r="C63" s="407"/>
      <c r="D63" s="407"/>
      <c r="E63" s="410"/>
      <c r="F63" s="407"/>
      <c r="G63" s="413"/>
      <c r="H63" s="392"/>
      <c r="I63" s="389"/>
      <c r="J63" s="386"/>
      <c r="K63" s="389">
        <f>IF(NOT(ISERROR(MATCH(J63,_xlfn.ANCHORARRAY(E74),0))),I76&amp;"Por favor no seleccionar los criterios de impacto",J63)</f>
        <v>0</v>
      </c>
      <c r="L63" s="392"/>
      <c r="M63" s="389"/>
      <c r="N63" s="419"/>
      <c r="O63" s="104">
        <v>3</v>
      </c>
      <c r="P63" s="172"/>
      <c r="Q63" s="105" t="str">
        <f>IF(OR(R63="Preventivo",R63="Detectivo"),"Probabilidad",IF(R63="Correctivo","Impacto",""))</f>
        <v/>
      </c>
      <c r="R63" s="106"/>
      <c r="S63" s="106"/>
      <c r="T63" s="107" t="str">
        <f t="shared" si="57"/>
        <v/>
      </c>
      <c r="U63" s="106"/>
      <c r="V63" s="106"/>
      <c r="W63" s="106"/>
      <c r="X63" s="108" t="str">
        <f>IFERROR(IF(AND(Q62="Probabilidad",Q63="Probabilidad"),(Z62-(+Z62*T63)),IF(AND(Q62="Impacto",Q63="Probabilidad"),(Z61-(+Z61*T63)),IF(Q63="Impacto",Z62,""))),"")</f>
        <v/>
      </c>
      <c r="Y63" s="109" t="str">
        <f t="shared" si="3"/>
        <v/>
      </c>
      <c r="Z63" s="110" t="str">
        <f t="shared" si="58"/>
        <v/>
      </c>
      <c r="AA63" s="109" t="str">
        <f t="shared" si="5"/>
        <v/>
      </c>
      <c r="AB63" s="110" t="str">
        <f>IFERROR(IF(AND(Q62="Impacto",Q63="Impacto"),(AB62-(+AB62*T63)),IF(AND(Q62="Probabilidad",Q63="Impacto"),(AB61-(+AB61*T63)),IF(Q63="Probabilidad",AB62,""))),"")</f>
        <v/>
      </c>
      <c r="AC63" s="111" t="str">
        <f t="shared" si="59"/>
        <v/>
      </c>
      <c r="AD63" s="112"/>
      <c r="AE63" s="113"/>
      <c r="AF63" s="114"/>
      <c r="AG63" s="115"/>
      <c r="AH63" s="115"/>
      <c r="AI63" s="115"/>
      <c r="AJ63" s="113"/>
      <c r="AK63" s="114"/>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8" customHeight="1" x14ac:dyDescent="0.3">
      <c r="A64" s="404"/>
      <c r="B64" s="407"/>
      <c r="C64" s="407"/>
      <c r="D64" s="407"/>
      <c r="E64" s="410"/>
      <c r="F64" s="407"/>
      <c r="G64" s="413"/>
      <c r="H64" s="392"/>
      <c r="I64" s="389"/>
      <c r="J64" s="386"/>
      <c r="K64" s="389">
        <f>IF(NOT(ISERROR(MATCH(J64,_xlfn.ANCHORARRAY(E75),0))),I77&amp;"Por favor no seleccionar los criterios de impacto",J64)</f>
        <v>0</v>
      </c>
      <c r="L64" s="392"/>
      <c r="M64" s="389"/>
      <c r="N64" s="419"/>
      <c r="O64" s="104">
        <v>4</v>
      </c>
      <c r="P64" s="171"/>
      <c r="Q64" s="105" t="str">
        <f t="shared" ref="Q64:Q66" si="60">IF(OR(R64="Preventivo",R64="Detectivo"),"Probabilidad",IF(R64="Correctivo","Impacto",""))</f>
        <v/>
      </c>
      <c r="R64" s="106"/>
      <c r="S64" s="106"/>
      <c r="T64" s="107" t="str">
        <f t="shared" si="57"/>
        <v/>
      </c>
      <c r="U64" s="106"/>
      <c r="V64" s="106"/>
      <c r="W64" s="106"/>
      <c r="X64" s="108" t="str">
        <f t="shared" ref="X64:X65" si="61">IFERROR(IF(AND(Q63="Probabilidad",Q64="Probabilidad"),(Z63-(+Z63*T64)),IF(AND(Q63="Impacto",Q64="Probabilidad"),(Z62-(+Z62*T64)),IF(Q64="Impacto",Z63,""))),"")</f>
        <v/>
      </c>
      <c r="Y64" s="109" t="str">
        <f t="shared" si="3"/>
        <v/>
      </c>
      <c r="Z64" s="110" t="str">
        <f t="shared" si="58"/>
        <v/>
      </c>
      <c r="AA64" s="109" t="str">
        <f t="shared" si="5"/>
        <v/>
      </c>
      <c r="AB64" s="110" t="str">
        <f t="shared" ref="AB64:AB65" si="62">IFERROR(IF(AND(Q63="Impacto",Q64="Impacto"),(AB63-(+AB63*T64)),IF(AND(Q63="Probabilidad",Q64="Impacto"),(AB62-(+AB62*T64)),IF(Q64="Probabilidad",AB63,""))),"")</f>
        <v/>
      </c>
      <c r="AC64" s="11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2"/>
      <c r="AE64" s="113"/>
      <c r="AF64" s="114"/>
      <c r="AG64" s="115"/>
      <c r="AH64" s="115"/>
      <c r="AI64" s="115"/>
      <c r="AJ64" s="113"/>
      <c r="AK64" s="114"/>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18" customHeight="1" x14ac:dyDescent="0.3">
      <c r="A65" s="404"/>
      <c r="B65" s="407"/>
      <c r="C65" s="407"/>
      <c r="D65" s="407"/>
      <c r="E65" s="410"/>
      <c r="F65" s="407"/>
      <c r="G65" s="413"/>
      <c r="H65" s="392"/>
      <c r="I65" s="389"/>
      <c r="J65" s="386"/>
      <c r="K65" s="389">
        <f>IF(NOT(ISERROR(MATCH(J65,_xlfn.ANCHORARRAY(E76),0))),I78&amp;"Por favor no seleccionar los criterios de impacto",J65)</f>
        <v>0</v>
      </c>
      <c r="L65" s="392"/>
      <c r="M65" s="389"/>
      <c r="N65" s="419"/>
      <c r="O65" s="104">
        <v>5</v>
      </c>
      <c r="P65" s="171"/>
      <c r="Q65" s="105" t="str">
        <f t="shared" si="60"/>
        <v/>
      </c>
      <c r="R65" s="106"/>
      <c r="S65" s="106"/>
      <c r="T65" s="107" t="str">
        <f t="shared" si="57"/>
        <v/>
      </c>
      <c r="U65" s="106"/>
      <c r="V65" s="106"/>
      <c r="W65" s="106"/>
      <c r="X65" s="108" t="str">
        <f t="shared" si="61"/>
        <v/>
      </c>
      <c r="Y65" s="109" t="str">
        <f t="shared" si="3"/>
        <v/>
      </c>
      <c r="Z65" s="110" t="str">
        <f t="shared" si="58"/>
        <v/>
      </c>
      <c r="AA65" s="109" t="str">
        <f t="shared" si="5"/>
        <v/>
      </c>
      <c r="AB65" s="110" t="str">
        <f t="shared" si="62"/>
        <v/>
      </c>
      <c r="AC65" s="111" t="str">
        <f t="shared" ref="AC65:AC66" si="63">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2"/>
      <c r="AE65" s="113"/>
      <c r="AF65" s="114"/>
      <c r="AG65" s="115"/>
      <c r="AH65" s="115"/>
      <c r="AI65" s="115"/>
      <c r="AJ65" s="113"/>
      <c r="AK65" s="114"/>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8" customHeight="1" x14ac:dyDescent="0.3">
      <c r="A66" s="405"/>
      <c r="B66" s="408"/>
      <c r="C66" s="408"/>
      <c r="D66" s="408"/>
      <c r="E66" s="411"/>
      <c r="F66" s="408"/>
      <c r="G66" s="414"/>
      <c r="H66" s="393"/>
      <c r="I66" s="390"/>
      <c r="J66" s="387"/>
      <c r="K66" s="390">
        <f>IF(NOT(ISERROR(MATCH(J66,_xlfn.ANCHORARRAY(E77),0))),I79&amp;"Por favor no seleccionar los criterios de impacto",J66)</f>
        <v>0</v>
      </c>
      <c r="L66" s="393"/>
      <c r="M66" s="390"/>
      <c r="N66" s="420"/>
      <c r="O66" s="104">
        <v>6</v>
      </c>
      <c r="P66" s="171"/>
      <c r="Q66" s="105" t="str">
        <f t="shared" si="60"/>
        <v/>
      </c>
      <c r="R66" s="106"/>
      <c r="S66" s="106"/>
      <c r="T66" s="107" t="str">
        <f t="shared" si="57"/>
        <v/>
      </c>
      <c r="U66" s="106"/>
      <c r="V66" s="106"/>
      <c r="W66" s="106"/>
      <c r="X66" s="108" t="str">
        <f>IFERROR(IF(AND(Q65="Probabilidad",Q66="Probabilidad"),(Z65-(+Z65*T66)),IF(AND(Q65="Impacto",Q66="Probabilidad"),(Z64-(+Z64*T66)),IF(Q66="Impacto",Z65,""))),"")</f>
        <v/>
      </c>
      <c r="Y66" s="109" t="str">
        <f t="shared" si="3"/>
        <v/>
      </c>
      <c r="Z66" s="110" t="str">
        <f t="shared" si="58"/>
        <v/>
      </c>
      <c r="AA66" s="109" t="str">
        <f t="shared" si="5"/>
        <v/>
      </c>
      <c r="AB66" s="110" t="str">
        <f>IFERROR(IF(AND(Q65="Impacto",Q66="Impacto"),(AB65-(+AB65*T66)),IF(AND(Q65="Probabilidad",Q66="Impacto"),(AB64-(+AB64*T66)),IF(Q66="Probabilidad",AB65,""))),"")</f>
        <v/>
      </c>
      <c r="AC66" s="111" t="str">
        <f t="shared" si="63"/>
        <v/>
      </c>
      <c r="AD66" s="112"/>
      <c r="AE66" s="113"/>
      <c r="AF66" s="114"/>
      <c r="AG66" s="115"/>
      <c r="AH66" s="115"/>
      <c r="AI66" s="115"/>
      <c r="AJ66" s="113"/>
      <c r="AK66" s="114"/>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8" customHeight="1" x14ac:dyDescent="0.3">
      <c r="A67" s="403">
        <v>10</v>
      </c>
      <c r="B67" s="406"/>
      <c r="C67" s="406"/>
      <c r="D67" s="406"/>
      <c r="E67" s="409"/>
      <c r="F67" s="406"/>
      <c r="G67" s="412"/>
      <c r="H67" s="391" t="str">
        <f>IF(G67&lt;=0,"",IF(G67&lt;=2,"Muy Baja",IF(G67&lt;=24,"Baja",IF(G67&lt;=500,"Media",IF(G67&lt;=5000,"Alta","Muy Alta")))))</f>
        <v/>
      </c>
      <c r="I67" s="388" t="str">
        <f>IF(H67="","",IF(H67="Muy Baja",0.2,IF(H67="Baja",0.4,IF(H67="Media",0.6,IF(H67="Alta",0.8,IF(H67="Muy Alta",1,))))))</f>
        <v/>
      </c>
      <c r="J67" s="385"/>
      <c r="K67" s="388">
        <f>IF(NOT(ISERROR(MATCH(J67,'Tabla Impacto'!$B$221:$B$223,0))),'Tabla Impacto'!$F$223&amp;"Por favor no seleccionar los criterios de impacto(Afectación Económica o presupuestal y Pérdida Reputacional)",J67)</f>
        <v>0</v>
      </c>
      <c r="L67" s="391" t="str">
        <f>IF(OR(K67='Tabla Impacto'!$C$11,K67='Tabla Impacto'!$D$11),"Leve",IF(OR(K67='Tabla Impacto'!$C$12,K67='Tabla Impacto'!$D$12),"Menor",IF(OR(K67='Tabla Impacto'!$C$13,K67='Tabla Impacto'!$D$13),"Moderado",IF(OR(K67='Tabla Impacto'!$C$14,K67='Tabla Impacto'!$D$14),"Mayor",IF(OR(K67='Tabla Impacto'!$C$15,K67='Tabla Impacto'!$D$15),"Catastrófico","")))))</f>
        <v/>
      </c>
      <c r="M67" s="388" t="str">
        <f>IF(L67="","",IF(L67="Leve",0.2,IF(L67="Menor",0.4,IF(L67="Moderado",0.6,IF(L67="Mayor",0.8,IF(L67="Catastrófico",1,))))))</f>
        <v/>
      </c>
      <c r="N67" s="418"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
      </c>
      <c r="O67" s="104">
        <v>1</v>
      </c>
      <c r="P67" s="171"/>
      <c r="Q67" s="158"/>
      <c r="R67" s="161"/>
      <c r="S67" s="161"/>
      <c r="T67" s="162" t="str">
        <f>IF(AND(R67="Preventivo",S67="Automático"),"50%",IF(AND(R67="Preventivo",S67="Manual"),"40%",IF(AND(R67="Detectivo",S67="Automático"),"40%",IF(AND(R67="Detectivo",S67="Manual"),"30%",IF(AND(R67="Correctivo",S67="Automático"),"35%",IF(AND(R67="Correctivo",S67="Manual"),"25%",""))))))</f>
        <v/>
      </c>
      <c r="U67" s="161"/>
      <c r="V67" s="161"/>
      <c r="W67" s="161"/>
      <c r="X67" s="156" t="str">
        <f>IFERROR(IF(Q67="Probabilidad",(I67-(+I67*T67)),IF(Q67="Impacto",I67,"")),"")</f>
        <v/>
      </c>
      <c r="Y67" s="163" t="str">
        <f>IFERROR(IF(X67="","",IF(X67&lt;=0.2,"Muy Baja",IF(X67&lt;=0.4,"Baja",IF(X67&lt;=0.6,"Media",IF(X67&lt;=0.8,"Alta","Muy Alta"))))),"")</f>
        <v/>
      </c>
      <c r="Z67" s="164" t="str">
        <f>+X67</f>
        <v/>
      </c>
      <c r="AA67" s="163" t="str">
        <f>IFERROR(IF(AB67="","",IF(AB67&lt;=0.2,"Leve",IF(AB67&lt;=0.4,"Menor",IF(AB67&lt;=0.6,"Moderado",IF(AB67&lt;=0.8,"Mayor","Catastrófico"))))),"")</f>
        <v/>
      </c>
      <c r="AB67" s="164" t="str">
        <f>IFERROR(IF(Q67="Impacto",(M67-(+M67*T67)),IF(Q67="Probabilidad",M67,"")),"")</f>
        <v/>
      </c>
      <c r="AC67" s="165"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66"/>
      <c r="AE67" s="113"/>
      <c r="AF67" s="114"/>
      <c r="AG67" s="115"/>
      <c r="AH67" s="115"/>
      <c r="AI67" s="115"/>
      <c r="AJ67" s="113"/>
      <c r="AK67" s="114"/>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69" ht="18" customHeight="1" x14ac:dyDescent="0.3">
      <c r="A68" s="404"/>
      <c r="B68" s="407"/>
      <c r="C68" s="407"/>
      <c r="D68" s="407"/>
      <c r="E68" s="410"/>
      <c r="F68" s="407"/>
      <c r="G68" s="413"/>
      <c r="H68" s="392"/>
      <c r="I68" s="389"/>
      <c r="J68" s="386"/>
      <c r="K68" s="389">
        <f>IF(NOT(ISERROR(MATCH(J68,_xlfn.ANCHORARRAY(E79),0))),I81&amp;"Por favor no seleccionar los criterios de impacto",J68)</f>
        <v>0</v>
      </c>
      <c r="L68" s="392"/>
      <c r="M68" s="389"/>
      <c r="N68" s="419"/>
      <c r="O68" s="104">
        <v>2</v>
      </c>
      <c r="P68" s="171"/>
      <c r="Q68" s="105" t="str">
        <f>IF(OR(R68="Preventivo",R68="Detectivo"),"Probabilidad",IF(R68="Correctivo","Impacto",""))</f>
        <v/>
      </c>
      <c r="R68" s="106"/>
      <c r="S68" s="106"/>
      <c r="T68" s="107" t="str">
        <f t="shared" ref="T68:T72" si="64">IF(AND(R68="Preventivo",S68="Automático"),"50%",IF(AND(R68="Preventivo",S68="Manual"),"40%",IF(AND(R68="Detectivo",S68="Automático"),"40%",IF(AND(R68="Detectivo",S68="Manual"),"30%",IF(AND(R68="Correctivo",S68="Automático"),"35%",IF(AND(R68="Correctivo",S68="Manual"),"25%",""))))))</f>
        <v/>
      </c>
      <c r="U68" s="106"/>
      <c r="V68" s="106"/>
      <c r="W68" s="106"/>
      <c r="X68" s="108" t="str">
        <f>IFERROR(IF(AND(Q67="Probabilidad",Q68="Probabilidad"),(Z67-(+Z67*T68)),IF(Q68="Probabilidad",(I67-(+I67*T68)),IF(Q68="Impacto",Z67,""))),"")</f>
        <v/>
      </c>
      <c r="Y68" s="109" t="str">
        <f t="shared" si="3"/>
        <v/>
      </c>
      <c r="Z68" s="110" t="str">
        <f t="shared" ref="Z68:Z72" si="65">+X68</f>
        <v/>
      </c>
      <c r="AA68" s="109" t="str">
        <f t="shared" si="5"/>
        <v/>
      </c>
      <c r="AB68" s="110" t="str">
        <f>IFERROR(IF(AND(Q67="Impacto",Q68="Impacto"),(AB67-(+AB67*T68)),IF(Q68="Impacto",(M67-(+M67*T68)),IF(Q68="Probabilidad",AB67,""))),"")</f>
        <v/>
      </c>
      <c r="AC68" s="111" t="str">
        <f t="shared" ref="AC68:AC69" si="66">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2"/>
      <c r="AE68" s="113"/>
      <c r="AF68" s="114"/>
      <c r="AG68" s="115"/>
      <c r="AH68" s="115"/>
      <c r="AI68" s="115"/>
      <c r="AJ68" s="113"/>
      <c r="AK68" s="114"/>
    </row>
    <row r="69" spans="1:69" ht="18" customHeight="1" x14ac:dyDescent="0.3">
      <c r="A69" s="404"/>
      <c r="B69" s="407"/>
      <c r="C69" s="407"/>
      <c r="D69" s="407"/>
      <c r="E69" s="410"/>
      <c r="F69" s="407"/>
      <c r="G69" s="413"/>
      <c r="H69" s="392"/>
      <c r="I69" s="389"/>
      <c r="J69" s="386"/>
      <c r="K69" s="389">
        <f>IF(NOT(ISERROR(MATCH(J69,_xlfn.ANCHORARRAY(E80),0))),I82&amp;"Por favor no seleccionar los criterios de impacto",J69)</f>
        <v>0</v>
      </c>
      <c r="L69" s="392"/>
      <c r="M69" s="389"/>
      <c r="N69" s="419"/>
      <c r="O69" s="104">
        <v>3</v>
      </c>
      <c r="P69" s="172"/>
      <c r="Q69" s="105" t="str">
        <f>IF(OR(R69="Preventivo",R69="Detectivo"),"Probabilidad",IF(R69="Correctivo","Impacto",""))</f>
        <v/>
      </c>
      <c r="R69" s="106"/>
      <c r="S69" s="106"/>
      <c r="T69" s="107" t="str">
        <f t="shared" si="64"/>
        <v/>
      </c>
      <c r="U69" s="106"/>
      <c r="V69" s="106"/>
      <c r="W69" s="106"/>
      <c r="X69" s="108" t="str">
        <f>IFERROR(IF(AND(Q68="Probabilidad",Q69="Probabilidad"),(Z68-(+Z68*T69)),IF(AND(Q68="Impacto",Q69="Probabilidad"),(Z67-(+Z67*T69)),IF(Q69="Impacto",Z68,""))),"")</f>
        <v/>
      </c>
      <c r="Y69" s="109" t="str">
        <f t="shared" si="3"/>
        <v/>
      </c>
      <c r="Z69" s="110" t="str">
        <f t="shared" si="65"/>
        <v/>
      </c>
      <c r="AA69" s="109" t="str">
        <f t="shared" si="5"/>
        <v/>
      </c>
      <c r="AB69" s="110" t="str">
        <f>IFERROR(IF(AND(Q68="Impacto",Q69="Impacto"),(AB68-(+AB68*T69)),IF(AND(Q68="Probabilidad",Q69="Impacto"),(AB67-(+AB67*T69)),IF(Q69="Probabilidad",AB68,""))),"")</f>
        <v/>
      </c>
      <c r="AC69" s="111" t="str">
        <f t="shared" si="66"/>
        <v/>
      </c>
      <c r="AD69" s="112"/>
      <c r="AE69" s="113"/>
      <c r="AF69" s="114"/>
      <c r="AG69" s="115"/>
      <c r="AH69" s="115"/>
      <c r="AI69" s="115"/>
      <c r="AJ69" s="113"/>
      <c r="AK69" s="114"/>
    </row>
    <row r="70" spans="1:69" ht="18" customHeight="1" x14ac:dyDescent="0.3">
      <c r="A70" s="404"/>
      <c r="B70" s="407"/>
      <c r="C70" s="407"/>
      <c r="D70" s="407"/>
      <c r="E70" s="410"/>
      <c r="F70" s="407"/>
      <c r="G70" s="413"/>
      <c r="H70" s="392"/>
      <c r="I70" s="389"/>
      <c r="J70" s="386"/>
      <c r="K70" s="389">
        <f>IF(NOT(ISERROR(MATCH(J70,_xlfn.ANCHORARRAY(E81),0))),I83&amp;"Por favor no seleccionar los criterios de impacto",J70)</f>
        <v>0</v>
      </c>
      <c r="L70" s="392"/>
      <c r="M70" s="389"/>
      <c r="N70" s="419"/>
      <c r="O70" s="104">
        <v>4</v>
      </c>
      <c r="P70" s="171"/>
      <c r="Q70" s="105" t="str">
        <f t="shared" ref="Q70:Q72" si="67">IF(OR(R70="Preventivo",R70="Detectivo"),"Probabilidad",IF(R70="Correctivo","Impacto",""))</f>
        <v/>
      </c>
      <c r="R70" s="106"/>
      <c r="S70" s="106"/>
      <c r="T70" s="107" t="str">
        <f t="shared" si="64"/>
        <v/>
      </c>
      <c r="U70" s="106"/>
      <c r="V70" s="106"/>
      <c r="W70" s="106"/>
      <c r="X70" s="108" t="str">
        <f t="shared" ref="X70:X71" si="68">IFERROR(IF(AND(Q69="Probabilidad",Q70="Probabilidad"),(Z69-(+Z69*T70)),IF(AND(Q69="Impacto",Q70="Probabilidad"),(Z68-(+Z68*T70)),IF(Q70="Impacto",Z69,""))),"")</f>
        <v/>
      </c>
      <c r="Y70" s="109" t="str">
        <f t="shared" si="3"/>
        <v/>
      </c>
      <c r="Z70" s="110" t="str">
        <f t="shared" si="65"/>
        <v/>
      </c>
      <c r="AA70" s="109" t="str">
        <f t="shared" si="5"/>
        <v/>
      </c>
      <c r="AB70" s="110" t="str">
        <f t="shared" ref="AB70:AB71" si="69">IFERROR(IF(AND(Q69="Impacto",Q70="Impacto"),(AB69-(+AB69*T70)),IF(AND(Q69="Probabilidad",Q70="Impacto"),(AB68-(+AB68*T70)),IF(Q70="Probabilidad",AB69,""))),"")</f>
        <v/>
      </c>
      <c r="AC70" s="111"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2"/>
      <c r="AE70" s="113"/>
      <c r="AF70" s="114"/>
      <c r="AG70" s="115"/>
      <c r="AH70" s="115"/>
      <c r="AI70" s="115"/>
      <c r="AJ70" s="113"/>
      <c r="AK70" s="114"/>
    </row>
    <row r="71" spans="1:69" ht="18" customHeight="1" x14ac:dyDescent="0.3">
      <c r="A71" s="404"/>
      <c r="B71" s="407"/>
      <c r="C71" s="407"/>
      <c r="D71" s="407"/>
      <c r="E71" s="410"/>
      <c r="F71" s="407"/>
      <c r="G71" s="413"/>
      <c r="H71" s="392"/>
      <c r="I71" s="389"/>
      <c r="J71" s="386"/>
      <c r="K71" s="389">
        <f>IF(NOT(ISERROR(MATCH(J71,_xlfn.ANCHORARRAY(E82),0))),I84&amp;"Por favor no seleccionar los criterios de impacto",J71)</f>
        <v>0</v>
      </c>
      <c r="L71" s="392"/>
      <c r="M71" s="389"/>
      <c r="N71" s="419"/>
      <c r="O71" s="104">
        <v>5</v>
      </c>
      <c r="P71" s="171"/>
      <c r="Q71" s="105" t="str">
        <f t="shared" si="67"/>
        <v/>
      </c>
      <c r="R71" s="106"/>
      <c r="S71" s="106"/>
      <c r="T71" s="107" t="str">
        <f t="shared" si="64"/>
        <v/>
      </c>
      <c r="U71" s="106"/>
      <c r="V71" s="106"/>
      <c r="W71" s="106"/>
      <c r="X71" s="108" t="str">
        <f t="shared" si="68"/>
        <v/>
      </c>
      <c r="Y71" s="109" t="str">
        <f t="shared" si="3"/>
        <v/>
      </c>
      <c r="Z71" s="110" t="str">
        <f t="shared" si="65"/>
        <v/>
      </c>
      <c r="AA71" s="109" t="str">
        <f t="shared" si="5"/>
        <v/>
      </c>
      <c r="AB71" s="110" t="str">
        <f t="shared" si="69"/>
        <v/>
      </c>
      <c r="AC71" s="111" t="str">
        <f t="shared" ref="AC71:AC72" si="70">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2"/>
      <c r="AE71" s="113"/>
      <c r="AF71" s="114"/>
      <c r="AG71" s="115"/>
      <c r="AH71" s="115"/>
      <c r="AI71" s="115"/>
      <c r="AJ71" s="113"/>
      <c r="AK71" s="114"/>
    </row>
    <row r="72" spans="1:69" ht="18" customHeight="1" x14ac:dyDescent="0.3">
      <c r="A72" s="405"/>
      <c r="B72" s="408"/>
      <c r="C72" s="408"/>
      <c r="D72" s="408"/>
      <c r="E72" s="411"/>
      <c r="F72" s="408"/>
      <c r="G72" s="414"/>
      <c r="H72" s="393"/>
      <c r="I72" s="390"/>
      <c r="J72" s="387"/>
      <c r="K72" s="390">
        <f>IF(NOT(ISERROR(MATCH(J72,_xlfn.ANCHORARRAY(E83),0))),I85&amp;"Por favor no seleccionar los criterios de impacto",J72)</f>
        <v>0</v>
      </c>
      <c r="L72" s="393"/>
      <c r="M72" s="390"/>
      <c r="N72" s="420"/>
      <c r="O72" s="104">
        <v>6</v>
      </c>
      <c r="P72" s="171"/>
      <c r="Q72" s="105" t="str">
        <f t="shared" si="67"/>
        <v/>
      </c>
      <c r="R72" s="106"/>
      <c r="S72" s="106"/>
      <c r="T72" s="107" t="str">
        <f t="shared" si="64"/>
        <v/>
      </c>
      <c r="U72" s="106"/>
      <c r="V72" s="106"/>
      <c r="W72" s="106"/>
      <c r="X72" s="108" t="str">
        <f>IFERROR(IF(AND(Q71="Probabilidad",Q72="Probabilidad"),(Z71-(+Z71*T72)),IF(AND(Q71="Impacto",Q72="Probabilidad"),(Z70-(+Z70*T72)),IF(Q72="Impacto",Z71,""))),"")</f>
        <v/>
      </c>
      <c r="Y72" s="109" t="str">
        <f t="shared" si="3"/>
        <v/>
      </c>
      <c r="Z72" s="110" t="str">
        <f t="shared" si="65"/>
        <v/>
      </c>
      <c r="AA72" s="109" t="str">
        <f t="shared" si="5"/>
        <v/>
      </c>
      <c r="AB72" s="110" t="str">
        <f>IFERROR(IF(AND(Q71="Impacto",Q72="Impacto"),(AB71-(+AB71*T72)),IF(AND(Q71="Probabilidad",Q72="Impacto"),(AB70-(+AB70*T72)),IF(Q72="Probabilidad",AB71,""))),"")</f>
        <v/>
      </c>
      <c r="AC72" s="111" t="str">
        <f t="shared" si="70"/>
        <v/>
      </c>
      <c r="AD72" s="112"/>
      <c r="AE72" s="113"/>
      <c r="AF72" s="114"/>
      <c r="AG72" s="115"/>
      <c r="AH72" s="115"/>
      <c r="AI72" s="115"/>
      <c r="AJ72" s="113"/>
      <c r="AK72" s="114"/>
    </row>
    <row r="73" spans="1:69" ht="34.5" customHeight="1" x14ac:dyDescent="0.3">
      <c r="A73" s="5"/>
      <c r="B73" s="421" t="s">
        <v>161</v>
      </c>
      <c r="C73" s="422"/>
      <c r="D73" s="422"/>
      <c r="E73" s="422"/>
      <c r="F73" s="422"/>
      <c r="G73" s="422"/>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3"/>
    </row>
    <row r="75" spans="1:69" x14ac:dyDescent="0.3">
      <c r="A75" s="1"/>
      <c r="B75" s="23" t="s">
        <v>162</v>
      </c>
      <c r="C75" s="1"/>
      <c r="D75" s="1"/>
      <c r="F75" s="1"/>
    </row>
  </sheetData>
  <dataConsolidate/>
  <mergeCells count="207">
    <mergeCell ref="A12:A18"/>
    <mergeCell ref="B12:B18"/>
    <mergeCell ref="C12:C18"/>
    <mergeCell ref="D12:D18"/>
    <mergeCell ref="E12:E18"/>
    <mergeCell ref="F12:F18"/>
    <mergeCell ref="G12:G18"/>
    <mergeCell ref="H12:H18"/>
    <mergeCell ref="I12:I18"/>
    <mergeCell ref="A61:A66"/>
    <mergeCell ref="B61:B66"/>
    <mergeCell ref="C61:C66"/>
    <mergeCell ref="D61:D66"/>
    <mergeCell ref="E61:E66"/>
    <mergeCell ref="F61:F66"/>
    <mergeCell ref="G61:G66"/>
    <mergeCell ref="H61:H66"/>
    <mergeCell ref="I61:I66"/>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5:M30"/>
    <mergeCell ref="N25:N30"/>
    <mergeCell ref="J31:J36"/>
    <mergeCell ref="K31:K36"/>
    <mergeCell ref="L31:L36"/>
    <mergeCell ref="M31:M36"/>
    <mergeCell ref="N31:N36"/>
    <mergeCell ref="K19:K24"/>
    <mergeCell ref="A1:D4"/>
    <mergeCell ref="A67:A72"/>
    <mergeCell ref="B67:B72"/>
    <mergeCell ref="C67:C72"/>
    <mergeCell ref="D67:D72"/>
    <mergeCell ref="E67:E72"/>
    <mergeCell ref="F67:F72"/>
    <mergeCell ref="G67:G72"/>
    <mergeCell ref="H67:H72"/>
    <mergeCell ref="C6:N6"/>
    <mergeCell ref="A9:G9"/>
    <mergeCell ref="H9:N9"/>
    <mergeCell ref="I37:I42"/>
    <mergeCell ref="J37:J42"/>
    <mergeCell ref="G43:G48"/>
    <mergeCell ref="H43:H48"/>
    <mergeCell ref="I43:I48"/>
    <mergeCell ref="K37:K42"/>
    <mergeCell ref="L37:L42"/>
    <mergeCell ref="A55:A60"/>
    <mergeCell ref="E55:E60"/>
    <mergeCell ref="A49:A54"/>
    <mergeCell ref="B49:B54"/>
    <mergeCell ref="C49:C54"/>
    <mergeCell ref="B73:AK73"/>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D49:D54"/>
    <mergeCell ref="E49:E54"/>
    <mergeCell ref="M37:M42"/>
    <mergeCell ref="N37:N42"/>
    <mergeCell ref="M43:M48"/>
    <mergeCell ref="N43:N48"/>
    <mergeCell ref="J49:J54"/>
    <mergeCell ref="K49:K54"/>
    <mergeCell ref="L49:L54"/>
    <mergeCell ref="J43:J48"/>
    <mergeCell ref="K43:K48"/>
    <mergeCell ref="L43:L48"/>
    <mergeCell ref="G37:G42"/>
    <mergeCell ref="H37:H42"/>
    <mergeCell ref="A37:A42"/>
    <mergeCell ref="B37:B42"/>
    <mergeCell ref="C37:C42"/>
    <mergeCell ref="A43:A48"/>
    <mergeCell ref="B43:B48"/>
    <mergeCell ref="C43:C48"/>
    <mergeCell ref="D43:D48"/>
    <mergeCell ref="E43:E48"/>
    <mergeCell ref="F43:F48"/>
    <mergeCell ref="D37:D42"/>
    <mergeCell ref="E37:E42"/>
    <mergeCell ref="F37:F42"/>
    <mergeCell ref="A31:A36"/>
    <mergeCell ref="B31:B36"/>
    <mergeCell ref="C31:C36"/>
    <mergeCell ref="D31:D36"/>
    <mergeCell ref="E31:E36"/>
    <mergeCell ref="F31:F36"/>
    <mergeCell ref="G31:G36"/>
    <mergeCell ref="H31:H36"/>
    <mergeCell ref="I31:I36"/>
    <mergeCell ref="J25:J30"/>
    <mergeCell ref="K25:K30"/>
    <mergeCell ref="L25:L30"/>
    <mergeCell ref="F19:F24"/>
    <mergeCell ref="G19:G24"/>
    <mergeCell ref="H19:H24"/>
    <mergeCell ref="I19:I24"/>
    <mergeCell ref="J19:J24"/>
    <mergeCell ref="A19:A24"/>
    <mergeCell ref="B19:B24"/>
    <mergeCell ref="C19:C24"/>
    <mergeCell ref="D19:D24"/>
    <mergeCell ref="A25:A30"/>
    <mergeCell ref="B25:B30"/>
    <mergeCell ref="C25:C30"/>
    <mergeCell ref="D25:D30"/>
    <mergeCell ref="E25:E30"/>
    <mergeCell ref="F25:F30"/>
    <mergeCell ref="G25:G30"/>
    <mergeCell ref="H25:H30"/>
    <mergeCell ref="I25:I30"/>
    <mergeCell ref="E19:E24"/>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AE10:AE11"/>
    <mergeCell ref="AK10:AK11"/>
    <mergeCell ref="AJ10:AJ11"/>
    <mergeCell ref="AI10:AI11"/>
    <mergeCell ref="AG10:AG11"/>
    <mergeCell ref="AF10:AF11"/>
    <mergeCell ref="L19:L24"/>
    <mergeCell ref="M19:M24"/>
    <mergeCell ref="N19:N24"/>
    <mergeCell ref="X12:X13"/>
    <mergeCell ref="Y12:Y13"/>
    <mergeCell ref="Z12:Z13"/>
    <mergeCell ref="AA12:AA13"/>
    <mergeCell ref="AB12:AB13"/>
    <mergeCell ref="AC12:AC13"/>
    <mergeCell ref="AD12:AD13"/>
    <mergeCell ref="O12:O13"/>
    <mergeCell ref="K13:K18"/>
    <mergeCell ref="J12:J18"/>
    <mergeCell ref="L12:L18"/>
    <mergeCell ref="M12:M18"/>
    <mergeCell ref="N12:N18"/>
    <mergeCell ref="Y10:Y11"/>
    <mergeCell ref="Z10:Z11"/>
    <mergeCell ref="G10:G11"/>
    <mergeCell ref="H10:H11"/>
    <mergeCell ref="I10:I11"/>
    <mergeCell ref="L10:L11"/>
    <mergeCell ref="M10:M11"/>
    <mergeCell ref="P12:P13"/>
    <mergeCell ref="Q12:Q13"/>
    <mergeCell ref="R12:R13"/>
    <mergeCell ref="S12:S13"/>
    <mergeCell ref="T12:T13"/>
    <mergeCell ref="U12:U13"/>
    <mergeCell ref="V12:V13"/>
    <mergeCell ref="W12:W13"/>
  </mergeCells>
  <conditionalFormatting sqref="H12 H19 Y14:Y18 Y12">
    <cfRule type="cellIs" dxfId="220" priority="493" operator="equal">
      <formula>"Muy Alta"</formula>
    </cfRule>
    <cfRule type="cellIs" dxfId="219" priority="494" operator="equal">
      <formula>"Alta"</formula>
    </cfRule>
    <cfRule type="cellIs" dxfId="218" priority="495" operator="equal">
      <formula>"Media"</formula>
    </cfRule>
    <cfRule type="cellIs" dxfId="217" priority="496" operator="equal">
      <formula>"Baja"</formula>
    </cfRule>
    <cfRule type="cellIs" dxfId="216" priority="497" operator="equal">
      <formula>"Muy Baja"</formula>
    </cfRule>
  </conditionalFormatting>
  <conditionalFormatting sqref="L12 L19 L25 L31 L37 L43 L49 L55 L61 L67 AA14:AA18 AA12">
    <cfRule type="cellIs" dxfId="215" priority="488" operator="equal">
      <formula>"Catastrófico"</formula>
    </cfRule>
    <cfRule type="cellIs" dxfId="214" priority="489" operator="equal">
      <formula>"Mayor"</formula>
    </cfRule>
    <cfRule type="cellIs" dxfId="213" priority="490" operator="equal">
      <formula>"Moderado"</formula>
    </cfRule>
    <cfRule type="cellIs" dxfId="212" priority="491" operator="equal">
      <formula>"Menor"</formula>
    </cfRule>
    <cfRule type="cellIs" dxfId="211" priority="492" operator="equal">
      <formula>"Leve"</formula>
    </cfRule>
  </conditionalFormatting>
  <conditionalFormatting sqref="N12 AC14:AC18 AC12">
    <cfRule type="cellIs" dxfId="210" priority="484" operator="equal">
      <formula>"Extremo"</formula>
    </cfRule>
    <cfRule type="cellIs" dxfId="209" priority="485" operator="equal">
      <formula>"Alto"</formula>
    </cfRule>
    <cfRule type="cellIs" dxfId="208" priority="486" operator="equal">
      <formula>"Moderado"</formula>
    </cfRule>
    <cfRule type="cellIs" dxfId="207" priority="487" operator="equal">
      <formula>"Bajo"</formula>
    </cfRule>
  </conditionalFormatting>
  <conditionalFormatting sqref="H61">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9">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9:Y24">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9:AA24">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9:AC24">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5">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5">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5:Y30">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5:AA30">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5:AC30">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1">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1">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1:Y36">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1:AA36">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1:AC36">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7">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7">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7:Y42">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7:AA42">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7:AC42">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3">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3">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3:Y48">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3:AA48">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3:AC48">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9">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9">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9:Y54">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9:AA54">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9:AC54">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5">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5">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5:Y60">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5:AA60">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5:AC60">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1">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1:Y66">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1:AA66">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1:AC66">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7">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7">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7:Y72">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7:AA72">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7:AC72">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3:K72">
    <cfRule type="containsText" dxfId="4" priority="175" operator="containsText" text="❌">
      <formula>NOT(ISERROR(SEARCH("❌",K13)))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D4C5ED8C-8E1D-45DB-8A07-3815D1CD8A7A}">
          <x14:formula1>
            <xm:f>'Opciones Tratamiento'!$B$9:$B$10</xm:f>
          </x14:formula1>
          <xm:sqref>AK13:AK14 AK16:AK17 AK19:AK20 AK22:AK23 AK25:AK26 AK28:AK29 AK31:AK32 AK34:AK35 AK37:AK38 AK40:AK41 AK43:AK44 AK46:AK47 AK49:AK50 AK52:AK53 AK55:AK56 AK58:AK59 AK61:AK62 AK64:AK65 AK67:AK68 AK70:AK71</xm:sqref>
        </x14:dataValidation>
        <x14:dataValidation type="custom" allowBlank="1" showInputMessage="1" showErrorMessage="1" error="Recuerde que las acciones se generan bajo la medida de mitigar el riesgo" xr:uid="{AAFB6D2A-06D6-42E0-8531-4F1FA1AC250C}">
          <x14:formula1>
            <xm:f>IF(OR(AE12='Opciones Tratamiento'!$B$2,AE12='Opciones Tratamiento'!$B$3,AE12='Opciones Tratamiento'!$B$4),ISBLANK(AE12),ISTEXT(AE12))</xm:f>
          </x14:formula1>
          <xm:sqref>AH12</xm:sqref>
        </x14:dataValidation>
        <x14:dataValidation type="list" allowBlank="1" showInputMessage="1" showErrorMessage="1" xr:uid="{54FC22F6-00C7-4101-A2FD-52A243AAE5AE}">
          <x14:formula1>
            <xm:f>'Opciones Tratamiento'!$E$2:$E$4</xm:f>
          </x14:formula1>
          <xm:sqref>B12 B19:B72</xm:sqref>
        </x14:dataValidation>
        <x14:dataValidation type="list" allowBlank="1" showInputMessage="1" showErrorMessage="1" xr:uid="{64E9325A-23E8-40B3-B005-8FB2EE855247}">
          <x14:formula1>
            <xm:f>'Opciones Tratamiento'!$B$13:$B$19</xm:f>
          </x14:formula1>
          <xm:sqref>F12 F19:F72</xm:sqref>
        </x14:dataValidation>
        <x14:dataValidation type="list" allowBlank="1" showInputMessage="1" showErrorMessage="1" xr:uid="{74221BD2-826E-477D-BF68-14BB9CEFCBFF}">
          <x14:formula1>
            <xm:f>'Tabla Impacto'!$F$210:$F$221</xm:f>
          </x14:formula1>
          <xm:sqref>J12 J19:J72</xm:sqref>
        </x14:dataValidation>
        <x14:dataValidation type="list" allowBlank="1" showInputMessage="1" showErrorMessage="1" xr:uid="{8CF83B8F-8F05-45F0-865A-34652A3F843B}">
          <x14:formula1>
            <xm:f>'Tabla Valoración controles'!$D$4:$D$6</xm:f>
          </x14:formula1>
          <xm:sqref>R14:R72 R12</xm:sqref>
        </x14:dataValidation>
        <x14:dataValidation type="list" allowBlank="1" showInputMessage="1" showErrorMessage="1" xr:uid="{33489E4F-0C63-4E56-A107-BDD9990A14C8}">
          <x14:formula1>
            <xm:f>'Tabla Valoración controles'!$D$7:$D$8</xm:f>
          </x14:formula1>
          <xm:sqref>S14:S72 S12</xm:sqref>
        </x14:dataValidation>
        <x14:dataValidation type="list" allowBlank="1" showInputMessage="1" showErrorMessage="1" xr:uid="{C9EB2538-A028-4EB5-A1EC-62B2961A8E3E}">
          <x14:formula1>
            <xm:f>'Tabla Valoración controles'!$D$9:$D$10</xm:f>
          </x14:formula1>
          <xm:sqref>U14:U72 U12</xm:sqref>
        </x14:dataValidation>
        <x14:dataValidation type="list" allowBlank="1" showInputMessage="1" showErrorMessage="1" xr:uid="{0C06F882-DFDD-4248-AC98-C0EAFEA4672C}">
          <x14:formula1>
            <xm:f>'Tabla Valoración controles'!$D$11:$D$12</xm:f>
          </x14:formula1>
          <xm:sqref>V14:V72 V12</xm:sqref>
        </x14:dataValidation>
        <x14:dataValidation type="list" allowBlank="1" showInputMessage="1" showErrorMessage="1" xr:uid="{8A3A6019-A212-4184-B9B5-FF46BA65A36D}">
          <x14:formula1>
            <xm:f>'Tabla Valoración controles'!$D$13:$D$14</xm:f>
          </x14:formula1>
          <xm:sqref>W14:W72 W12</xm:sqref>
        </x14:dataValidation>
        <x14:dataValidation type="list" allowBlank="1" showInputMessage="1" showErrorMessage="1" xr:uid="{F3A41131-D4B2-4263-BA2B-0B539C355271}">
          <x14:formula1>
            <xm:f>'Opciones Tratamiento'!$B$2:$B$5</xm:f>
          </x14:formula1>
          <xm:sqref>AD14:AD72 AD12</xm:sqref>
        </x14:dataValidation>
        <x14:dataValidation type="custom" allowBlank="1" showInputMessage="1" showErrorMessage="1" error="Recuerde que las acciones se generan bajo la medida de mitigar el riesgo" xr:uid="{D0C6D89B-B6CA-48AA-8367-953AE1CDC908}">
          <x14:formula1>
            <xm:f>IF(OR(AD12='Opciones Tratamiento'!$B$2,AD12='Opciones Tratamiento'!$B$3,AD12='Opciones Tratamiento'!$B$4),ISBLANK(AD12),ISTEXT(AD12))</xm:f>
          </x14:formula1>
          <xm:sqref>AE13:AE72</xm:sqref>
        </x14:dataValidation>
        <x14:dataValidation type="custom" allowBlank="1" showInputMessage="1" showErrorMessage="1" error="Recuerde que las acciones se generan bajo la medida de mitigar el riesgo" xr:uid="{52E6D30A-3231-4A7B-B001-69797DE2A02A}">
          <x14:formula1>
            <xm:f>IF(OR(AD12='Opciones Tratamiento'!$B$2,AD12='Opciones Tratamiento'!$B$3,AD12='Opciones Tratamiento'!$B$4),ISBLANK(AD12),ISTEXT(AD12))</xm:f>
          </x14:formula1>
          <xm:sqref>AF13:AF72</xm:sqref>
        </x14:dataValidation>
        <x14:dataValidation type="custom" allowBlank="1" showInputMessage="1" showErrorMessage="1" error="Recuerde que las acciones se generan bajo la medida de mitigar el riesgo" xr:uid="{E52E7312-7C4B-4A3E-979B-70E8F915EFD4}">
          <x14:formula1>
            <xm:f>IF(OR(AD12='Opciones Tratamiento'!$B$2,AD12='Opciones Tratamiento'!$B$3,AD12='Opciones Tratamiento'!$B$4),ISBLANK(AD12),ISTEXT(AD12))</xm:f>
          </x14:formula1>
          <xm:sqref>AH13:AH72 AG14:AG72</xm:sqref>
        </x14:dataValidation>
        <x14:dataValidation type="custom" allowBlank="1" showInputMessage="1" showErrorMessage="1" error="Recuerde que las acciones se generan bajo la medida de mitigar el riesgo" xr:uid="{FA8D17E8-1F67-47F5-88AD-5004992EBA0F}">
          <x14:formula1>
            <xm:f>IF(OR(AD12='Opciones Tratamiento'!$B$2,AD12='Opciones Tratamiento'!$B$3,AD12='Opciones Tratamiento'!$B$4),ISBLANK(AD12),ISTEXT(AD12))</xm:f>
          </x14:formula1>
          <xm:sqref>AI13:AI72</xm:sqref>
        </x14:dataValidation>
        <x14:dataValidation type="custom" allowBlank="1" showInputMessage="1" showErrorMessage="1" error="Recuerde que las acciones se generan bajo la medida de mitigar el riesgo" xr:uid="{25326345-06A0-400D-8E52-F8CADFEED7CD}">
          <x14:formula1>
            <xm:f>IF(OR(AD12='Opciones Tratamiento'!$B$2,AD12='Opciones Tratamiento'!$B$3,AD12='Opciones Tratamiento'!$B$4),ISBLANK(AD12),ISTEXT(AD12))</xm:f>
          </x14:formula1>
          <xm:sqref>AJ13:AJ72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461" t="s">
        <v>163</v>
      </c>
      <c r="C2" s="461"/>
      <c r="D2" s="461"/>
      <c r="E2" s="461"/>
      <c r="F2" s="461"/>
      <c r="G2" s="461"/>
      <c r="H2" s="461"/>
      <c r="I2" s="461"/>
      <c r="J2" s="498" t="s">
        <v>23</v>
      </c>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461"/>
      <c r="C3" s="461"/>
      <c r="D3" s="461"/>
      <c r="E3" s="461"/>
      <c r="F3" s="461"/>
      <c r="G3" s="461"/>
      <c r="H3" s="461"/>
      <c r="I3" s="461"/>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461"/>
      <c r="C4" s="461"/>
      <c r="D4" s="461"/>
      <c r="E4" s="461"/>
      <c r="F4" s="461"/>
      <c r="G4" s="461"/>
      <c r="H4" s="461"/>
      <c r="I4" s="461"/>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509" t="s">
        <v>164</v>
      </c>
      <c r="C6" s="509"/>
      <c r="D6" s="510"/>
      <c r="E6" s="499" t="s">
        <v>165</v>
      </c>
      <c r="F6" s="500"/>
      <c r="G6" s="500"/>
      <c r="H6" s="500"/>
      <c r="I6" s="501"/>
      <c r="J6" s="495" t="str">
        <f>IF(AND('Mapa de Riesgos'!$H$12="Muy Alta",'Mapa de Riesgos'!$L$12="Leve"),CONCATENATE("R",'Mapa de Riesgos'!$A$12),"")</f>
        <v/>
      </c>
      <c r="K6" s="496"/>
      <c r="L6" s="496" t="str">
        <f>IF(AND('Mapa de Riesgos'!$H$19="Muy Alta",'Mapa de Riesgos'!$L$19="Leve"),CONCATENATE("R",'Mapa de Riesgos'!$A$19),"")</f>
        <v/>
      </c>
      <c r="M6" s="496"/>
      <c r="N6" s="496" t="str">
        <f>IF(AND('Mapa de Riesgos'!$H$25="Muy Alta",'Mapa de Riesgos'!$L$25="Leve"),CONCATENATE("R",'Mapa de Riesgos'!$A$25),"")</f>
        <v/>
      </c>
      <c r="O6" s="497"/>
      <c r="P6" s="495" t="str">
        <f>IF(AND('Mapa de Riesgos'!$H$12="Muy Alta",'Mapa de Riesgos'!$L$12="Menor"),CONCATENATE("R",'Mapa de Riesgos'!$A$12),"")</f>
        <v/>
      </c>
      <c r="Q6" s="496"/>
      <c r="R6" s="496" t="str">
        <f>IF(AND('Mapa de Riesgos'!$H$19="Muy Alta",'Mapa de Riesgos'!$L$19="Menor"),CONCATENATE("R",'Mapa de Riesgos'!$A$19),"")</f>
        <v/>
      </c>
      <c r="S6" s="496"/>
      <c r="T6" s="496" t="str">
        <f>IF(AND('Mapa de Riesgos'!$H$25="Muy Alta",'Mapa de Riesgos'!$L$25="Menor"),CONCATENATE("R",'Mapa de Riesgos'!$A$25),"")</f>
        <v/>
      </c>
      <c r="U6" s="497"/>
      <c r="V6" s="495" t="str">
        <f>IF(AND('Mapa de Riesgos'!$H$12="Muy Alta",'Mapa de Riesgos'!$L$12="Moderado"),CONCATENATE("R",'Mapa de Riesgos'!$A$12),"")</f>
        <v/>
      </c>
      <c r="W6" s="496"/>
      <c r="X6" s="496" t="str">
        <f>IF(AND('Mapa de Riesgos'!$H$19="Muy Alta",'Mapa de Riesgos'!$L$19="Moderado"),CONCATENATE("R",'Mapa de Riesgos'!$A$19),"")</f>
        <v/>
      </c>
      <c r="Y6" s="496"/>
      <c r="Z6" s="496" t="str">
        <f>IF(AND('Mapa de Riesgos'!$H$25="Muy Alta",'Mapa de Riesgos'!$L$25="Moderado"),CONCATENATE("R",'Mapa de Riesgos'!$A$25),"")</f>
        <v/>
      </c>
      <c r="AA6" s="497"/>
      <c r="AB6" s="495" t="str">
        <f>IF(AND('Mapa de Riesgos'!$H$12="Muy Alta",'Mapa de Riesgos'!$L$12="Mayor"),CONCATENATE("R",'Mapa de Riesgos'!$A$12),"")</f>
        <v/>
      </c>
      <c r="AC6" s="496"/>
      <c r="AD6" s="496" t="str">
        <f>IF(AND('Mapa de Riesgos'!$H$19="Muy Alta",'Mapa de Riesgos'!$L$19="Mayor"),CONCATENATE("R",'Mapa de Riesgos'!$A$19),"")</f>
        <v/>
      </c>
      <c r="AE6" s="496"/>
      <c r="AF6" s="496" t="str">
        <f>IF(AND('Mapa de Riesgos'!$H$25="Muy Alta",'Mapa de Riesgos'!$L$25="Mayor"),CONCATENATE("R",'Mapa de Riesgos'!$A$25),"")</f>
        <v/>
      </c>
      <c r="AG6" s="497"/>
      <c r="AH6" s="486" t="str">
        <f>IF(AND('Mapa de Riesgos'!$H$12="Muy Alta",'Mapa de Riesgos'!$L$12="Catastrófico"),CONCATENATE("R",'Mapa de Riesgos'!$A$12),"")</f>
        <v/>
      </c>
      <c r="AI6" s="487"/>
      <c r="AJ6" s="487" t="str">
        <f>IF(AND('Mapa de Riesgos'!$H$19="Muy Alta",'Mapa de Riesgos'!$L$19="Catastrófico"),CONCATENATE("R",'Mapa de Riesgos'!$A$19),"")</f>
        <v/>
      </c>
      <c r="AK6" s="487"/>
      <c r="AL6" s="487" t="str">
        <f>IF(AND('Mapa de Riesgos'!$H$25="Muy Alta",'Mapa de Riesgos'!$L$25="Catastrófico"),CONCATENATE("R",'Mapa de Riesgos'!$A$25),"")</f>
        <v/>
      </c>
      <c r="AM6" s="488"/>
      <c r="AO6" s="511" t="s">
        <v>166</v>
      </c>
      <c r="AP6" s="512"/>
      <c r="AQ6" s="512"/>
      <c r="AR6" s="512"/>
      <c r="AS6" s="512"/>
      <c r="AT6" s="513"/>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509"/>
      <c r="C7" s="509"/>
      <c r="D7" s="510"/>
      <c r="E7" s="502"/>
      <c r="F7" s="503"/>
      <c r="G7" s="503"/>
      <c r="H7" s="503"/>
      <c r="I7" s="504"/>
      <c r="J7" s="489"/>
      <c r="K7" s="490"/>
      <c r="L7" s="490"/>
      <c r="M7" s="490"/>
      <c r="N7" s="490"/>
      <c r="O7" s="491"/>
      <c r="P7" s="489"/>
      <c r="Q7" s="490"/>
      <c r="R7" s="490"/>
      <c r="S7" s="490"/>
      <c r="T7" s="490"/>
      <c r="U7" s="491"/>
      <c r="V7" s="489"/>
      <c r="W7" s="490"/>
      <c r="X7" s="490"/>
      <c r="Y7" s="490"/>
      <c r="Z7" s="490"/>
      <c r="AA7" s="491"/>
      <c r="AB7" s="489"/>
      <c r="AC7" s="490"/>
      <c r="AD7" s="490"/>
      <c r="AE7" s="490"/>
      <c r="AF7" s="490"/>
      <c r="AG7" s="491"/>
      <c r="AH7" s="480"/>
      <c r="AI7" s="481"/>
      <c r="AJ7" s="481"/>
      <c r="AK7" s="481"/>
      <c r="AL7" s="481"/>
      <c r="AM7" s="482"/>
      <c r="AN7" s="81"/>
      <c r="AO7" s="514"/>
      <c r="AP7" s="515"/>
      <c r="AQ7" s="515"/>
      <c r="AR7" s="515"/>
      <c r="AS7" s="515"/>
      <c r="AT7" s="516"/>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509"/>
      <c r="C8" s="509"/>
      <c r="D8" s="510"/>
      <c r="E8" s="502"/>
      <c r="F8" s="503"/>
      <c r="G8" s="503"/>
      <c r="H8" s="503"/>
      <c r="I8" s="504"/>
      <c r="J8" s="489" t="str">
        <f>IF(AND('Mapa de Riesgos'!$H$31="Muy Alta",'Mapa de Riesgos'!$L$31="Leve"),CONCATENATE("R",'Mapa de Riesgos'!$A$31),"")</f>
        <v/>
      </c>
      <c r="K8" s="490"/>
      <c r="L8" s="490" t="str">
        <f>IF(AND('Mapa de Riesgos'!$H$37="Muy Alta",'Mapa de Riesgos'!$L$37="Leve"),CONCATENATE("R",'Mapa de Riesgos'!$A$37),"")</f>
        <v/>
      </c>
      <c r="M8" s="490"/>
      <c r="N8" s="490" t="str">
        <f>IF(AND('Mapa de Riesgos'!$H$43="Muy Alta",'Mapa de Riesgos'!$L$43="Leve"),CONCATENATE("R",'Mapa de Riesgos'!$A$43),"")</f>
        <v/>
      </c>
      <c r="O8" s="491"/>
      <c r="P8" s="489" t="str">
        <f>IF(AND('Mapa de Riesgos'!$H$31="Muy Alta",'Mapa de Riesgos'!$L$31="Menor"),CONCATENATE("R",'Mapa de Riesgos'!$A$31),"")</f>
        <v/>
      </c>
      <c r="Q8" s="490"/>
      <c r="R8" s="490" t="str">
        <f>IF(AND('Mapa de Riesgos'!$H$37="Muy Alta",'Mapa de Riesgos'!$L$37="Menor"),CONCATENATE("R",'Mapa de Riesgos'!$A$37),"")</f>
        <v/>
      </c>
      <c r="S8" s="490"/>
      <c r="T8" s="490" t="str">
        <f>IF(AND('Mapa de Riesgos'!$H$43="Muy Alta",'Mapa de Riesgos'!$L$43="Menor"),CONCATENATE("R",'Mapa de Riesgos'!$A$43),"")</f>
        <v/>
      </c>
      <c r="U8" s="491"/>
      <c r="V8" s="489" t="str">
        <f>IF(AND('Mapa de Riesgos'!$H$31="Muy Alta",'Mapa de Riesgos'!$L$31="Moderado"),CONCATENATE("R",'Mapa de Riesgos'!$A$31),"")</f>
        <v/>
      </c>
      <c r="W8" s="490"/>
      <c r="X8" s="490" t="str">
        <f>IF(AND('Mapa de Riesgos'!$H$37="Muy Alta",'Mapa de Riesgos'!$L$37="Moderado"),CONCATENATE("R",'Mapa de Riesgos'!$A$37),"")</f>
        <v/>
      </c>
      <c r="Y8" s="490"/>
      <c r="Z8" s="490" t="str">
        <f>IF(AND('Mapa de Riesgos'!$H$43="Muy Alta",'Mapa de Riesgos'!$L$43="Moderado"),CONCATENATE("R",'Mapa de Riesgos'!$A$43),"")</f>
        <v/>
      </c>
      <c r="AA8" s="491"/>
      <c r="AB8" s="489" t="str">
        <f>IF(AND('Mapa de Riesgos'!$H$31="Muy Alta",'Mapa de Riesgos'!$L$31="Mayor"),CONCATENATE("R",'Mapa de Riesgos'!$A$31),"")</f>
        <v/>
      </c>
      <c r="AC8" s="490"/>
      <c r="AD8" s="490" t="str">
        <f>IF(AND('Mapa de Riesgos'!$H$37="Muy Alta",'Mapa de Riesgos'!$L$37="Mayor"),CONCATENATE("R",'Mapa de Riesgos'!$A$37),"")</f>
        <v/>
      </c>
      <c r="AE8" s="490"/>
      <c r="AF8" s="490" t="str">
        <f>IF(AND('Mapa de Riesgos'!$H$43="Muy Alta",'Mapa de Riesgos'!$L$43="Mayor"),CONCATENATE("R",'Mapa de Riesgos'!$A$43),"")</f>
        <v/>
      </c>
      <c r="AG8" s="491"/>
      <c r="AH8" s="480" t="str">
        <f>IF(AND('Mapa de Riesgos'!$H$31="Muy Alta",'Mapa de Riesgos'!$L$31="Catastrófico"),CONCATENATE("R",'Mapa de Riesgos'!$A$31),"")</f>
        <v/>
      </c>
      <c r="AI8" s="481"/>
      <c r="AJ8" s="481" t="str">
        <f>IF(AND('Mapa de Riesgos'!$H$37="Muy Alta",'Mapa de Riesgos'!$L$37="Catastrófico"),CONCATENATE("R",'Mapa de Riesgos'!$A$37),"")</f>
        <v/>
      </c>
      <c r="AK8" s="481"/>
      <c r="AL8" s="481" t="str">
        <f>IF(AND('Mapa de Riesgos'!$H$43="Muy Alta",'Mapa de Riesgos'!$L$43="Catastrófico"),CONCATENATE("R",'Mapa de Riesgos'!$A$43),"")</f>
        <v/>
      </c>
      <c r="AM8" s="482"/>
      <c r="AN8" s="81"/>
      <c r="AO8" s="514"/>
      <c r="AP8" s="515"/>
      <c r="AQ8" s="515"/>
      <c r="AR8" s="515"/>
      <c r="AS8" s="515"/>
      <c r="AT8" s="516"/>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509"/>
      <c r="C9" s="509"/>
      <c r="D9" s="510"/>
      <c r="E9" s="502"/>
      <c r="F9" s="503"/>
      <c r="G9" s="503"/>
      <c r="H9" s="503"/>
      <c r="I9" s="504"/>
      <c r="J9" s="489"/>
      <c r="K9" s="490"/>
      <c r="L9" s="490"/>
      <c r="M9" s="490"/>
      <c r="N9" s="490"/>
      <c r="O9" s="491"/>
      <c r="P9" s="489"/>
      <c r="Q9" s="490"/>
      <c r="R9" s="490"/>
      <c r="S9" s="490"/>
      <c r="T9" s="490"/>
      <c r="U9" s="491"/>
      <c r="V9" s="489"/>
      <c r="W9" s="490"/>
      <c r="X9" s="490"/>
      <c r="Y9" s="490"/>
      <c r="Z9" s="490"/>
      <c r="AA9" s="491"/>
      <c r="AB9" s="489"/>
      <c r="AC9" s="490"/>
      <c r="AD9" s="490"/>
      <c r="AE9" s="490"/>
      <c r="AF9" s="490"/>
      <c r="AG9" s="491"/>
      <c r="AH9" s="480"/>
      <c r="AI9" s="481"/>
      <c r="AJ9" s="481"/>
      <c r="AK9" s="481"/>
      <c r="AL9" s="481"/>
      <c r="AM9" s="482"/>
      <c r="AN9" s="81"/>
      <c r="AO9" s="514"/>
      <c r="AP9" s="515"/>
      <c r="AQ9" s="515"/>
      <c r="AR9" s="515"/>
      <c r="AS9" s="515"/>
      <c r="AT9" s="516"/>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509"/>
      <c r="C10" s="509"/>
      <c r="D10" s="510"/>
      <c r="E10" s="502"/>
      <c r="F10" s="503"/>
      <c r="G10" s="503"/>
      <c r="H10" s="503"/>
      <c r="I10" s="504"/>
      <c r="J10" s="489" t="str">
        <f>IF(AND('Mapa de Riesgos'!$H$49="Muy Alta",'Mapa de Riesgos'!$L$49="Leve"),CONCATENATE("R",'Mapa de Riesgos'!$A$49),"")</f>
        <v/>
      </c>
      <c r="K10" s="490"/>
      <c r="L10" s="490" t="str">
        <f>IF(AND('Mapa de Riesgos'!$H$55="Muy Alta",'Mapa de Riesgos'!$L$55="Leve"),CONCATENATE("R",'Mapa de Riesgos'!$A$55),"")</f>
        <v/>
      </c>
      <c r="M10" s="490"/>
      <c r="N10" s="490" t="str">
        <f>IF(AND('Mapa de Riesgos'!$H$61="Muy Alta",'Mapa de Riesgos'!$L$61="Leve"),CONCATENATE("R",'Mapa de Riesgos'!$A$61),"")</f>
        <v/>
      </c>
      <c r="O10" s="491"/>
      <c r="P10" s="489" t="str">
        <f>IF(AND('Mapa de Riesgos'!$H$49="Muy Alta",'Mapa de Riesgos'!$L$49="Menor"),CONCATENATE("R",'Mapa de Riesgos'!$A$49),"")</f>
        <v/>
      </c>
      <c r="Q10" s="490"/>
      <c r="R10" s="490" t="str">
        <f>IF(AND('Mapa de Riesgos'!$H$55="Muy Alta",'Mapa de Riesgos'!$L$55="Menor"),CONCATENATE("R",'Mapa de Riesgos'!$A$55),"")</f>
        <v/>
      </c>
      <c r="S10" s="490"/>
      <c r="T10" s="490" t="str">
        <f>IF(AND('Mapa de Riesgos'!$H$61="Muy Alta",'Mapa de Riesgos'!$L$61="Menor"),CONCATENATE("R",'Mapa de Riesgos'!$A$61),"")</f>
        <v/>
      </c>
      <c r="U10" s="491"/>
      <c r="V10" s="489" t="str">
        <f>IF(AND('Mapa de Riesgos'!$H$49="Muy Alta",'Mapa de Riesgos'!$L$49="Moderado"),CONCATENATE("R",'Mapa de Riesgos'!$A$49),"")</f>
        <v/>
      </c>
      <c r="W10" s="490"/>
      <c r="X10" s="490" t="str">
        <f>IF(AND('Mapa de Riesgos'!$H$55="Muy Alta",'Mapa de Riesgos'!$L$55="Moderado"),CONCATENATE("R",'Mapa de Riesgos'!$A$55),"")</f>
        <v/>
      </c>
      <c r="Y10" s="490"/>
      <c r="Z10" s="490" t="str">
        <f>IF(AND('Mapa de Riesgos'!$H$61="Muy Alta",'Mapa de Riesgos'!$L$61="Moderado"),CONCATENATE("R",'Mapa de Riesgos'!$A$61),"")</f>
        <v/>
      </c>
      <c r="AA10" s="491"/>
      <c r="AB10" s="489" t="str">
        <f>IF(AND('Mapa de Riesgos'!$H$49="Muy Alta",'Mapa de Riesgos'!$L$49="Mayor"),CONCATENATE("R",'Mapa de Riesgos'!$A$49),"")</f>
        <v/>
      </c>
      <c r="AC10" s="490"/>
      <c r="AD10" s="490" t="str">
        <f>IF(AND('Mapa de Riesgos'!$H$55="Muy Alta",'Mapa de Riesgos'!$L$55="Mayor"),CONCATENATE("R",'Mapa de Riesgos'!$A$55),"")</f>
        <v/>
      </c>
      <c r="AE10" s="490"/>
      <c r="AF10" s="490" t="str">
        <f>IF(AND('Mapa de Riesgos'!$H$61="Muy Alta",'Mapa de Riesgos'!$L$61="Mayor"),CONCATENATE("R",'Mapa de Riesgos'!$A$61),"")</f>
        <v/>
      </c>
      <c r="AG10" s="491"/>
      <c r="AH10" s="480" t="str">
        <f>IF(AND('Mapa de Riesgos'!$H$49="Muy Alta",'Mapa de Riesgos'!$L$49="Catastrófico"),CONCATENATE("R",'Mapa de Riesgos'!$A$49),"")</f>
        <v/>
      </c>
      <c r="AI10" s="481"/>
      <c r="AJ10" s="481" t="str">
        <f>IF(AND('Mapa de Riesgos'!$H$55="Muy Alta",'Mapa de Riesgos'!$L$55="Catastrófico"),CONCATENATE("R",'Mapa de Riesgos'!$A$55),"")</f>
        <v/>
      </c>
      <c r="AK10" s="481"/>
      <c r="AL10" s="481" t="str">
        <f>IF(AND('Mapa de Riesgos'!$H$61="Muy Alta",'Mapa de Riesgos'!$L$61="Catastrófico"),CONCATENATE("R",'Mapa de Riesgos'!$A$61),"")</f>
        <v/>
      </c>
      <c r="AM10" s="482"/>
      <c r="AN10" s="81"/>
      <c r="AO10" s="514"/>
      <c r="AP10" s="515"/>
      <c r="AQ10" s="515"/>
      <c r="AR10" s="515"/>
      <c r="AS10" s="515"/>
      <c r="AT10" s="516"/>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509"/>
      <c r="C11" s="509"/>
      <c r="D11" s="510"/>
      <c r="E11" s="502"/>
      <c r="F11" s="503"/>
      <c r="G11" s="503"/>
      <c r="H11" s="503"/>
      <c r="I11" s="504"/>
      <c r="J11" s="489"/>
      <c r="K11" s="490"/>
      <c r="L11" s="490"/>
      <c r="M11" s="490"/>
      <c r="N11" s="490"/>
      <c r="O11" s="491"/>
      <c r="P11" s="489"/>
      <c r="Q11" s="490"/>
      <c r="R11" s="490"/>
      <c r="S11" s="490"/>
      <c r="T11" s="490"/>
      <c r="U11" s="491"/>
      <c r="V11" s="489"/>
      <c r="W11" s="490"/>
      <c r="X11" s="490"/>
      <c r="Y11" s="490"/>
      <c r="Z11" s="490"/>
      <c r="AA11" s="491"/>
      <c r="AB11" s="489"/>
      <c r="AC11" s="490"/>
      <c r="AD11" s="490"/>
      <c r="AE11" s="490"/>
      <c r="AF11" s="490"/>
      <c r="AG11" s="491"/>
      <c r="AH11" s="480"/>
      <c r="AI11" s="481"/>
      <c r="AJ11" s="481"/>
      <c r="AK11" s="481"/>
      <c r="AL11" s="481"/>
      <c r="AM11" s="482"/>
      <c r="AN11" s="81"/>
      <c r="AO11" s="514"/>
      <c r="AP11" s="515"/>
      <c r="AQ11" s="515"/>
      <c r="AR11" s="515"/>
      <c r="AS11" s="515"/>
      <c r="AT11" s="516"/>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509"/>
      <c r="C12" s="509"/>
      <c r="D12" s="510"/>
      <c r="E12" s="502"/>
      <c r="F12" s="503"/>
      <c r="G12" s="503"/>
      <c r="H12" s="503"/>
      <c r="I12" s="504"/>
      <c r="J12" s="489" t="str">
        <f>IF(AND('Mapa de Riesgos'!$H$67="Muy Alta",'Mapa de Riesgos'!$L$67="Leve"),CONCATENATE("R",'Mapa de Riesgos'!$A$67),"")</f>
        <v/>
      </c>
      <c r="K12" s="490"/>
      <c r="L12" s="490" t="str">
        <f>IF(AND('Mapa de Riesgos'!$H$73="Muy Alta",'Mapa de Riesgos'!$L$73="Leve"),CONCATENATE("R",'Mapa de Riesgos'!$A$73),"")</f>
        <v/>
      </c>
      <c r="M12" s="490"/>
      <c r="N12" s="490" t="str">
        <f>IF(AND('Mapa de Riesgos'!$H$79="Muy Alta",'Mapa de Riesgos'!$L$79="Leve"),CONCATENATE("R",'Mapa de Riesgos'!$A$79),"")</f>
        <v/>
      </c>
      <c r="O12" s="491"/>
      <c r="P12" s="489" t="str">
        <f>IF(AND('Mapa de Riesgos'!$H$67="Muy Alta",'Mapa de Riesgos'!$L$67="Menor"),CONCATENATE("R",'Mapa de Riesgos'!$A$67),"")</f>
        <v/>
      </c>
      <c r="Q12" s="490"/>
      <c r="R12" s="490" t="str">
        <f>IF(AND('Mapa de Riesgos'!$H$73="Muy Alta",'Mapa de Riesgos'!$L$73="Menor"),CONCATENATE("R",'Mapa de Riesgos'!$A$73),"")</f>
        <v/>
      </c>
      <c r="S12" s="490"/>
      <c r="T12" s="490" t="str">
        <f>IF(AND('Mapa de Riesgos'!$H$79="Muy Alta",'Mapa de Riesgos'!$L$79="Menor"),CONCATENATE("R",'Mapa de Riesgos'!$A$79),"")</f>
        <v/>
      </c>
      <c r="U12" s="491"/>
      <c r="V12" s="489" t="str">
        <f>IF(AND('Mapa de Riesgos'!$H$67="Muy Alta",'Mapa de Riesgos'!$L$67="Moderado"),CONCATENATE("R",'Mapa de Riesgos'!$A$67),"")</f>
        <v/>
      </c>
      <c r="W12" s="490"/>
      <c r="X12" s="490" t="str">
        <f>IF(AND('Mapa de Riesgos'!$H$73="Muy Alta",'Mapa de Riesgos'!$L$73="Moderado"),CONCATENATE("R",'Mapa de Riesgos'!$A$73),"")</f>
        <v/>
      </c>
      <c r="Y12" s="490"/>
      <c r="Z12" s="490" t="str">
        <f>IF(AND('Mapa de Riesgos'!$H$79="Muy Alta",'Mapa de Riesgos'!$L$79="Moderado"),CONCATENATE("R",'Mapa de Riesgos'!$A$79),"")</f>
        <v/>
      </c>
      <c r="AA12" s="491"/>
      <c r="AB12" s="489" t="str">
        <f>IF(AND('Mapa de Riesgos'!$H$67="Muy Alta",'Mapa de Riesgos'!$L$67="Mayor"),CONCATENATE("R",'Mapa de Riesgos'!$A$67),"")</f>
        <v/>
      </c>
      <c r="AC12" s="490"/>
      <c r="AD12" s="490" t="str">
        <f>IF(AND('Mapa de Riesgos'!$H$73="Muy Alta",'Mapa de Riesgos'!$L$73="Mayor"),CONCATENATE("R",'Mapa de Riesgos'!$A$73),"")</f>
        <v/>
      </c>
      <c r="AE12" s="490"/>
      <c r="AF12" s="490" t="str">
        <f>IF(AND('Mapa de Riesgos'!$H$79="Muy Alta",'Mapa de Riesgos'!$L$79="Mayor"),CONCATENATE("R",'Mapa de Riesgos'!$A$79),"")</f>
        <v/>
      </c>
      <c r="AG12" s="491"/>
      <c r="AH12" s="480" t="str">
        <f>IF(AND('Mapa de Riesgos'!$H$67="Muy Alta",'Mapa de Riesgos'!$L$67="Catastrófico"),CONCATENATE("R",'Mapa de Riesgos'!$A$67),"")</f>
        <v/>
      </c>
      <c r="AI12" s="481"/>
      <c r="AJ12" s="481" t="str">
        <f>IF(AND('Mapa de Riesgos'!$H$73="Muy Alta",'Mapa de Riesgos'!$L$73="Catastrófico"),CONCATENATE("R",'Mapa de Riesgos'!$A$73),"")</f>
        <v/>
      </c>
      <c r="AK12" s="481"/>
      <c r="AL12" s="481" t="str">
        <f>IF(AND('Mapa de Riesgos'!$H$79="Muy Alta",'Mapa de Riesgos'!$L$79="Catastrófico"),CONCATENATE("R",'Mapa de Riesgos'!$A$79),"")</f>
        <v/>
      </c>
      <c r="AM12" s="482"/>
      <c r="AN12" s="81"/>
      <c r="AO12" s="514"/>
      <c r="AP12" s="515"/>
      <c r="AQ12" s="515"/>
      <c r="AR12" s="515"/>
      <c r="AS12" s="515"/>
      <c r="AT12" s="516"/>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509"/>
      <c r="C13" s="509"/>
      <c r="D13" s="510"/>
      <c r="E13" s="505"/>
      <c r="F13" s="506"/>
      <c r="G13" s="506"/>
      <c r="H13" s="506"/>
      <c r="I13" s="507"/>
      <c r="J13" s="489"/>
      <c r="K13" s="490"/>
      <c r="L13" s="490"/>
      <c r="M13" s="490"/>
      <c r="N13" s="490"/>
      <c r="O13" s="491"/>
      <c r="P13" s="489"/>
      <c r="Q13" s="490"/>
      <c r="R13" s="490"/>
      <c r="S13" s="490"/>
      <c r="T13" s="490"/>
      <c r="U13" s="491"/>
      <c r="V13" s="489"/>
      <c r="W13" s="490"/>
      <c r="X13" s="490"/>
      <c r="Y13" s="490"/>
      <c r="Z13" s="490"/>
      <c r="AA13" s="491"/>
      <c r="AB13" s="489"/>
      <c r="AC13" s="490"/>
      <c r="AD13" s="490"/>
      <c r="AE13" s="490"/>
      <c r="AF13" s="490"/>
      <c r="AG13" s="491"/>
      <c r="AH13" s="483"/>
      <c r="AI13" s="484"/>
      <c r="AJ13" s="484"/>
      <c r="AK13" s="484"/>
      <c r="AL13" s="484"/>
      <c r="AM13" s="485"/>
      <c r="AN13" s="81"/>
      <c r="AO13" s="517"/>
      <c r="AP13" s="518"/>
      <c r="AQ13" s="518"/>
      <c r="AR13" s="518"/>
      <c r="AS13" s="518"/>
      <c r="AT13" s="519"/>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509"/>
      <c r="C14" s="509"/>
      <c r="D14" s="510"/>
      <c r="E14" s="499" t="s">
        <v>167</v>
      </c>
      <c r="F14" s="500"/>
      <c r="G14" s="500"/>
      <c r="H14" s="500"/>
      <c r="I14" s="500"/>
      <c r="J14" s="477" t="str">
        <f>IF(AND('Mapa de Riesgos'!$H$12="Alta",'Mapa de Riesgos'!$L$12="Leve"),CONCATENATE("R",'Mapa de Riesgos'!$A$12),"")</f>
        <v/>
      </c>
      <c r="K14" s="478"/>
      <c r="L14" s="478" t="str">
        <f>IF(AND('Mapa de Riesgos'!$H$19="Alta",'Mapa de Riesgos'!$L$19="Leve"),CONCATENATE("R",'Mapa de Riesgos'!$A$19),"")</f>
        <v/>
      </c>
      <c r="M14" s="478"/>
      <c r="N14" s="478" t="str">
        <f>IF(AND('Mapa de Riesgos'!$H$25="Alta",'Mapa de Riesgos'!$L$25="Leve"),CONCATENATE("R",'Mapa de Riesgos'!$A$25),"")</f>
        <v/>
      </c>
      <c r="O14" s="479"/>
      <c r="P14" s="477" t="str">
        <f>IF(AND('Mapa de Riesgos'!$H$12="Alta",'Mapa de Riesgos'!$L$12="Menor"),CONCATENATE("R",'Mapa de Riesgos'!$A$12),"")</f>
        <v/>
      </c>
      <c r="Q14" s="478"/>
      <c r="R14" s="478" t="str">
        <f>IF(AND('Mapa de Riesgos'!$H$19="Alta",'Mapa de Riesgos'!$L$19="Menor"),CONCATENATE("R",'Mapa de Riesgos'!$A$19),"")</f>
        <v/>
      </c>
      <c r="S14" s="478"/>
      <c r="T14" s="478" t="str">
        <f>IF(AND('Mapa de Riesgos'!$H$25="Alta",'Mapa de Riesgos'!$L$25="Menor"),CONCATENATE("R",'Mapa de Riesgos'!$A$25),"")</f>
        <v/>
      </c>
      <c r="U14" s="479"/>
      <c r="V14" s="495" t="str">
        <f>IF(AND('Mapa de Riesgos'!$H$12="Alta",'Mapa de Riesgos'!$L$12="Moderado"),CONCATENATE("R",'Mapa de Riesgos'!$A$12),"")</f>
        <v/>
      </c>
      <c r="W14" s="496"/>
      <c r="X14" s="496" t="str">
        <f>IF(AND('Mapa de Riesgos'!$H$19="Alta",'Mapa de Riesgos'!$L$19="Moderado"),CONCATENATE("R",'Mapa de Riesgos'!$A$19),"")</f>
        <v/>
      </c>
      <c r="Y14" s="496"/>
      <c r="Z14" s="496" t="str">
        <f>IF(AND('Mapa de Riesgos'!$H$25="Alta",'Mapa de Riesgos'!$L$25="Moderado"),CONCATENATE("R",'Mapa de Riesgos'!$A$25),"")</f>
        <v/>
      </c>
      <c r="AA14" s="497"/>
      <c r="AB14" s="495" t="str">
        <f>IF(AND('Mapa de Riesgos'!$H$12="Alta",'Mapa de Riesgos'!$L$12="Mayor"),CONCATENATE("R",'Mapa de Riesgos'!$A$12),"")</f>
        <v/>
      </c>
      <c r="AC14" s="496"/>
      <c r="AD14" s="496" t="str">
        <f>IF(AND('Mapa de Riesgos'!$H$19="Alta",'Mapa de Riesgos'!$L$19="Mayor"),CONCATENATE("R",'Mapa de Riesgos'!$A$19),"")</f>
        <v/>
      </c>
      <c r="AE14" s="496"/>
      <c r="AF14" s="496" t="str">
        <f>IF(AND('Mapa de Riesgos'!$H$25="Alta",'Mapa de Riesgos'!$L$25="Mayor"),CONCATENATE("R",'Mapa de Riesgos'!$A$25),"")</f>
        <v/>
      </c>
      <c r="AG14" s="497"/>
      <c r="AH14" s="486" t="str">
        <f>IF(AND('Mapa de Riesgos'!$H$12="Alta",'Mapa de Riesgos'!$L$12="Catastrófico"),CONCATENATE("R",'Mapa de Riesgos'!$A$12),"")</f>
        <v/>
      </c>
      <c r="AI14" s="487"/>
      <c r="AJ14" s="487" t="str">
        <f>IF(AND('Mapa de Riesgos'!$H$19="Alta",'Mapa de Riesgos'!$L$19="Catastrófico"),CONCATENATE("R",'Mapa de Riesgos'!$A$19),"")</f>
        <v/>
      </c>
      <c r="AK14" s="487"/>
      <c r="AL14" s="487" t="str">
        <f>IF(AND('Mapa de Riesgos'!$H$25="Alta",'Mapa de Riesgos'!$L$25="Catastrófico"),CONCATENATE("R",'Mapa de Riesgos'!$A$25),"")</f>
        <v/>
      </c>
      <c r="AM14" s="488"/>
      <c r="AN14" s="81"/>
      <c r="AO14" s="520" t="s">
        <v>168</v>
      </c>
      <c r="AP14" s="521"/>
      <c r="AQ14" s="521"/>
      <c r="AR14" s="521"/>
      <c r="AS14" s="521"/>
      <c r="AT14" s="522"/>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509"/>
      <c r="C15" s="509"/>
      <c r="D15" s="510"/>
      <c r="E15" s="502"/>
      <c r="F15" s="503"/>
      <c r="G15" s="503"/>
      <c r="H15" s="503"/>
      <c r="I15" s="503"/>
      <c r="J15" s="471"/>
      <c r="K15" s="472"/>
      <c r="L15" s="472"/>
      <c r="M15" s="472"/>
      <c r="N15" s="472"/>
      <c r="O15" s="473"/>
      <c r="P15" s="471"/>
      <c r="Q15" s="472"/>
      <c r="R15" s="472"/>
      <c r="S15" s="472"/>
      <c r="T15" s="472"/>
      <c r="U15" s="473"/>
      <c r="V15" s="489"/>
      <c r="W15" s="490"/>
      <c r="X15" s="490"/>
      <c r="Y15" s="490"/>
      <c r="Z15" s="490"/>
      <c r="AA15" s="491"/>
      <c r="AB15" s="489"/>
      <c r="AC15" s="490"/>
      <c r="AD15" s="490"/>
      <c r="AE15" s="490"/>
      <c r="AF15" s="490"/>
      <c r="AG15" s="491"/>
      <c r="AH15" s="480"/>
      <c r="AI15" s="481"/>
      <c r="AJ15" s="481"/>
      <c r="AK15" s="481"/>
      <c r="AL15" s="481"/>
      <c r="AM15" s="482"/>
      <c r="AN15" s="81"/>
      <c r="AO15" s="523"/>
      <c r="AP15" s="524"/>
      <c r="AQ15" s="524"/>
      <c r="AR15" s="524"/>
      <c r="AS15" s="524"/>
      <c r="AT15" s="525"/>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509"/>
      <c r="C16" s="509"/>
      <c r="D16" s="510"/>
      <c r="E16" s="502"/>
      <c r="F16" s="503"/>
      <c r="G16" s="503"/>
      <c r="H16" s="503"/>
      <c r="I16" s="503"/>
      <c r="J16" s="471" t="str">
        <f>IF(AND('Mapa de Riesgos'!$H$31="Alta",'Mapa de Riesgos'!$L$31="Leve"),CONCATENATE("R",'Mapa de Riesgos'!$A$31),"")</f>
        <v/>
      </c>
      <c r="K16" s="472"/>
      <c r="L16" s="472" t="str">
        <f>IF(AND('Mapa de Riesgos'!$H$37="Alta",'Mapa de Riesgos'!$L$37="Leve"),CONCATENATE("R",'Mapa de Riesgos'!$A$37),"")</f>
        <v/>
      </c>
      <c r="M16" s="472"/>
      <c r="N16" s="472" t="str">
        <f>IF(AND('Mapa de Riesgos'!$H$43="Alta",'Mapa de Riesgos'!$L$43="Leve"),CONCATENATE("R",'Mapa de Riesgos'!$A$43),"")</f>
        <v/>
      </c>
      <c r="O16" s="473"/>
      <c r="P16" s="471" t="str">
        <f>IF(AND('Mapa de Riesgos'!$H$31="Alta",'Mapa de Riesgos'!$L$31="Menor"),CONCATENATE("R",'Mapa de Riesgos'!$A$31),"")</f>
        <v/>
      </c>
      <c r="Q16" s="472"/>
      <c r="R16" s="472" t="str">
        <f>IF(AND('Mapa de Riesgos'!$H$37="Alta",'Mapa de Riesgos'!$L$37="Menor"),CONCATENATE("R",'Mapa de Riesgos'!$A$37),"")</f>
        <v/>
      </c>
      <c r="S16" s="472"/>
      <c r="T16" s="472" t="str">
        <f>IF(AND('Mapa de Riesgos'!$H$43="Alta",'Mapa de Riesgos'!$L$43="Menor"),CONCATENATE("R",'Mapa de Riesgos'!$A$43),"")</f>
        <v/>
      </c>
      <c r="U16" s="473"/>
      <c r="V16" s="489" t="str">
        <f>IF(AND('Mapa de Riesgos'!$H$31="Alta",'Mapa de Riesgos'!$L$31="Moderado"),CONCATENATE("R",'Mapa de Riesgos'!$A$31),"")</f>
        <v/>
      </c>
      <c r="W16" s="490"/>
      <c r="X16" s="490" t="str">
        <f>IF(AND('Mapa de Riesgos'!$H$37="Alta",'Mapa de Riesgos'!$L$37="Moderado"),CONCATENATE("R",'Mapa de Riesgos'!$A$37),"")</f>
        <v/>
      </c>
      <c r="Y16" s="490"/>
      <c r="Z16" s="490" t="str">
        <f>IF(AND('Mapa de Riesgos'!$H$43="Alta",'Mapa de Riesgos'!$L$43="Moderado"),CONCATENATE("R",'Mapa de Riesgos'!$A$43),"")</f>
        <v/>
      </c>
      <c r="AA16" s="491"/>
      <c r="AB16" s="489" t="str">
        <f>IF(AND('Mapa de Riesgos'!$H$31="Alta",'Mapa de Riesgos'!$L$31="Mayor"),CONCATENATE("R",'Mapa de Riesgos'!$A$31),"")</f>
        <v/>
      </c>
      <c r="AC16" s="490"/>
      <c r="AD16" s="490" t="str">
        <f>IF(AND('Mapa de Riesgos'!$H$37="Alta",'Mapa de Riesgos'!$L$37="Mayor"),CONCATENATE("R",'Mapa de Riesgos'!$A$37),"")</f>
        <v/>
      </c>
      <c r="AE16" s="490"/>
      <c r="AF16" s="490" t="str">
        <f>IF(AND('Mapa de Riesgos'!$H$43="Alta",'Mapa de Riesgos'!$L$43="Mayor"),CONCATENATE("R",'Mapa de Riesgos'!$A$43),"")</f>
        <v/>
      </c>
      <c r="AG16" s="491"/>
      <c r="AH16" s="480" t="str">
        <f>IF(AND('Mapa de Riesgos'!$H$31="Alta",'Mapa de Riesgos'!$L$31="Catastrófico"),CONCATENATE("R",'Mapa de Riesgos'!$A$31),"")</f>
        <v/>
      </c>
      <c r="AI16" s="481"/>
      <c r="AJ16" s="481" t="str">
        <f>IF(AND('Mapa de Riesgos'!$H$37="Alta",'Mapa de Riesgos'!$L$37="Catastrófico"),CONCATENATE("R",'Mapa de Riesgos'!$A$37),"")</f>
        <v/>
      </c>
      <c r="AK16" s="481"/>
      <c r="AL16" s="481" t="str">
        <f>IF(AND('Mapa de Riesgos'!$H$43="Alta",'Mapa de Riesgos'!$L$43="Catastrófico"),CONCATENATE("R",'Mapa de Riesgos'!$A$43),"")</f>
        <v/>
      </c>
      <c r="AM16" s="482"/>
      <c r="AN16" s="81"/>
      <c r="AO16" s="523"/>
      <c r="AP16" s="524"/>
      <c r="AQ16" s="524"/>
      <c r="AR16" s="524"/>
      <c r="AS16" s="524"/>
      <c r="AT16" s="525"/>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509"/>
      <c r="C17" s="509"/>
      <c r="D17" s="510"/>
      <c r="E17" s="502"/>
      <c r="F17" s="503"/>
      <c r="G17" s="503"/>
      <c r="H17" s="503"/>
      <c r="I17" s="503"/>
      <c r="J17" s="471"/>
      <c r="K17" s="472"/>
      <c r="L17" s="472"/>
      <c r="M17" s="472"/>
      <c r="N17" s="472"/>
      <c r="O17" s="473"/>
      <c r="P17" s="471"/>
      <c r="Q17" s="472"/>
      <c r="R17" s="472"/>
      <c r="S17" s="472"/>
      <c r="T17" s="472"/>
      <c r="U17" s="473"/>
      <c r="V17" s="489"/>
      <c r="W17" s="490"/>
      <c r="X17" s="490"/>
      <c r="Y17" s="490"/>
      <c r="Z17" s="490"/>
      <c r="AA17" s="491"/>
      <c r="AB17" s="489"/>
      <c r="AC17" s="490"/>
      <c r="AD17" s="490"/>
      <c r="AE17" s="490"/>
      <c r="AF17" s="490"/>
      <c r="AG17" s="491"/>
      <c r="AH17" s="480"/>
      <c r="AI17" s="481"/>
      <c r="AJ17" s="481"/>
      <c r="AK17" s="481"/>
      <c r="AL17" s="481"/>
      <c r="AM17" s="482"/>
      <c r="AN17" s="81"/>
      <c r="AO17" s="523"/>
      <c r="AP17" s="524"/>
      <c r="AQ17" s="524"/>
      <c r="AR17" s="524"/>
      <c r="AS17" s="524"/>
      <c r="AT17" s="525"/>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509"/>
      <c r="C18" s="509"/>
      <c r="D18" s="510"/>
      <c r="E18" s="502"/>
      <c r="F18" s="503"/>
      <c r="G18" s="503"/>
      <c r="H18" s="503"/>
      <c r="I18" s="503"/>
      <c r="J18" s="471" t="str">
        <f>IF(AND('Mapa de Riesgos'!$H$49="Alta",'Mapa de Riesgos'!$L$49="Leve"),CONCATENATE("R",'Mapa de Riesgos'!$A$49),"")</f>
        <v/>
      </c>
      <c r="K18" s="472"/>
      <c r="L18" s="472" t="str">
        <f>IF(AND('Mapa de Riesgos'!$H$55="Alta",'Mapa de Riesgos'!$L$55="Leve"),CONCATENATE("R",'Mapa de Riesgos'!$A$55),"")</f>
        <v/>
      </c>
      <c r="M18" s="472"/>
      <c r="N18" s="472" t="str">
        <f>IF(AND('Mapa de Riesgos'!$H$61="Alta",'Mapa de Riesgos'!$L$61="Leve"),CONCATENATE("R",'Mapa de Riesgos'!$A$61),"")</f>
        <v/>
      </c>
      <c r="O18" s="473"/>
      <c r="P18" s="471" t="str">
        <f>IF(AND('Mapa de Riesgos'!$H$49="Alta",'Mapa de Riesgos'!$L$49="Menor"),CONCATENATE("R",'Mapa de Riesgos'!$A$49),"")</f>
        <v/>
      </c>
      <c r="Q18" s="472"/>
      <c r="R18" s="472" t="str">
        <f>IF(AND('Mapa de Riesgos'!$H$55="Alta",'Mapa de Riesgos'!$L$55="Menor"),CONCATENATE("R",'Mapa de Riesgos'!$A$55),"")</f>
        <v/>
      </c>
      <c r="S18" s="472"/>
      <c r="T18" s="472" t="str">
        <f>IF(AND('Mapa de Riesgos'!$H$61="Alta",'Mapa de Riesgos'!$L$61="Menor"),CONCATENATE("R",'Mapa de Riesgos'!$A$61),"")</f>
        <v/>
      </c>
      <c r="U18" s="473"/>
      <c r="V18" s="489" t="str">
        <f>IF(AND('Mapa de Riesgos'!$H$49="Alta",'Mapa de Riesgos'!$L$49="Moderado"),CONCATENATE("R",'Mapa de Riesgos'!$A$49),"")</f>
        <v/>
      </c>
      <c r="W18" s="490"/>
      <c r="X18" s="490" t="str">
        <f>IF(AND('Mapa de Riesgos'!$H$55="Alta",'Mapa de Riesgos'!$L$55="Moderado"),CONCATENATE("R",'Mapa de Riesgos'!$A$55),"")</f>
        <v/>
      </c>
      <c r="Y18" s="490"/>
      <c r="Z18" s="490" t="str">
        <f>IF(AND('Mapa de Riesgos'!$H$61="Alta",'Mapa de Riesgos'!$L$61="Moderado"),CONCATENATE("R",'Mapa de Riesgos'!$A$61),"")</f>
        <v/>
      </c>
      <c r="AA18" s="491"/>
      <c r="AB18" s="489" t="str">
        <f>IF(AND('Mapa de Riesgos'!$H$49="Alta",'Mapa de Riesgos'!$L$49="Mayor"),CONCATENATE("R",'Mapa de Riesgos'!$A$49),"")</f>
        <v/>
      </c>
      <c r="AC18" s="490"/>
      <c r="AD18" s="490" t="str">
        <f>IF(AND('Mapa de Riesgos'!$H$55="Alta",'Mapa de Riesgos'!$L$55="Mayor"),CONCATENATE("R",'Mapa de Riesgos'!$A$55),"")</f>
        <v/>
      </c>
      <c r="AE18" s="490"/>
      <c r="AF18" s="490" t="str">
        <f>IF(AND('Mapa de Riesgos'!$H$61="Alta",'Mapa de Riesgos'!$L$61="Mayor"),CONCATENATE("R",'Mapa de Riesgos'!$A$61),"")</f>
        <v/>
      </c>
      <c r="AG18" s="491"/>
      <c r="AH18" s="480" t="str">
        <f>IF(AND('Mapa de Riesgos'!$H$49="Alta",'Mapa de Riesgos'!$L$49="Catastrófico"),CONCATENATE("R",'Mapa de Riesgos'!$A$49),"")</f>
        <v/>
      </c>
      <c r="AI18" s="481"/>
      <c r="AJ18" s="481" t="str">
        <f>IF(AND('Mapa de Riesgos'!$H$55="Alta",'Mapa de Riesgos'!$L$55="Catastrófico"),CONCATENATE("R",'Mapa de Riesgos'!$A$55),"")</f>
        <v/>
      </c>
      <c r="AK18" s="481"/>
      <c r="AL18" s="481" t="str">
        <f>IF(AND('Mapa de Riesgos'!$H$61="Alta",'Mapa de Riesgos'!$L$61="Catastrófico"),CONCATENATE("R",'Mapa de Riesgos'!$A$61),"")</f>
        <v/>
      </c>
      <c r="AM18" s="482"/>
      <c r="AN18" s="81"/>
      <c r="AO18" s="523"/>
      <c r="AP18" s="524"/>
      <c r="AQ18" s="524"/>
      <c r="AR18" s="524"/>
      <c r="AS18" s="524"/>
      <c r="AT18" s="525"/>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509"/>
      <c r="C19" s="509"/>
      <c r="D19" s="510"/>
      <c r="E19" s="502"/>
      <c r="F19" s="503"/>
      <c r="G19" s="503"/>
      <c r="H19" s="503"/>
      <c r="I19" s="503"/>
      <c r="J19" s="471"/>
      <c r="K19" s="472"/>
      <c r="L19" s="472"/>
      <c r="M19" s="472"/>
      <c r="N19" s="472"/>
      <c r="O19" s="473"/>
      <c r="P19" s="471"/>
      <c r="Q19" s="472"/>
      <c r="R19" s="472"/>
      <c r="S19" s="472"/>
      <c r="T19" s="472"/>
      <c r="U19" s="473"/>
      <c r="V19" s="489"/>
      <c r="W19" s="490"/>
      <c r="X19" s="490"/>
      <c r="Y19" s="490"/>
      <c r="Z19" s="490"/>
      <c r="AA19" s="491"/>
      <c r="AB19" s="489"/>
      <c r="AC19" s="490"/>
      <c r="AD19" s="490"/>
      <c r="AE19" s="490"/>
      <c r="AF19" s="490"/>
      <c r="AG19" s="491"/>
      <c r="AH19" s="480"/>
      <c r="AI19" s="481"/>
      <c r="AJ19" s="481"/>
      <c r="AK19" s="481"/>
      <c r="AL19" s="481"/>
      <c r="AM19" s="482"/>
      <c r="AN19" s="81"/>
      <c r="AO19" s="523"/>
      <c r="AP19" s="524"/>
      <c r="AQ19" s="524"/>
      <c r="AR19" s="524"/>
      <c r="AS19" s="524"/>
      <c r="AT19" s="525"/>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509"/>
      <c r="C20" s="509"/>
      <c r="D20" s="510"/>
      <c r="E20" s="502"/>
      <c r="F20" s="503"/>
      <c r="G20" s="503"/>
      <c r="H20" s="503"/>
      <c r="I20" s="503"/>
      <c r="J20" s="471" t="str">
        <f>IF(AND('Mapa de Riesgos'!$H$67="Alta",'Mapa de Riesgos'!$L$67="Leve"),CONCATENATE("R",'Mapa de Riesgos'!$A$67),"")</f>
        <v/>
      </c>
      <c r="K20" s="472"/>
      <c r="L20" s="472" t="str">
        <f>IF(AND('Mapa de Riesgos'!$H$73="Alta",'Mapa de Riesgos'!$L$73="Leve"),CONCATENATE("R",'Mapa de Riesgos'!$A$73),"")</f>
        <v/>
      </c>
      <c r="M20" s="472"/>
      <c r="N20" s="472" t="str">
        <f>IF(AND('Mapa de Riesgos'!$H$79="Alta",'Mapa de Riesgos'!$L$79="Leve"),CONCATENATE("R",'Mapa de Riesgos'!$A$79),"")</f>
        <v/>
      </c>
      <c r="O20" s="473"/>
      <c r="P20" s="471" t="str">
        <f>IF(AND('Mapa de Riesgos'!$H$67="Alta",'Mapa de Riesgos'!$L$67="Menor"),CONCATENATE("R",'Mapa de Riesgos'!$A$67),"")</f>
        <v/>
      </c>
      <c r="Q20" s="472"/>
      <c r="R20" s="472" t="str">
        <f>IF(AND('Mapa de Riesgos'!$H$73="Alta",'Mapa de Riesgos'!$L$73="Menor"),CONCATENATE("R",'Mapa de Riesgos'!$A$73),"")</f>
        <v/>
      </c>
      <c r="S20" s="472"/>
      <c r="T20" s="472" t="str">
        <f>IF(AND('Mapa de Riesgos'!$H$79="Alta",'Mapa de Riesgos'!$L$79="Menor"),CONCATENATE("R",'Mapa de Riesgos'!$A$79),"")</f>
        <v/>
      </c>
      <c r="U20" s="473"/>
      <c r="V20" s="489" t="str">
        <f>IF(AND('Mapa de Riesgos'!$H$67="Alta",'Mapa de Riesgos'!$L$67="Moderado"),CONCATENATE("R",'Mapa de Riesgos'!$A$67),"")</f>
        <v/>
      </c>
      <c r="W20" s="490"/>
      <c r="X20" s="490" t="str">
        <f>IF(AND('Mapa de Riesgos'!$H$73="Alta",'Mapa de Riesgos'!$L$73="Moderado"),CONCATENATE("R",'Mapa de Riesgos'!$A$73),"")</f>
        <v/>
      </c>
      <c r="Y20" s="490"/>
      <c r="Z20" s="490" t="str">
        <f>IF(AND('Mapa de Riesgos'!$H$79="Alta",'Mapa de Riesgos'!$L$79="Moderado"),CONCATENATE("R",'Mapa de Riesgos'!$A$79),"")</f>
        <v/>
      </c>
      <c r="AA20" s="491"/>
      <c r="AB20" s="489" t="str">
        <f>IF(AND('Mapa de Riesgos'!$H$67="Alta",'Mapa de Riesgos'!$L$67="Mayor"),CONCATENATE("R",'Mapa de Riesgos'!$A$67),"")</f>
        <v/>
      </c>
      <c r="AC20" s="490"/>
      <c r="AD20" s="490" t="str">
        <f>IF(AND('Mapa de Riesgos'!$H$73="Alta",'Mapa de Riesgos'!$L$73="Mayor"),CONCATENATE("R",'Mapa de Riesgos'!$A$73),"")</f>
        <v/>
      </c>
      <c r="AE20" s="490"/>
      <c r="AF20" s="490" t="str">
        <f>IF(AND('Mapa de Riesgos'!$H$79="Alta",'Mapa de Riesgos'!$L$79="Mayor"),CONCATENATE("R",'Mapa de Riesgos'!$A$79),"")</f>
        <v/>
      </c>
      <c r="AG20" s="491"/>
      <c r="AH20" s="480" t="str">
        <f>IF(AND('Mapa de Riesgos'!$H$67="Alta",'Mapa de Riesgos'!$L$67="Catastrófico"),CONCATENATE("R",'Mapa de Riesgos'!$A$67),"")</f>
        <v/>
      </c>
      <c r="AI20" s="481"/>
      <c r="AJ20" s="481" t="str">
        <f>IF(AND('Mapa de Riesgos'!$H$73="Alta",'Mapa de Riesgos'!$L$73="Catastrófico"),CONCATENATE("R",'Mapa de Riesgos'!$A$73),"")</f>
        <v/>
      </c>
      <c r="AK20" s="481"/>
      <c r="AL20" s="481" t="str">
        <f>IF(AND('Mapa de Riesgos'!$H$79="Alta",'Mapa de Riesgos'!$L$79="Catastrófico"),CONCATENATE("R",'Mapa de Riesgos'!$A$79),"")</f>
        <v/>
      </c>
      <c r="AM20" s="482"/>
      <c r="AN20" s="81"/>
      <c r="AO20" s="523"/>
      <c r="AP20" s="524"/>
      <c r="AQ20" s="524"/>
      <c r="AR20" s="524"/>
      <c r="AS20" s="524"/>
      <c r="AT20" s="525"/>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509"/>
      <c r="C21" s="509"/>
      <c r="D21" s="510"/>
      <c r="E21" s="505"/>
      <c r="F21" s="506"/>
      <c r="G21" s="506"/>
      <c r="H21" s="506"/>
      <c r="I21" s="506"/>
      <c r="J21" s="474"/>
      <c r="K21" s="475"/>
      <c r="L21" s="475"/>
      <c r="M21" s="475"/>
      <c r="N21" s="475"/>
      <c r="O21" s="476"/>
      <c r="P21" s="474"/>
      <c r="Q21" s="475"/>
      <c r="R21" s="475"/>
      <c r="S21" s="475"/>
      <c r="T21" s="475"/>
      <c r="U21" s="476"/>
      <c r="V21" s="492"/>
      <c r="W21" s="493"/>
      <c r="X21" s="493"/>
      <c r="Y21" s="493"/>
      <c r="Z21" s="493"/>
      <c r="AA21" s="494"/>
      <c r="AB21" s="492"/>
      <c r="AC21" s="493"/>
      <c r="AD21" s="493"/>
      <c r="AE21" s="493"/>
      <c r="AF21" s="493"/>
      <c r="AG21" s="494"/>
      <c r="AH21" s="483"/>
      <c r="AI21" s="484"/>
      <c r="AJ21" s="484"/>
      <c r="AK21" s="484"/>
      <c r="AL21" s="484"/>
      <c r="AM21" s="485"/>
      <c r="AN21" s="81"/>
      <c r="AO21" s="526"/>
      <c r="AP21" s="527"/>
      <c r="AQ21" s="527"/>
      <c r="AR21" s="527"/>
      <c r="AS21" s="527"/>
      <c r="AT21" s="528"/>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509"/>
      <c r="C22" s="509"/>
      <c r="D22" s="510"/>
      <c r="E22" s="499" t="s">
        <v>169</v>
      </c>
      <c r="F22" s="500"/>
      <c r="G22" s="500"/>
      <c r="H22" s="500"/>
      <c r="I22" s="501"/>
      <c r="J22" s="477" t="str">
        <f>IF(AND('Mapa de Riesgos'!$H$12="Media",'Mapa de Riesgos'!$L$12="Leve"),CONCATENATE("R",'Mapa de Riesgos'!$A$12),"")</f>
        <v/>
      </c>
      <c r="K22" s="478"/>
      <c r="L22" s="478" t="str">
        <f>IF(AND('Mapa de Riesgos'!$H$19="Media",'Mapa de Riesgos'!$L$19="Leve"),CONCATENATE("R",'Mapa de Riesgos'!$A$19),"")</f>
        <v/>
      </c>
      <c r="M22" s="478"/>
      <c r="N22" s="478" t="str">
        <f>IF(AND('Mapa de Riesgos'!$H$25="Media",'Mapa de Riesgos'!$L$25="Leve"),CONCATENATE("R",'Mapa de Riesgos'!$A$25),"")</f>
        <v/>
      </c>
      <c r="O22" s="479"/>
      <c r="P22" s="477" t="str">
        <f>IF(AND('Mapa de Riesgos'!$H$12="Media",'Mapa de Riesgos'!$L$12="Menor"),CONCATENATE("R",'Mapa de Riesgos'!$A$12),"")</f>
        <v/>
      </c>
      <c r="Q22" s="478"/>
      <c r="R22" s="478" t="str">
        <f>IF(AND('Mapa de Riesgos'!$H$19="Media",'Mapa de Riesgos'!$L$19="Menor"),CONCATENATE("R",'Mapa de Riesgos'!$A$19),"")</f>
        <v/>
      </c>
      <c r="S22" s="478"/>
      <c r="T22" s="478" t="str">
        <f>IF(AND('Mapa de Riesgos'!$H$25="Media",'Mapa de Riesgos'!$L$25="Menor"),CONCATENATE("R",'Mapa de Riesgos'!$A$25),"")</f>
        <v/>
      </c>
      <c r="U22" s="479"/>
      <c r="V22" s="477" t="str">
        <f>IF(AND('Mapa de Riesgos'!$H$12="Media",'Mapa de Riesgos'!$L$12="Moderado"),CONCATENATE("R",'Mapa de Riesgos'!$A$12),"")</f>
        <v>R1</v>
      </c>
      <c r="W22" s="478"/>
      <c r="X22" s="478" t="str">
        <f>IF(AND('Mapa de Riesgos'!$H$19="Media",'Mapa de Riesgos'!$L$19="Moderado"),CONCATENATE("R",'Mapa de Riesgos'!$A$19),"")</f>
        <v/>
      </c>
      <c r="Y22" s="478"/>
      <c r="Z22" s="478" t="str">
        <f>IF(AND('Mapa de Riesgos'!$H$25="Media",'Mapa de Riesgos'!$L$25="Moderado"),CONCATENATE("R",'Mapa de Riesgos'!$A$25),"")</f>
        <v/>
      </c>
      <c r="AA22" s="479"/>
      <c r="AB22" s="495" t="str">
        <f>IF(AND('Mapa de Riesgos'!$H$12="Media",'Mapa de Riesgos'!$L$12="Mayor"),CONCATENATE("R",'Mapa de Riesgos'!$A$12),"")</f>
        <v/>
      </c>
      <c r="AC22" s="496"/>
      <c r="AD22" s="496" t="str">
        <f>IF(AND('Mapa de Riesgos'!$H$19="Media",'Mapa de Riesgos'!$L$19="Mayor"),CONCATENATE("R",'Mapa de Riesgos'!$A$19),"")</f>
        <v/>
      </c>
      <c r="AE22" s="496"/>
      <c r="AF22" s="496" t="str">
        <f>IF(AND('Mapa de Riesgos'!$H$25="Media",'Mapa de Riesgos'!$L$25="Mayor"),CONCATENATE("R",'Mapa de Riesgos'!$A$25),"")</f>
        <v/>
      </c>
      <c r="AG22" s="497"/>
      <c r="AH22" s="486" t="str">
        <f>IF(AND('Mapa de Riesgos'!$H$12="Media",'Mapa de Riesgos'!$L$12="Catastrófico"),CONCATENATE("R",'Mapa de Riesgos'!$A$12),"")</f>
        <v/>
      </c>
      <c r="AI22" s="487"/>
      <c r="AJ22" s="487" t="str">
        <f>IF(AND('Mapa de Riesgos'!$H$19="Media",'Mapa de Riesgos'!$L$19="Catastrófico"),CONCATENATE("R",'Mapa de Riesgos'!$A$19),"")</f>
        <v/>
      </c>
      <c r="AK22" s="487"/>
      <c r="AL22" s="487" t="str">
        <f>IF(AND('Mapa de Riesgos'!$H$25="Media",'Mapa de Riesgos'!$L$25="Catastrófico"),CONCATENATE("R",'Mapa de Riesgos'!$A$25),"")</f>
        <v/>
      </c>
      <c r="AM22" s="488"/>
      <c r="AN22" s="81"/>
      <c r="AO22" s="529" t="s">
        <v>170</v>
      </c>
      <c r="AP22" s="530"/>
      <c r="AQ22" s="530"/>
      <c r="AR22" s="530"/>
      <c r="AS22" s="530"/>
      <c r="AT22" s="53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509"/>
      <c r="C23" s="509"/>
      <c r="D23" s="510"/>
      <c r="E23" s="502"/>
      <c r="F23" s="503"/>
      <c r="G23" s="503"/>
      <c r="H23" s="503"/>
      <c r="I23" s="504"/>
      <c r="J23" s="471"/>
      <c r="K23" s="472"/>
      <c r="L23" s="472"/>
      <c r="M23" s="472"/>
      <c r="N23" s="472"/>
      <c r="O23" s="473"/>
      <c r="P23" s="471"/>
      <c r="Q23" s="472"/>
      <c r="R23" s="472"/>
      <c r="S23" s="472"/>
      <c r="T23" s="472"/>
      <c r="U23" s="473"/>
      <c r="V23" s="471"/>
      <c r="W23" s="472"/>
      <c r="X23" s="472"/>
      <c r="Y23" s="472"/>
      <c r="Z23" s="472"/>
      <c r="AA23" s="473"/>
      <c r="AB23" s="489"/>
      <c r="AC23" s="490"/>
      <c r="AD23" s="490"/>
      <c r="AE23" s="490"/>
      <c r="AF23" s="490"/>
      <c r="AG23" s="491"/>
      <c r="AH23" s="480"/>
      <c r="AI23" s="481"/>
      <c r="AJ23" s="481"/>
      <c r="AK23" s="481"/>
      <c r="AL23" s="481"/>
      <c r="AM23" s="482"/>
      <c r="AN23" s="81"/>
      <c r="AO23" s="532"/>
      <c r="AP23" s="533"/>
      <c r="AQ23" s="533"/>
      <c r="AR23" s="533"/>
      <c r="AS23" s="533"/>
      <c r="AT23" s="534"/>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509"/>
      <c r="C24" s="509"/>
      <c r="D24" s="510"/>
      <c r="E24" s="502"/>
      <c r="F24" s="503"/>
      <c r="G24" s="503"/>
      <c r="H24" s="503"/>
      <c r="I24" s="504"/>
      <c r="J24" s="471" t="str">
        <f>IF(AND('Mapa de Riesgos'!$H$31="Media",'Mapa de Riesgos'!$L$31="Leve"),CONCATENATE("R",'Mapa de Riesgos'!$A$31),"")</f>
        <v/>
      </c>
      <c r="K24" s="472"/>
      <c r="L24" s="472" t="str">
        <f>IF(AND('Mapa de Riesgos'!$H$37="Media",'Mapa de Riesgos'!$L$37="Leve"),CONCATENATE("R",'Mapa de Riesgos'!$A$37),"")</f>
        <v/>
      </c>
      <c r="M24" s="472"/>
      <c r="N24" s="472" t="str">
        <f>IF(AND('Mapa de Riesgos'!$H$43="Media",'Mapa de Riesgos'!$L$43="Leve"),CONCATENATE("R",'Mapa de Riesgos'!$A$43),"")</f>
        <v/>
      </c>
      <c r="O24" s="473"/>
      <c r="P24" s="471" t="str">
        <f>IF(AND('Mapa de Riesgos'!$H$31="Media",'Mapa de Riesgos'!$L$31="Menor"),CONCATENATE("R",'Mapa de Riesgos'!$A$31),"")</f>
        <v/>
      </c>
      <c r="Q24" s="472"/>
      <c r="R24" s="472" t="str">
        <f>IF(AND('Mapa de Riesgos'!$H$37="Media",'Mapa de Riesgos'!$L$37="Menor"),CONCATENATE("R",'Mapa de Riesgos'!$A$37),"")</f>
        <v/>
      </c>
      <c r="S24" s="472"/>
      <c r="T24" s="472" t="str">
        <f>IF(AND('Mapa de Riesgos'!$H$43="Media",'Mapa de Riesgos'!$L$43="Menor"),CONCATENATE("R",'Mapa de Riesgos'!$A$43),"")</f>
        <v/>
      </c>
      <c r="U24" s="473"/>
      <c r="V24" s="471" t="str">
        <f>IF(AND('Mapa de Riesgos'!$H$31="Media",'Mapa de Riesgos'!$L$31="Moderado"),CONCATENATE("R",'Mapa de Riesgos'!$A$31),"")</f>
        <v/>
      </c>
      <c r="W24" s="472"/>
      <c r="X24" s="472" t="str">
        <f>IF(AND('Mapa de Riesgos'!$H$37="Media",'Mapa de Riesgos'!$L$37="Moderado"),CONCATENATE("R",'Mapa de Riesgos'!$A$37),"")</f>
        <v/>
      </c>
      <c r="Y24" s="472"/>
      <c r="Z24" s="472" t="str">
        <f>IF(AND('Mapa de Riesgos'!$H$43="Media",'Mapa de Riesgos'!$L$43="Moderado"),CONCATENATE("R",'Mapa de Riesgos'!$A$43),"")</f>
        <v/>
      </c>
      <c r="AA24" s="473"/>
      <c r="AB24" s="489" t="str">
        <f>IF(AND('Mapa de Riesgos'!$H$31="Media",'Mapa de Riesgos'!$L$31="Mayor"),CONCATENATE("R",'Mapa de Riesgos'!$A$31),"")</f>
        <v/>
      </c>
      <c r="AC24" s="490"/>
      <c r="AD24" s="490" t="str">
        <f>IF(AND('Mapa de Riesgos'!$H$37="Media",'Mapa de Riesgos'!$L$37="Mayor"),CONCATENATE("R",'Mapa de Riesgos'!$A$37),"")</f>
        <v/>
      </c>
      <c r="AE24" s="490"/>
      <c r="AF24" s="490" t="str">
        <f>IF(AND('Mapa de Riesgos'!$H$43="Media",'Mapa de Riesgos'!$L$43="Mayor"),CONCATENATE("R",'Mapa de Riesgos'!$A$43),"")</f>
        <v/>
      </c>
      <c r="AG24" s="491"/>
      <c r="AH24" s="480" t="str">
        <f>IF(AND('Mapa de Riesgos'!$H$31="Media",'Mapa de Riesgos'!$L$31="Catastrófico"),CONCATENATE("R",'Mapa de Riesgos'!$A$31),"")</f>
        <v/>
      </c>
      <c r="AI24" s="481"/>
      <c r="AJ24" s="481" t="str">
        <f>IF(AND('Mapa de Riesgos'!$H$37="Media",'Mapa de Riesgos'!$L$37="Catastrófico"),CONCATENATE("R",'Mapa de Riesgos'!$A$37),"")</f>
        <v/>
      </c>
      <c r="AK24" s="481"/>
      <c r="AL24" s="481" t="str">
        <f>IF(AND('Mapa de Riesgos'!$H$43="Media",'Mapa de Riesgos'!$L$43="Catastrófico"),CONCATENATE("R",'Mapa de Riesgos'!$A$43),"")</f>
        <v/>
      </c>
      <c r="AM24" s="482"/>
      <c r="AN24" s="81"/>
      <c r="AO24" s="532"/>
      <c r="AP24" s="533"/>
      <c r="AQ24" s="533"/>
      <c r="AR24" s="533"/>
      <c r="AS24" s="533"/>
      <c r="AT24" s="534"/>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509"/>
      <c r="C25" s="509"/>
      <c r="D25" s="510"/>
      <c r="E25" s="502"/>
      <c r="F25" s="503"/>
      <c r="G25" s="503"/>
      <c r="H25" s="503"/>
      <c r="I25" s="504"/>
      <c r="J25" s="471"/>
      <c r="K25" s="472"/>
      <c r="L25" s="472"/>
      <c r="M25" s="472"/>
      <c r="N25" s="472"/>
      <c r="O25" s="473"/>
      <c r="P25" s="471"/>
      <c r="Q25" s="472"/>
      <c r="R25" s="472"/>
      <c r="S25" s="472"/>
      <c r="T25" s="472"/>
      <c r="U25" s="473"/>
      <c r="V25" s="471"/>
      <c r="W25" s="472"/>
      <c r="X25" s="472"/>
      <c r="Y25" s="472"/>
      <c r="Z25" s="472"/>
      <c r="AA25" s="473"/>
      <c r="AB25" s="489"/>
      <c r="AC25" s="490"/>
      <c r="AD25" s="490"/>
      <c r="AE25" s="490"/>
      <c r="AF25" s="490"/>
      <c r="AG25" s="491"/>
      <c r="AH25" s="480"/>
      <c r="AI25" s="481"/>
      <c r="AJ25" s="481"/>
      <c r="AK25" s="481"/>
      <c r="AL25" s="481"/>
      <c r="AM25" s="482"/>
      <c r="AN25" s="81"/>
      <c r="AO25" s="532"/>
      <c r="AP25" s="533"/>
      <c r="AQ25" s="533"/>
      <c r="AR25" s="533"/>
      <c r="AS25" s="533"/>
      <c r="AT25" s="534"/>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509"/>
      <c r="C26" s="509"/>
      <c r="D26" s="510"/>
      <c r="E26" s="502"/>
      <c r="F26" s="503"/>
      <c r="G26" s="503"/>
      <c r="H26" s="503"/>
      <c r="I26" s="504"/>
      <c r="J26" s="471" t="str">
        <f>IF(AND('Mapa de Riesgos'!$H$49="Media",'Mapa de Riesgos'!$L$49="Leve"),CONCATENATE("R",'Mapa de Riesgos'!$A$49),"")</f>
        <v/>
      </c>
      <c r="K26" s="472"/>
      <c r="L26" s="472" t="str">
        <f>IF(AND('Mapa de Riesgos'!$H$55="Media",'Mapa de Riesgos'!$L$55="Leve"),CONCATENATE("R",'Mapa de Riesgos'!$A$55),"")</f>
        <v/>
      </c>
      <c r="M26" s="472"/>
      <c r="N26" s="472" t="str">
        <f>IF(AND('Mapa de Riesgos'!$H$61="Media",'Mapa de Riesgos'!$L$61="Leve"),CONCATENATE("R",'Mapa de Riesgos'!$A$61),"")</f>
        <v/>
      </c>
      <c r="O26" s="473"/>
      <c r="P26" s="471" t="str">
        <f>IF(AND('Mapa de Riesgos'!$H$49="Media",'Mapa de Riesgos'!$L$49="Menor"),CONCATENATE("R",'Mapa de Riesgos'!$A$49),"")</f>
        <v/>
      </c>
      <c r="Q26" s="472"/>
      <c r="R26" s="472" t="str">
        <f>IF(AND('Mapa de Riesgos'!$H$55="Media",'Mapa de Riesgos'!$L$55="Menor"),CONCATENATE("R",'Mapa de Riesgos'!$A$55),"")</f>
        <v/>
      </c>
      <c r="S26" s="472"/>
      <c r="T26" s="472" t="str">
        <f>IF(AND('Mapa de Riesgos'!$H$61="Media",'Mapa de Riesgos'!$L$61="Menor"),CONCATENATE("R",'Mapa de Riesgos'!$A$61),"")</f>
        <v/>
      </c>
      <c r="U26" s="473"/>
      <c r="V26" s="471" t="str">
        <f>IF(AND('Mapa de Riesgos'!$H$49="Media",'Mapa de Riesgos'!$L$49="Moderado"),CONCATENATE("R",'Mapa de Riesgos'!$A$49),"")</f>
        <v/>
      </c>
      <c r="W26" s="472"/>
      <c r="X26" s="472" t="str">
        <f>IF(AND('Mapa de Riesgos'!$H$55="Media",'Mapa de Riesgos'!$L$55="Moderado"),CONCATENATE("R",'Mapa de Riesgos'!$A$55),"")</f>
        <v/>
      </c>
      <c r="Y26" s="472"/>
      <c r="Z26" s="472" t="str">
        <f>IF(AND('Mapa de Riesgos'!$H$61="Media",'Mapa de Riesgos'!$L$61="Moderado"),CONCATENATE("R",'Mapa de Riesgos'!$A$61),"")</f>
        <v/>
      </c>
      <c r="AA26" s="473"/>
      <c r="AB26" s="489" t="str">
        <f>IF(AND('Mapa de Riesgos'!$H$49="Media",'Mapa de Riesgos'!$L$49="Mayor"),CONCATENATE("R",'Mapa de Riesgos'!$A$49),"")</f>
        <v/>
      </c>
      <c r="AC26" s="490"/>
      <c r="AD26" s="490" t="str">
        <f>IF(AND('Mapa de Riesgos'!$H$55="Media",'Mapa de Riesgos'!$L$55="Mayor"),CONCATENATE("R",'Mapa de Riesgos'!$A$55),"")</f>
        <v/>
      </c>
      <c r="AE26" s="490"/>
      <c r="AF26" s="490" t="str">
        <f>IF(AND('Mapa de Riesgos'!$H$61="Media",'Mapa de Riesgos'!$L$61="Mayor"),CONCATENATE("R",'Mapa de Riesgos'!$A$61),"")</f>
        <v/>
      </c>
      <c r="AG26" s="491"/>
      <c r="AH26" s="480" t="str">
        <f>IF(AND('Mapa de Riesgos'!$H$49="Media",'Mapa de Riesgos'!$L$49="Catastrófico"),CONCATENATE("R",'Mapa de Riesgos'!$A$49),"")</f>
        <v/>
      </c>
      <c r="AI26" s="481"/>
      <c r="AJ26" s="481" t="str">
        <f>IF(AND('Mapa de Riesgos'!$H$55="Media",'Mapa de Riesgos'!$L$55="Catastrófico"),CONCATENATE("R",'Mapa de Riesgos'!$A$55),"")</f>
        <v/>
      </c>
      <c r="AK26" s="481"/>
      <c r="AL26" s="481" t="str">
        <f>IF(AND('Mapa de Riesgos'!$H$61="Media",'Mapa de Riesgos'!$L$61="Catastrófico"),CONCATENATE("R",'Mapa de Riesgos'!$A$61),"")</f>
        <v/>
      </c>
      <c r="AM26" s="482"/>
      <c r="AN26" s="81"/>
      <c r="AO26" s="532"/>
      <c r="AP26" s="533"/>
      <c r="AQ26" s="533"/>
      <c r="AR26" s="533"/>
      <c r="AS26" s="533"/>
      <c r="AT26" s="534"/>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509"/>
      <c r="C27" s="509"/>
      <c r="D27" s="510"/>
      <c r="E27" s="502"/>
      <c r="F27" s="503"/>
      <c r="G27" s="503"/>
      <c r="H27" s="503"/>
      <c r="I27" s="504"/>
      <c r="J27" s="471"/>
      <c r="K27" s="472"/>
      <c r="L27" s="472"/>
      <c r="M27" s="472"/>
      <c r="N27" s="472"/>
      <c r="O27" s="473"/>
      <c r="P27" s="471"/>
      <c r="Q27" s="472"/>
      <c r="R27" s="472"/>
      <c r="S27" s="472"/>
      <c r="T27" s="472"/>
      <c r="U27" s="473"/>
      <c r="V27" s="471"/>
      <c r="W27" s="472"/>
      <c r="X27" s="472"/>
      <c r="Y27" s="472"/>
      <c r="Z27" s="472"/>
      <c r="AA27" s="473"/>
      <c r="AB27" s="489"/>
      <c r="AC27" s="490"/>
      <c r="AD27" s="490"/>
      <c r="AE27" s="490"/>
      <c r="AF27" s="490"/>
      <c r="AG27" s="491"/>
      <c r="AH27" s="480"/>
      <c r="AI27" s="481"/>
      <c r="AJ27" s="481"/>
      <c r="AK27" s="481"/>
      <c r="AL27" s="481"/>
      <c r="AM27" s="482"/>
      <c r="AN27" s="81"/>
      <c r="AO27" s="532"/>
      <c r="AP27" s="533"/>
      <c r="AQ27" s="533"/>
      <c r="AR27" s="533"/>
      <c r="AS27" s="533"/>
      <c r="AT27" s="534"/>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509"/>
      <c r="C28" s="509"/>
      <c r="D28" s="510"/>
      <c r="E28" s="502"/>
      <c r="F28" s="503"/>
      <c r="G28" s="503"/>
      <c r="H28" s="503"/>
      <c r="I28" s="504"/>
      <c r="J28" s="471" t="str">
        <f>IF(AND('Mapa de Riesgos'!$H$67="Media",'Mapa de Riesgos'!$L$67="Leve"),CONCATENATE("R",'Mapa de Riesgos'!$A$67),"")</f>
        <v/>
      </c>
      <c r="K28" s="472"/>
      <c r="L28" s="472" t="str">
        <f>IF(AND('Mapa de Riesgos'!$H$73="Media",'Mapa de Riesgos'!$L$73="Leve"),CONCATENATE("R",'Mapa de Riesgos'!$A$73),"")</f>
        <v/>
      </c>
      <c r="M28" s="472"/>
      <c r="N28" s="472" t="str">
        <f>IF(AND('Mapa de Riesgos'!$H$79="Media",'Mapa de Riesgos'!$L$79="Leve"),CONCATENATE("R",'Mapa de Riesgos'!$A$79),"")</f>
        <v/>
      </c>
      <c r="O28" s="473"/>
      <c r="P28" s="471" t="str">
        <f>IF(AND('Mapa de Riesgos'!$H$67="Media",'Mapa de Riesgos'!$L$67="Menor"),CONCATENATE("R",'Mapa de Riesgos'!$A$67),"")</f>
        <v/>
      </c>
      <c r="Q28" s="472"/>
      <c r="R28" s="472" t="str">
        <f>IF(AND('Mapa de Riesgos'!$H$73="Media",'Mapa de Riesgos'!$L$73="Menor"),CONCATENATE("R",'Mapa de Riesgos'!$A$73),"")</f>
        <v/>
      </c>
      <c r="S28" s="472"/>
      <c r="T28" s="472" t="str">
        <f>IF(AND('Mapa de Riesgos'!$H$79="Media",'Mapa de Riesgos'!$L$79="Menor"),CONCATENATE("R",'Mapa de Riesgos'!$A$79),"")</f>
        <v/>
      </c>
      <c r="U28" s="473"/>
      <c r="V28" s="471" t="str">
        <f>IF(AND('Mapa de Riesgos'!$H$67="Media",'Mapa de Riesgos'!$L$67="Moderado"),CONCATENATE("R",'Mapa de Riesgos'!$A$67),"")</f>
        <v/>
      </c>
      <c r="W28" s="472"/>
      <c r="X28" s="472" t="str">
        <f>IF(AND('Mapa de Riesgos'!$H$73="Media",'Mapa de Riesgos'!$L$73="Moderado"),CONCATENATE("R",'Mapa de Riesgos'!$A$73),"")</f>
        <v/>
      </c>
      <c r="Y28" s="472"/>
      <c r="Z28" s="472" t="str">
        <f>IF(AND('Mapa de Riesgos'!$H$79="Media",'Mapa de Riesgos'!$L$79="Moderado"),CONCATENATE("R",'Mapa de Riesgos'!$A$79),"")</f>
        <v/>
      </c>
      <c r="AA28" s="473"/>
      <c r="AB28" s="489" t="str">
        <f>IF(AND('Mapa de Riesgos'!$H$67="Media",'Mapa de Riesgos'!$L$67="Mayor"),CONCATENATE("R",'Mapa de Riesgos'!$A$67),"")</f>
        <v/>
      </c>
      <c r="AC28" s="490"/>
      <c r="AD28" s="490" t="str">
        <f>IF(AND('Mapa de Riesgos'!$H$73="Media",'Mapa de Riesgos'!$L$73="Mayor"),CONCATENATE("R",'Mapa de Riesgos'!$A$73),"")</f>
        <v/>
      </c>
      <c r="AE28" s="490"/>
      <c r="AF28" s="490" t="str">
        <f>IF(AND('Mapa de Riesgos'!$H$79="Media",'Mapa de Riesgos'!$L$79="Mayor"),CONCATENATE("R",'Mapa de Riesgos'!$A$79),"")</f>
        <v/>
      </c>
      <c r="AG28" s="491"/>
      <c r="AH28" s="480" t="str">
        <f>IF(AND('Mapa de Riesgos'!$H$67="Media",'Mapa de Riesgos'!$L$67="Catastrófico"),CONCATENATE("R",'Mapa de Riesgos'!$A$67),"")</f>
        <v/>
      </c>
      <c r="AI28" s="481"/>
      <c r="AJ28" s="481" t="str">
        <f>IF(AND('Mapa de Riesgos'!$H$73="Media",'Mapa de Riesgos'!$L$73="Catastrófico"),CONCATENATE("R",'Mapa de Riesgos'!$A$73),"")</f>
        <v/>
      </c>
      <c r="AK28" s="481"/>
      <c r="AL28" s="481" t="str">
        <f>IF(AND('Mapa de Riesgos'!$H$79="Media",'Mapa de Riesgos'!$L$79="Catastrófico"),CONCATENATE("R",'Mapa de Riesgos'!$A$79),"")</f>
        <v/>
      </c>
      <c r="AM28" s="482"/>
      <c r="AN28" s="81"/>
      <c r="AO28" s="532"/>
      <c r="AP28" s="533"/>
      <c r="AQ28" s="533"/>
      <c r="AR28" s="533"/>
      <c r="AS28" s="533"/>
      <c r="AT28" s="534"/>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509"/>
      <c r="C29" s="509"/>
      <c r="D29" s="510"/>
      <c r="E29" s="505"/>
      <c r="F29" s="506"/>
      <c r="G29" s="506"/>
      <c r="H29" s="506"/>
      <c r="I29" s="507"/>
      <c r="J29" s="471"/>
      <c r="K29" s="472"/>
      <c r="L29" s="472"/>
      <c r="M29" s="472"/>
      <c r="N29" s="472"/>
      <c r="O29" s="473"/>
      <c r="P29" s="474"/>
      <c r="Q29" s="475"/>
      <c r="R29" s="475"/>
      <c r="S29" s="475"/>
      <c r="T29" s="475"/>
      <c r="U29" s="476"/>
      <c r="V29" s="474"/>
      <c r="W29" s="475"/>
      <c r="X29" s="475"/>
      <c r="Y29" s="475"/>
      <c r="Z29" s="475"/>
      <c r="AA29" s="476"/>
      <c r="AB29" s="492"/>
      <c r="AC29" s="493"/>
      <c r="AD29" s="493"/>
      <c r="AE29" s="493"/>
      <c r="AF29" s="493"/>
      <c r="AG29" s="494"/>
      <c r="AH29" s="483"/>
      <c r="AI29" s="484"/>
      <c r="AJ29" s="484"/>
      <c r="AK29" s="484"/>
      <c r="AL29" s="484"/>
      <c r="AM29" s="485"/>
      <c r="AN29" s="81"/>
      <c r="AO29" s="535"/>
      <c r="AP29" s="536"/>
      <c r="AQ29" s="536"/>
      <c r="AR29" s="536"/>
      <c r="AS29" s="536"/>
      <c r="AT29" s="537"/>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509"/>
      <c r="C30" s="509"/>
      <c r="D30" s="510"/>
      <c r="E30" s="499" t="s">
        <v>171</v>
      </c>
      <c r="F30" s="500"/>
      <c r="G30" s="500"/>
      <c r="H30" s="500"/>
      <c r="I30" s="500"/>
      <c r="J30" s="468" t="str">
        <f>IF(AND('Mapa de Riesgos'!$H$12="Baja",'Mapa de Riesgos'!$L$12="Leve"),CONCATENATE("R",'Mapa de Riesgos'!$A$12),"")</f>
        <v/>
      </c>
      <c r="K30" s="469"/>
      <c r="L30" s="469" t="str">
        <f>IF(AND('Mapa de Riesgos'!$H$19="Baja",'Mapa de Riesgos'!$L$19="Leve"),CONCATENATE("R",'Mapa de Riesgos'!$A$19),"")</f>
        <v/>
      </c>
      <c r="M30" s="469"/>
      <c r="N30" s="469" t="str">
        <f>IF(AND('Mapa de Riesgos'!$H$25="Baja",'Mapa de Riesgos'!$L$25="Leve"),CONCATENATE("R",'Mapa de Riesgos'!$A$25),"")</f>
        <v/>
      </c>
      <c r="O30" s="470"/>
      <c r="P30" s="478" t="str">
        <f>IF(AND('Mapa de Riesgos'!$H$12="Baja",'Mapa de Riesgos'!$L$12="Menor"),CONCATENATE("R",'Mapa de Riesgos'!$A$12),"")</f>
        <v/>
      </c>
      <c r="Q30" s="478"/>
      <c r="R30" s="478" t="str">
        <f>IF(AND('Mapa de Riesgos'!$H$19="Baja",'Mapa de Riesgos'!$L$19="Menor"),CONCATENATE("R",'Mapa de Riesgos'!$A$19),"")</f>
        <v/>
      </c>
      <c r="S30" s="478"/>
      <c r="T30" s="478" t="str">
        <f>IF(AND('Mapa de Riesgos'!$H$25="Baja",'Mapa de Riesgos'!$L$25="Menor"),CONCATENATE("R",'Mapa de Riesgos'!$A$25),"")</f>
        <v/>
      </c>
      <c r="U30" s="479"/>
      <c r="V30" s="477" t="str">
        <f>IF(AND('Mapa de Riesgos'!$H$12="Baja",'Mapa de Riesgos'!$L$12="Moderado"),CONCATENATE("R",'Mapa de Riesgos'!$A$12),"")</f>
        <v/>
      </c>
      <c r="W30" s="478"/>
      <c r="X30" s="478" t="str">
        <f>IF(AND('Mapa de Riesgos'!$H$19="Baja",'Mapa de Riesgos'!$L$19="Moderado"),CONCATENATE("R",'Mapa de Riesgos'!$A$19),"")</f>
        <v/>
      </c>
      <c r="Y30" s="478"/>
      <c r="Z30" s="478" t="str">
        <f>IF(AND('Mapa de Riesgos'!$H$25="Baja",'Mapa de Riesgos'!$L$25="Moderado"),CONCATENATE("R",'Mapa de Riesgos'!$A$25),"")</f>
        <v/>
      </c>
      <c r="AA30" s="479"/>
      <c r="AB30" s="495" t="str">
        <f>IF(AND('Mapa de Riesgos'!$H$12="Baja",'Mapa de Riesgos'!$L$12="Mayor"),CONCATENATE("R",'Mapa de Riesgos'!$A$12),"")</f>
        <v/>
      </c>
      <c r="AC30" s="496"/>
      <c r="AD30" s="496" t="str">
        <f>IF(AND('Mapa de Riesgos'!$H$19="Baja",'Mapa de Riesgos'!$L$19="Mayor"),CONCATENATE("R",'Mapa de Riesgos'!$A$19),"")</f>
        <v/>
      </c>
      <c r="AE30" s="496"/>
      <c r="AF30" s="496" t="str">
        <f>IF(AND('Mapa de Riesgos'!$H$25="Baja",'Mapa de Riesgos'!$L$25="Mayor"),CONCATENATE("R",'Mapa de Riesgos'!$A$25),"")</f>
        <v/>
      </c>
      <c r="AG30" s="497"/>
      <c r="AH30" s="486" t="str">
        <f>IF(AND('Mapa de Riesgos'!$H$12="Baja",'Mapa de Riesgos'!$L$12="Catastrófico"),CONCATENATE("R",'Mapa de Riesgos'!$A$12),"")</f>
        <v/>
      </c>
      <c r="AI30" s="487"/>
      <c r="AJ30" s="487" t="str">
        <f>IF(AND('Mapa de Riesgos'!$H$19="Baja",'Mapa de Riesgos'!$L$19="Catastrófico"),CONCATENATE("R",'Mapa de Riesgos'!$A$19),"")</f>
        <v/>
      </c>
      <c r="AK30" s="487"/>
      <c r="AL30" s="487" t="str">
        <f>IF(AND('Mapa de Riesgos'!$H$25="Baja",'Mapa de Riesgos'!$L$25="Catastrófico"),CONCATENATE("R",'Mapa de Riesgos'!$A$25),"")</f>
        <v/>
      </c>
      <c r="AM30" s="488"/>
      <c r="AN30" s="81"/>
      <c r="AO30" s="538" t="s">
        <v>172</v>
      </c>
      <c r="AP30" s="539"/>
      <c r="AQ30" s="539"/>
      <c r="AR30" s="539"/>
      <c r="AS30" s="539"/>
      <c r="AT30" s="540"/>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509"/>
      <c r="C31" s="509"/>
      <c r="D31" s="510"/>
      <c r="E31" s="502"/>
      <c r="F31" s="503"/>
      <c r="G31" s="503"/>
      <c r="H31" s="503"/>
      <c r="I31" s="503"/>
      <c r="J31" s="462"/>
      <c r="K31" s="463"/>
      <c r="L31" s="463"/>
      <c r="M31" s="463"/>
      <c r="N31" s="463"/>
      <c r="O31" s="464"/>
      <c r="P31" s="472"/>
      <c r="Q31" s="472"/>
      <c r="R31" s="472"/>
      <c r="S31" s="472"/>
      <c r="T31" s="472"/>
      <c r="U31" s="473"/>
      <c r="V31" s="471"/>
      <c r="W31" s="472"/>
      <c r="X31" s="472"/>
      <c r="Y31" s="472"/>
      <c r="Z31" s="472"/>
      <c r="AA31" s="473"/>
      <c r="AB31" s="489"/>
      <c r="AC31" s="490"/>
      <c r="AD31" s="490"/>
      <c r="AE31" s="490"/>
      <c r="AF31" s="490"/>
      <c r="AG31" s="491"/>
      <c r="AH31" s="480"/>
      <c r="AI31" s="481"/>
      <c r="AJ31" s="481"/>
      <c r="AK31" s="481"/>
      <c r="AL31" s="481"/>
      <c r="AM31" s="482"/>
      <c r="AN31" s="81"/>
      <c r="AO31" s="541"/>
      <c r="AP31" s="542"/>
      <c r="AQ31" s="542"/>
      <c r="AR31" s="542"/>
      <c r="AS31" s="542"/>
      <c r="AT31" s="543"/>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509"/>
      <c r="C32" s="509"/>
      <c r="D32" s="510"/>
      <c r="E32" s="502"/>
      <c r="F32" s="503"/>
      <c r="G32" s="503"/>
      <c r="H32" s="503"/>
      <c r="I32" s="503"/>
      <c r="J32" s="462" t="str">
        <f>IF(AND('Mapa de Riesgos'!$H$31="Baja",'Mapa de Riesgos'!$L$31="Leve"),CONCATENATE("R",'Mapa de Riesgos'!$A$31),"")</f>
        <v/>
      </c>
      <c r="K32" s="463"/>
      <c r="L32" s="463" t="str">
        <f>IF(AND('Mapa de Riesgos'!$H$37="Baja",'Mapa de Riesgos'!$L$37="Leve"),CONCATENATE("R",'Mapa de Riesgos'!$A$37),"")</f>
        <v/>
      </c>
      <c r="M32" s="463"/>
      <c r="N32" s="463" t="str">
        <f>IF(AND('Mapa de Riesgos'!$H$43="Baja",'Mapa de Riesgos'!$L$43="Leve"),CONCATENATE("R",'Mapa de Riesgos'!$A$43),"")</f>
        <v/>
      </c>
      <c r="O32" s="464"/>
      <c r="P32" s="472" t="str">
        <f>IF(AND('Mapa de Riesgos'!$H$31="Baja",'Mapa de Riesgos'!$L$31="Menor"),CONCATENATE("R",'Mapa de Riesgos'!$A$31),"")</f>
        <v/>
      </c>
      <c r="Q32" s="472"/>
      <c r="R32" s="472" t="str">
        <f>IF(AND('Mapa de Riesgos'!$H$37="Baja",'Mapa de Riesgos'!$L$37="Menor"),CONCATENATE("R",'Mapa de Riesgos'!$A$37),"")</f>
        <v/>
      </c>
      <c r="S32" s="472"/>
      <c r="T32" s="472" t="str">
        <f>IF(AND('Mapa de Riesgos'!$H$43="Baja",'Mapa de Riesgos'!$L$43="Menor"),CONCATENATE("R",'Mapa de Riesgos'!$A$43),"")</f>
        <v/>
      </c>
      <c r="U32" s="473"/>
      <c r="V32" s="471" t="str">
        <f>IF(AND('Mapa de Riesgos'!$H$31="Baja",'Mapa de Riesgos'!$L$31="Moderado"),CONCATENATE("R",'Mapa de Riesgos'!$A$31),"")</f>
        <v/>
      </c>
      <c r="W32" s="472"/>
      <c r="X32" s="472" t="str">
        <f>IF(AND('Mapa de Riesgos'!$H$37="Baja",'Mapa de Riesgos'!$L$37="Moderado"),CONCATENATE("R",'Mapa de Riesgos'!$A$37),"")</f>
        <v/>
      </c>
      <c r="Y32" s="472"/>
      <c r="Z32" s="472" t="str">
        <f>IF(AND('Mapa de Riesgos'!$H$43="Baja",'Mapa de Riesgos'!$L$43="Moderado"),CONCATENATE("R",'Mapa de Riesgos'!$A$43),"")</f>
        <v/>
      </c>
      <c r="AA32" s="473"/>
      <c r="AB32" s="489" t="str">
        <f>IF(AND('Mapa de Riesgos'!$H$31="Baja",'Mapa de Riesgos'!$L$31="Mayor"),CONCATENATE("R",'Mapa de Riesgos'!$A$31),"")</f>
        <v/>
      </c>
      <c r="AC32" s="490"/>
      <c r="AD32" s="490" t="str">
        <f>IF(AND('Mapa de Riesgos'!$H$37="Baja",'Mapa de Riesgos'!$L$37="Mayor"),CONCATENATE("R",'Mapa de Riesgos'!$A$37),"")</f>
        <v/>
      </c>
      <c r="AE32" s="490"/>
      <c r="AF32" s="490" t="str">
        <f>IF(AND('Mapa de Riesgos'!$H$43="Baja",'Mapa de Riesgos'!$L$43="Mayor"),CONCATENATE("R",'Mapa de Riesgos'!$A$43),"")</f>
        <v/>
      </c>
      <c r="AG32" s="491"/>
      <c r="AH32" s="480" t="str">
        <f>IF(AND('Mapa de Riesgos'!$H$31="Baja",'Mapa de Riesgos'!$L$31="Catastrófico"),CONCATENATE("R",'Mapa de Riesgos'!$A$31),"")</f>
        <v/>
      </c>
      <c r="AI32" s="481"/>
      <c r="AJ32" s="481" t="str">
        <f>IF(AND('Mapa de Riesgos'!$H$37="Baja",'Mapa de Riesgos'!$L$37="Catastrófico"),CONCATENATE("R",'Mapa de Riesgos'!$A$37),"")</f>
        <v/>
      </c>
      <c r="AK32" s="481"/>
      <c r="AL32" s="481" t="str">
        <f>IF(AND('Mapa de Riesgos'!$H$43="Baja",'Mapa de Riesgos'!$L$43="Catastrófico"),CONCATENATE("R",'Mapa de Riesgos'!$A$43),"")</f>
        <v/>
      </c>
      <c r="AM32" s="482"/>
      <c r="AN32" s="81"/>
      <c r="AO32" s="541"/>
      <c r="AP32" s="542"/>
      <c r="AQ32" s="542"/>
      <c r="AR32" s="542"/>
      <c r="AS32" s="542"/>
      <c r="AT32" s="543"/>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509"/>
      <c r="C33" s="509"/>
      <c r="D33" s="510"/>
      <c r="E33" s="502"/>
      <c r="F33" s="503"/>
      <c r="G33" s="503"/>
      <c r="H33" s="503"/>
      <c r="I33" s="503"/>
      <c r="J33" s="462"/>
      <c r="K33" s="463"/>
      <c r="L33" s="463"/>
      <c r="M33" s="463"/>
      <c r="N33" s="463"/>
      <c r="O33" s="464"/>
      <c r="P33" s="472"/>
      <c r="Q33" s="472"/>
      <c r="R33" s="472"/>
      <c r="S33" s="472"/>
      <c r="T33" s="472"/>
      <c r="U33" s="473"/>
      <c r="V33" s="471"/>
      <c r="W33" s="472"/>
      <c r="X33" s="472"/>
      <c r="Y33" s="472"/>
      <c r="Z33" s="472"/>
      <c r="AA33" s="473"/>
      <c r="AB33" s="489"/>
      <c r="AC33" s="490"/>
      <c r="AD33" s="490"/>
      <c r="AE33" s="490"/>
      <c r="AF33" s="490"/>
      <c r="AG33" s="491"/>
      <c r="AH33" s="480"/>
      <c r="AI33" s="481"/>
      <c r="AJ33" s="481"/>
      <c r="AK33" s="481"/>
      <c r="AL33" s="481"/>
      <c r="AM33" s="482"/>
      <c r="AN33" s="81"/>
      <c r="AO33" s="541"/>
      <c r="AP33" s="542"/>
      <c r="AQ33" s="542"/>
      <c r="AR33" s="542"/>
      <c r="AS33" s="542"/>
      <c r="AT33" s="543"/>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509"/>
      <c r="C34" s="509"/>
      <c r="D34" s="510"/>
      <c r="E34" s="502"/>
      <c r="F34" s="503"/>
      <c r="G34" s="503"/>
      <c r="H34" s="503"/>
      <c r="I34" s="503"/>
      <c r="J34" s="462" t="str">
        <f>IF(AND('Mapa de Riesgos'!$H$49="Baja",'Mapa de Riesgos'!$L$49="Leve"),CONCATENATE("R",'Mapa de Riesgos'!$A$49),"")</f>
        <v/>
      </c>
      <c r="K34" s="463"/>
      <c r="L34" s="463" t="str">
        <f>IF(AND('Mapa de Riesgos'!$H$55="Baja",'Mapa de Riesgos'!$L$55="Leve"),CONCATENATE("R",'Mapa de Riesgos'!$A$55),"")</f>
        <v/>
      </c>
      <c r="M34" s="463"/>
      <c r="N34" s="463" t="str">
        <f>IF(AND('Mapa de Riesgos'!$H$61="Baja",'Mapa de Riesgos'!$L$61="Leve"),CONCATENATE("R",'Mapa de Riesgos'!$A$61),"")</f>
        <v/>
      </c>
      <c r="O34" s="464"/>
      <c r="P34" s="472" t="str">
        <f>IF(AND('Mapa de Riesgos'!$H$49="Baja",'Mapa de Riesgos'!$L$49="Menor"),CONCATENATE("R",'Mapa de Riesgos'!$A$49),"")</f>
        <v/>
      </c>
      <c r="Q34" s="472"/>
      <c r="R34" s="472" t="str">
        <f>IF(AND('Mapa de Riesgos'!$H$55="Baja",'Mapa de Riesgos'!$L$55="Menor"),CONCATENATE("R",'Mapa de Riesgos'!$A$55),"")</f>
        <v/>
      </c>
      <c r="S34" s="472"/>
      <c r="T34" s="472" t="str">
        <f>IF(AND('Mapa de Riesgos'!$H$61="Baja",'Mapa de Riesgos'!$L$61="Menor"),CONCATENATE("R",'Mapa de Riesgos'!$A$61),"")</f>
        <v/>
      </c>
      <c r="U34" s="473"/>
      <c r="V34" s="471" t="str">
        <f>IF(AND('Mapa de Riesgos'!$H$49="Baja",'Mapa de Riesgos'!$L$49="Moderado"),CONCATENATE("R",'Mapa de Riesgos'!$A$49),"")</f>
        <v/>
      </c>
      <c r="W34" s="472"/>
      <c r="X34" s="472" t="str">
        <f>IF(AND('Mapa de Riesgos'!$H$55="Baja",'Mapa de Riesgos'!$L$55="Moderado"),CONCATENATE("R",'Mapa de Riesgos'!$A$55),"")</f>
        <v/>
      </c>
      <c r="Y34" s="472"/>
      <c r="Z34" s="472" t="str">
        <f>IF(AND('Mapa de Riesgos'!$H$61="Baja",'Mapa de Riesgos'!$L$61="Moderado"),CONCATENATE("R",'Mapa de Riesgos'!$A$61),"")</f>
        <v/>
      </c>
      <c r="AA34" s="473"/>
      <c r="AB34" s="489" t="str">
        <f>IF(AND('Mapa de Riesgos'!$H$49="Baja",'Mapa de Riesgos'!$L$49="Mayor"),CONCATENATE("R",'Mapa de Riesgos'!$A$49),"")</f>
        <v/>
      </c>
      <c r="AC34" s="490"/>
      <c r="AD34" s="490" t="str">
        <f>IF(AND('Mapa de Riesgos'!$H$55="Baja",'Mapa de Riesgos'!$L$55="Mayor"),CONCATENATE("R",'Mapa de Riesgos'!$A$55),"")</f>
        <v/>
      </c>
      <c r="AE34" s="490"/>
      <c r="AF34" s="490" t="str">
        <f>IF(AND('Mapa de Riesgos'!$H$61="Baja",'Mapa de Riesgos'!$L$61="Mayor"),CONCATENATE("R",'Mapa de Riesgos'!$A$61),"")</f>
        <v/>
      </c>
      <c r="AG34" s="491"/>
      <c r="AH34" s="480" t="str">
        <f>IF(AND('Mapa de Riesgos'!$H$49="Baja",'Mapa de Riesgos'!$L$49="Catastrófico"),CONCATENATE("R",'Mapa de Riesgos'!$A$49),"")</f>
        <v/>
      </c>
      <c r="AI34" s="481"/>
      <c r="AJ34" s="481" t="str">
        <f>IF(AND('Mapa de Riesgos'!$H$55="Baja",'Mapa de Riesgos'!$L$55="Catastrófico"),CONCATENATE("R",'Mapa de Riesgos'!$A$55),"")</f>
        <v/>
      </c>
      <c r="AK34" s="481"/>
      <c r="AL34" s="481" t="str">
        <f>IF(AND('Mapa de Riesgos'!$H$61="Baja",'Mapa de Riesgos'!$L$61="Catastrófico"),CONCATENATE("R",'Mapa de Riesgos'!$A$61),"")</f>
        <v/>
      </c>
      <c r="AM34" s="482"/>
      <c r="AN34" s="81"/>
      <c r="AO34" s="541"/>
      <c r="AP34" s="542"/>
      <c r="AQ34" s="542"/>
      <c r="AR34" s="542"/>
      <c r="AS34" s="542"/>
      <c r="AT34" s="543"/>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509"/>
      <c r="C35" s="509"/>
      <c r="D35" s="510"/>
      <c r="E35" s="502"/>
      <c r="F35" s="503"/>
      <c r="G35" s="503"/>
      <c r="H35" s="503"/>
      <c r="I35" s="503"/>
      <c r="J35" s="462"/>
      <c r="K35" s="463"/>
      <c r="L35" s="463"/>
      <c r="M35" s="463"/>
      <c r="N35" s="463"/>
      <c r="O35" s="464"/>
      <c r="P35" s="472"/>
      <c r="Q35" s="472"/>
      <c r="R35" s="472"/>
      <c r="S35" s="472"/>
      <c r="T35" s="472"/>
      <c r="U35" s="473"/>
      <c r="V35" s="471"/>
      <c r="W35" s="472"/>
      <c r="X35" s="472"/>
      <c r="Y35" s="472"/>
      <c r="Z35" s="472"/>
      <c r="AA35" s="473"/>
      <c r="AB35" s="489"/>
      <c r="AC35" s="490"/>
      <c r="AD35" s="490"/>
      <c r="AE35" s="490"/>
      <c r="AF35" s="490"/>
      <c r="AG35" s="491"/>
      <c r="AH35" s="480"/>
      <c r="AI35" s="481"/>
      <c r="AJ35" s="481"/>
      <c r="AK35" s="481"/>
      <c r="AL35" s="481"/>
      <c r="AM35" s="482"/>
      <c r="AN35" s="81"/>
      <c r="AO35" s="541"/>
      <c r="AP35" s="542"/>
      <c r="AQ35" s="542"/>
      <c r="AR35" s="542"/>
      <c r="AS35" s="542"/>
      <c r="AT35" s="543"/>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509"/>
      <c r="C36" s="509"/>
      <c r="D36" s="510"/>
      <c r="E36" s="502"/>
      <c r="F36" s="503"/>
      <c r="G36" s="503"/>
      <c r="H36" s="503"/>
      <c r="I36" s="503"/>
      <c r="J36" s="462" t="str">
        <f>IF(AND('Mapa de Riesgos'!$H$67="Baja",'Mapa de Riesgos'!$L$67="Leve"),CONCATENATE("R",'Mapa de Riesgos'!$A$67),"")</f>
        <v/>
      </c>
      <c r="K36" s="463"/>
      <c r="L36" s="463" t="str">
        <f>IF(AND('Mapa de Riesgos'!$H$73="Baja",'Mapa de Riesgos'!$L$73="Leve"),CONCATENATE("R",'Mapa de Riesgos'!$A$73),"")</f>
        <v/>
      </c>
      <c r="M36" s="463"/>
      <c r="N36" s="463" t="str">
        <f>IF(AND('Mapa de Riesgos'!$H$79="Baja",'Mapa de Riesgos'!$L$79="Leve"),CONCATENATE("R",'Mapa de Riesgos'!$A$79),"")</f>
        <v/>
      </c>
      <c r="O36" s="464"/>
      <c r="P36" s="472" t="str">
        <f>IF(AND('Mapa de Riesgos'!$H$67="Baja",'Mapa de Riesgos'!$L$67="Menor"),CONCATENATE("R",'Mapa de Riesgos'!$A$67),"")</f>
        <v/>
      </c>
      <c r="Q36" s="472"/>
      <c r="R36" s="472" t="str">
        <f>IF(AND('Mapa de Riesgos'!$H$73="Baja",'Mapa de Riesgos'!$L$73="Menor"),CONCATENATE("R",'Mapa de Riesgos'!$A$73),"")</f>
        <v/>
      </c>
      <c r="S36" s="472"/>
      <c r="T36" s="472" t="str">
        <f>IF(AND('Mapa de Riesgos'!$H$79="Baja",'Mapa de Riesgos'!$L$79="Menor"),CONCATENATE("R",'Mapa de Riesgos'!$A$79),"")</f>
        <v/>
      </c>
      <c r="U36" s="473"/>
      <c r="V36" s="471" t="str">
        <f>IF(AND('Mapa de Riesgos'!$H$67="Baja",'Mapa de Riesgos'!$L$67="Moderado"),CONCATENATE("R",'Mapa de Riesgos'!$A$67),"")</f>
        <v/>
      </c>
      <c r="W36" s="472"/>
      <c r="X36" s="472" t="str">
        <f>IF(AND('Mapa de Riesgos'!$H$73="Baja",'Mapa de Riesgos'!$L$73="Moderado"),CONCATENATE("R",'Mapa de Riesgos'!$A$73),"")</f>
        <v/>
      </c>
      <c r="Y36" s="472"/>
      <c r="Z36" s="472" t="str">
        <f>IF(AND('Mapa de Riesgos'!$H$79="Baja",'Mapa de Riesgos'!$L$79="Moderado"),CONCATENATE("R",'Mapa de Riesgos'!$A$79),"")</f>
        <v/>
      </c>
      <c r="AA36" s="473"/>
      <c r="AB36" s="489" t="str">
        <f>IF(AND('Mapa de Riesgos'!$H$67="Baja",'Mapa de Riesgos'!$L$67="Mayor"),CONCATENATE("R",'Mapa de Riesgos'!$A$67),"")</f>
        <v/>
      </c>
      <c r="AC36" s="490"/>
      <c r="AD36" s="490" t="str">
        <f>IF(AND('Mapa de Riesgos'!$H$73="Baja",'Mapa de Riesgos'!$L$73="Mayor"),CONCATENATE("R",'Mapa de Riesgos'!$A$73),"")</f>
        <v/>
      </c>
      <c r="AE36" s="490"/>
      <c r="AF36" s="490" t="str">
        <f>IF(AND('Mapa de Riesgos'!$H$79="Baja",'Mapa de Riesgos'!$L$79="Mayor"),CONCATENATE("R",'Mapa de Riesgos'!$A$79),"")</f>
        <v/>
      </c>
      <c r="AG36" s="491"/>
      <c r="AH36" s="480" t="str">
        <f>IF(AND('Mapa de Riesgos'!$H$67="Baja",'Mapa de Riesgos'!$L$67="Catastrófico"),CONCATENATE("R",'Mapa de Riesgos'!$A$67),"")</f>
        <v/>
      </c>
      <c r="AI36" s="481"/>
      <c r="AJ36" s="481" t="str">
        <f>IF(AND('Mapa de Riesgos'!$H$73="Baja",'Mapa de Riesgos'!$L$73="Catastrófico"),CONCATENATE("R",'Mapa de Riesgos'!$A$73),"")</f>
        <v/>
      </c>
      <c r="AK36" s="481"/>
      <c r="AL36" s="481" t="str">
        <f>IF(AND('Mapa de Riesgos'!$H$79="Baja",'Mapa de Riesgos'!$L$79="Catastrófico"),CONCATENATE("R",'Mapa de Riesgos'!$A$79),"")</f>
        <v/>
      </c>
      <c r="AM36" s="482"/>
      <c r="AN36" s="81"/>
      <c r="AO36" s="541"/>
      <c r="AP36" s="542"/>
      <c r="AQ36" s="542"/>
      <c r="AR36" s="542"/>
      <c r="AS36" s="542"/>
      <c r="AT36" s="543"/>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509"/>
      <c r="C37" s="509"/>
      <c r="D37" s="510"/>
      <c r="E37" s="505"/>
      <c r="F37" s="506"/>
      <c r="G37" s="506"/>
      <c r="H37" s="506"/>
      <c r="I37" s="506"/>
      <c r="J37" s="465"/>
      <c r="K37" s="466"/>
      <c r="L37" s="466"/>
      <c r="M37" s="466"/>
      <c r="N37" s="466"/>
      <c r="O37" s="467"/>
      <c r="P37" s="475"/>
      <c r="Q37" s="475"/>
      <c r="R37" s="475"/>
      <c r="S37" s="475"/>
      <c r="T37" s="475"/>
      <c r="U37" s="476"/>
      <c r="V37" s="474"/>
      <c r="W37" s="475"/>
      <c r="X37" s="475"/>
      <c r="Y37" s="475"/>
      <c r="Z37" s="475"/>
      <c r="AA37" s="476"/>
      <c r="AB37" s="492"/>
      <c r="AC37" s="493"/>
      <c r="AD37" s="493"/>
      <c r="AE37" s="493"/>
      <c r="AF37" s="493"/>
      <c r="AG37" s="494"/>
      <c r="AH37" s="483"/>
      <c r="AI37" s="484"/>
      <c r="AJ37" s="484"/>
      <c r="AK37" s="484"/>
      <c r="AL37" s="484"/>
      <c r="AM37" s="485"/>
      <c r="AN37" s="81"/>
      <c r="AO37" s="544"/>
      <c r="AP37" s="545"/>
      <c r="AQ37" s="545"/>
      <c r="AR37" s="545"/>
      <c r="AS37" s="545"/>
      <c r="AT37" s="546"/>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509"/>
      <c r="C38" s="509"/>
      <c r="D38" s="510"/>
      <c r="E38" s="499" t="s">
        <v>173</v>
      </c>
      <c r="F38" s="500"/>
      <c r="G38" s="500"/>
      <c r="H38" s="500"/>
      <c r="I38" s="501"/>
      <c r="J38" s="468" t="str">
        <f>IF(AND('Mapa de Riesgos'!$H$12="Muy Baja",'Mapa de Riesgos'!$L$12="Leve"),CONCATENATE("R",'Mapa de Riesgos'!$A$12),"")</f>
        <v/>
      </c>
      <c r="K38" s="469"/>
      <c r="L38" s="469" t="str">
        <f>IF(AND('Mapa de Riesgos'!$H$19="Muy Baja",'Mapa de Riesgos'!$L$19="Leve"),CONCATENATE("R",'Mapa de Riesgos'!$A$19),"")</f>
        <v/>
      </c>
      <c r="M38" s="469"/>
      <c r="N38" s="469" t="str">
        <f>IF(AND('Mapa de Riesgos'!$H$25="Muy Baja",'Mapa de Riesgos'!$L$25="Leve"),CONCATENATE("R",'Mapa de Riesgos'!$A$25),"")</f>
        <v/>
      </c>
      <c r="O38" s="470"/>
      <c r="P38" s="468" t="str">
        <f>IF(AND('Mapa de Riesgos'!$H$12="Muy Baja",'Mapa de Riesgos'!$L$12="Menor"),CONCATENATE("R",'Mapa de Riesgos'!$A$12),"")</f>
        <v/>
      </c>
      <c r="Q38" s="469"/>
      <c r="R38" s="469" t="str">
        <f>IF(AND('Mapa de Riesgos'!$H$19="Muy Baja",'Mapa de Riesgos'!$L$19="Menor"),CONCATENATE("R",'Mapa de Riesgos'!$A$19),"")</f>
        <v/>
      </c>
      <c r="S38" s="469"/>
      <c r="T38" s="469" t="str">
        <f>IF(AND('Mapa de Riesgos'!$H$25="Muy Baja",'Mapa de Riesgos'!$L$25="Menor"),CONCATENATE("R",'Mapa de Riesgos'!$A$25),"")</f>
        <v/>
      </c>
      <c r="U38" s="470"/>
      <c r="V38" s="477" t="str">
        <f>IF(AND('Mapa de Riesgos'!$H$12="Muy Baja",'Mapa de Riesgos'!$L$12="Moderado"),CONCATENATE("R",'Mapa de Riesgos'!$A$12),"")</f>
        <v/>
      </c>
      <c r="W38" s="478"/>
      <c r="X38" s="478" t="str">
        <f>IF(AND('Mapa de Riesgos'!$H$19="Muy Baja",'Mapa de Riesgos'!$L$19="Moderado"),CONCATENATE("R",'Mapa de Riesgos'!$A$19),"")</f>
        <v/>
      </c>
      <c r="Y38" s="478"/>
      <c r="Z38" s="478" t="str">
        <f>IF(AND('Mapa de Riesgos'!$H$25="Muy Baja",'Mapa de Riesgos'!$L$25="Moderado"),CONCATENATE("R",'Mapa de Riesgos'!$A$25),"")</f>
        <v/>
      </c>
      <c r="AA38" s="479"/>
      <c r="AB38" s="495" t="str">
        <f>IF(AND('Mapa de Riesgos'!$H$12="Muy Baja",'Mapa de Riesgos'!$L$12="Mayor"),CONCATENATE("R",'Mapa de Riesgos'!$A$12),"")</f>
        <v/>
      </c>
      <c r="AC38" s="496"/>
      <c r="AD38" s="496" t="str">
        <f>IF(AND('Mapa de Riesgos'!$H$19="Muy Baja",'Mapa de Riesgos'!$L$19="Mayor"),CONCATENATE("R",'Mapa de Riesgos'!$A$19),"")</f>
        <v/>
      </c>
      <c r="AE38" s="496"/>
      <c r="AF38" s="496" t="str">
        <f>IF(AND('Mapa de Riesgos'!$H$25="Muy Baja",'Mapa de Riesgos'!$L$25="Mayor"),CONCATENATE("R",'Mapa de Riesgos'!$A$25),"")</f>
        <v/>
      </c>
      <c r="AG38" s="497"/>
      <c r="AH38" s="486" t="str">
        <f>IF(AND('Mapa de Riesgos'!$H$12="Muy Baja",'Mapa de Riesgos'!$L$12="Catastrófico"),CONCATENATE("R",'Mapa de Riesgos'!$A$12),"")</f>
        <v/>
      </c>
      <c r="AI38" s="487"/>
      <c r="AJ38" s="487" t="str">
        <f>IF(AND('Mapa de Riesgos'!$H$19="Muy Baja",'Mapa de Riesgos'!$L$19="Catastrófico"),CONCATENATE("R",'Mapa de Riesgos'!$A$19),"")</f>
        <v/>
      </c>
      <c r="AK38" s="487"/>
      <c r="AL38" s="487" t="str">
        <f>IF(AND('Mapa de Riesgos'!$H$25="Muy Baja",'Mapa de Riesgos'!$L$25="Catastrófico"),CONCATENATE("R",'Mapa de Riesgos'!$A$25),"")</f>
        <v/>
      </c>
      <c r="AM38" s="488"/>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509"/>
      <c r="C39" s="509"/>
      <c r="D39" s="510"/>
      <c r="E39" s="502"/>
      <c r="F39" s="503"/>
      <c r="G39" s="503"/>
      <c r="H39" s="503"/>
      <c r="I39" s="504"/>
      <c r="J39" s="462"/>
      <c r="K39" s="463"/>
      <c r="L39" s="463"/>
      <c r="M39" s="463"/>
      <c r="N39" s="463"/>
      <c r="O39" s="464"/>
      <c r="P39" s="462"/>
      <c r="Q39" s="463"/>
      <c r="R39" s="463"/>
      <c r="S39" s="463"/>
      <c r="T39" s="463"/>
      <c r="U39" s="464"/>
      <c r="V39" s="471"/>
      <c r="W39" s="472"/>
      <c r="X39" s="472"/>
      <c r="Y39" s="472"/>
      <c r="Z39" s="472"/>
      <c r="AA39" s="473"/>
      <c r="AB39" s="489"/>
      <c r="AC39" s="490"/>
      <c r="AD39" s="490"/>
      <c r="AE39" s="490"/>
      <c r="AF39" s="490"/>
      <c r="AG39" s="491"/>
      <c r="AH39" s="480"/>
      <c r="AI39" s="481"/>
      <c r="AJ39" s="481"/>
      <c r="AK39" s="481"/>
      <c r="AL39" s="481"/>
      <c r="AM39" s="482"/>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509"/>
      <c r="C40" s="509"/>
      <c r="D40" s="510"/>
      <c r="E40" s="502"/>
      <c r="F40" s="503"/>
      <c r="G40" s="503"/>
      <c r="H40" s="503"/>
      <c r="I40" s="504"/>
      <c r="J40" s="462" t="str">
        <f>IF(AND('Mapa de Riesgos'!$H$31="Muy Baja",'Mapa de Riesgos'!$L$31="Leve"),CONCATENATE("R",'Mapa de Riesgos'!$A$31),"")</f>
        <v/>
      </c>
      <c r="K40" s="463"/>
      <c r="L40" s="463" t="str">
        <f>IF(AND('Mapa de Riesgos'!$H$37="Muy Baja",'Mapa de Riesgos'!$L$37="Leve"),CONCATENATE("R",'Mapa de Riesgos'!$A$37),"")</f>
        <v/>
      </c>
      <c r="M40" s="463"/>
      <c r="N40" s="463" t="str">
        <f>IF(AND('Mapa de Riesgos'!$H$43="Muy Baja",'Mapa de Riesgos'!$L$43="Leve"),CONCATENATE("R",'Mapa de Riesgos'!$A$43),"")</f>
        <v/>
      </c>
      <c r="O40" s="464"/>
      <c r="P40" s="462" t="str">
        <f>IF(AND('Mapa de Riesgos'!$H$31="Muy Baja",'Mapa de Riesgos'!$L$31="Menor"),CONCATENATE("R",'Mapa de Riesgos'!$A$31),"")</f>
        <v/>
      </c>
      <c r="Q40" s="463"/>
      <c r="R40" s="463" t="str">
        <f>IF(AND('Mapa de Riesgos'!$H$37="Muy Baja",'Mapa de Riesgos'!$L$37="Menor"),CONCATENATE("R",'Mapa de Riesgos'!$A$37),"")</f>
        <v/>
      </c>
      <c r="S40" s="463"/>
      <c r="T40" s="463" t="str">
        <f>IF(AND('Mapa de Riesgos'!$H$43="Muy Baja",'Mapa de Riesgos'!$L$43="Menor"),CONCATENATE("R",'Mapa de Riesgos'!$A$43),"")</f>
        <v/>
      </c>
      <c r="U40" s="464"/>
      <c r="V40" s="471" t="str">
        <f>IF(AND('Mapa de Riesgos'!$H$31="Muy Baja",'Mapa de Riesgos'!$L$31="Moderado"),CONCATENATE("R",'Mapa de Riesgos'!$A$31),"")</f>
        <v/>
      </c>
      <c r="W40" s="472"/>
      <c r="X40" s="472" t="str">
        <f>IF(AND('Mapa de Riesgos'!$H$37="Muy Baja",'Mapa de Riesgos'!$L$37="Moderado"),CONCATENATE("R",'Mapa de Riesgos'!$A$37),"")</f>
        <v/>
      </c>
      <c r="Y40" s="472"/>
      <c r="Z40" s="472" t="str">
        <f>IF(AND('Mapa de Riesgos'!$H$43="Muy Baja",'Mapa de Riesgos'!$L$43="Moderado"),CONCATENATE("R",'Mapa de Riesgos'!$A$43),"")</f>
        <v/>
      </c>
      <c r="AA40" s="473"/>
      <c r="AB40" s="489" t="str">
        <f>IF(AND('Mapa de Riesgos'!$H$31="Muy Baja",'Mapa de Riesgos'!$L$31="Mayor"),CONCATENATE("R",'Mapa de Riesgos'!$A$31),"")</f>
        <v/>
      </c>
      <c r="AC40" s="490"/>
      <c r="AD40" s="490" t="str">
        <f>IF(AND('Mapa de Riesgos'!$H$37="Muy Baja",'Mapa de Riesgos'!$L$37="Mayor"),CONCATENATE("R",'Mapa de Riesgos'!$A$37),"")</f>
        <v/>
      </c>
      <c r="AE40" s="490"/>
      <c r="AF40" s="490" t="str">
        <f>IF(AND('Mapa de Riesgos'!$H$43="Muy Baja",'Mapa de Riesgos'!$L$43="Mayor"),CONCATENATE("R",'Mapa de Riesgos'!$A$43),"")</f>
        <v/>
      </c>
      <c r="AG40" s="491"/>
      <c r="AH40" s="480" t="str">
        <f>IF(AND('Mapa de Riesgos'!$H$31="Muy Baja",'Mapa de Riesgos'!$L$31="Catastrófico"),CONCATENATE("R",'Mapa de Riesgos'!$A$31),"")</f>
        <v/>
      </c>
      <c r="AI40" s="481"/>
      <c r="AJ40" s="481" t="str">
        <f>IF(AND('Mapa de Riesgos'!$H$37="Muy Baja",'Mapa de Riesgos'!$L$37="Catastrófico"),CONCATENATE("R",'Mapa de Riesgos'!$A$37),"")</f>
        <v/>
      </c>
      <c r="AK40" s="481"/>
      <c r="AL40" s="481" t="str">
        <f>IF(AND('Mapa de Riesgos'!$H$43="Muy Baja",'Mapa de Riesgos'!$L$43="Catastrófico"),CONCATENATE("R",'Mapa de Riesgos'!$A$43),"")</f>
        <v/>
      </c>
      <c r="AM40" s="482"/>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509"/>
      <c r="C41" s="509"/>
      <c r="D41" s="510"/>
      <c r="E41" s="502"/>
      <c r="F41" s="503"/>
      <c r="G41" s="503"/>
      <c r="H41" s="503"/>
      <c r="I41" s="504"/>
      <c r="J41" s="462"/>
      <c r="K41" s="463"/>
      <c r="L41" s="463"/>
      <c r="M41" s="463"/>
      <c r="N41" s="463"/>
      <c r="O41" s="464"/>
      <c r="P41" s="462"/>
      <c r="Q41" s="463"/>
      <c r="R41" s="463"/>
      <c r="S41" s="463"/>
      <c r="T41" s="463"/>
      <c r="U41" s="464"/>
      <c r="V41" s="471"/>
      <c r="W41" s="472"/>
      <c r="X41" s="472"/>
      <c r="Y41" s="472"/>
      <c r="Z41" s="472"/>
      <c r="AA41" s="473"/>
      <c r="AB41" s="489"/>
      <c r="AC41" s="490"/>
      <c r="AD41" s="490"/>
      <c r="AE41" s="490"/>
      <c r="AF41" s="490"/>
      <c r="AG41" s="491"/>
      <c r="AH41" s="480"/>
      <c r="AI41" s="481"/>
      <c r="AJ41" s="481"/>
      <c r="AK41" s="481"/>
      <c r="AL41" s="481"/>
      <c r="AM41" s="482"/>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509"/>
      <c r="C42" s="509"/>
      <c r="D42" s="510"/>
      <c r="E42" s="502"/>
      <c r="F42" s="503"/>
      <c r="G42" s="503"/>
      <c r="H42" s="503"/>
      <c r="I42" s="504"/>
      <c r="J42" s="462" t="str">
        <f>IF(AND('Mapa de Riesgos'!$H$49="Muy Baja",'Mapa de Riesgos'!$L$49="Leve"),CONCATENATE("R",'Mapa de Riesgos'!$A$49),"")</f>
        <v/>
      </c>
      <c r="K42" s="463"/>
      <c r="L42" s="463" t="str">
        <f>IF(AND('Mapa de Riesgos'!$H$55="Muy Baja",'Mapa de Riesgos'!$L$55="Leve"),CONCATENATE("R",'Mapa de Riesgos'!$A$55),"")</f>
        <v/>
      </c>
      <c r="M42" s="463"/>
      <c r="N42" s="463" t="str">
        <f>IF(AND('Mapa de Riesgos'!$H$61="Muy Baja",'Mapa de Riesgos'!$L$61="Leve"),CONCATENATE("R",'Mapa de Riesgos'!$A$61),"")</f>
        <v/>
      </c>
      <c r="O42" s="464"/>
      <c r="P42" s="462" t="str">
        <f>IF(AND('Mapa de Riesgos'!$H$49="Muy Baja",'Mapa de Riesgos'!$L$49="Menor"),CONCATENATE("R",'Mapa de Riesgos'!$A$49),"")</f>
        <v/>
      </c>
      <c r="Q42" s="463"/>
      <c r="R42" s="463" t="str">
        <f>IF(AND('Mapa de Riesgos'!$H$55="Muy Baja",'Mapa de Riesgos'!$L$55="Menor"),CONCATENATE("R",'Mapa de Riesgos'!$A$55),"")</f>
        <v/>
      </c>
      <c r="S42" s="463"/>
      <c r="T42" s="463" t="str">
        <f>IF(AND('Mapa de Riesgos'!$H$61="Muy Baja",'Mapa de Riesgos'!$L$61="Menor"),CONCATENATE("R",'Mapa de Riesgos'!$A$61),"")</f>
        <v/>
      </c>
      <c r="U42" s="464"/>
      <c r="V42" s="471" t="str">
        <f>IF(AND('Mapa de Riesgos'!$H$49="Muy Baja",'Mapa de Riesgos'!$L$49="Moderado"),CONCATENATE("R",'Mapa de Riesgos'!$A$49),"")</f>
        <v/>
      </c>
      <c r="W42" s="472"/>
      <c r="X42" s="472" t="str">
        <f>IF(AND('Mapa de Riesgos'!$H$55="Muy Baja",'Mapa de Riesgos'!$L$55="Moderado"),CONCATENATE("R",'Mapa de Riesgos'!$A$55),"")</f>
        <v/>
      </c>
      <c r="Y42" s="472"/>
      <c r="Z42" s="472" t="str">
        <f>IF(AND('Mapa de Riesgos'!$H$61="Muy Baja",'Mapa de Riesgos'!$L$61="Moderado"),CONCATENATE("R",'Mapa de Riesgos'!$A$61),"")</f>
        <v/>
      </c>
      <c r="AA42" s="473"/>
      <c r="AB42" s="489" t="str">
        <f>IF(AND('Mapa de Riesgos'!$H$49="Muy Baja",'Mapa de Riesgos'!$L$49="Mayor"),CONCATENATE("R",'Mapa de Riesgos'!$A$49),"")</f>
        <v/>
      </c>
      <c r="AC42" s="490"/>
      <c r="AD42" s="490" t="str">
        <f>IF(AND('Mapa de Riesgos'!$H$55="Muy Baja",'Mapa de Riesgos'!$L$55="Mayor"),CONCATENATE("R",'Mapa de Riesgos'!$A$55),"")</f>
        <v/>
      </c>
      <c r="AE42" s="490"/>
      <c r="AF42" s="490" t="str">
        <f>IF(AND('Mapa de Riesgos'!$H$61="Muy Baja",'Mapa de Riesgos'!$L$61="Mayor"),CONCATENATE("R",'Mapa de Riesgos'!$A$61),"")</f>
        <v/>
      </c>
      <c r="AG42" s="491"/>
      <c r="AH42" s="480" t="str">
        <f>IF(AND('Mapa de Riesgos'!$H$49="Muy Baja",'Mapa de Riesgos'!$L$49="Catastrófico"),CONCATENATE("R",'Mapa de Riesgos'!$A$49),"")</f>
        <v/>
      </c>
      <c r="AI42" s="481"/>
      <c r="AJ42" s="481" t="str">
        <f>IF(AND('Mapa de Riesgos'!$H$55="Muy Baja",'Mapa de Riesgos'!$L$55="Catastrófico"),CONCATENATE("R",'Mapa de Riesgos'!$A$55),"")</f>
        <v/>
      </c>
      <c r="AK42" s="481"/>
      <c r="AL42" s="481" t="str">
        <f>IF(AND('Mapa de Riesgos'!$H$61="Muy Baja",'Mapa de Riesgos'!$L$61="Catastrófico"),CONCATENATE("R",'Mapa de Riesgos'!$A$61),"")</f>
        <v/>
      </c>
      <c r="AM42" s="482"/>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509"/>
      <c r="C43" s="509"/>
      <c r="D43" s="510"/>
      <c r="E43" s="502"/>
      <c r="F43" s="503"/>
      <c r="G43" s="503"/>
      <c r="H43" s="503"/>
      <c r="I43" s="504"/>
      <c r="J43" s="462"/>
      <c r="K43" s="463"/>
      <c r="L43" s="463"/>
      <c r="M43" s="463"/>
      <c r="N43" s="463"/>
      <c r="O43" s="464"/>
      <c r="P43" s="462"/>
      <c r="Q43" s="463"/>
      <c r="R43" s="463"/>
      <c r="S43" s="463"/>
      <c r="T43" s="463"/>
      <c r="U43" s="464"/>
      <c r="V43" s="471"/>
      <c r="W43" s="472"/>
      <c r="X43" s="472"/>
      <c r="Y43" s="472"/>
      <c r="Z43" s="472"/>
      <c r="AA43" s="473"/>
      <c r="AB43" s="489"/>
      <c r="AC43" s="490"/>
      <c r="AD43" s="490"/>
      <c r="AE43" s="490"/>
      <c r="AF43" s="490"/>
      <c r="AG43" s="491"/>
      <c r="AH43" s="480"/>
      <c r="AI43" s="481"/>
      <c r="AJ43" s="481"/>
      <c r="AK43" s="481"/>
      <c r="AL43" s="481"/>
      <c r="AM43" s="482"/>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509"/>
      <c r="C44" s="509"/>
      <c r="D44" s="510"/>
      <c r="E44" s="502"/>
      <c r="F44" s="503"/>
      <c r="G44" s="503"/>
      <c r="H44" s="503"/>
      <c r="I44" s="504"/>
      <c r="J44" s="462" t="str">
        <f>IF(AND('Mapa de Riesgos'!$H$67="Muy Baja",'Mapa de Riesgos'!$L$67="Leve"),CONCATENATE("R",'Mapa de Riesgos'!$A$67),"")</f>
        <v/>
      </c>
      <c r="K44" s="463"/>
      <c r="L44" s="463" t="str">
        <f>IF(AND('Mapa de Riesgos'!$H$73="Muy Baja",'Mapa de Riesgos'!$L$73="Leve"),CONCATENATE("R",'Mapa de Riesgos'!$A$73),"")</f>
        <v/>
      </c>
      <c r="M44" s="463"/>
      <c r="N44" s="463" t="str">
        <f>IF(AND('Mapa de Riesgos'!$H$79="Muy Baja",'Mapa de Riesgos'!$L$79="Leve"),CONCATENATE("R",'Mapa de Riesgos'!$A$79),"")</f>
        <v/>
      </c>
      <c r="O44" s="464"/>
      <c r="P44" s="462" t="str">
        <f>IF(AND('Mapa de Riesgos'!$H$67="Muy Baja",'Mapa de Riesgos'!$L$67="Menor"),CONCATENATE("R",'Mapa de Riesgos'!$A$67),"")</f>
        <v/>
      </c>
      <c r="Q44" s="463"/>
      <c r="R44" s="463" t="str">
        <f>IF(AND('Mapa de Riesgos'!$H$73="Muy Baja",'Mapa de Riesgos'!$L$73="Menor"),CONCATENATE("R",'Mapa de Riesgos'!$A$73),"")</f>
        <v/>
      </c>
      <c r="S44" s="463"/>
      <c r="T44" s="463" t="str">
        <f>IF(AND('Mapa de Riesgos'!$H$79="Muy Baja",'Mapa de Riesgos'!$L$79="Menor"),CONCATENATE("R",'Mapa de Riesgos'!$A$79),"")</f>
        <v/>
      </c>
      <c r="U44" s="464"/>
      <c r="V44" s="471" t="str">
        <f>IF(AND('Mapa de Riesgos'!$H$67="Muy Baja",'Mapa de Riesgos'!$L$67="Moderado"),CONCATENATE("R",'Mapa de Riesgos'!$A$67),"")</f>
        <v/>
      </c>
      <c r="W44" s="472"/>
      <c r="X44" s="472" t="str">
        <f>IF(AND('Mapa de Riesgos'!$H$73="Muy Baja",'Mapa de Riesgos'!$L$73="Moderado"),CONCATENATE("R",'Mapa de Riesgos'!$A$73),"")</f>
        <v/>
      </c>
      <c r="Y44" s="472"/>
      <c r="Z44" s="472" t="str">
        <f>IF(AND('Mapa de Riesgos'!$H$79="Muy Baja",'Mapa de Riesgos'!$L$79="Moderado"),CONCATENATE("R",'Mapa de Riesgos'!$A$79),"")</f>
        <v/>
      </c>
      <c r="AA44" s="473"/>
      <c r="AB44" s="489" t="str">
        <f>IF(AND('Mapa de Riesgos'!$H$67="Muy Baja",'Mapa de Riesgos'!$L$67="Mayor"),CONCATENATE("R",'Mapa de Riesgos'!$A$67),"")</f>
        <v/>
      </c>
      <c r="AC44" s="490"/>
      <c r="AD44" s="490" t="str">
        <f>IF(AND('Mapa de Riesgos'!$H$73="Muy Baja",'Mapa de Riesgos'!$L$73="Mayor"),CONCATENATE("R",'Mapa de Riesgos'!$A$73),"")</f>
        <v/>
      </c>
      <c r="AE44" s="490"/>
      <c r="AF44" s="490" t="str">
        <f>IF(AND('Mapa de Riesgos'!$H$79="Muy Baja",'Mapa de Riesgos'!$L$79="Mayor"),CONCATENATE("R",'Mapa de Riesgos'!$A$79),"")</f>
        <v/>
      </c>
      <c r="AG44" s="491"/>
      <c r="AH44" s="480" t="str">
        <f>IF(AND('Mapa de Riesgos'!$H$67="Muy Baja",'Mapa de Riesgos'!$L$67="Catastrófico"),CONCATENATE("R",'Mapa de Riesgos'!$A$67),"")</f>
        <v/>
      </c>
      <c r="AI44" s="481"/>
      <c r="AJ44" s="481" t="str">
        <f>IF(AND('Mapa de Riesgos'!$H$73="Muy Baja",'Mapa de Riesgos'!$L$73="Catastrófico"),CONCATENATE("R",'Mapa de Riesgos'!$A$73),"")</f>
        <v/>
      </c>
      <c r="AK44" s="481"/>
      <c r="AL44" s="481" t="str">
        <f>IF(AND('Mapa de Riesgos'!$H$79="Muy Baja",'Mapa de Riesgos'!$L$79="Catastrófico"),CONCATENATE("R",'Mapa de Riesgos'!$A$79),"")</f>
        <v/>
      </c>
      <c r="AM44" s="482"/>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509"/>
      <c r="C45" s="509"/>
      <c r="D45" s="510"/>
      <c r="E45" s="505"/>
      <c r="F45" s="506"/>
      <c r="G45" s="506"/>
      <c r="H45" s="506"/>
      <c r="I45" s="507"/>
      <c r="J45" s="465"/>
      <c r="K45" s="466"/>
      <c r="L45" s="466"/>
      <c r="M45" s="466"/>
      <c r="N45" s="466"/>
      <c r="O45" s="467"/>
      <c r="P45" s="465"/>
      <c r="Q45" s="466"/>
      <c r="R45" s="466"/>
      <c r="S45" s="466"/>
      <c r="T45" s="466"/>
      <c r="U45" s="467"/>
      <c r="V45" s="474"/>
      <c r="W45" s="475"/>
      <c r="X45" s="475"/>
      <c r="Y45" s="475"/>
      <c r="Z45" s="475"/>
      <c r="AA45" s="476"/>
      <c r="AB45" s="492"/>
      <c r="AC45" s="493"/>
      <c r="AD45" s="493"/>
      <c r="AE45" s="493"/>
      <c r="AF45" s="493"/>
      <c r="AG45" s="494"/>
      <c r="AH45" s="483"/>
      <c r="AI45" s="484"/>
      <c r="AJ45" s="484"/>
      <c r="AK45" s="484"/>
      <c r="AL45" s="484"/>
      <c r="AM45" s="485"/>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499" t="s">
        <v>174</v>
      </c>
      <c r="K46" s="500"/>
      <c r="L46" s="500"/>
      <c r="M46" s="500"/>
      <c r="N46" s="500"/>
      <c r="O46" s="501"/>
      <c r="P46" s="499" t="s">
        <v>175</v>
      </c>
      <c r="Q46" s="500"/>
      <c r="R46" s="500"/>
      <c r="S46" s="500"/>
      <c r="T46" s="500"/>
      <c r="U46" s="501"/>
      <c r="V46" s="499" t="s">
        <v>176</v>
      </c>
      <c r="W46" s="500"/>
      <c r="X46" s="500"/>
      <c r="Y46" s="500"/>
      <c r="Z46" s="500"/>
      <c r="AA46" s="501"/>
      <c r="AB46" s="499" t="s">
        <v>177</v>
      </c>
      <c r="AC46" s="508"/>
      <c r="AD46" s="500"/>
      <c r="AE46" s="500"/>
      <c r="AF46" s="500"/>
      <c r="AG46" s="501"/>
      <c r="AH46" s="499" t="s">
        <v>178</v>
      </c>
      <c r="AI46" s="500"/>
      <c r="AJ46" s="500"/>
      <c r="AK46" s="500"/>
      <c r="AL46" s="500"/>
      <c r="AM46" s="50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502"/>
      <c r="K47" s="503"/>
      <c r="L47" s="503"/>
      <c r="M47" s="503"/>
      <c r="N47" s="503"/>
      <c r="O47" s="504"/>
      <c r="P47" s="502"/>
      <c r="Q47" s="503"/>
      <c r="R47" s="503"/>
      <c r="S47" s="503"/>
      <c r="T47" s="503"/>
      <c r="U47" s="504"/>
      <c r="V47" s="502"/>
      <c r="W47" s="503"/>
      <c r="X47" s="503"/>
      <c r="Y47" s="503"/>
      <c r="Z47" s="503"/>
      <c r="AA47" s="504"/>
      <c r="AB47" s="502"/>
      <c r="AC47" s="503"/>
      <c r="AD47" s="503"/>
      <c r="AE47" s="503"/>
      <c r="AF47" s="503"/>
      <c r="AG47" s="504"/>
      <c r="AH47" s="502"/>
      <c r="AI47" s="503"/>
      <c r="AJ47" s="503"/>
      <c r="AK47" s="503"/>
      <c r="AL47" s="503"/>
      <c r="AM47" s="504"/>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502"/>
      <c r="K48" s="503"/>
      <c r="L48" s="503"/>
      <c r="M48" s="503"/>
      <c r="N48" s="503"/>
      <c r="O48" s="504"/>
      <c r="P48" s="502"/>
      <c r="Q48" s="503"/>
      <c r="R48" s="503"/>
      <c r="S48" s="503"/>
      <c r="T48" s="503"/>
      <c r="U48" s="504"/>
      <c r="V48" s="502"/>
      <c r="W48" s="503"/>
      <c r="X48" s="503"/>
      <c r="Y48" s="503"/>
      <c r="Z48" s="503"/>
      <c r="AA48" s="504"/>
      <c r="AB48" s="502"/>
      <c r="AC48" s="503"/>
      <c r="AD48" s="503"/>
      <c r="AE48" s="503"/>
      <c r="AF48" s="503"/>
      <c r="AG48" s="504"/>
      <c r="AH48" s="502"/>
      <c r="AI48" s="503"/>
      <c r="AJ48" s="503"/>
      <c r="AK48" s="503"/>
      <c r="AL48" s="503"/>
      <c r="AM48" s="504"/>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502"/>
      <c r="K49" s="503"/>
      <c r="L49" s="503"/>
      <c r="M49" s="503"/>
      <c r="N49" s="503"/>
      <c r="O49" s="504"/>
      <c r="P49" s="502"/>
      <c r="Q49" s="503"/>
      <c r="R49" s="503"/>
      <c r="S49" s="503"/>
      <c r="T49" s="503"/>
      <c r="U49" s="504"/>
      <c r="V49" s="502"/>
      <c r="W49" s="503"/>
      <c r="X49" s="503"/>
      <c r="Y49" s="503"/>
      <c r="Z49" s="503"/>
      <c r="AA49" s="504"/>
      <c r="AB49" s="502"/>
      <c r="AC49" s="503"/>
      <c r="AD49" s="503"/>
      <c r="AE49" s="503"/>
      <c r="AF49" s="503"/>
      <c r="AG49" s="504"/>
      <c r="AH49" s="502"/>
      <c r="AI49" s="503"/>
      <c r="AJ49" s="503"/>
      <c r="AK49" s="503"/>
      <c r="AL49" s="503"/>
      <c r="AM49" s="504"/>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502"/>
      <c r="K50" s="503"/>
      <c r="L50" s="503"/>
      <c r="M50" s="503"/>
      <c r="N50" s="503"/>
      <c r="O50" s="504"/>
      <c r="P50" s="502"/>
      <c r="Q50" s="503"/>
      <c r="R50" s="503"/>
      <c r="S50" s="503"/>
      <c r="T50" s="503"/>
      <c r="U50" s="504"/>
      <c r="V50" s="502"/>
      <c r="W50" s="503"/>
      <c r="X50" s="503"/>
      <c r="Y50" s="503"/>
      <c r="Z50" s="503"/>
      <c r="AA50" s="504"/>
      <c r="AB50" s="502"/>
      <c r="AC50" s="503"/>
      <c r="AD50" s="503"/>
      <c r="AE50" s="503"/>
      <c r="AF50" s="503"/>
      <c r="AG50" s="504"/>
      <c r="AH50" s="502"/>
      <c r="AI50" s="503"/>
      <c r="AJ50" s="503"/>
      <c r="AK50" s="503"/>
      <c r="AL50" s="503"/>
      <c r="AM50" s="504"/>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505"/>
      <c r="K51" s="506"/>
      <c r="L51" s="506"/>
      <c r="M51" s="506"/>
      <c r="N51" s="506"/>
      <c r="O51" s="507"/>
      <c r="P51" s="505"/>
      <c r="Q51" s="506"/>
      <c r="R51" s="506"/>
      <c r="S51" s="506"/>
      <c r="T51" s="506"/>
      <c r="U51" s="507"/>
      <c r="V51" s="505"/>
      <c r="W51" s="506"/>
      <c r="X51" s="506"/>
      <c r="Y51" s="506"/>
      <c r="Z51" s="506"/>
      <c r="AA51" s="507"/>
      <c r="AB51" s="505"/>
      <c r="AC51" s="506"/>
      <c r="AD51" s="506"/>
      <c r="AE51" s="506"/>
      <c r="AF51" s="506"/>
      <c r="AG51" s="507"/>
      <c r="AH51" s="505"/>
      <c r="AI51" s="506"/>
      <c r="AJ51" s="506"/>
      <c r="AK51" s="506"/>
      <c r="AL51" s="506"/>
      <c r="AM51" s="507"/>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576" t="s">
        <v>179</v>
      </c>
      <c r="C2" s="577"/>
      <c r="D2" s="577"/>
      <c r="E2" s="577"/>
      <c r="F2" s="577"/>
      <c r="G2" s="577"/>
      <c r="H2" s="577"/>
      <c r="I2" s="577"/>
      <c r="J2" s="498" t="s">
        <v>23</v>
      </c>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577"/>
      <c r="C3" s="577"/>
      <c r="D3" s="577"/>
      <c r="E3" s="577"/>
      <c r="F3" s="577"/>
      <c r="G3" s="577"/>
      <c r="H3" s="577"/>
      <c r="I3" s="577"/>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577"/>
      <c r="C4" s="577"/>
      <c r="D4" s="577"/>
      <c r="E4" s="577"/>
      <c r="F4" s="577"/>
      <c r="G4" s="577"/>
      <c r="H4" s="577"/>
      <c r="I4" s="577"/>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509" t="s">
        <v>164</v>
      </c>
      <c r="C6" s="509"/>
      <c r="D6" s="510"/>
      <c r="E6" s="547" t="s">
        <v>165</v>
      </c>
      <c r="F6" s="548"/>
      <c r="G6" s="548"/>
      <c r="H6" s="548"/>
      <c r="I6" s="549"/>
      <c r="J6" s="44" t="str">
        <f>IF(AND('Mapa de Riesgos'!$Y$12="Muy Alta",'Mapa de Riesgos'!$AA$12="Leve"),CONCATENATE("R1C",'Mapa de Riesgos'!$O$12),"")</f>
        <v/>
      </c>
      <c r="K6" s="45" t="str">
        <f>IF(AND('Mapa de Riesgos'!$Y$14="Muy Alta",'Mapa de Riesgos'!$AA$14="Leve"),CONCATENATE("R1C",'Mapa de Riesgos'!$O$14),"")</f>
        <v/>
      </c>
      <c r="L6" s="45" t="str">
        <f>IF(AND('Mapa de Riesgos'!$Y$15="Muy Alta",'Mapa de Riesgos'!$AA$15="Leve"),CONCATENATE("R1C",'Mapa de Riesgos'!$O$15),"")</f>
        <v/>
      </c>
      <c r="M6" s="45" t="str">
        <f>IF(AND('Mapa de Riesgos'!$Y$16="Muy Alta",'Mapa de Riesgos'!$AA$16="Leve"),CONCATENATE("R1C",'Mapa de Riesgos'!$O$16),"")</f>
        <v/>
      </c>
      <c r="N6" s="45" t="str">
        <f>IF(AND('Mapa de Riesgos'!$Y$17="Muy Alta",'Mapa de Riesgos'!$AA$17="Leve"),CONCATENATE("R1C",'Mapa de Riesgos'!$O$17),"")</f>
        <v/>
      </c>
      <c r="O6" s="46" t="str">
        <f>IF(AND('Mapa de Riesgos'!$Y$18="Muy Alta",'Mapa de Riesgos'!$AA$18="Leve"),CONCATENATE("R1C",'Mapa de Riesgos'!$O$18),"")</f>
        <v/>
      </c>
      <c r="P6" s="44" t="str">
        <f>IF(AND('Mapa de Riesgos'!$Y$12="Muy Alta",'Mapa de Riesgos'!$AA$12="Menor"),CONCATENATE("R1C",'Mapa de Riesgos'!$O$12),"")</f>
        <v/>
      </c>
      <c r="Q6" s="45" t="str">
        <f>IF(AND('Mapa de Riesgos'!$Y$14="Muy Alta",'Mapa de Riesgos'!$AA$14="Menor"),CONCATENATE("R1C",'Mapa de Riesgos'!$O$14),"")</f>
        <v/>
      </c>
      <c r="R6" s="45" t="str">
        <f>IF(AND('Mapa de Riesgos'!$Y$15="Muy Alta",'Mapa de Riesgos'!$AA$15="Menor"),CONCATENATE("R1C",'Mapa de Riesgos'!$O$15),"")</f>
        <v/>
      </c>
      <c r="S6" s="45" t="str">
        <f>IF(AND('Mapa de Riesgos'!$Y$16="Muy Alta",'Mapa de Riesgos'!$AA$16="Menor"),CONCATENATE("R1C",'Mapa de Riesgos'!$O$16),"")</f>
        <v/>
      </c>
      <c r="T6" s="45" t="str">
        <f>IF(AND('Mapa de Riesgos'!$Y$17="Muy Alta",'Mapa de Riesgos'!$AA$17="Menor"),CONCATENATE("R1C",'Mapa de Riesgos'!$O$17),"")</f>
        <v/>
      </c>
      <c r="U6" s="46" t="str">
        <f>IF(AND('Mapa de Riesgos'!$Y$18="Muy Alta",'Mapa de Riesgos'!$AA$18="Menor"),CONCATENATE("R1C",'Mapa de Riesgos'!$O$18),"")</f>
        <v/>
      </c>
      <c r="V6" s="44" t="str">
        <f>IF(AND('Mapa de Riesgos'!$Y$12="Muy Alta",'Mapa de Riesgos'!$AA$12="Moderado"),CONCATENATE("R1C",'Mapa de Riesgos'!$O$12),"")</f>
        <v/>
      </c>
      <c r="W6" s="45" t="str">
        <f>IF(AND('Mapa de Riesgos'!$Y$14="Muy Alta",'Mapa de Riesgos'!$AA$14="Moderado"),CONCATENATE("R1C",'Mapa de Riesgos'!$O$14),"")</f>
        <v/>
      </c>
      <c r="X6" s="45" t="str">
        <f>IF(AND('Mapa de Riesgos'!$Y$15="Muy Alta",'Mapa de Riesgos'!$AA$15="Moderado"),CONCATENATE("R1C",'Mapa de Riesgos'!$O$15),"")</f>
        <v/>
      </c>
      <c r="Y6" s="45" t="str">
        <f>IF(AND('Mapa de Riesgos'!$Y$16="Muy Alta",'Mapa de Riesgos'!$AA$16="Moderado"),CONCATENATE("R1C",'Mapa de Riesgos'!$O$16),"")</f>
        <v/>
      </c>
      <c r="Z6" s="45" t="str">
        <f>IF(AND('Mapa de Riesgos'!$Y$17="Muy Alta",'Mapa de Riesgos'!$AA$17="Moderado"),CONCATENATE("R1C",'Mapa de Riesgos'!$O$17),"")</f>
        <v/>
      </c>
      <c r="AA6" s="46" t="str">
        <f>IF(AND('Mapa de Riesgos'!$Y$18="Muy Alta",'Mapa de Riesgos'!$AA$18="Moderado"),CONCATENATE("R1C",'Mapa de Riesgos'!$O$18),"")</f>
        <v/>
      </c>
      <c r="AB6" s="44" t="str">
        <f>IF(AND('Mapa de Riesgos'!$Y$12="Muy Alta",'Mapa de Riesgos'!$AA$12="Mayor"),CONCATENATE("R1C",'Mapa de Riesgos'!$O$12),"")</f>
        <v/>
      </c>
      <c r="AC6" s="45" t="str">
        <f>IF(AND('Mapa de Riesgos'!$Y$14="Muy Alta",'Mapa de Riesgos'!$AA$14="Mayor"),CONCATENATE("R1C",'Mapa de Riesgos'!$O$14),"")</f>
        <v/>
      </c>
      <c r="AD6" s="45" t="str">
        <f>IF(AND('Mapa de Riesgos'!$Y$15="Muy Alta",'Mapa de Riesgos'!$AA$15="Mayor"),CONCATENATE("R1C",'Mapa de Riesgos'!$O$15),"")</f>
        <v/>
      </c>
      <c r="AE6" s="45" t="str">
        <f>IF(AND('Mapa de Riesgos'!$Y$16="Muy Alta",'Mapa de Riesgos'!$AA$16="Mayor"),CONCATENATE("R1C",'Mapa de Riesgos'!$O$16),"")</f>
        <v/>
      </c>
      <c r="AF6" s="45" t="str">
        <f>IF(AND('Mapa de Riesgos'!$Y$17="Muy Alta",'Mapa de Riesgos'!$AA$17="Mayor"),CONCATENATE("R1C",'Mapa de Riesgos'!$O$17),"")</f>
        <v/>
      </c>
      <c r="AG6" s="46" t="str">
        <f>IF(AND('Mapa de Riesgos'!$Y$18="Muy Alta",'Mapa de Riesgos'!$AA$18="Mayor"),CONCATENATE("R1C",'Mapa de Riesgos'!$O$18),"")</f>
        <v/>
      </c>
      <c r="AH6" s="47" t="str">
        <f>IF(AND('Mapa de Riesgos'!$Y$12="Muy Alta",'Mapa de Riesgos'!$AA$12="Catastrófico"),CONCATENATE("R1C",'Mapa de Riesgos'!$O$12),"")</f>
        <v/>
      </c>
      <c r="AI6" s="48" t="str">
        <f>IF(AND('Mapa de Riesgos'!$Y$14="Muy Alta",'Mapa de Riesgos'!$AA$14="Catastrófico"),CONCATENATE("R1C",'Mapa de Riesgos'!$O$14),"")</f>
        <v/>
      </c>
      <c r="AJ6" s="48" t="str">
        <f>IF(AND('Mapa de Riesgos'!$Y$15="Muy Alta",'Mapa de Riesgos'!$AA$15="Catastrófico"),CONCATENATE("R1C",'Mapa de Riesgos'!$O$15),"")</f>
        <v/>
      </c>
      <c r="AK6" s="48" t="str">
        <f>IF(AND('Mapa de Riesgos'!$Y$16="Muy Alta",'Mapa de Riesgos'!$AA$16="Catastrófico"),CONCATENATE("R1C",'Mapa de Riesgos'!$O$16),"")</f>
        <v/>
      </c>
      <c r="AL6" s="48" t="str">
        <f>IF(AND('Mapa de Riesgos'!$Y$17="Muy Alta",'Mapa de Riesgos'!$AA$17="Catastrófico"),CONCATENATE("R1C",'Mapa de Riesgos'!$O$17),"")</f>
        <v/>
      </c>
      <c r="AM6" s="49" t="str">
        <f>IF(AND('Mapa de Riesgos'!$Y$18="Muy Alta",'Mapa de Riesgos'!$AA$18="Catastrófico"),CONCATENATE("R1C",'Mapa de Riesgos'!$O$18),"")</f>
        <v/>
      </c>
      <c r="AN6" s="81"/>
      <c r="AO6" s="567" t="s">
        <v>166</v>
      </c>
      <c r="AP6" s="568"/>
      <c r="AQ6" s="568"/>
      <c r="AR6" s="568"/>
      <c r="AS6" s="568"/>
      <c r="AT6" s="569"/>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509"/>
      <c r="C7" s="509"/>
      <c r="D7" s="510"/>
      <c r="E7" s="550"/>
      <c r="F7" s="551"/>
      <c r="G7" s="551"/>
      <c r="H7" s="551"/>
      <c r="I7" s="552"/>
      <c r="J7" s="50" t="str">
        <f>IF(AND('Mapa de Riesgos'!$Y$19="Muy Alta",'Mapa de Riesgos'!$AA$19="Leve"),CONCATENATE("R2C",'Mapa de Riesgos'!$O$19),"")</f>
        <v/>
      </c>
      <c r="K7" s="51" t="str">
        <f>IF(AND('Mapa de Riesgos'!$Y$20="Muy Alta",'Mapa de Riesgos'!$AA$20="Leve"),CONCATENATE("R2C",'Mapa de Riesgos'!$O$20),"")</f>
        <v/>
      </c>
      <c r="L7" s="51" t="str">
        <f>IF(AND('Mapa de Riesgos'!$Y$21="Muy Alta",'Mapa de Riesgos'!$AA$21="Leve"),CONCATENATE("R2C",'Mapa de Riesgos'!$O$21),"")</f>
        <v/>
      </c>
      <c r="M7" s="51" t="str">
        <f>IF(AND('Mapa de Riesgos'!$Y$22="Muy Alta",'Mapa de Riesgos'!$AA$22="Leve"),CONCATENATE("R2C",'Mapa de Riesgos'!$O$22),"")</f>
        <v/>
      </c>
      <c r="N7" s="51" t="str">
        <f>IF(AND('Mapa de Riesgos'!$Y$23="Muy Alta",'Mapa de Riesgos'!$AA$23="Leve"),CONCATENATE("R2C",'Mapa de Riesgos'!$O$23),"")</f>
        <v/>
      </c>
      <c r="O7" s="52" t="str">
        <f>IF(AND('Mapa de Riesgos'!$Y$24="Muy Alta",'Mapa de Riesgos'!$AA$24="Leve"),CONCATENATE("R2C",'Mapa de Riesgos'!$O$24),"")</f>
        <v/>
      </c>
      <c r="P7" s="50" t="str">
        <f>IF(AND('Mapa de Riesgos'!$Y$19="Muy Alta",'Mapa de Riesgos'!$AA$19="Menor"),CONCATENATE("R2C",'Mapa de Riesgos'!$O$19),"")</f>
        <v/>
      </c>
      <c r="Q7" s="51" t="str">
        <f>IF(AND('Mapa de Riesgos'!$Y$20="Muy Alta",'Mapa de Riesgos'!$AA$20="Menor"),CONCATENATE("R2C",'Mapa de Riesgos'!$O$20),"")</f>
        <v/>
      </c>
      <c r="R7" s="51" t="str">
        <f>IF(AND('Mapa de Riesgos'!$Y$21="Muy Alta",'Mapa de Riesgos'!$AA$21="Menor"),CONCATENATE("R2C",'Mapa de Riesgos'!$O$21),"")</f>
        <v/>
      </c>
      <c r="S7" s="51" t="str">
        <f>IF(AND('Mapa de Riesgos'!$Y$22="Muy Alta",'Mapa de Riesgos'!$AA$22="Menor"),CONCATENATE("R2C",'Mapa de Riesgos'!$O$22),"")</f>
        <v/>
      </c>
      <c r="T7" s="51" t="str">
        <f>IF(AND('Mapa de Riesgos'!$Y$23="Muy Alta",'Mapa de Riesgos'!$AA$23="Menor"),CONCATENATE("R2C",'Mapa de Riesgos'!$O$23),"")</f>
        <v/>
      </c>
      <c r="U7" s="52" t="str">
        <f>IF(AND('Mapa de Riesgos'!$Y$24="Muy Alta",'Mapa de Riesgos'!$AA$24="Menor"),CONCATENATE("R2C",'Mapa de Riesgos'!$O$24),"")</f>
        <v/>
      </c>
      <c r="V7" s="50" t="str">
        <f>IF(AND('Mapa de Riesgos'!$Y$19="Muy Alta",'Mapa de Riesgos'!$AA$19="Moderado"),CONCATENATE("R2C",'Mapa de Riesgos'!$O$19),"")</f>
        <v/>
      </c>
      <c r="W7" s="51" t="str">
        <f>IF(AND('Mapa de Riesgos'!$Y$20="Muy Alta",'Mapa de Riesgos'!$AA$20="Moderado"),CONCATENATE("R2C",'Mapa de Riesgos'!$O$20),"")</f>
        <v/>
      </c>
      <c r="X7" s="51" t="str">
        <f>IF(AND('Mapa de Riesgos'!$Y$21="Muy Alta",'Mapa de Riesgos'!$AA$21="Moderado"),CONCATENATE("R2C",'Mapa de Riesgos'!$O$21),"")</f>
        <v/>
      </c>
      <c r="Y7" s="51" t="str">
        <f>IF(AND('Mapa de Riesgos'!$Y$22="Muy Alta",'Mapa de Riesgos'!$AA$22="Moderado"),CONCATENATE("R2C",'Mapa de Riesgos'!$O$22),"")</f>
        <v/>
      </c>
      <c r="Z7" s="51" t="str">
        <f>IF(AND('Mapa de Riesgos'!$Y$23="Muy Alta",'Mapa de Riesgos'!$AA$23="Moderado"),CONCATENATE("R2C",'Mapa de Riesgos'!$O$23),"")</f>
        <v/>
      </c>
      <c r="AA7" s="52" t="str">
        <f>IF(AND('Mapa de Riesgos'!$Y$24="Muy Alta",'Mapa de Riesgos'!$AA$24="Moderado"),CONCATENATE("R2C",'Mapa de Riesgos'!$O$24),"")</f>
        <v/>
      </c>
      <c r="AB7" s="50" t="str">
        <f>IF(AND('Mapa de Riesgos'!$Y$19="Muy Alta",'Mapa de Riesgos'!$AA$19="Mayor"),CONCATENATE("R2C",'Mapa de Riesgos'!$O$19),"")</f>
        <v/>
      </c>
      <c r="AC7" s="51" t="str">
        <f>IF(AND('Mapa de Riesgos'!$Y$20="Muy Alta",'Mapa de Riesgos'!$AA$20="Mayor"),CONCATENATE("R2C",'Mapa de Riesgos'!$O$20),"")</f>
        <v/>
      </c>
      <c r="AD7" s="51" t="str">
        <f>IF(AND('Mapa de Riesgos'!$Y$21="Muy Alta",'Mapa de Riesgos'!$AA$21="Mayor"),CONCATENATE("R2C",'Mapa de Riesgos'!$O$21),"")</f>
        <v/>
      </c>
      <c r="AE7" s="51" t="str">
        <f>IF(AND('Mapa de Riesgos'!$Y$22="Muy Alta",'Mapa de Riesgos'!$AA$22="Mayor"),CONCATENATE("R2C",'Mapa de Riesgos'!$O$22),"")</f>
        <v/>
      </c>
      <c r="AF7" s="51" t="str">
        <f>IF(AND('Mapa de Riesgos'!$Y$23="Muy Alta",'Mapa de Riesgos'!$AA$23="Mayor"),CONCATENATE("R2C",'Mapa de Riesgos'!$O$23),"")</f>
        <v/>
      </c>
      <c r="AG7" s="52" t="str">
        <f>IF(AND('Mapa de Riesgos'!$Y$24="Muy Alta",'Mapa de Riesgos'!$AA$24="Mayor"),CONCATENATE("R2C",'Mapa de Riesgos'!$O$24),"")</f>
        <v/>
      </c>
      <c r="AH7" s="53" t="str">
        <f>IF(AND('Mapa de Riesgos'!$Y$19="Muy Alta",'Mapa de Riesgos'!$AA$19="Catastrófico"),CONCATENATE("R2C",'Mapa de Riesgos'!$O$19),"")</f>
        <v/>
      </c>
      <c r="AI7" s="54" t="str">
        <f>IF(AND('Mapa de Riesgos'!$Y$20="Muy Alta",'Mapa de Riesgos'!$AA$20="Catastrófico"),CONCATENATE("R2C",'Mapa de Riesgos'!$O$20),"")</f>
        <v/>
      </c>
      <c r="AJ7" s="54" t="str">
        <f>IF(AND('Mapa de Riesgos'!$Y$21="Muy Alta",'Mapa de Riesgos'!$AA$21="Catastrófico"),CONCATENATE("R2C",'Mapa de Riesgos'!$O$21),"")</f>
        <v/>
      </c>
      <c r="AK7" s="54" t="str">
        <f>IF(AND('Mapa de Riesgos'!$Y$22="Muy Alta",'Mapa de Riesgos'!$AA$22="Catastrófico"),CONCATENATE("R2C",'Mapa de Riesgos'!$O$22),"")</f>
        <v/>
      </c>
      <c r="AL7" s="54" t="str">
        <f>IF(AND('Mapa de Riesgos'!$Y$23="Muy Alta",'Mapa de Riesgos'!$AA$23="Catastrófico"),CONCATENATE("R2C",'Mapa de Riesgos'!$O$23),"")</f>
        <v/>
      </c>
      <c r="AM7" s="55" t="str">
        <f>IF(AND('Mapa de Riesgos'!$Y$24="Muy Alta",'Mapa de Riesgos'!$AA$24="Catastrófico"),CONCATENATE("R2C",'Mapa de Riesgos'!$O$24),"")</f>
        <v/>
      </c>
      <c r="AN7" s="81"/>
      <c r="AO7" s="570"/>
      <c r="AP7" s="571"/>
      <c r="AQ7" s="571"/>
      <c r="AR7" s="571"/>
      <c r="AS7" s="571"/>
      <c r="AT7" s="572"/>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509"/>
      <c r="C8" s="509"/>
      <c r="D8" s="510"/>
      <c r="E8" s="550"/>
      <c r="F8" s="551"/>
      <c r="G8" s="551"/>
      <c r="H8" s="551"/>
      <c r="I8" s="552"/>
      <c r="J8" s="50" t="str">
        <f>IF(AND('Mapa de Riesgos'!$Y$25="Muy Alta",'Mapa de Riesgos'!$AA$25="Leve"),CONCATENATE("R3C",'Mapa de Riesgos'!$O$25),"")</f>
        <v/>
      </c>
      <c r="K8" s="51" t="str">
        <f>IF(AND('Mapa de Riesgos'!$Y$26="Muy Alta",'Mapa de Riesgos'!$AA$26="Leve"),CONCATENATE("R3C",'Mapa de Riesgos'!$O$26),"")</f>
        <v/>
      </c>
      <c r="L8" s="51" t="str">
        <f>IF(AND('Mapa de Riesgos'!$Y$27="Muy Alta",'Mapa de Riesgos'!$AA$27="Leve"),CONCATENATE("R3C",'Mapa de Riesgos'!$O$27),"")</f>
        <v/>
      </c>
      <c r="M8" s="51" t="str">
        <f>IF(AND('Mapa de Riesgos'!$Y$28="Muy Alta",'Mapa de Riesgos'!$AA$28="Leve"),CONCATENATE("R3C",'Mapa de Riesgos'!$O$28),"")</f>
        <v/>
      </c>
      <c r="N8" s="51" t="str">
        <f>IF(AND('Mapa de Riesgos'!$Y$29="Muy Alta",'Mapa de Riesgos'!$AA$29="Leve"),CONCATENATE("R3C",'Mapa de Riesgos'!$O$29),"")</f>
        <v/>
      </c>
      <c r="O8" s="52" t="str">
        <f>IF(AND('Mapa de Riesgos'!$Y$30="Muy Alta",'Mapa de Riesgos'!$AA$30="Leve"),CONCATENATE("R3C",'Mapa de Riesgos'!$O$30),"")</f>
        <v/>
      </c>
      <c r="P8" s="50" t="str">
        <f>IF(AND('Mapa de Riesgos'!$Y$25="Muy Alta",'Mapa de Riesgos'!$AA$25="Menor"),CONCATENATE("R3C",'Mapa de Riesgos'!$O$25),"")</f>
        <v/>
      </c>
      <c r="Q8" s="51" t="str">
        <f>IF(AND('Mapa de Riesgos'!$Y$26="Muy Alta",'Mapa de Riesgos'!$AA$26="Menor"),CONCATENATE("R3C",'Mapa de Riesgos'!$O$26),"")</f>
        <v/>
      </c>
      <c r="R8" s="51" t="str">
        <f>IF(AND('Mapa de Riesgos'!$Y$27="Muy Alta",'Mapa de Riesgos'!$AA$27="Menor"),CONCATENATE("R3C",'Mapa de Riesgos'!$O$27),"")</f>
        <v/>
      </c>
      <c r="S8" s="51" t="str">
        <f>IF(AND('Mapa de Riesgos'!$Y$28="Muy Alta",'Mapa de Riesgos'!$AA$28="Menor"),CONCATENATE("R3C",'Mapa de Riesgos'!$O$28),"")</f>
        <v/>
      </c>
      <c r="T8" s="51" t="str">
        <f>IF(AND('Mapa de Riesgos'!$Y$29="Muy Alta",'Mapa de Riesgos'!$AA$29="Menor"),CONCATENATE("R3C",'Mapa de Riesgos'!$O$29),"")</f>
        <v/>
      </c>
      <c r="U8" s="52" t="str">
        <f>IF(AND('Mapa de Riesgos'!$Y$30="Muy Alta",'Mapa de Riesgos'!$AA$30="Menor"),CONCATENATE("R3C",'Mapa de Riesgos'!$O$30),"")</f>
        <v/>
      </c>
      <c r="V8" s="50" t="str">
        <f>IF(AND('Mapa de Riesgos'!$Y$25="Muy Alta",'Mapa de Riesgos'!$AA$25="Moderado"),CONCATENATE("R3C",'Mapa de Riesgos'!$O$25),"")</f>
        <v/>
      </c>
      <c r="W8" s="51" t="str">
        <f>IF(AND('Mapa de Riesgos'!$Y$26="Muy Alta",'Mapa de Riesgos'!$AA$26="Moderado"),CONCATENATE("R3C",'Mapa de Riesgos'!$O$26),"")</f>
        <v/>
      </c>
      <c r="X8" s="51" t="str">
        <f>IF(AND('Mapa de Riesgos'!$Y$27="Muy Alta",'Mapa de Riesgos'!$AA$27="Moderado"),CONCATENATE("R3C",'Mapa de Riesgos'!$O$27),"")</f>
        <v/>
      </c>
      <c r="Y8" s="51" t="str">
        <f>IF(AND('Mapa de Riesgos'!$Y$28="Muy Alta",'Mapa de Riesgos'!$AA$28="Moderado"),CONCATENATE("R3C",'Mapa de Riesgos'!$O$28),"")</f>
        <v/>
      </c>
      <c r="Z8" s="51" t="str">
        <f>IF(AND('Mapa de Riesgos'!$Y$29="Muy Alta",'Mapa de Riesgos'!$AA$29="Moderado"),CONCATENATE("R3C",'Mapa de Riesgos'!$O$29),"")</f>
        <v/>
      </c>
      <c r="AA8" s="52" t="str">
        <f>IF(AND('Mapa de Riesgos'!$Y$30="Muy Alta",'Mapa de Riesgos'!$AA$30="Moderado"),CONCATENATE("R3C",'Mapa de Riesgos'!$O$30),"")</f>
        <v/>
      </c>
      <c r="AB8" s="50" t="str">
        <f>IF(AND('Mapa de Riesgos'!$Y$25="Muy Alta",'Mapa de Riesgos'!$AA$25="Mayor"),CONCATENATE("R3C",'Mapa de Riesgos'!$O$25),"")</f>
        <v/>
      </c>
      <c r="AC8" s="51" t="str">
        <f>IF(AND('Mapa de Riesgos'!$Y$26="Muy Alta",'Mapa de Riesgos'!$AA$26="Mayor"),CONCATENATE("R3C",'Mapa de Riesgos'!$O$26),"")</f>
        <v/>
      </c>
      <c r="AD8" s="51" t="str">
        <f>IF(AND('Mapa de Riesgos'!$Y$27="Muy Alta",'Mapa de Riesgos'!$AA$27="Mayor"),CONCATENATE("R3C",'Mapa de Riesgos'!$O$27),"")</f>
        <v/>
      </c>
      <c r="AE8" s="51" t="str">
        <f>IF(AND('Mapa de Riesgos'!$Y$28="Muy Alta",'Mapa de Riesgos'!$AA$28="Mayor"),CONCATENATE("R3C",'Mapa de Riesgos'!$O$28),"")</f>
        <v/>
      </c>
      <c r="AF8" s="51" t="str">
        <f>IF(AND('Mapa de Riesgos'!$Y$29="Muy Alta",'Mapa de Riesgos'!$AA$29="Mayor"),CONCATENATE("R3C",'Mapa de Riesgos'!$O$29),"")</f>
        <v/>
      </c>
      <c r="AG8" s="52" t="str">
        <f>IF(AND('Mapa de Riesgos'!$Y$30="Muy Alta",'Mapa de Riesgos'!$AA$30="Mayor"),CONCATENATE("R3C",'Mapa de Riesgos'!$O$30),"")</f>
        <v/>
      </c>
      <c r="AH8" s="53" t="str">
        <f>IF(AND('Mapa de Riesgos'!$Y$25="Muy Alta",'Mapa de Riesgos'!$AA$25="Catastrófico"),CONCATENATE("R3C",'Mapa de Riesgos'!$O$25),"")</f>
        <v/>
      </c>
      <c r="AI8" s="54" t="str">
        <f>IF(AND('Mapa de Riesgos'!$Y$26="Muy Alta",'Mapa de Riesgos'!$AA$26="Catastrófico"),CONCATENATE("R3C",'Mapa de Riesgos'!$O$26),"")</f>
        <v/>
      </c>
      <c r="AJ8" s="54" t="str">
        <f>IF(AND('Mapa de Riesgos'!$Y$27="Muy Alta",'Mapa de Riesgos'!$AA$27="Catastrófico"),CONCATENATE("R3C",'Mapa de Riesgos'!$O$27),"")</f>
        <v/>
      </c>
      <c r="AK8" s="54" t="str">
        <f>IF(AND('Mapa de Riesgos'!$Y$28="Muy Alta",'Mapa de Riesgos'!$AA$28="Catastrófico"),CONCATENATE("R3C",'Mapa de Riesgos'!$O$28),"")</f>
        <v/>
      </c>
      <c r="AL8" s="54" t="str">
        <f>IF(AND('Mapa de Riesgos'!$Y$29="Muy Alta",'Mapa de Riesgos'!$AA$29="Catastrófico"),CONCATENATE("R3C",'Mapa de Riesgos'!$O$29),"")</f>
        <v/>
      </c>
      <c r="AM8" s="55" t="str">
        <f>IF(AND('Mapa de Riesgos'!$Y$30="Muy Alta",'Mapa de Riesgos'!$AA$30="Catastrófico"),CONCATENATE("R3C",'Mapa de Riesgos'!$O$30),"")</f>
        <v/>
      </c>
      <c r="AN8" s="81"/>
      <c r="AO8" s="570"/>
      <c r="AP8" s="571"/>
      <c r="AQ8" s="571"/>
      <c r="AR8" s="571"/>
      <c r="AS8" s="571"/>
      <c r="AT8" s="572"/>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509"/>
      <c r="C9" s="509"/>
      <c r="D9" s="510"/>
      <c r="E9" s="550"/>
      <c r="F9" s="551"/>
      <c r="G9" s="551"/>
      <c r="H9" s="551"/>
      <c r="I9" s="552"/>
      <c r="J9" s="50" t="str">
        <f>IF(AND('Mapa de Riesgos'!$Y$31="Muy Alta",'Mapa de Riesgos'!$AA$31="Leve"),CONCATENATE("R4C",'Mapa de Riesgos'!$O$31),"")</f>
        <v/>
      </c>
      <c r="K9" s="51" t="str">
        <f>IF(AND('Mapa de Riesgos'!$Y$32="Muy Alta",'Mapa de Riesgos'!$AA$32="Leve"),CONCATENATE("R4C",'Mapa de Riesgos'!$O$32),"")</f>
        <v/>
      </c>
      <c r="L9" s="51" t="str">
        <f>IF(AND('Mapa de Riesgos'!$Y$33="Muy Alta",'Mapa de Riesgos'!$AA$33="Leve"),CONCATENATE("R4C",'Mapa de Riesgos'!$O$33),"")</f>
        <v/>
      </c>
      <c r="M9" s="51" t="str">
        <f>IF(AND('Mapa de Riesgos'!$Y$34="Muy Alta",'Mapa de Riesgos'!$AA$34="Leve"),CONCATENATE("R4C",'Mapa de Riesgos'!$O$34),"")</f>
        <v/>
      </c>
      <c r="N9" s="51" t="str">
        <f>IF(AND('Mapa de Riesgos'!$Y$35="Muy Alta",'Mapa de Riesgos'!$AA$35="Leve"),CONCATENATE("R4C",'Mapa de Riesgos'!$O$35),"")</f>
        <v/>
      </c>
      <c r="O9" s="52" t="str">
        <f>IF(AND('Mapa de Riesgos'!$Y$36="Muy Alta",'Mapa de Riesgos'!$AA$36="Leve"),CONCATENATE("R4C",'Mapa de Riesgos'!$O$36),"")</f>
        <v/>
      </c>
      <c r="P9" s="50" t="str">
        <f>IF(AND('Mapa de Riesgos'!$Y$31="Muy Alta",'Mapa de Riesgos'!$AA$31="Menor"),CONCATENATE("R4C",'Mapa de Riesgos'!$O$31),"")</f>
        <v/>
      </c>
      <c r="Q9" s="51" t="str">
        <f>IF(AND('Mapa de Riesgos'!$Y$32="Muy Alta",'Mapa de Riesgos'!$AA$32="Menor"),CONCATENATE("R4C",'Mapa de Riesgos'!$O$32),"")</f>
        <v/>
      </c>
      <c r="R9" s="51" t="str">
        <f>IF(AND('Mapa de Riesgos'!$Y$33="Muy Alta",'Mapa de Riesgos'!$AA$33="Menor"),CONCATENATE("R4C",'Mapa de Riesgos'!$O$33),"")</f>
        <v/>
      </c>
      <c r="S9" s="51" t="str">
        <f>IF(AND('Mapa de Riesgos'!$Y$34="Muy Alta",'Mapa de Riesgos'!$AA$34="Menor"),CONCATENATE("R4C",'Mapa de Riesgos'!$O$34),"")</f>
        <v/>
      </c>
      <c r="T9" s="51" t="str">
        <f>IF(AND('Mapa de Riesgos'!$Y$35="Muy Alta",'Mapa de Riesgos'!$AA$35="Menor"),CONCATENATE("R4C",'Mapa de Riesgos'!$O$35),"")</f>
        <v/>
      </c>
      <c r="U9" s="52" t="str">
        <f>IF(AND('Mapa de Riesgos'!$Y$36="Muy Alta",'Mapa de Riesgos'!$AA$36="Menor"),CONCATENATE("R4C",'Mapa de Riesgos'!$O$36),"")</f>
        <v/>
      </c>
      <c r="V9" s="50" t="str">
        <f>IF(AND('Mapa de Riesgos'!$Y$31="Muy Alta",'Mapa de Riesgos'!$AA$31="Moderado"),CONCATENATE("R4C",'Mapa de Riesgos'!$O$31),"")</f>
        <v/>
      </c>
      <c r="W9" s="51" t="str">
        <f>IF(AND('Mapa de Riesgos'!$Y$32="Muy Alta",'Mapa de Riesgos'!$AA$32="Moderado"),CONCATENATE("R4C",'Mapa de Riesgos'!$O$32),"")</f>
        <v/>
      </c>
      <c r="X9" s="51" t="str">
        <f>IF(AND('Mapa de Riesgos'!$Y$33="Muy Alta",'Mapa de Riesgos'!$AA$33="Moderado"),CONCATENATE("R4C",'Mapa de Riesgos'!$O$33),"")</f>
        <v/>
      </c>
      <c r="Y9" s="51" t="str">
        <f>IF(AND('Mapa de Riesgos'!$Y$34="Muy Alta",'Mapa de Riesgos'!$AA$34="Moderado"),CONCATENATE("R4C",'Mapa de Riesgos'!$O$34),"")</f>
        <v/>
      </c>
      <c r="Z9" s="51" t="str">
        <f>IF(AND('Mapa de Riesgos'!$Y$35="Muy Alta",'Mapa de Riesgos'!$AA$35="Moderado"),CONCATENATE("R4C",'Mapa de Riesgos'!$O$35),"")</f>
        <v/>
      </c>
      <c r="AA9" s="52" t="str">
        <f>IF(AND('Mapa de Riesgos'!$Y$36="Muy Alta",'Mapa de Riesgos'!$AA$36="Moderado"),CONCATENATE("R4C",'Mapa de Riesgos'!$O$36),"")</f>
        <v/>
      </c>
      <c r="AB9" s="50" t="str">
        <f>IF(AND('Mapa de Riesgos'!$Y$31="Muy Alta",'Mapa de Riesgos'!$AA$31="Mayor"),CONCATENATE("R4C",'Mapa de Riesgos'!$O$31),"")</f>
        <v/>
      </c>
      <c r="AC9" s="51" t="str">
        <f>IF(AND('Mapa de Riesgos'!$Y$32="Muy Alta",'Mapa de Riesgos'!$AA$32="Mayor"),CONCATENATE("R4C",'Mapa de Riesgos'!$O$32),"")</f>
        <v/>
      </c>
      <c r="AD9" s="51" t="str">
        <f>IF(AND('Mapa de Riesgos'!$Y$33="Muy Alta",'Mapa de Riesgos'!$AA$33="Mayor"),CONCATENATE("R4C",'Mapa de Riesgos'!$O$33),"")</f>
        <v/>
      </c>
      <c r="AE9" s="51" t="str">
        <f>IF(AND('Mapa de Riesgos'!$Y$34="Muy Alta",'Mapa de Riesgos'!$AA$34="Mayor"),CONCATENATE("R4C",'Mapa de Riesgos'!$O$34),"")</f>
        <v/>
      </c>
      <c r="AF9" s="51" t="str">
        <f>IF(AND('Mapa de Riesgos'!$Y$35="Muy Alta",'Mapa de Riesgos'!$AA$35="Mayor"),CONCATENATE("R4C",'Mapa de Riesgos'!$O$35),"")</f>
        <v/>
      </c>
      <c r="AG9" s="52" t="str">
        <f>IF(AND('Mapa de Riesgos'!$Y$36="Muy Alta",'Mapa de Riesgos'!$AA$36="Mayor"),CONCATENATE("R4C",'Mapa de Riesgos'!$O$36),"")</f>
        <v/>
      </c>
      <c r="AH9" s="53" t="str">
        <f>IF(AND('Mapa de Riesgos'!$Y$31="Muy Alta",'Mapa de Riesgos'!$AA$31="Catastrófico"),CONCATENATE("R4C",'Mapa de Riesgos'!$O$31),"")</f>
        <v/>
      </c>
      <c r="AI9" s="54" t="str">
        <f>IF(AND('Mapa de Riesgos'!$Y$32="Muy Alta",'Mapa de Riesgos'!$AA$32="Catastrófico"),CONCATENATE("R4C",'Mapa de Riesgos'!$O$32),"")</f>
        <v/>
      </c>
      <c r="AJ9" s="54" t="str">
        <f>IF(AND('Mapa de Riesgos'!$Y$33="Muy Alta",'Mapa de Riesgos'!$AA$33="Catastrófico"),CONCATENATE("R4C",'Mapa de Riesgos'!$O$33),"")</f>
        <v/>
      </c>
      <c r="AK9" s="54" t="str">
        <f>IF(AND('Mapa de Riesgos'!$Y$34="Muy Alta",'Mapa de Riesgos'!$AA$34="Catastrófico"),CONCATENATE("R4C",'Mapa de Riesgos'!$O$34),"")</f>
        <v/>
      </c>
      <c r="AL9" s="54" t="str">
        <f>IF(AND('Mapa de Riesgos'!$Y$35="Muy Alta",'Mapa de Riesgos'!$AA$35="Catastrófico"),CONCATENATE("R4C",'Mapa de Riesgos'!$O$35),"")</f>
        <v/>
      </c>
      <c r="AM9" s="55" t="str">
        <f>IF(AND('Mapa de Riesgos'!$Y$36="Muy Alta",'Mapa de Riesgos'!$AA$36="Catastrófico"),CONCATENATE("R4C",'Mapa de Riesgos'!$O$36),"")</f>
        <v/>
      </c>
      <c r="AN9" s="81"/>
      <c r="AO9" s="570"/>
      <c r="AP9" s="571"/>
      <c r="AQ9" s="571"/>
      <c r="AR9" s="571"/>
      <c r="AS9" s="571"/>
      <c r="AT9" s="572"/>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509"/>
      <c r="C10" s="509"/>
      <c r="D10" s="510"/>
      <c r="E10" s="550"/>
      <c r="F10" s="551"/>
      <c r="G10" s="551"/>
      <c r="H10" s="551"/>
      <c r="I10" s="552"/>
      <c r="J10" s="50" t="str">
        <f>IF(AND('Mapa de Riesgos'!$Y$37="Muy Alta",'Mapa de Riesgos'!$AA$37="Leve"),CONCATENATE("R5C",'Mapa de Riesgos'!$O$37),"")</f>
        <v/>
      </c>
      <c r="K10" s="51" t="str">
        <f>IF(AND('Mapa de Riesgos'!$Y$38="Muy Alta",'Mapa de Riesgos'!$AA$38="Leve"),CONCATENATE("R5C",'Mapa de Riesgos'!$O$38),"")</f>
        <v/>
      </c>
      <c r="L10" s="51" t="str">
        <f>IF(AND('Mapa de Riesgos'!$Y$39="Muy Alta",'Mapa de Riesgos'!$AA$39="Leve"),CONCATENATE("R5C",'Mapa de Riesgos'!$O$39),"")</f>
        <v/>
      </c>
      <c r="M10" s="51" t="str">
        <f>IF(AND('Mapa de Riesgos'!$Y$40="Muy Alta",'Mapa de Riesgos'!$AA$40="Leve"),CONCATENATE("R5C",'Mapa de Riesgos'!$O$40),"")</f>
        <v/>
      </c>
      <c r="N10" s="51" t="str">
        <f>IF(AND('Mapa de Riesgos'!$Y$41="Muy Alta",'Mapa de Riesgos'!$AA$41="Leve"),CONCATENATE("R5C",'Mapa de Riesgos'!$O$41),"")</f>
        <v/>
      </c>
      <c r="O10" s="52" t="str">
        <f>IF(AND('Mapa de Riesgos'!$Y$42="Muy Alta",'Mapa de Riesgos'!$AA$42="Leve"),CONCATENATE("R5C",'Mapa de Riesgos'!$O$42),"")</f>
        <v/>
      </c>
      <c r="P10" s="50" t="str">
        <f>IF(AND('Mapa de Riesgos'!$Y$37="Muy Alta",'Mapa de Riesgos'!$AA$37="Menor"),CONCATENATE("R5C",'Mapa de Riesgos'!$O$37),"")</f>
        <v/>
      </c>
      <c r="Q10" s="51" t="str">
        <f>IF(AND('Mapa de Riesgos'!$Y$38="Muy Alta",'Mapa de Riesgos'!$AA$38="Menor"),CONCATENATE("R5C",'Mapa de Riesgos'!$O$38),"")</f>
        <v/>
      </c>
      <c r="R10" s="51" t="str">
        <f>IF(AND('Mapa de Riesgos'!$Y$39="Muy Alta",'Mapa de Riesgos'!$AA$39="Menor"),CONCATENATE("R5C",'Mapa de Riesgos'!$O$39),"")</f>
        <v/>
      </c>
      <c r="S10" s="51" t="str">
        <f>IF(AND('Mapa de Riesgos'!$Y$40="Muy Alta",'Mapa de Riesgos'!$AA$40="Menor"),CONCATENATE("R5C",'Mapa de Riesgos'!$O$40),"")</f>
        <v/>
      </c>
      <c r="T10" s="51" t="str">
        <f>IF(AND('Mapa de Riesgos'!$Y$41="Muy Alta",'Mapa de Riesgos'!$AA$41="Menor"),CONCATENATE("R5C",'Mapa de Riesgos'!$O$41),"")</f>
        <v/>
      </c>
      <c r="U10" s="52" t="str">
        <f>IF(AND('Mapa de Riesgos'!$Y$42="Muy Alta",'Mapa de Riesgos'!$AA$42="Menor"),CONCATENATE("R5C",'Mapa de Riesgos'!$O$42),"")</f>
        <v/>
      </c>
      <c r="V10" s="50" t="str">
        <f>IF(AND('Mapa de Riesgos'!$Y$37="Muy Alta",'Mapa de Riesgos'!$AA$37="Moderado"),CONCATENATE("R5C",'Mapa de Riesgos'!$O$37),"")</f>
        <v/>
      </c>
      <c r="W10" s="51" t="str">
        <f>IF(AND('Mapa de Riesgos'!$Y$38="Muy Alta",'Mapa de Riesgos'!$AA$38="Moderado"),CONCATENATE("R5C",'Mapa de Riesgos'!$O$38),"")</f>
        <v/>
      </c>
      <c r="X10" s="51" t="str">
        <f>IF(AND('Mapa de Riesgos'!$Y$39="Muy Alta",'Mapa de Riesgos'!$AA$39="Moderado"),CONCATENATE("R5C",'Mapa de Riesgos'!$O$39),"")</f>
        <v/>
      </c>
      <c r="Y10" s="51" t="str">
        <f>IF(AND('Mapa de Riesgos'!$Y$40="Muy Alta",'Mapa de Riesgos'!$AA$40="Moderado"),CONCATENATE("R5C",'Mapa de Riesgos'!$O$40),"")</f>
        <v/>
      </c>
      <c r="Z10" s="51" t="str">
        <f>IF(AND('Mapa de Riesgos'!$Y$41="Muy Alta",'Mapa de Riesgos'!$AA$41="Moderado"),CONCATENATE("R5C",'Mapa de Riesgos'!$O$41),"")</f>
        <v/>
      </c>
      <c r="AA10" s="52" t="str">
        <f>IF(AND('Mapa de Riesgos'!$Y$42="Muy Alta",'Mapa de Riesgos'!$AA$42="Moderado"),CONCATENATE("R5C",'Mapa de Riesgos'!$O$42),"")</f>
        <v/>
      </c>
      <c r="AB10" s="50" t="str">
        <f>IF(AND('Mapa de Riesgos'!$Y$37="Muy Alta",'Mapa de Riesgos'!$AA$37="Mayor"),CONCATENATE("R5C",'Mapa de Riesgos'!$O$37),"")</f>
        <v/>
      </c>
      <c r="AC10" s="51" t="str">
        <f>IF(AND('Mapa de Riesgos'!$Y$38="Muy Alta",'Mapa de Riesgos'!$AA$38="Mayor"),CONCATENATE("R5C",'Mapa de Riesgos'!$O$38),"")</f>
        <v/>
      </c>
      <c r="AD10" s="51" t="str">
        <f>IF(AND('Mapa de Riesgos'!$Y$39="Muy Alta",'Mapa de Riesgos'!$AA$39="Mayor"),CONCATENATE("R5C",'Mapa de Riesgos'!$O$39),"")</f>
        <v/>
      </c>
      <c r="AE10" s="51" t="str">
        <f>IF(AND('Mapa de Riesgos'!$Y$40="Muy Alta",'Mapa de Riesgos'!$AA$40="Mayor"),CONCATENATE("R5C",'Mapa de Riesgos'!$O$40),"")</f>
        <v/>
      </c>
      <c r="AF10" s="51" t="str">
        <f>IF(AND('Mapa de Riesgos'!$Y$41="Muy Alta",'Mapa de Riesgos'!$AA$41="Mayor"),CONCATENATE("R5C",'Mapa de Riesgos'!$O$41),"")</f>
        <v/>
      </c>
      <c r="AG10" s="52" t="str">
        <f>IF(AND('Mapa de Riesgos'!$Y$42="Muy Alta",'Mapa de Riesgos'!$AA$42="Mayor"),CONCATENATE("R5C",'Mapa de Riesgos'!$O$42),"")</f>
        <v/>
      </c>
      <c r="AH10" s="53" t="str">
        <f>IF(AND('Mapa de Riesgos'!$Y$37="Muy Alta",'Mapa de Riesgos'!$AA$37="Catastrófico"),CONCATENATE("R5C",'Mapa de Riesgos'!$O$37),"")</f>
        <v/>
      </c>
      <c r="AI10" s="54" t="str">
        <f>IF(AND('Mapa de Riesgos'!$Y$38="Muy Alta",'Mapa de Riesgos'!$AA$38="Catastrófico"),CONCATENATE("R5C",'Mapa de Riesgos'!$O$38),"")</f>
        <v/>
      </c>
      <c r="AJ10" s="54" t="str">
        <f>IF(AND('Mapa de Riesgos'!$Y$39="Muy Alta",'Mapa de Riesgos'!$AA$39="Catastrófico"),CONCATENATE("R5C",'Mapa de Riesgos'!$O$39),"")</f>
        <v/>
      </c>
      <c r="AK10" s="54" t="str">
        <f>IF(AND('Mapa de Riesgos'!$Y$40="Muy Alta",'Mapa de Riesgos'!$AA$40="Catastrófico"),CONCATENATE("R5C",'Mapa de Riesgos'!$O$40),"")</f>
        <v/>
      </c>
      <c r="AL10" s="54" t="str">
        <f>IF(AND('Mapa de Riesgos'!$Y$41="Muy Alta",'Mapa de Riesgos'!$AA$41="Catastrófico"),CONCATENATE("R5C",'Mapa de Riesgos'!$O$41),"")</f>
        <v/>
      </c>
      <c r="AM10" s="55" t="str">
        <f>IF(AND('Mapa de Riesgos'!$Y$42="Muy Alta",'Mapa de Riesgos'!$AA$42="Catastrófico"),CONCATENATE("R5C",'Mapa de Riesgos'!$O$42),"")</f>
        <v/>
      </c>
      <c r="AN10" s="81"/>
      <c r="AO10" s="570"/>
      <c r="AP10" s="571"/>
      <c r="AQ10" s="571"/>
      <c r="AR10" s="571"/>
      <c r="AS10" s="571"/>
      <c r="AT10" s="572"/>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509"/>
      <c r="C11" s="509"/>
      <c r="D11" s="510"/>
      <c r="E11" s="550"/>
      <c r="F11" s="551"/>
      <c r="G11" s="551"/>
      <c r="H11" s="551"/>
      <c r="I11" s="552"/>
      <c r="J11" s="50" t="str">
        <f>IF(AND('Mapa de Riesgos'!$Y$43="Muy Alta",'Mapa de Riesgos'!$AA$43="Leve"),CONCATENATE("R6C",'Mapa de Riesgos'!$O$43),"")</f>
        <v/>
      </c>
      <c r="K11" s="51" t="str">
        <f>IF(AND('Mapa de Riesgos'!$Y$44="Muy Alta",'Mapa de Riesgos'!$AA$44="Leve"),CONCATENATE("R6C",'Mapa de Riesgos'!$O$44),"")</f>
        <v/>
      </c>
      <c r="L11" s="51" t="str">
        <f>IF(AND('Mapa de Riesgos'!$Y$45="Muy Alta",'Mapa de Riesgos'!$AA$45="Leve"),CONCATENATE("R6C",'Mapa de Riesgos'!$O$45),"")</f>
        <v/>
      </c>
      <c r="M11" s="51" t="str">
        <f>IF(AND('Mapa de Riesgos'!$Y$46="Muy Alta",'Mapa de Riesgos'!$AA$46="Leve"),CONCATENATE("R6C",'Mapa de Riesgos'!$O$46),"")</f>
        <v/>
      </c>
      <c r="N11" s="51" t="str">
        <f>IF(AND('Mapa de Riesgos'!$Y$47="Muy Alta",'Mapa de Riesgos'!$AA$47="Leve"),CONCATENATE("R6C",'Mapa de Riesgos'!$O$47),"")</f>
        <v/>
      </c>
      <c r="O11" s="52" t="str">
        <f>IF(AND('Mapa de Riesgos'!$Y$48="Muy Alta",'Mapa de Riesgos'!$AA$48="Leve"),CONCATENATE("R6C",'Mapa de Riesgos'!$O$48),"")</f>
        <v/>
      </c>
      <c r="P11" s="50" t="str">
        <f>IF(AND('Mapa de Riesgos'!$Y$43="Muy Alta",'Mapa de Riesgos'!$AA$43="Menor"),CONCATENATE("R6C",'Mapa de Riesgos'!$O$43),"")</f>
        <v/>
      </c>
      <c r="Q11" s="51" t="str">
        <f>IF(AND('Mapa de Riesgos'!$Y$44="Muy Alta",'Mapa de Riesgos'!$AA$44="Menor"),CONCATENATE("R6C",'Mapa de Riesgos'!$O$44),"")</f>
        <v/>
      </c>
      <c r="R11" s="51" t="str">
        <f>IF(AND('Mapa de Riesgos'!$Y$45="Muy Alta",'Mapa de Riesgos'!$AA$45="Menor"),CONCATENATE("R6C",'Mapa de Riesgos'!$O$45),"")</f>
        <v/>
      </c>
      <c r="S11" s="51" t="str">
        <f>IF(AND('Mapa de Riesgos'!$Y$46="Muy Alta",'Mapa de Riesgos'!$AA$46="Menor"),CONCATENATE("R6C",'Mapa de Riesgos'!$O$46),"")</f>
        <v/>
      </c>
      <c r="T11" s="51" t="str">
        <f>IF(AND('Mapa de Riesgos'!$Y$47="Muy Alta",'Mapa de Riesgos'!$AA$47="Menor"),CONCATENATE("R6C",'Mapa de Riesgos'!$O$47),"")</f>
        <v/>
      </c>
      <c r="U11" s="52" t="str">
        <f>IF(AND('Mapa de Riesgos'!$Y$48="Muy Alta",'Mapa de Riesgos'!$AA$48="Menor"),CONCATENATE("R6C",'Mapa de Riesgos'!$O$48),"")</f>
        <v/>
      </c>
      <c r="V11" s="50" t="str">
        <f>IF(AND('Mapa de Riesgos'!$Y$43="Muy Alta",'Mapa de Riesgos'!$AA$43="Moderado"),CONCATENATE("R6C",'Mapa de Riesgos'!$O$43),"")</f>
        <v/>
      </c>
      <c r="W11" s="51" t="str">
        <f>IF(AND('Mapa de Riesgos'!$Y$44="Muy Alta",'Mapa de Riesgos'!$AA$44="Moderado"),CONCATENATE("R6C",'Mapa de Riesgos'!$O$44),"")</f>
        <v/>
      </c>
      <c r="X11" s="51" t="str">
        <f>IF(AND('Mapa de Riesgos'!$Y$45="Muy Alta",'Mapa de Riesgos'!$AA$45="Moderado"),CONCATENATE("R6C",'Mapa de Riesgos'!$O$45),"")</f>
        <v/>
      </c>
      <c r="Y11" s="51" t="str">
        <f>IF(AND('Mapa de Riesgos'!$Y$46="Muy Alta",'Mapa de Riesgos'!$AA$46="Moderado"),CONCATENATE("R6C",'Mapa de Riesgos'!$O$46),"")</f>
        <v/>
      </c>
      <c r="Z11" s="51" t="str">
        <f>IF(AND('Mapa de Riesgos'!$Y$47="Muy Alta",'Mapa de Riesgos'!$AA$47="Moderado"),CONCATENATE("R6C",'Mapa de Riesgos'!$O$47),"")</f>
        <v/>
      </c>
      <c r="AA11" s="52" t="str">
        <f>IF(AND('Mapa de Riesgos'!$Y$48="Muy Alta",'Mapa de Riesgos'!$AA$48="Moderado"),CONCATENATE("R6C",'Mapa de Riesgos'!$O$48),"")</f>
        <v/>
      </c>
      <c r="AB11" s="50" t="str">
        <f>IF(AND('Mapa de Riesgos'!$Y$43="Muy Alta",'Mapa de Riesgos'!$AA$43="Mayor"),CONCATENATE("R6C",'Mapa de Riesgos'!$O$43),"")</f>
        <v/>
      </c>
      <c r="AC11" s="51" t="str">
        <f>IF(AND('Mapa de Riesgos'!$Y$44="Muy Alta",'Mapa de Riesgos'!$AA$44="Mayor"),CONCATENATE("R6C",'Mapa de Riesgos'!$O$44),"")</f>
        <v/>
      </c>
      <c r="AD11" s="51" t="str">
        <f>IF(AND('Mapa de Riesgos'!$Y$45="Muy Alta",'Mapa de Riesgos'!$AA$45="Mayor"),CONCATENATE("R6C",'Mapa de Riesgos'!$O$45),"")</f>
        <v/>
      </c>
      <c r="AE11" s="51" t="str">
        <f>IF(AND('Mapa de Riesgos'!$Y$46="Muy Alta",'Mapa de Riesgos'!$AA$46="Mayor"),CONCATENATE("R6C",'Mapa de Riesgos'!$O$46),"")</f>
        <v/>
      </c>
      <c r="AF11" s="51" t="str">
        <f>IF(AND('Mapa de Riesgos'!$Y$47="Muy Alta",'Mapa de Riesgos'!$AA$47="Mayor"),CONCATENATE("R6C",'Mapa de Riesgos'!$O$47),"")</f>
        <v/>
      </c>
      <c r="AG11" s="52" t="str">
        <f>IF(AND('Mapa de Riesgos'!$Y$48="Muy Alta",'Mapa de Riesgos'!$AA$48="Mayor"),CONCATENATE("R6C",'Mapa de Riesgos'!$O$48),"")</f>
        <v/>
      </c>
      <c r="AH11" s="53" t="str">
        <f>IF(AND('Mapa de Riesgos'!$Y$43="Muy Alta",'Mapa de Riesgos'!$AA$43="Catastrófico"),CONCATENATE("R6C",'Mapa de Riesgos'!$O$43),"")</f>
        <v/>
      </c>
      <c r="AI11" s="54" t="str">
        <f>IF(AND('Mapa de Riesgos'!$Y$44="Muy Alta",'Mapa de Riesgos'!$AA$44="Catastrófico"),CONCATENATE("R6C",'Mapa de Riesgos'!$O$44),"")</f>
        <v/>
      </c>
      <c r="AJ11" s="54" t="str">
        <f>IF(AND('Mapa de Riesgos'!$Y$45="Muy Alta",'Mapa de Riesgos'!$AA$45="Catastrófico"),CONCATENATE("R6C",'Mapa de Riesgos'!$O$45),"")</f>
        <v/>
      </c>
      <c r="AK11" s="54" t="str">
        <f>IF(AND('Mapa de Riesgos'!$Y$46="Muy Alta",'Mapa de Riesgos'!$AA$46="Catastrófico"),CONCATENATE("R6C",'Mapa de Riesgos'!$O$46),"")</f>
        <v/>
      </c>
      <c r="AL11" s="54" t="str">
        <f>IF(AND('Mapa de Riesgos'!$Y$47="Muy Alta",'Mapa de Riesgos'!$AA$47="Catastrófico"),CONCATENATE("R6C",'Mapa de Riesgos'!$O$47),"")</f>
        <v/>
      </c>
      <c r="AM11" s="55" t="str">
        <f>IF(AND('Mapa de Riesgos'!$Y$48="Muy Alta",'Mapa de Riesgos'!$AA$48="Catastrófico"),CONCATENATE("R6C",'Mapa de Riesgos'!$O$48),"")</f>
        <v/>
      </c>
      <c r="AN11" s="81"/>
      <c r="AO11" s="570"/>
      <c r="AP11" s="571"/>
      <c r="AQ11" s="571"/>
      <c r="AR11" s="571"/>
      <c r="AS11" s="571"/>
      <c r="AT11" s="572"/>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509"/>
      <c r="C12" s="509"/>
      <c r="D12" s="510"/>
      <c r="E12" s="550"/>
      <c r="F12" s="551"/>
      <c r="G12" s="551"/>
      <c r="H12" s="551"/>
      <c r="I12" s="552"/>
      <c r="J12" s="50" t="str">
        <f>IF(AND('Mapa de Riesgos'!$Y$49="Muy Alta",'Mapa de Riesgos'!$AA$49="Leve"),CONCATENATE("R7C",'Mapa de Riesgos'!$O$49),"")</f>
        <v/>
      </c>
      <c r="K12" s="51" t="str">
        <f>IF(AND('Mapa de Riesgos'!$Y$50="Muy Alta",'Mapa de Riesgos'!$AA$50="Leve"),CONCATENATE("R7C",'Mapa de Riesgos'!$O$50),"")</f>
        <v/>
      </c>
      <c r="L12" s="51" t="str">
        <f>IF(AND('Mapa de Riesgos'!$Y$51="Muy Alta",'Mapa de Riesgos'!$AA$51="Leve"),CONCATENATE("R7C",'Mapa de Riesgos'!$O$51),"")</f>
        <v/>
      </c>
      <c r="M12" s="51" t="str">
        <f>IF(AND('Mapa de Riesgos'!$Y$52="Muy Alta",'Mapa de Riesgos'!$AA$52="Leve"),CONCATENATE("R7C",'Mapa de Riesgos'!$O$52),"")</f>
        <v/>
      </c>
      <c r="N12" s="51" t="str">
        <f>IF(AND('Mapa de Riesgos'!$Y$53="Muy Alta",'Mapa de Riesgos'!$AA$53="Leve"),CONCATENATE("R7C",'Mapa de Riesgos'!$O$53),"")</f>
        <v/>
      </c>
      <c r="O12" s="52" t="str">
        <f>IF(AND('Mapa de Riesgos'!$Y$54="Muy Alta",'Mapa de Riesgos'!$AA$54="Leve"),CONCATENATE("R7C",'Mapa de Riesgos'!$O$54),"")</f>
        <v/>
      </c>
      <c r="P12" s="50" t="str">
        <f>IF(AND('Mapa de Riesgos'!$Y$49="Muy Alta",'Mapa de Riesgos'!$AA$49="Menor"),CONCATENATE("R7C",'Mapa de Riesgos'!$O$49),"")</f>
        <v/>
      </c>
      <c r="Q12" s="51" t="str">
        <f>IF(AND('Mapa de Riesgos'!$Y$50="Muy Alta",'Mapa de Riesgos'!$AA$50="Menor"),CONCATENATE("R7C",'Mapa de Riesgos'!$O$50),"")</f>
        <v/>
      </c>
      <c r="R12" s="51" t="str">
        <f>IF(AND('Mapa de Riesgos'!$Y$51="Muy Alta",'Mapa de Riesgos'!$AA$51="Menor"),CONCATENATE("R7C",'Mapa de Riesgos'!$O$51),"")</f>
        <v/>
      </c>
      <c r="S12" s="51" t="str">
        <f>IF(AND('Mapa de Riesgos'!$Y$52="Muy Alta",'Mapa de Riesgos'!$AA$52="Menor"),CONCATENATE("R7C",'Mapa de Riesgos'!$O$52),"")</f>
        <v/>
      </c>
      <c r="T12" s="51" t="str">
        <f>IF(AND('Mapa de Riesgos'!$Y$53="Muy Alta",'Mapa de Riesgos'!$AA$53="Menor"),CONCATENATE("R7C",'Mapa de Riesgos'!$O$53),"")</f>
        <v/>
      </c>
      <c r="U12" s="52" t="str">
        <f>IF(AND('Mapa de Riesgos'!$Y$54="Muy Alta",'Mapa de Riesgos'!$AA$54="Menor"),CONCATENATE("R7C",'Mapa de Riesgos'!$O$54),"")</f>
        <v/>
      </c>
      <c r="V12" s="50" t="str">
        <f>IF(AND('Mapa de Riesgos'!$Y$49="Muy Alta",'Mapa de Riesgos'!$AA$49="Moderado"),CONCATENATE("R7C",'Mapa de Riesgos'!$O$49),"")</f>
        <v/>
      </c>
      <c r="W12" s="51" t="str">
        <f>IF(AND('Mapa de Riesgos'!$Y$50="Muy Alta",'Mapa de Riesgos'!$AA$50="Moderado"),CONCATENATE("R7C",'Mapa de Riesgos'!$O$50),"")</f>
        <v/>
      </c>
      <c r="X12" s="51" t="str">
        <f>IF(AND('Mapa de Riesgos'!$Y$51="Muy Alta",'Mapa de Riesgos'!$AA$51="Moderado"),CONCATENATE("R7C",'Mapa de Riesgos'!$O$51),"")</f>
        <v/>
      </c>
      <c r="Y12" s="51" t="str">
        <f>IF(AND('Mapa de Riesgos'!$Y$52="Muy Alta",'Mapa de Riesgos'!$AA$52="Moderado"),CONCATENATE("R7C",'Mapa de Riesgos'!$O$52),"")</f>
        <v/>
      </c>
      <c r="Z12" s="51" t="str">
        <f>IF(AND('Mapa de Riesgos'!$Y$53="Muy Alta",'Mapa de Riesgos'!$AA$53="Moderado"),CONCATENATE("R7C",'Mapa de Riesgos'!$O$53),"")</f>
        <v/>
      </c>
      <c r="AA12" s="52" t="str">
        <f>IF(AND('Mapa de Riesgos'!$Y$54="Muy Alta",'Mapa de Riesgos'!$AA$54="Moderado"),CONCATENATE("R7C",'Mapa de Riesgos'!$O$54),"")</f>
        <v/>
      </c>
      <c r="AB12" s="50" t="str">
        <f>IF(AND('Mapa de Riesgos'!$Y$49="Muy Alta",'Mapa de Riesgos'!$AA$49="Mayor"),CONCATENATE("R7C",'Mapa de Riesgos'!$O$49),"")</f>
        <v/>
      </c>
      <c r="AC12" s="51" t="str">
        <f>IF(AND('Mapa de Riesgos'!$Y$50="Muy Alta",'Mapa de Riesgos'!$AA$50="Mayor"),CONCATENATE("R7C",'Mapa de Riesgos'!$O$50),"")</f>
        <v/>
      </c>
      <c r="AD12" s="51" t="str">
        <f>IF(AND('Mapa de Riesgos'!$Y$51="Muy Alta",'Mapa de Riesgos'!$AA$51="Mayor"),CONCATENATE("R7C",'Mapa de Riesgos'!$O$51),"")</f>
        <v/>
      </c>
      <c r="AE12" s="51" t="str">
        <f>IF(AND('Mapa de Riesgos'!$Y$52="Muy Alta",'Mapa de Riesgos'!$AA$52="Mayor"),CONCATENATE("R7C",'Mapa de Riesgos'!$O$52),"")</f>
        <v/>
      </c>
      <c r="AF12" s="51" t="str">
        <f>IF(AND('Mapa de Riesgos'!$Y$53="Muy Alta",'Mapa de Riesgos'!$AA$53="Mayor"),CONCATENATE("R7C",'Mapa de Riesgos'!$O$53),"")</f>
        <v/>
      </c>
      <c r="AG12" s="52" t="str">
        <f>IF(AND('Mapa de Riesgos'!$Y$54="Muy Alta",'Mapa de Riesgos'!$AA$54="Mayor"),CONCATENATE("R7C",'Mapa de Riesgos'!$O$54),"")</f>
        <v/>
      </c>
      <c r="AH12" s="53" t="str">
        <f>IF(AND('Mapa de Riesgos'!$Y$49="Muy Alta",'Mapa de Riesgos'!$AA$49="Catastrófico"),CONCATENATE("R7C",'Mapa de Riesgos'!$O$49),"")</f>
        <v/>
      </c>
      <c r="AI12" s="54" t="str">
        <f>IF(AND('Mapa de Riesgos'!$Y$50="Muy Alta",'Mapa de Riesgos'!$AA$50="Catastrófico"),CONCATENATE("R7C",'Mapa de Riesgos'!$O$50),"")</f>
        <v/>
      </c>
      <c r="AJ12" s="54" t="str">
        <f>IF(AND('Mapa de Riesgos'!$Y$51="Muy Alta",'Mapa de Riesgos'!$AA$51="Catastrófico"),CONCATENATE("R7C",'Mapa de Riesgos'!$O$51),"")</f>
        <v/>
      </c>
      <c r="AK12" s="54" t="str">
        <f>IF(AND('Mapa de Riesgos'!$Y$52="Muy Alta",'Mapa de Riesgos'!$AA$52="Catastrófico"),CONCATENATE("R7C",'Mapa de Riesgos'!$O$52),"")</f>
        <v/>
      </c>
      <c r="AL12" s="54" t="str">
        <f>IF(AND('Mapa de Riesgos'!$Y$53="Muy Alta",'Mapa de Riesgos'!$AA$53="Catastrófico"),CONCATENATE("R7C",'Mapa de Riesgos'!$O$53),"")</f>
        <v/>
      </c>
      <c r="AM12" s="55" t="str">
        <f>IF(AND('Mapa de Riesgos'!$Y$54="Muy Alta",'Mapa de Riesgos'!$AA$54="Catastrófico"),CONCATENATE("R7C",'Mapa de Riesgos'!$O$54),"")</f>
        <v/>
      </c>
      <c r="AN12" s="81"/>
      <c r="AO12" s="570"/>
      <c r="AP12" s="571"/>
      <c r="AQ12" s="571"/>
      <c r="AR12" s="571"/>
      <c r="AS12" s="571"/>
      <c r="AT12" s="572"/>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509"/>
      <c r="C13" s="509"/>
      <c r="D13" s="510"/>
      <c r="E13" s="550"/>
      <c r="F13" s="551"/>
      <c r="G13" s="551"/>
      <c r="H13" s="551"/>
      <c r="I13" s="552"/>
      <c r="J13" s="50" t="str">
        <f>IF(AND('Mapa de Riesgos'!$Y$55="Muy Alta",'Mapa de Riesgos'!$AA$55="Leve"),CONCATENATE("R8C",'Mapa de Riesgos'!$O$55),"")</f>
        <v/>
      </c>
      <c r="K13" s="51" t="str">
        <f>IF(AND('Mapa de Riesgos'!$Y$56="Muy Alta",'Mapa de Riesgos'!$AA$56="Leve"),CONCATENATE("R8C",'Mapa de Riesgos'!$O$56),"")</f>
        <v/>
      </c>
      <c r="L13" s="51" t="str">
        <f>IF(AND('Mapa de Riesgos'!$Y$57="Muy Alta",'Mapa de Riesgos'!$AA$57="Leve"),CONCATENATE("R8C",'Mapa de Riesgos'!$O$57),"")</f>
        <v/>
      </c>
      <c r="M13" s="51" t="str">
        <f>IF(AND('Mapa de Riesgos'!$Y$58="Muy Alta",'Mapa de Riesgos'!$AA$58="Leve"),CONCATENATE("R8C",'Mapa de Riesgos'!$O$58),"")</f>
        <v/>
      </c>
      <c r="N13" s="51" t="str">
        <f>IF(AND('Mapa de Riesgos'!$Y$59="Muy Alta",'Mapa de Riesgos'!$AA$59="Leve"),CONCATENATE("R8C",'Mapa de Riesgos'!$O$59),"")</f>
        <v/>
      </c>
      <c r="O13" s="52" t="str">
        <f>IF(AND('Mapa de Riesgos'!$Y$60="Muy Alta",'Mapa de Riesgos'!$AA$60="Leve"),CONCATENATE("R8C",'Mapa de Riesgos'!$O$60),"")</f>
        <v/>
      </c>
      <c r="P13" s="50" t="str">
        <f>IF(AND('Mapa de Riesgos'!$Y$55="Muy Alta",'Mapa de Riesgos'!$AA$55="Menor"),CONCATENATE("R8C",'Mapa de Riesgos'!$O$55),"")</f>
        <v/>
      </c>
      <c r="Q13" s="51" t="str">
        <f>IF(AND('Mapa de Riesgos'!$Y$56="Muy Alta",'Mapa de Riesgos'!$AA$56="Menor"),CONCATENATE("R8C",'Mapa de Riesgos'!$O$56),"")</f>
        <v/>
      </c>
      <c r="R13" s="51" t="str">
        <f>IF(AND('Mapa de Riesgos'!$Y$57="Muy Alta",'Mapa de Riesgos'!$AA$57="Menor"),CONCATENATE("R8C",'Mapa de Riesgos'!$O$57),"")</f>
        <v/>
      </c>
      <c r="S13" s="51" t="str">
        <f>IF(AND('Mapa de Riesgos'!$Y$58="Muy Alta",'Mapa de Riesgos'!$AA$58="Menor"),CONCATENATE("R8C",'Mapa de Riesgos'!$O$58),"")</f>
        <v/>
      </c>
      <c r="T13" s="51" t="str">
        <f>IF(AND('Mapa de Riesgos'!$Y$59="Muy Alta",'Mapa de Riesgos'!$AA$59="Menor"),CONCATENATE("R8C",'Mapa de Riesgos'!$O$59),"")</f>
        <v/>
      </c>
      <c r="U13" s="52" t="str">
        <f>IF(AND('Mapa de Riesgos'!$Y$60="Muy Alta",'Mapa de Riesgos'!$AA$60="Menor"),CONCATENATE("R8C",'Mapa de Riesgos'!$O$60),"")</f>
        <v/>
      </c>
      <c r="V13" s="50" t="str">
        <f>IF(AND('Mapa de Riesgos'!$Y$55="Muy Alta",'Mapa de Riesgos'!$AA$55="Moderado"),CONCATENATE("R8C",'Mapa de Riesgos'!$O$55),"")</f>
        <v/>
      </c>
      <c r="W13" s="51" t="str">
        <f>IF(AND('Mapa de Riesgos'!$Y$56="Muy Alta",'Mapa de Riesgos'!$AA$56="Moderado"),CONCATENATE("R8C",'Mapa de Riesgos'!$O$56),"")</f>
        <v/>
      </c>
      <c r="X13" s="51" t="str">
        <f>IF(AND('Mapa de Riesgos'!$Y$57="Muy Alta",'Mapa de Riesgos'!$AA$57="Moderado"),CONCATENATE("R8C",'Mapa de Riesgos'!$O$57),"")</f>
        <v/>
      </c>
      <c r="Y13" s="51" t="str">
        <f>IF(AND('Mapa de Riesgos'!$Y$58="Muy Alta",'Mapa de Riesgos'!$AA$58="Moderado"),CONCATENATE("R8C",'Mapa de Riesgos'!$O$58),"")</f>
        <v/>
      </c>
      <c r="Z13" s="51" t="str">
        <f>IF(AND('Mapa de Riesgos'!$Y$59="Muy Alta",'Mapa de Riesgos'!$AA$59="Moderado"),CONCATENATE("R8C",'Mapa de Riesgos'!$O$59),"")</f>
        <v/>
      </c>
      <c r="AA13" s="52" t="str">
        <f>IF(AND('Mapa de Riesgos'!$Y$60="Muy Alta",'Mapa de Riesgos'!$AA$60="Moderado"),CONCATENATE("R8C",'Mapa de Riesgos'!$O$60),"")</f>
        <v/>
      </c>
      <c r="AB13" s="50" t="str">
        <f>IF(AND('Mapa de Riesgos'!$Y$55="Muy Alta",'Mapa de Riesgos'!$AA$55="Mayor"),CONCATENATE("R8C",'Mapa de Riesgos'!$O$55),"")</f>
        <v/>
      </c>
      <c r="AC13" s="51" t="str">
        <f>IF(AND('Mapa de Riesgos'!$Y$56="Muy Alta",'Mapa de Riesgos'!$AA$56="Mayor"),CONCATENATE("R8C",'Mapa de Riesgos'!$O$56),"")</f>
        <v/>
      </c>
      <c r="AD13" s="51" t="str">
        <f>IF(AND('Mapa de Riesgos'!$Y$57="Muy Alta",'Mapa de Riesgos'!$AA$57="Mayor"),CONCATENATE("R8C",'Mapa de Riesgos'!$O$57),"")</f>
        <v/>
      </c>
      <c r="AE13" s="51" t="str">
        <f>IF(AND('Mapa de Riesgos'!$Y$58="Muy Alta",'Mapa de Riesgos'!$AA$58="Mayor"),CONCATENATE("R8C",'Mapa de Riesgos'!$O$58),"")</f>
        <v/>
      </c>
      <c r="AF13" s="51" t="str">
        <f>IF(AND('Mapa de Riesgos'!$Y$59="Muy Alta",'Mapa de Riesgos'!$AA$59="Mayor"),CONCATENATE("R8C",'Mapa de Riesgos'!$O$59),"")</f>
        <v/>
      </c>
      <c r="AG13" s="52" t="str">
        <f>IF(AND('Mapa de Riesgos'!$Y$60="Muy Alta",'Mapa de Riesgos'!$AA$60="Mayor"),CONCATENATE("R8C",'Mapa de Riesgos'!$O$60),"")</f>
        <v/>
      </c>
      <c r="AH13" s="53" t="str">
        <f>IF(AND('Mapa de Riesgos'!$Y$55="Muy Alta",'Mapa de Riesgos'!$AA$55="Catastrófico"),CONCATENATE("R8C",'Mapa de Riesgos'!$O$55),"")</f>
        <v/>
      </c>
      <c r="AI13" s="54" t="str">
        <f>IF(AND('Mapa de Riesgos'!$Y$56="Muy Alta",'Mapa de Riesgos'!$AA$56="Catastrófico"),CONCATENATE("R8C",'Mapa de Riesgos'!$O$56),"")</f>
        <v/>
      </c>
      <c r="AJ13" s="54" t="str">
        <f>IF(AND('Mapa de Riesgos'!$Y$57="Muy Alta",'Mapa de Riesgos'!$AA$57="Catastrófico"),CONCATENATE("R8C",'Mapa de Riesgos'!$O$57),"")</f>
        <v/>
      </c>
      <c r="AK13" s="54" t="str">
        <f>IF(AND('Mapa de Riesgos'!$Y$58="Muy Alta",'Mapa de Riesgos'!$AA$58="Catastrófico"),CONCATENATE("R8C",'Mapa de Riesgos'!$O$58),"")</f>
        <v/>
      </c>
      <c r="AL13" s="54" t="str">
        <f>IF(AND('Mapa de Riesgos'!$Y$59="Muy Alta",'Mapa de Riesgos'!$AA$59="Catastrófico"),CONCATENATE("R8C",'Mapa de Riesgos'!$O$59),"")</f>
        <v/>
      </c>
      <c r="AM13" s="55" t="str">
        <f>IF(AND('Mapa de Riesgos'!$Y$60="Muy Alta",'Mapa de Riesgos'!$AA$60="Catastrófico"),CONCATENATE("R8C",'Mapa de Riesgos'!$O$60),"")</f>
        <v/>
      </c>
      <c r="AN13" s="81"/>
      <c r="AO13" s="570"/>
      <c r="AP13" s="571"/>
      <c r="AQ13" s="571"/>
      <c r="AR13" s="571"/>
      <c r="AS13" s="571"/>
      <c r="AT13" s="572"/>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509"/>
      <c r="C14" s="509"/>
      <c r="D14" s="510"/>
      <c r="E14" s="550"/>
      <c r="F14" s="551"/>
      <c r="G14" s="551"/>
      <c r="H14" s="551"/>
      <c r="I14" s="552"/>
      <c r="J14" s="50" t="str">
        <f>IF(AND('Mapa de Riesgos'!$Y$61="Muy Alta",'Mapa de Riesgos'!$AA$61="Leve"),CONCATENATE("R9C",'Mapa de Riesgos'!$O$61),"")</f>
        <v/>
      </c>
      <c r="K14" s="51" t="str">
        <f>IF(AND('Mapa de Riesgos'!$Y$62="Muy Alta",'Mapa de Riesgos'!$AA$62="Leve"),CONCATENATE("R9C",'Mapa de Riesgos'!$O$62),"")</f>
        <v/>
      </c>
      <c r="L14" s="51" t="str">
        <f>IF(AND('Mapa de Riesgos'!$Y$63="Muy Alta",'Mapa de Riesgos'!$AA$63="Leve"),CONCATENATE("R9C",'Mapa de Riesgos'!$O$63),"")</f>
        <v/>
      </c>
      <c r="M14" s="51" t="str">
        <f>IF(AND('Mapa de Riesgos'!$Y$64="Muy Alta",'Mapa de Riesgos'!$AA$64="Leve"),CONCATENATE("R9C",'Mapa de Riesgos'!$O$64),"")</f>
        <v/>
      </c>
      <c r="N14" s="51" t="str">
        <f>IF(AND('Mapa de Riesgos'!$Y$65="Muy Alta",'Mapa de Riesgos'!$AA$65="Leve"),CONCATENATE("R9C",'Mapa de Riesgos'!$O$65),"")</f>
        <v/>
      </c>
      <c r="O14" s="52" t="str">
        <f>IF(AND('Mapa de Riesgos'!$Y$66="Muy Alta",'Mapa de Riesgos'!$AA$66="Leve"),CONCATENATE("R9C",'Mapa de Riesgos'!$O$66),"")</f>
        <v/>
      </c>
      <c r="P14" s="50" t="str">
        <f>IF(AND('Mapa de Riesgos'!$Y$61="Muy Alta",'Mapa de Riesgos'!$AA$61="Menor"),CONCATENATE("R9C",'Mapa de Riesgos'!$O$61),"")</f>
        <v/>
      </c>
      <c r="Q14" s="51" t="str">
        <f>IF(AND('Mapa de Riesgos'!$Y$62="Muy Alta",'Mapa de Riesgos'!$AA$62="Menor"),CONCATENATE("R9C",'Mapa de Riesgos'!$O$62),"")</f>
        <v/>
      </c>
      <c r="R14" s="51" t="str">
        <f>IF(AND('Mapa de Riesgos'!$Y$63="Muy Alta",'Mapa de Riesgos'!$AA$63="Menor"),CONCATENATE("R9C",'Mapa de Riesgos'!$O$63),"")</f>
        <v/>
      </c>
      <c r="S14" s="51" t="str">
        <f>IF(AND('Mapa de Riesgos'!$Y$64="Muy Alta",'Mapa de Riesgos'!$AA$64="Menor"),CONCATENATE("R9C",'Mapa de Riesgos'!$O$64),"")</f>
        <v/>
      </c>
      <c r="T14" s="51" t="str">
        <f>IF(AND('Mapa de Riesgos'!$Y$65="Muy Alta",'Mapa de Riesgos'!$AA$65="Menor"),CONCATENATE("R9C",'Mapa de Riesgos'!$O$65),"")</f>
        <v/>
      </c>
      <c r="U14" s="52" t="str">
        <f>IF(AND('Mapa de Riesgos'!$Y$66="Muy Alta",'Mapa de Riesgos'!$AA$66="Menor"),CONCATENATE("R9C",'Mapa de Riesgos'!$O$66),"")</f>
        <v/>
      </c>
      <c r="V14" s="50" t="str">
        <f>IF(AND('Mapa de Riesgos'!$Y$61="Muy Alta",'Mapa de Riesgos'!$AA$61="Moderado"),CONCATENATE("R9C",'Mapa de Riesgos'!$O$61),"")</f>
        <v/>
      </c>
      <c r="W14" s="51" t="str">
        <f>IF(AND('Mapa de Riesgos'!$Y$62="Muy Alta",'Mapa de Riesgos'!$AA$62="Moderado"),CONCATENATE("R9C",'Mapa de Riesgos'!$O$62),"")</f>
        <v/>
      </c>
      <c r="X14" s="51" t="str">
        <f>IF(AND('Mapa de Riesgos'!$Y$63="Muy Alta",'Mapa de Riesgos'!$AA$63="Moderado"),CONCATENATE("R9C",'Mapa de Riesgos'!$O$63),"")</f>
        <v/>
      </c>
      <c r="Y14" s="51" t="str">
        <f>IF(AND('Mapa de Riesgos'!$Y$64="Muy Alta",'Mapa de Riesgos'!$AA$64="Moderado"),CONCATENATE("R9C",'Mapa de Riesgos'!$O$64),"")</f>
        <v/>
      </c>
      <c r="Z14" s="51" t="str">
        <f>IF(AND('Mapa de Riesgos'!$Y$65="Muy Alta",'Mapa de Riesgos'!$AA$65="Moderado"),CONCATENATE("R9C",'Mapa de Riesgos'!$O$65),"")</f>
        <v/>
      </c>
      <c r="AA14" s="52" t="str">
        <f>IF(AND('Mapa de Riesgos'!$Y$66="Muy Alta",'Mapa de Riesgos'!$AA$66="Moderado"),CONCATENATE("R9C",'Mapa de Riesgos'!$O$66),"")</f>
        <v/>
      </c>
      <c r="AB14" s="50" t="str">
        <f>IF(AND('Mapa de Riesgos'!$Y$61="Muy Alta",'Mapa de Riesgos'!$AA$61="Mayor"),CONCATENATE("R9C",'Mapa de Riesgos'!$O$61),"")</f>
        <v/>
      </c>
      <c r="AC14" s="51" t="str">
        <f>IF(AND('Mapa de Riesgos'!$Y$62="Muy Alta",'Mapa de Riesgos'!$AA$62="Mayor"),CONCATENATE("R9C",'Mapa de Riesgos'!$O$62),"")</f>
        <v/>
      </c>
      <c r="AD14" s="51" t="str">
        <f>IF(AND('Mapa de Riesgos'!$Y$63="Muy Alta",'Mapa de Riesgos'!$AA$63="Mayor"),CONCATENATE("R9C",'Mapa de Riesgos'!$O$63),"")</f>
        <v/>
      </c>
      <c r="AE14" s="51" t="str">
        <f>IF(AND('Mapa de Riesgos'!$Y$64="Muy Alta",'Mapa de Riesgos'!$AA$64="Mayor"),CONCATENATE("R9C",'Mapa de Riesgos'!$O$64),"")</f>
        <v/>
      </c>
      <c r="AF14" s="51" t="str">
        <f>IF(AND('Mapa de Riesgos'!$Y$65="Muy Alta",'Mapa de Riesgos'!$AA$65="Mayor"),CONCATENATE("R9C",'Mapa de Riesgos'!$O$65),"")</f>
        <v/>
      </c>
      <c r="AG14" s="52" t="str">
        <f>IF(AND('Mapa de Riesgos'!$Y$66="Muy Alta",'Mapa de Riesgos'!$AA$66="Mayor"),CONCATENATE("R9C",'Mapa de Riesgos'!$O$66),"")</f>
        <v/>
      </c>
      <c r="AH14" s="53" t="str">
        <f>IF(AND('Mapa de Riesgos'!$Y$61="Muy Alta",'Mapa de Riesgos'!$AA$61="Catastrófico"),CONCATENATE("R9C",'Mapa de Riesgos'!$O$61),"")</f>
        <v/>
      </c>
      <c r="AI14" s="54" t="str">
        <f>IF(AND('Mapa de Riesgos'!$Y$62="Muy Alta",'Mapa de Riesgos'!$AA$62="Catastrófico"),CONCATENATE("R9C",'Mapa de Riesgos'!$O$62),"")</f>
        <v/>
      </c>
      <c r="AJ14" s="54" t="str">
        <f>IF(AND('Mapa de Riesgos'!$Y$63="Muy Alta",'Mapa de Riesgos'!$AA$63="Catastrófico"),CONCATENATE("R9C",'Mapa de Riesgos'!$O$63),"")</f>
        <v/>
      </c>
      <c r="AK14" s="54" t="str">
        <f>IF(AND('Mapa de Riesgos'!$Y$64="Muy Alta",'Mapa de Riesgos'!$AA$64="Catastrófico"),CONCATENATE("R9C",'Mapa de Riesgos'!$O$64),"")</f>
        <v/>
      </c>
      <c r="AL14" s="54" t="str">
        <f>IF(AND('Mapa de Riesgos'!$Y$65="Muy Alta",'Mapa de Riesgos'!$AA$65="Catastrófico"),CONCATENATE("R9C",'Mapa de Riesgos'!$O$65),"")</f>
        <v/>
      </c>
      <c r="AM14" s="55" t="str">
        <f>IF(AND('Mapa de Riesgos'!$Y$66="Muy Alta",'Mapa de Riesgos'!$AA$66="Catastrófico"),CONCATENATE("R9C",'Mapa de Riesgos'!$O$66),"")</f>
        <v/>
      </c>
      <c r="AN14" s="81"/>
      <c r="AO14" s="570"/>
      <c r="AP14" s="571"/>
      <c r="AQ14" s="571"/>
      <c r="AR14" s="571"/>
      <c r="AS14" s="571"/>
      <c r="AT14" s="572"/>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509"/>
      <c r="C15" s="509"/>
      <c r="D15" s="510"/>
      <c r="E15" s="553"/>
      <c r="F15" s="554"/>
      <c r="G15" s="554"/>
      <c r="H15" s="554"/>
      <c r="I15" s="555"/>
      <c r="J15" s="56" t="str">
        <f>IF(AND('Mapa de Riesgos'!$Y$67="Muy Alta",'Mapa de Riesgos'!$AA$67="Leve"),CONCATENATE("R10C",'Mapa de Riesgos'!$O$67),"")</f>
        <v/>
      </c>
      <c r="K15" s="57" t="str">
        <f>IF(AND('Mapa de Riesgos'!$Y$68="Muy Alta",'Mapa de Riesgos'!$AA$68="Leve"),CONCATENATE("R10C",'Mapa de Riesgos'!$O$68),"")</f>
        <v/>
      </c>
      <c r="L15" s="57" t="str">
        <f>IF(AND('Mapa de Riesgos'!$Y$69="Muy Alta",'Mapa de Riesgos'!$AA$69="Leve"),CONCATENATE("R10C",'Mapa de Riesgos'!$O$69),"")</f>
        <v/>
      </c>
      <c r="M15" s="57" t="str">
        <f>IF(AND('Mapa de Riesgos'!$Y$70="Muy Alta",'Mapa de Riesgos'!$AA$70="Leve"),CONCATENATE("R10C",'Mapa de Riesgos'!$O$70),"")</f>
        <v/>
      </c>
      <c r="N15" s="57" t="str">
        <f>IF(AND('Mapa de Riesgos'!$Y$71="Muy Alta",'Mapa de Riesgos'!$AA$71="Leve"),CONCATENATE("R10C",'Mapa de Riesgos'!$O$71),"")</f>
        <v/>
      </c>
      <c r="O15" s="58" t="str">
        <f>IF(AND('Mapa de Riesgos'!$Y$72="Muy Alta",'Mapa de Riesgos'!$AA$72="Leve"),CONCATENATE("R10C",'Mapa de Riesgos'!$O$72),"")</f>
        <v/>
      </c>
      <c r="P15" s="50" t="str">
        <f>IF(AND('Mapa de Riesgos'!$Y$67="Muy Alta",'Mapa de Riesgos'!$AA$67="Menor"),CONCATENATE("R10C",'Mapa de Riesgos'!$O$67),"")</f>
        <v/>
      </c>
      <c r="Q15" s="51" t="str">
        <f>IF(AND('Mapa de Riesgos'!$Y$68="Muy Alta",'Mapa de Riesgos'!$AA$68="Menor"),CONCATENATE("R10C",'Mapa de Riesgos'!$O$68),"")</f>
        <v/>
      </c>
      <c r="R15" s="51" t="str">
        <f>IF(AND('Mapa de Riesgos'!$Y$69="Muy Alta",'Mapa de Riesgos'!$AA$69="Menor"),CONCATENATE("R10C",'Mapa de Riesgos'!$O$69),"")</f>
        <v/>
      </c>
      <c r="S15" s="51" t="str">
        <f>IF(AND('Mapa de Riesgos'!$Y$70="Muy Alta",'Mapa de Riesgos'!$AA$70="Menor"),CONCATENATE("R10C",'Mapa de Riesgos'!$O$70),"")</f>
        <v/>
      </c>
      <c r="T15" s="51" t="str">
        <f>IF(AND('Mapa de Riesgos'!$Y$71="Muy Alta",'Mapa de Riesgos'!$AA$71="Menor"),CONCATENATE("R10C",'Mapa de Riesgos'!$O$71),"")</f>
        <v/>
      </c>
      <c r="U15" s="52" t="str">
        <f>IF(AND('Mapa de Riesgos'!$Y$72="Muy Alta",'Mapa de Riesgos'!$AA$72="Menor"),CONCATENATE("R10C",'Mapa de Riesgos'!$O$72),"")</f>
        <v/>
      </c>
      <c r="V15" s="56" t="str">
        <f>IF(AND('Mapa de Riesgos'!$Y$67="Muy Alta",'Mapa de Riesgos'!$AA$67="Moderado"),CONCATENATE("R10C",'Mapa de Riesgos'!$O$67),"")</f>
        <v/>
      </c>
      <c r="W15" s="57" t="str">
        <f>IF(AND('Mapa de Riesgos'!$Y$68="Muy Alta",'Mapa de Riesgos'!$AA$68="Moderado"),CONCATENATE("R10C",'Mapa de Riesgos'!$O$68),"")</f>
        <v/>
      </c>
      <c r="X15" s="57" t="str">
        <f>IF(AND('Mapa de Riesgos'!$Y$69="Muy Alta",'Mapa de Riesgos'!$AA$69="Moderado"),CONCATENATE("R10C",'Mapa de Riesgos'!$O$69),"")</f>
        <v/>
      </c>
      <c r="Y15" s="57" t="str">
        <f>IF(AND('Mapa de Riesgos'!$Y$70="Muy Alta",'Mapa de Riesgos'!$AA$70="Moderado"),CONCATENATE("R10C",'Mapa de Riesgos'!$O$70),"")</f>
        <v/>
      </c>
      <c r="Z15" s="57" t="str">
        <f>IF(AND('Mapa de Riesgos'!$Y$71="Muy Alta",'Mapa de Riesgos'!$AA$71="Moderado"),CONCATENATE("R10C",'Mapa de Riesgos'!$O$71),"")</f>
        <v/>
      </c>
      <c r="AA15" s="58" t="str">
        <f>IF(AND('Mapa de Riesgos'!$Y$72="Muy Alta",'Mapa de Riesgos'!$AA$72="Moderado"),CONCATENATE("R10C",'Mapa de Riesgos'!$O$72),"")</f>
        <v/>
      </c>
      <c r="AB15" s="50" t="str">
        <f>IF(AND('Mapa de Riesgos'!$Y$67="Muy Alta",'Mapa de Riesgos'!$AA$67="Mayor"),CONCATENATE("R10C",'Mapa de Riesgos'!$O$67),"")</f>
        <v/>
      </c>
      <c r="AC15" s="51" t="str">
        <f>IF(AND('Mapa de Riesgos'!$Y$68="Muy Alta",'Mapa de Riesgos'!$AA$68="Mayor"),CONCATENATE("R10C",'Mapa de Riesgos'!$O$68),"")</f>
        <v/>
      </c>
      <c r="AD15" s="51" t="str">
        <f>IF(AND('Mapa de Riesgos'!$Y$69="Muy Alta",'Mapa de Riesgos'!$AA$69="Mayor"),CONCATENATE("R10C",'Mapa de Riesgos'!$O$69),"")</f>
        <v/>
      </c>
      <c r="AE15" s="51" t="str">
        <f>IF(AND('Mapa de Riesgos'!$Y$70="Muy Alta",'Mapa de Riesgos'!$AA$70="Mayor"),CONCATENATE("R10C",'Mapa de Riesgos'!$O$70),"")</f>
        <v/>
      </c>
      <c r="AF15" s="51" t="str">
        <f>IF(AND('Mapa de Riesgos'!$Y$71="Muy Alta",'Mapa de Riesgos'!$AA$71="Mayor"),CONCATENATE("R10C",'Mapa de Riesgos'!$O$71),"")</f>
        <v/>
      </c>
      <c r="AG15" s="52" t="str">
        <f>IF(AND('Mapa de Riesgos'!$Y$72="Muy Alta",'Mapa de Riesgos'!$AA$72="Mayor"),CONCATENATE("R10C",'Mapa de Riesgos'!$O$72),"")</f>
        <v/>
      </c>
      <c r="AH15" s="59" t="str">
        <f>IF(AND('Mapa de Riesgos'!$Y$67="Muy Alta",'Mapa de Riesgos'!$AA$67="Catastrófico"),CONCATENATE("R10C",'Mapa de Riesgos'!$O$67),"")</f>
        <v/>
      </c>
      <c r="AI15" s="60" t="str">
        <f>IF(AND('Mapa de Riesgos'!$Y$68="Muy Alta",'Mapa de Riesgos'!$AA$68="Catastrófico"),CONCATENATE("R10C",'Mapa de Riesgos'!$O$68),"")</f>
        <v/>
      </c>
      <c r="AJ15" s="60" t="str">
        <f>IF(AND('Mapa de Riesgos'!$Y$69="Muy Alta",'Mapa de Riesgos'!$AA$69="Catastrófico"),CONCATENATE("R10C",'Mapa de Riesgos'!$O$69),"")</f>
        <v/>
      </c>
      <c r="AK15" s="60" t="str">
        <f>IF(AND('Mapa de Riesgos'!$Y$70="Muy Alta",'Mapa de Riesgos'!$AA$70="Catastrófico"),CONCATENATE("R10C",'Mapa de Riesgos'!$O$70),"")</f>
        <v/>
      </c>
      <c r="AL15" s="60" t="str">
        <f>IF(AND('Mapa de Riesgos'!$Y$71="Muy Alta",'Mapa de Riesgos'!$AA$71="Catastrófico"),CONCATENATE("R10C",'Mapa de Riesgos'!$O$71),"")</f>
        <v/>
      </c>
      <c r="AM15" s="61" t="str">
        <f>IF(AND('Mapa de Riesgos'!$Y$72="Muy Alta",'Mapa de Riesgos'!$AA$72="Catastrófico"),CONCATENATE("R10C",'Mapa de Riesgos'!$O$72),"")</f>
        <v/>
      </c>
      <c r="AN15" s="81"/>
      <c r="AO15" s="573"/>
      <c r="AP15" s="574"/>
      <c r="AQ15" s="574"/>
      <c r="AR15" s="574"/>
      <c r="AS15" s="574"/>
      <c r="AT15" s="575"/>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509"/>
      <c r="C16" s="509"/>
      <c r="D16" s="510"/>
      <c r="E16" s="547" t="s">
        <v>167</v>
      </c>
      <c r="F16" s="548"/>
      <c r="G16" s="548"/>
      <c r="H16" s="548"/>
      <c r="I16" s="548"/>
      <c r="J16" s="62" t="str">
        <f>IF(AND('Mapa de Riesgos'!$Y$12="Alta",'Mapa de Riesgos'!$AA$12="Leve"),CONCATENATE("R1C",'Mapa de Riesgos'!$O$12),"")</f>
        <v/>
      </c>
      <c r="K16" s="63" t="str">
        <f>IF(AND('Mapa de Riesgos'!$Y$14="Alta",'Mapa de Riesgos'!$AA$14="Leve"),CONCATENATE("R1C",'Mapa de Riesgos'!$O$14),"")</f>
        <v/>
      </c>
      <c r="L16" s="63" t="str">
        <f>IF(AND('Mapa de Riesgos'!$Y$15="Alta",'Mapa de Riesgos'!$AA$15="Leve"),CONCATENATE("R1C",'Mapa de Riesgos'!$O$15),"")</f>
        <v/>
      </c>
      <c r="M16" s="63" t="str">
        <f>IF(AND('Mapa de Riesgos'!$Y$16="Alta",'Mapa de Riesgos'!$AA$16="Leve"),CONCATENATE("R1C",'Mapa de Riesgos'!$O$16),"")</f>
        <v/>
      </c>
      <c r="N16" s="63" t="str">
        <f>IF(AND('Mapa de Riesgos'!$Y$17="Alta",'Mapa de Riesgos'!$AA$17="Leve"),CONCATENATE("R1C",'Mapa de Riesgos'!$O$17),"")</f>
        <v/>
      </c>
      <c r="O16" s="64" t="str">
        <f>IF(AND('Mapa de Riesgos'!$Y$18="Alta",'Mapa de Riesgos'!$AA$18="Leve"),CONCATENATE("R1C",'Mapa de Riesgos'!$O$18),"")</f>
        <v/>
      </c>
      <c r="P16" s="62" t="str">
        <f>IF(AND('Mapa de Riesgos'!$Y$12="Alta",'Mapa de Riesgos'!$AA$12="Menor"),CONCATENATE("R1C",'Mapa de Riesgos'!$O$12),"")</f>
        <v/>
      </c>
      <c r="Q16" s="63" t="str">
        <f>IF(AND('Mapa de Riesgos'!$Y$14="Alta",'Mapa de Riesgos'!$AA$14="Menor"),CONCATENATE("R1C",'Mapa de Riesgos'!$O$14),"")</f>
        <v/>
      </c>
      <c r="R16" s="63" t="str">
        <f>IF(AND('Mapa de Riesgos'!$Y$15="Alta",'Mapa de Riesgos'!$AA$15="Menor"),CONCATENATE("R1C",'Mapa de Riesgos'!$O$15),"")</f>
        <v/>
      </c>
      <c r="S16" s="63" t="str">
        <f>IF(AND('Mapa de Riesgos'!$Y$16="Alta",'Mapa de Riesgos'!$AA$16="Menor"),CONCATENATE("R1C",'Mapa de Riesgos'!$O$16),"")</f>
        <v/>
      </c>
      <c r="T16" s="63" t="str">
        <f>IF(AND('Mapa de Riesgos'!$Y$17="Alta",'Mapa de Riesgos'!$AA$17="Menor"),CONCATENATE("R1C",'Mapa de Riesgos'!$O$17),"")</f>
        <v/>
      </c>
      <c r="U16" s="64" t="str">
        <f>IF(AND('Mapa de Riesgos'!$Y$18="Alta",'Mapa de Riesgos'!$AA$18="Menor"),CONCATENATE("R1C",'Mapa de Riesgos'!$O$18),"")</f>
        <v/>
      </c>
      <c r="V16" s="44" t="str">
        <f>IF(AND('Mapa de Riesgos'!$Y$12="Alta",'Mapa de Riesgos'!$AA$12="Moderado"),CONCATENATE("R1C",'Mapa de Riesgos'!$O$12),"")</f>
        <v/>
      </c>
      <c r="W16" s="45" t="str">
        <f>IF(AND('Mapa de Riesgos'!$Y$14="Alta",'Mapa de Riesgos'!$AA$14="Moderado"),CONCATENATE("R1C",'Mapa de Riesgos'!$O$14),"")</f>
        <v/>
      </c>
      <c r="X16" s="45" t="str">
        <f>IF(AND('Mapa de Riesgos'!$Y$15="Alta",'Mapa de Riesgos'!$AA$15="Moderado"),CONCATENATE("R1C",'Mapa de Riesgos'!$O$15),"")</f>
        <v/>
      </c>
      <c r="Y16" s="45" t="str">
        <f>IF(AND('Mapa de Riesgos'!$Y$16="Alta",'Mapa de Riesgos'!$AA$16="Moderado"),CONCATENATE("R1C",'Mapa de Riesgos'!$O$16),"")</f>
        <v/>
      </c>
      <c r="Z16" s="45" t="str">
        <f>IF(AND('Mapa de Riesgos'!$Y$17="Alta",'Mapa de Riesgos'!$AA$17="Moderado"),CONCATENATE("R1C",'Mapa de Riesgos'!$O$17),"")</f>
        <v/>
      </c>
      <c r="AA16" s="46" t="str">
        <f>IF(AND('Mapa de Riesgos'!$Y$18="Alta",'Mapa de Riesgos'!$AA$18="Moderado"),CONCATENATE("R1C",'Mapa de Riesgos'!$O$18),"")</f>
        <v/>
      </c>
      <c r="AB16" s="44" t="str">
        <f>IF(AND('Mapa de Riesgos'!$Y$12="Alta",'Mapa de Riesgos'!$AA$12="Mayor"),CONCATENATE("R1C",'Mapa de Riesgos'!$O$12),"")</f>
        <v/>
      </c>
      <c r="AC16" s="45" t="str">
        <f>IF(AND('Mapa de Riesgos'!$Y$14="Alta",'Mapa de Riesgos'!$AA$14="Mayor"),CONCATENATE("R1C",'Mapa de Riesgos'!$O$14),"")</f>
        <v/>
      </c>
      <c r="AD16" s="45" t="str">
        <f>IF(AND('Mapa de Riesgos'!$Y$15="Alta",'Mapa de Riesgos'!$AA$15="Mayor"),CONCATENATE("R1C",'Mapa de Riesgos'!$O$15),"")</f>
        <v/>
      </c>
      <c r="AE16" s="45" t="str">
        <f>IF(AND('Mapa de Riesgos'!$Y$16="Alta",'Mapa de Riesgos'!$AA$16="Mayor"),CONCATENATE("R1C",'Mapa de Riesgos'!$O$16),"")</f>
        <v/>
      </c>
      <c r="AF16" s="45" t="str">
        <f>IF(AND('Mapa de Riesgos'!$Y$17="Alta",'Mapa de Riesgos'!$AA$17="Mayor"),CONCATENATE("R1C",'Mapa de Riesgos'!$O$17),"")</f>
        <v/>
      </c>
      <c r="AG16" s="46" t="str">
        <f>IF(AND('Mapa de Riesgos'!$Y$18="Alta",'Mapa de Riesgos'!$AA$18="Mayor"),CONCATENATE("R1C",'Mapa de Riesgos'!$O$18),"")</f>
        <v/>
      </c>
      <c r="AH16" s="47" t="str">
        <f>IF(AND('Mapa de Riesgos'!$Y$12="Alta",'Mapa de Riesgos'!$AA$12="Catastrófico"),CONCATENATE("R1C",'Mapa de Riesgos'!$O$12),"")</f>
        <v/>
      </c>
      <c r="AI16" s="48" t="str">
        <f>IF(AND('Mapa de Riesgos'!$Y$14="Alta",'Mapa de Riesgos'!$AA$14="Catastrófico"),CONCATENATE("R1C",'Mapa de Riesgos'!$O$14),"")</f>
        <v/>
      </c>
      <c r="AJ16" s="48" t="str">
        <f>IF(AND('Mapa de Riesgos'!$Y$15="Alta",'Mapa de Riesgos'!$AA$15="Catastrófico"),CONCATENATE("R1C",'Mapa de Riesgos'!$O$15),"")</f>
        <v/>
      </c>
      <c r="AK16" s="48" t="str">
        <f>IF(AND('Mapa de Riesgos'!$Y$16="Alta",'Mapa de Riesgos'!$AA$16="Catastrófico"),CONCATENATE("R1C",'Mapa de Riesgos'!$O$16),"")</f>
        <v/>
      </c>
      <c r="AL16" s="48" t="str">
        <f>IF(AND('Mapa de Riesgos'!$Y$17="Alta",'Mapa de Riesgos'!$AA$17="Catastrófico"),CONCATENATE("R1C",'Mapa de Riesgos'!$O$17),"")</f>
        <v/>
      </c>
      <c r="AM16" s="49" t="str">
        <f>IF(AND('Mapa de Riesgos'!$Y$18="Alta",'Mapa de Riesgos'!$AA$18="Catastrófico"),CONCATENATE("R1C",'Mapa de Riesgos'!$O$18),"")</f>
        <v/>
      </c>
      <c r="AN16" s="81"/>
      <c r="AO16" s="557" t="s">
        <v>168</v>
      </c>
      <c r="AP16" s="558"/>
      <c r="AQ16" s="558"/>
      <c r="AR16" s="558"/>
      <c r="AS16" s="558"/>
      <c r="AT16" s="559"/>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509"/>
      <c r="C17" s="509"/>
      <c r="D17" s="510"/>
      <c r="E17" s="566"/>
      <c r="F17" s="551"/>
      <c r="G17" s="551"/>
      <c r="H17" s="551"/>
      <c r="I17" s="551"/>
      <c r="J17" s="65" t="str">
        <f>IF(AND('Mapa de Riesgos'!$Y$19="Alta",'Mapa de Riesgos'!$AA$19="Leve"),CONCATENATE("R2C",'Mapa de Riesgos'!$O$19),"")</f>
        <v/>
      </c>
      <c r="K17" s="66" t="str">
        <f>IF(AND('Mapa de Riesgos'!$Y$20="Alta",'Mapa de Riesgos'!$AA$20="Leve"),CONCATENATE("R2C",'Mapa de Riesgos'!$O$20),"")</f>
        <v/>
      </c>
      <c r="L17" s="66" t="str">
        <f>IF(AND('Mapa de Riesgos'!$Y$21="Alta",'Mapa de Riesgos'!$AA$21="Leve"),CONCATENATE("R2C",'Mapa de Riesgos'!$O$21),"")</f>
        <v/>
      </c>
      <c r="M17" s="66" t="str">
        <f>IF(AND('Mapa de Riesgos'!$Y$22="Alta",'Mapa de Riesgos'!$AA$22="Leve"),CONCATENATE("R2C",'Mapa de Riesgos'!$O$22),"")</f>
        <v/>
      </c>
      <c r="N17" s="66" t="str">
        <f>IF(AND('Mapa de Riesgos'!$Y$23="Alta",'Mapa de Riesgos'!$AA$23="Leve"),CONCATENATE("R2C",'Mapa de Riesgos'!$O$23),"")</f>
        <v/>
      </c>
      <c r="O17" s="67" t="str">
        <f>IF(AND('Mapa de Riesgos'!$Y$24="Alta",'Mapa de Riesgos'!$AA$24="Leve"),CONCATENATE("R2C",'Mapa de Riesgos'!$O$24),"")</f>
        <v/>
      </c>
      <c r="P17" s="65" t="str">
        <f>IF(AND('Mapa de Riesgos'!$Y$19="Alta",'Mapa de Riesgos'!$AA$19="Menor"),CONCATENATE("R2C",'Mapa de Riesgos'!$O$19),"")</f>
        <v/>
      </c>
      <c r="Q17" s="66" t="str">
        <f>IF(AND('Mapa de Riesgos'!$Y$20="Alta",'Mapa de Riesgos'!$AA$20="Menor"),CONCATENATE("R2C",'Mapa de Riesgos'!$O$20),"")</f>
        <v/>
      </c>
      <c r="R17" s="66" t="str">
        <f>IF(AND('Mapa de Riesgos'!$Y$21="Alta",'Mapa de Riesgos'!$AA$21="Menor"),CONCATENATE("R2C",'Mapa de Riesgos'!$O$21),"")</f>
        <v/>
      </c>
      <c r="S17" s="66" t="str">
        <f>IF(AND('Mapa de Riesgos'!$Y$22="Alta",'Mapa de Riesgos'!$AA$22="Menor"),CONCATENATE("R2C",'Mapa de Riesgos'!$O$22),"")</f>
        <v/>
      </c>
      <c r="T17" s="66" t="str">
        <f>IF(AND('Mapa de Riesgos'!$Y$23="Alta",'Mapa de Riesgos'!$AA$23="Menor"),CONCATENATE("R2C",'Mapa de Riesgos'!$O$23),"")</f>
        <v/>
      </c>
      <c r="U17" s="67" t="str">
        <f>IF(AND('Mapa de Riesgos'!$Y$24="Alta",'Mapa de Riesgos'!$AA$24="Menor"),CONCATENATE("R2C",'Mapa de Riesgos'!$O$24),"")</f>
        <v/>
      </c>
      <c r="V17" s="50" t="str">
        <f>IF(AND('Mapa de Riesgos'!$Y$19="Alta",'Mapa de Riesgos'!$AA$19="Moderado"),CONCATENATE("R2C",'Mapa de Riesgos'!$O$19),"")</f>
        <v/>
      </c>
      <c r="W17" s="51" t="str">
        <f>IF(AND('Mapa de Riesgos'!$Y$20="Alta",'Mapa de Riesgos'!$AA$20="Moderado"),CONCATENATE("R2C",'Mapa de Riesgos'!$O$20),"")</f>
        <v/>
      </c>
      <c r="X17" s="51" t="str">
        <f>IF(AND('Mapa de Riesgos'!$Y$21="Alta",'Mapa de Riesgos'!$AA$21="Moderado"),CONCATENATE("R2C",'Mapa de Riesgos'!$O$21),"")</f>
        <v/>
      </c>
      <c r="Y17" s="51" t="str">
        <f>IF(AND('Mapa de Riesgos'!$Y$22="Alta",'Mapa de Riesgos'!$AA$22="Moderado"),CONCATENATE("R2C",'Mapa de Riesgos'!$O$22),"")</f>
        <v/>
      </c>
      <c r="Z17" s="51" t="str">
        <f>IF(AND('Mapa de Riesgos'!$Y$23="Alta",'Mapa de Riesgos'!$AA$23="Moderado"),CONCATENATE("R2C",'Mapa de Riesgos'!$O$23),"")</f>
        <v/>
      </c>
      <c r="AA17" s="52" t="str">
        <f>IF(AND('Mapa de Riesgos'!$Y$24="Alta",'Mapa de Riesgos'!$AA$24="Moderado"),CONCATENATE("R2C",'Mapa de Riesgos'!$O$24),"")</f>
        <v/>
      </c>
      <c r="AB17" s="50" t="str">
        <f>IF(AND('Mapa de Riesgos'!$Y$19="Alta",'Mapa de Riesgos'!$AA$19="Mayor"),CONCATENATE("R2C",'Mapa de Riesgos'!$O$19),"")</f>
        <v/>
      </c>
      <c r="AC17" s="51" t="str">
        <f>IF(AND('Mapa de Riesgos'!$Y$20="Alta",'Mapa de Riesgos'!$AA$20="Mayor"),CONCATENATE("R2C",'Mapa de Riesgos'!$O$20),"")</f>
        <v/>
      </c>
      <c r="AD17" s="51" t="str">
        <f>IF(AND('Mapa de Riesgos'!$Y$21="Alta",'Mapa de Riesgos'!$AA$21="Mayor"),CONCATENATE("R2C",'Mapa de Riesgos'!$O$21),"")</f>
        <v/>
      </c>
      <c r="AE17" s="51" t="str">
        <f>IF(AND('Mapa de Riesgos'!$Y$22="Alta",'Mapa de Riesgos'!$AA$22="Mayor"),CONCATENATE("R2C",'Mapa de Riesgos'!$O$22),"")</f>
        <v/>
      </c>
      <c r="AF17" s="51" t="str">
        <f>IF(AND('Mapa de Riesgos'!$Y$23="Alta",'Mapa de Riesgos'!$AA$23="Mayor"),CONCATENATE("R2C",'Mapa de Riesgos'!$O$23),"")</f>
        <v/>
      </c>
      <c r="AG17" s="52" t="str">
        <f>IF(AND('Mapa de Riesgos'!$Y$24="Alta",'Mapa de Riesgos'!$AA$24="Mayor"),CONCATENATE("R2C",'Mapa de Riesgos'!$O$24),"")</f>
        <v/>
      </c>
      <c r="AH17" s="53" t="str">
        <f>IF(AND('Mapa de Riesgos'!$Y$19="Alta",'Mapa de Riesgos'!$AA$19="Catastrófico"),CONCATENATE("R2C",'Mapa de Riesgos'!$O$19),"")</f>
        <v/>
      </c>
      <c r="AI17" s="54" t="str">
        <f>IF(AND('Mapa de Riesgos'!$Y$20="Alta",'Mapa de Riesgos'!$AA$20="Catastrófico"),CONCATENATE("R2C",'Mapa de Riesgos'!$O$20),"")</f>
        <v/>
      </c>
      <c r="AJ17" s="54" t="str">
        <f>IF(AND('Mapa de Riesgos'!$Y$21="Alta",'Mapa de Riesgos'!$AA$21="Catastrófico"),CONCATENATE("R2C",'Mapa de Riesgos'!$O$21),"")</f>
        <v/>
      </c>
      <c r="AK17" s="54" t="str">
        <f>IF(AND('Mapa de Riesgos'!$Y$22="Alta",'Mapa de Riesgos'!$AA$22="Catastrófico"),CONCATENATE("R2C",'Mapa de Riesgos'!$O$22),"")</f>
        <v/>
      </c>
      <c r="AL17" s="54" t="str">
        <f>IF(AND('Mapa de Riesgos'!$Y$23="Alta",'Mapa de Riesgos'!$AA$23="Catastrófico"),CONCATENATE("R2C",'Mapa de Riesgos'!$O$23),"")</f>
        <v/>
      </c>
      <c r="AM17" s="55" t="str">
        <f>IF(AND('Mapa de Riesgos'!$Y$24="Alta",'Mapa de Riesgos'!$AA$24="Catastrófico"),CONCATENATE("R2C",'Mapa de Riesgos'!$O$24),"")</f>
        <v/>
      </c>
      <c r="AN17" s="81"/>
      <c r="AO17" s="560"/>
      <c r="AP17" s="561"/>
      <c r="AQ17" s="561"/>
      <c r="AR17" s="561"/>
      <c r="AS17" s="561"/>
      <c r="AT17" s="562"/>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509"/>
      <c r="C18" s="509"/>
      <c r="D18" s="510"/>
      <c r="E18" s="550"/>
      <c r="F18" s="551"/>
      <c r="G18" s="551"/>
      <c r="H18" s="551"/>
      <c r="I18" s="551"/>
      <c r="J18" s="65" t="str">
        <f>IF(AND('Mapa de Riesgos'!$Y$25="Alta",'Mapa de Riesgos'!$AA$25="Leve"),CONCATENATE("R3C",'Mapa de Riesgos'!$O$25),"")</f>
        <v/>
      </c>
      <c r="K18" s="66" t="str">
        <f>IF(AND('Mapa de Riesgos'!$Y$26="Alta",'Mapa de Riesgos'!$AA$26="Leve"),CONCATENATE("R3C",'Mapa de Riesgos'!$O$26),"")</f>
        <v/>
      </c>
      <c r="L18" s="66" t="str">
        <f>IF(AND('Mapa de Riesgos'!$Y$27="Alta",'Mapa de Riesgos'!$AA$27="Leve"),CONCATENATE("R3C",'Mapa de Riesgos'!$O$27),"")</f>
        <v/>
      </c>
      <c r="M18" s="66" t="str">
        <f>IF(AND('Mapa de Riesgos'!$Y$28="Alta",'Mapa de Riesgos'!$AA$28="Leve"),CONCATENATE("R3C",'Mapa de Riesgos'!$O$28),"")</f>
        <v/>
      </c>
      <c r="N18" s="66" t="str">
        <f>IF(AND('Mapa de Riesgos'!$Y$29="Alta",'Mapa de Riesgos'!$AA$29="Leve"),CONCATENATE("R3C",'Mapa de Riesgos'!$O$29),"")</f>
        <v/>
      </c>
      <c r="O18" s="67" t="str">
        <f>IF(AND('Mapa de Riesgos'!$Y$30="Alta",'Mapa de Riesgos'!$AA$30="Leve"),CONCATENATE("R3C",'Mapa de Riesgos'!$O$30),"")</f>
        <v/>
      </c>
      <c r="P18" s="65" t="str">
        <f>IF(AND('Mapa de Riesgos'!$Y$25="Alta",'Mapa de Riesgos'!$AA$25="Menor"),CONCATENATE("R3C",'Mapa de Riesgos'!$O$25),"")</f>
        <v/>
      </c>
      <c r="Q18" s="66" t="str">
        <f>IF(AND('Mapa de Riesgos'!$Y$26="Alta",'Mapa de Riesgos'!$AA$26="Menor"),CONCATENATE("R3C",'Mapa de Riesgos'!$O$26),"")</f>
        <v/>
      </c>
      <c r="R18" s="66" t="str">
        <f>IF(AND('Mapa de Riesgos'!$Y$27="Alta",'Mapa de Riesgos'!$AA$27="Menor"),CONCATENATE("R3C",'Mapa de Riesgos'!$O$27),"")</f>
        <v/>
      </c>
      <c r="S18" s="66" t="str">
        <f>IF(AND('Mapa de Riesgos'!$Y$28="Alta",'Mapa de Riesgos'!$AA$28="Menor"),CONCATENATE("R3C",'Mapa de Riesgos'!$O$28),"")</f>
        <v/>
      </c>
      <c r="T18" s="66" t="str">
        <f>IF(AND('Mapa de Riesgos'!$Y$29="Alta",'Mapa de Riesgos'!$AA$29="Menor"),CONCATENATE("R3C",'Mapa de Riesgos'!$O$29),"")</f>
        <v/>
      </c>
      <c r="U18" s="67" t="str">
        <f>IF(AND('Mapa de Riesgos'!$Y$30="Alta",'Mapa de Riesgos'!$AA$30="Menor"),CONCATENATE("R3C",'Mapa de Riesgos'!$O$30),"")</f>
        <v/>
      </c>
      <c r="V18" s="50" t="str">
        <f>IF(AND('Mapa de Riesgos'!$Y$25="Alta",'Mapa de Riesgos'!$AA$25="Moderado"),CONCATENATE("R3C",'Mapa de Riesgos'!$O$25),"")</f>
        <v/>
      </c>
      <c r="W18" s="51" t="str">
        <f>IF(AND('Mapa de Riesgos'!$Y$26="Alta",'Mapa de Riesgos'!$AA$26="Moderado"),CONCATENATE("R3C",'Mapa de Riesgos'!$O$26),"")</f>
        <v/>
      </c>
      <c r="X18" s="51" t="str">
        <f>IF(AND('Mapa de Riesgos'!$Y$27="Alta",'Mapa de Riesgos'!$AA$27="Moderado"),CONCATENATE("R3C",'Mapa de Riesgos'!$O$27),"")</f>
        <v/>
      </c>
      <c r="Y18" s="51" t="str">
        <f>IF(AND('Mapa de Riesgos'!$Y$28="Alta",'Mapa de Riesgos'!$AA$28="Moderado"),CONCATENATE("R3C",'Mapa de Riesgos'!$O$28),"")</f>
        <v/>
      </c>
      <c r="Z18" s="51" t="str">
        <f>IF(AND('Mapa de Riesgos'!$Y$29="Alta",'Mapa de Riesgos'!$AA$29="Moderado"),CONCATENATE("R3C",'Mapa de Riesgos'!$O$29),"")</f>
        <v/>
      </c>
      <c r="AA18" s="52" t="str">
        <f>IF(AND('Mapa de Riesgos'!$Y$30="Alta",'Mapa de Riesgos'!$AA$30="Moderado"),CONCATENATE("R3C",'Mapa de Riesgos'!$O$30),"")</f>
        <v/>
      </c>
      <c r="AB18" s="50" t="str">
        <f>IF(AND('Mapa de Riesgos'!$Y$25="Alta",'Mapa de Riesgos'!$AA$25="Mayor"),CONCATENATE("R3C",'Mapa de Riesgos'!$O$25),"")</f>
        <v/>
      </c>
      <c r="AC18" s="51" t="str">
        <f>IF(AND('Mapa de Riesgos'!$Y$26="Alta",'Mapa de Riesgos'!$AA$26="Mayor"),CONCATENATE("R3C",'Mapa de Riesgos'!$O$26),"")</f>
        <v/>
      </c>
      <c r="AD18" s="51" t="str">
        <f>IF(AND('Mapa de Riesgos'!$Y$27="Alta",'Mapa de Riesgos'!$AA$27="Mayor"),CONCATENATE("R3C",'Mapa de Riesgos'!$O$27),"")</f>
        <v/>
      </c>
      <c r="AE18" s="51" t="str">
        <f>IF(AND('Mapa de Riesgos'!$Y$28="Alta",'Mapa de Riesgos'!$AA$28="Mayor"),CONCATENATE("R3C",'Mapa de Riesgos'!$O$28),"")</f>
        <v/>
      </c>
      <c r="AF18" s="51" t="str">
        <f>IF(AND('Mapa de Riesgos'!$Y$29="Alta",'Mapa de Riesgos'!$AA$29="Mayor"),CONCATENATE("R3C",'Mapa de Riesgos'!$O$29),"")</f>
        <v/>
      </c>
      <c r="AG18" s="52" t="str">
        <f>IF(AND('Mapa de Riesgos'!$Y$30="Alta",'Mapa de Riesgos'!$AA$30="Mayor"),CONCATENATE("R3C",'Mapa de Riesgos'!$O$30),"")</f>
        <v/>
      </c>
      <c r="AH18" s="53" t="str">
        <f>IF(AND('Mapa de Riesgos'!$Y$25="Alta",'Mapa de Riesgos'!$AA$25="Catastrófico"),CONCATENATE("R3C",'Mapa de Riesgos'!$O$25),"")</f>
        <v/>
      </c>
      <c r="AI18" s="54" t="str">
        <f>IF(AND('Mapa de Riesgos'!$Y$26="Alta",'Mapa de Riesgos'!$AA$26="Catastrófico"),CONCATENATE("R3C",'Mapa de Riesgos'!$O$26),"")</f>
        <v/>
      </c>
      <c r="AJ18" s="54" t="str">
        <f>IF(AND('Mapa de Riesgos'!$Y$27="Alta",'Mapa de Riesgos'!$AA$27="Catastrófico"),CONCATENATE("R3C",'Mapa de Riesgos'!$O$27),"")</f>
        <v/>
      </c>
      <c r="AK18" s="54" t="str">
        <f>IF(AND('Mapa de Riesgos'!$Y$28="Alta",'Mapa de Riesgos'!$AA$28="Catastrófico"),CONCATENATE("R3C",'Mapa de Riesgos'!$O$28),"")</f>
        <v/>
      </c>
      <c r="AL18" s="54" t="str">
        <f>IF(AND('Mapa de Riesgos'!$Y$29="Alta",'Mapa de Riesgos'!$AA$29="Catastrófico"),CONCATENATE("R3C",'Mapa de Riesgos'!$O$29),"")</f>
        <v/>
      </c>
      <c r="AM18" s="55" t="str">
        <f>IF(AND('Mapa de Riesgos'!$Y$30="Alta",'Mapa de Riesgos'!$AA$30="Catastrófico"),CONCATENATE("R3C",'Mapa de Riesgos'!$O$30),"")</f>
        <v/>
      </c>
      <c r="AN18" s="81"/>
      <c r="AO18" s="560"/>
      <c r="AP18" s="561"/>
      <c r="AQ18" s="561"/>
      <c r="AR18" s="561"/>
      <c r="AS18" s="561"/>
      <c r="AT18" s="562"/>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509"/>
      <c r="C19" s="509"/>
      <c r="D19" s="510"/>
      <c r="E19" s="550"/>
      <c r="F19" s="551"/>
      <c r="G19" s="551"/>
      <c r="H19" s="551"/>
      <c r="I19" s="551"/>
      <c r="J19" s="65" t="str">
        <f>IF(AND('Mapa de Riesgos'!$Y$31="Alta",'Mapa de Riesgos'!$AA$31="Leve"),CONCATENATE("R4C",'Mapa de Riesgos'!$O$31),"")</f>
        <v/>
      </c>
      <c r="K19" s="66" t="str">
        <f>IF(AND('Mapa de Riesgos'!$Y$32="Alta",'Mapa de Riesgos'!$AA$32="Leve"),CONCATENATE("R4C",'Mapa de Riesgos'!$O$32),"")</f>
        <v/>
      </c>
      <c r="L19" s="66" t="str">
        <f>IF(AND('Mapa de Riesgos'!$Y$33="Alta",'Mapa de Riesgos'!$AA$33="Leve"),CONCATENATE("R4C",'Mapa de Riesgos'!$O$33),"")</f>
        <v/>
      </c>
      <c r="M19" s="66" t="str">
        <f>IF(AND('Mapa de Riesgos'!$Y$34="Alta",'Mapa de Riesgos'!$AA$34="Leve"),CONCATENATE("R4C",'Mapa de Riesgos'!$O$34),"")</f>
        <v/>
      </c>
      <c r="N19" s="66" t="str">
        <f>IF(AND('Mapa de Riesgos'!$Y$35="Alta",'Mapa de Riesgos'!$AA$35="Leve"),CONCATENATE("R4C",'Mapa de Riesgos'!$O$35),"")</f>
        <v/>
      </c>
      <c r="O19" s="67" t="str">
        <f>IF(AND('Mapa de Riesgos'!$Y$36="Alta",'Mapa de Riesgos'!$AA$36="Leve"),CONCATENATE("R4C",'Mapa de Riesgos'!$O$36),"")</f>
        <v/>
      </c>
      <c r="P19" s="65" t="str">
        <f>IF(AND('Mapa de Riesgos'!$Y$31="Alta",'Mapa de Riesgos'!$AA$31="Menor"),CONCATENATE("R4C",'Mapa de Riesgos'!$O$31),"")</f>
        <v/>
      </c>
      <c r="Q19" s="66" t="str">
        <f>IF(AND('Mapa de Riesgos'!$Y$32="Alta",'Mapa de Riesgos'!$AA$32="Menor"),CONCATENATE("R4C",'Mapa de Riesgos'!$O$32),"")</f>
        <v/>
      </c>
      <c r="R19" s="66" t="str">
        <f>IF(AND('Mapa de Riesgos'!$Y$33="Alta",'Mapa de Riesgos'!$AA$33="Menor"),CONCATENATE("R4C",'Mapa de Riesgos'!$O$33),"")</f>
        <v/>
      </c>
      <c r="S19" s="66" t="str">
        <f>IF(AND('Mapa de Riesgos'!$Y$34="Alta",'Mapa de Riesgos'!$AA$34="Menor"),CONCATENATE("R4C",'Mapa de Riesgos'!$O$34),"")</f>
        <v/>
      </c>
      <c r="T19" s="66" t="str">
        <f>IF(AND('Mapa de Riesgos'!$Y$35="Alta",'Mapa de Riesgos'!$AA$35="Menor"),CONCATENATE("R4C",'Mapa de Riesgos'!$O$35),"")</f>
        <v/>
      </c>
      <c r="U19" s="67" t="str">
        <f>IF(AND('Mapa de Riesgos'!$Y$36="Alta",'Mapa de Riesgos'!$AA$36="Menor"),CONCATENATE("R4C",'Mapa de Riesgos'!$O$36),"")</f>
        <v/>
      </c>
      <c r="V19" s="50" t="str">
        <f>IF(AND('Mapa de Riesgos'!$Y$31="Alta",'Mapa de Riesgos'!$AA$31="Moderado"),CONCATENATE("R4C",'Mapa de Riesgos'!$O$31),"")</f>
        <v/>
      </c>
      <c r="W19" s="51" t="str">
        <f>IF(AND('Mapa de Riesgos'!$Y$32="Alta",'Mapa de Riesgos'!$AA$32="Moderado"),CONCATENATE("R4C",'Mapa de Riesgos'!$O$32),"")</f>
        <v/>
      </c>
      <c r="X19" s="51" t="str">
        <f>IF(AND('Mapa de Riesgos'!$Y$33="Alta",'Mapa de Riesgos'!$AA$33="Moderado"),CONCATENATE("R4C",'Mapa de Riesgos'!$O$33),"")</f>
        <v/>
      </c>
      <c r="Y19" s="51" t="str">
        <f>IF(AND('Mapa de Riesgos'!$Y$34="Alta",'Mapa de Riesgos'!$AA$34="Moderado"),CONCATENATE("R4C",'Mapa de Riesgos'!$O$34),"")</f>
        <v/>
      </c>
      <c r="Z19" s="51" t="str">
        <f>IF(AND('Mapa de Riesgos'!$Y$35="Alta",'Mapa de Riesgos'!$AA$35="Moderado"),CONCATENATE("R4C",'Mapa de Riesgos'!$O$35),"")</f>
        <v/>
      </c>
      <c r="AA19" s="52" t="str">
        <f>IF(AND('Mapa de Riesgos'!$Y$36="Alta",'Mapa de Riesgos'!$AA$36="Moderado"),CONCATENATE("R4C",'Mapa de Riesgos'!$O$36),"")</f>
        <v/>
      </c>
      <c r="AB19" s="50" t="str">
        <f>IF(AND('Mapa de Riesgos'!$Y$31="Alta",'Mapa de Riesgos'!$AA$31="Mayor"),CONCATENATE("R4C",'Mapa de Riesgos'!$O$31),"")</f>
        <v/>
      </c>
      <c r="AC19" s="51" t="str">
        <f>IF(AND('Mapa de Riesgos'!$Y$32="Alta",'Mapa de Riesgos'!$AA$32="Mayor"),CONCATENATE("R4C",'Mapa de Riesgos'!$O$32),"")</f>
        <v/>
      </c>
      <c r="AD19" s="51" t="str">
        <f>IF(AND('Mapa de Riesgos'!$Y$33="Alta",'Mapa de Riesgos'!$AA$33="Mayor"),CONCATENATE("R4C",'Mapa de Riesgos'!$O$33),"")</f>
        <v/>
      </c>
      <c r="AE19" s="51" t="str">
        <f>IF(AND('Mapa de Riesgos'!$Y$34="Alta",'Mapa de Riesgos'!$AA$34="Mayor"),CONCATENATE("R4C",'Mapa de Riesgos'!$O$34),"")</f>
        <v/>
      </c>
      <c r="AF19" s="51" t="str">
        <f>IF(AND('Mapa de Riesgos'!$Y$35="Alta",'Mapa de Riesgos'!$AA$35="Mayor"),CONCATENATE("R4C",'Mapa de Riesgos'!$O$35),"")</f>
        <v/>
      </c>
      <c r="AG19" s="52" t="str">
        <f>IF(AND('Mapa de Riesgos'!$Y$36="Alta",'Mapa de Riesgos'!$AA$36="Mayor"),CONCATENATE("R4C",'Mapa de Riesgos'!$O$36),"")</f>
        <v/>
      </c>
      <c r="AH19" s="53" t="str">
        <f>IF(AND('Mapa de Riesgos'!$Y$31="Alta",'Mapa de Riesgos'!$AA$31="Catastrófico"),CONCATENATE("R4C",'Mapa de Riesgos'!$O$31),"")</f>
        <v/>
      </c>
      <c r="AI19" s="54" t="str">
        <f>IF(AND('Mapa de Riesgos'!$Y$32="Alta",'Mapa de Riesgos'!$AA$32="Catastrófico"),CONCATENATE("R4C",'Mapa de Riesgos'!$O$32),"")</f>
        <v/>
      </c>
      <c r="AJ19" s="54" t="str">
        <f>IF(AND('Mapa de Riesgos'!$Y$33="Alta",'Mapa de Riesgos'!$AA$33="Catastrófico"),CONCATENATE("R4C",'Mapa de Riesgos'!$O$33),"")</f>
        <v/>
      </c>
      <c r="AK19" s="54" t="str">
        <f>IF(AND('Mapa de Riesgos'!$Y$34="Alta",'Mapa de Riesgos'!$AA$34="Catastrófico"),CONCATENATE("R4C",'Mapa de Riesgos'!$O$34),"")</f>
        <v/>
      </c>
      <c r="AL19" s="54" t="str">
        <f>IF(AND('Mapa de Riesgos'!$Y$35="Alta",'Mapa de Riesgos'!$AA$35="Catastrófico"),CONCATENATE("R4C",'Mapa de Riesgos'!$O$35),"")</f>
        <v/>
      </c>
      <c r="AM19" s="55" t="str">
        <f>IF(AND('Mapa de Riesgos'!$Y$36="Alta",'Mapa de Riesgos'!$AA$36="Catastrófico"),CONCATENATE("R4C",'Mapa de Riesgos'!$O$36),"")</f>
        <v/>
      </c>
      <c r="AN19" s="81"/>
      <c r="AO19" s="560"/>
      <c r="AP19" s="561"/>
      <c r="AQ19" s="561"/>
      <c r="AR19" s="561"/>
      <c r="AS19" s="561"/>
      <c r="AT19" s="562"/>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509"/>
      <c r="C20" s="509"/>
      <c r="D20" s="510"/>
      <c r="E20" s="550"/>
      <c r="F20" s="551"/>
      <c r="G20" s="551"/>
      <c r="H20" s="551"/>
      <c r="I20" s="551"/>
      <c r="J20" s="65" t="str">
        <f>IF(AND('Mapa de Riesgos'!$Y$37="Alta",'Mapa de Riesgos'!$AA$37="Leve"),CONCATENATE("R5C",'Mapa de Riesgos'!$O$37),"")</f>
        <v/>
      </c>
      <c r="K20" s="66" t="str">
        <f>IF(AND('Mapa de Riesgos'!$Y$38="Alta",'Mapa de Riesgos'!$AA$38="Leve"),CONCATENATE("R5C",'Mapa de Riesgos'!$O$38),"")</f>
        <v/>
      </c>
      <c r="L20" s="66" t="str">
        <f>IF(AND('Mapa de Riesgos'!$Y$39="Alta",'Mapa de Riesgos'!$AA$39="Leve"),CONCATENATE("R5C",'Mapa de Riesgos'!$O$39),"")</f>
        <v/>
      </c>
      <c r="M20" s="66" t="str">
        <f>IF(AND('Mapa de Riesgos'!$Y$40="Alta",'Mapa de Riesgos'!$AA$40="Leve"),CONCATENATE("R5C",'Mapa de Riesgos'!$O$40),"")</f>
        <v/>
      </c>
      <c r="N20" s="66" t="str">
        <f>IF(AND('Mapa de Riesgos'!$Y$41="Alta",'Mapa de Riesgos'!$AA$41="Leve"),CONCATENATE("R5C",'Mapa de Riesgos'!$O$41),"")</f>
        <v/>
      </c>
      <c r="O20" s="67" t="str">
        <f>IF(AND('Mapa de Riesgos'!$Y$42="Alta",'Mapa de Riesgos'!$AA$42="Leve"),CONCATENATE("R5C",'Mapa de Riesgos'!$O$42),"")</f>
        <v/>
      </c>
      <c r="P20" s="65" t="str">
        <f>IF(AND('Mapa de Riesgos'!$Y$37="Alta",'Mapa de Riesgos'!$AA$37="Menor"),CONCATENATE("R5C",'Mapa de Riesgos'!$O$37),"")</f>
        <v/>
      </c>
      <c r="Q20" s="66" t="str">
        <f>IF(AND('Mapa de Riesgos'!$Y$38="Alta",'Mapa de Riesgos'!$AA$38="Menor"),CONCATENATE("R5C",'Mapa de Riesgos'!$O$38),"")</f>
        <v/>
      </c>
      <c r="R20" s="66" t="str">
        <f>IF(AND('Mapa de Riesgos'!$Y$39="Alta",'Mapa de Riesgos'!$AA$39="Menor"),CONCATENATE("R5C",'Mapa de Riesgos'!$O$39),"")</f>
        <v/>
      </c>
      <c r="S20" s="66" t="str">
        <f>IF(AND('Mapa de Riesgos'!$Y$40="Alta",'Mapa de Riesgos'!$AA$40="Menor"),CONCATENATE("R5C",'Mapa de Riesgos'!$O$40),"")</f>
        <v/>
      </c>
      <c r="T20" s="66" t="str">
        <f>IF(AND('Mapa de Riesgos'!$Y$41="Alta",'Mapa de Riesgos'!$AA$41="Menor"),CONCATENATE("R5C",'Mapa de Riesgos'!$O$41),"")</f>
        <v/>
      </c>
      <c r="U20" s="67" t="str">
        <f>IF(AND('Mapa de Riesgos'!$Y$42="Alta",'Mapa de Riesgos'!$AA$42="Menor"),CONCATENATE("R5C",'Mapa de Riesgos'!$O$42),"")</f>
        <v/>
      </c>
      <c r="V20" s="50" t="str">
        <f>IF(AND('Mapa de Riesgos'!$Y$37="Alta",'Mapa de Riesgos'!$AA$37="Moderado"),CONCATENATE("R5C",'Mapa de Riesgos'!$O$37),"")</f>
        <v/>
      </c>
      <c r="W20" s="51" t="str">
        <f>IF(AND('Mapa de Riesgos'!$Y$38="Alta",'Mapa de Riesgos'!$AA$38="Moderado"),CONCATENATE("R5C",'Mapa de Riesgos'!$O$38),"")</f>
        <v/>
      </c>
      <c r="X20" s="51" t="str">
        <f>IF(AND('Mapa de Riesgos'!$Y$39="Alta",'Mapa de Riesgos'!$AA$39="Moderado"),CONCATENATE("R5C",'Mapa de Riesgos'!$O$39),"")</f>
        <v/>
      </c>
      <c r="Y20" s="51" t="str">
        <f>IF(AND('Mapa de Riesgos'!$Y$40="Alta",'Mapa de Riesgos'!$AA$40="Moderado"),CONCATENATE("R5C",'Mapa de Riesgos'!$O$40),"")</f>
        <v/>
      </c>
      <c r="Z20" s="51" t="str">
        <f>IF(AND('Mapa de Riesgos'!$Y$41="Alta",'Mapa de Riesgos'!$AA$41="Moderado"),CONCATENATE("R5C",'Mapa de Riesgos'!$O$41),"")</f>
        <v/>
      </c>
      <c r="AA20" s="52" t="str">
        <f>IF(AND('Mapa de Riesgos'!$Y$42="Alta",'Mapa de Riesgos'!$AA$42="Moderado"),CONCATENATE("R5C",'Mapa de Riesgos'!$O$42),"")</f>
        <v/>
      </c>
      <c r="AB20" s="50" t="str">
        <f>IF(AND('Mapa de Riesgos'!$Y$37="Alta",'Mapa de Riesgos'!$AA$37="Mayor"),CONCATENATE("R5C",'Mapa de Riesgos'!$O$37),"")</f>
        <v/>
      </c>
      <c r="AC20" s="51" t="str">
        <f>IF(AND('Mapa de Riesgos'!$Y$38="Alta",'Mapa de Riesgos'!$AA$38="Mayor"),CONCATENATE("R5C",'Mapa de Riesgos'!$O$38),"")</f>
        <v/>
      </c>
      <c r="AD20" s="51" t="str">
        <f>IF(AND('Mapa de Riesgos'!$Y$39="Alta",'Mapa de Riesgos'!$AA$39="Mayor"),CONCATENATE("R5C",'Mapa de Riesgos'!$O$39),"")</f>
        <v/>
      </c>
      <c r="AE20" s="51" t="str">
        <f>IF(AND('Mapa de Riesgos'!$Y$40="Alta",'Mapa de Riesgos'!$AA$40="Mayor"),CONCATENATE("R5C",'Mapa de Riesgos'!$O$40),"")</f>
        <v/>
      </c>
      <c r="AF20" s="51" t="str">
        <f>IF(AND('Mapa de Riesgos'!$Y$41="Alta",'Mapa de Riesgos'!$AA$41="Mayor"),CONCATENATE("R5C",'Mapa de Riesgos'!$O$41),"")</f>
        <v/>
      </c>
      <c r="AG20" s="52" t="str">
        <f>IF(AND('Mapa de Riesgos'!$Y$42="Alta",'Mapa de Riesgos'!$AA$42="Mayor"),CONCATENATE("R5C",'Mapa de Riesgos'!$O$42),"")</f>
        <v/>
      </c>
      <c r="AH20" s="53" t="str">
        <f>IF(AND('Mapa de Riesgos'!$Y$37="Alta",'Mapa de Riesgos'!$AA$37="Catastrófico"),CONCATENATE("R5C",'Mapa de Riesgos'!$O$37),"")</f>
        <v/>
      </c>
      <c r="AI20" s="54" t="str">
        <f>IF(AND('Mapa de Riesgos'!$Y$38="Alta",'Mapa de Riesgos'!$AA$38="Catastrófico"),CONCATENATE("R5C",'Mapa de Riesgos'!$O$38),"")</f>
        <v/>
      </c>
      <c r="AJ20" s="54" t="str">
        <f>IF(AND('Mapa de Riesgos'!$Y$39="Alta",'Mapa de Riesgos'!$AA$39="Catastrófico"),CONCATENATE("R5C",'Mapa de Riesgos'!$O$39),"")</f>
        <v/>
      </c>
      <c r="AK20" s="54" t="str">
        <f>IF(AND('Mapa de Riesgos'!$Y$40="Alta",'Mapa de Riesgos'!$AA$40="Catastrófico"),CONCATENATE("R5C",'Mapa de Riesgos'!$O$40),"")</f>
        <v/>
      </c>
      <c r="AL20" s="54" t="str">
        <f>IF(AND('Mapa de Riesgos'!$Y$41="Alta",'Mapa de Riesgos'!$AA$41="Catastrófico"),CONCATENATE("R5C",'Mapa de Riesgos'!$O$41),"")</f>
        <v/>
      </c>
      <c r="AM20" s="55" t="str">
        <f>IF(AND('Mapa de Riesgos'!$Y$42="Alta",'Mapa de Riesgos'!$AA$42="Catastrófico"),CONCATENATE("R5C",'Mapa de Riesgos'!$O$42),"")</f>
        <v/>
      </c>
      <c r="AN20" s="81"/>
      <c r="AO20" s="560"/>
      <c r="AP20" s="561"/>
      <c r="AQ20" s="561"/>
      <c r="AR20" s="561"/>
      <c r="AS20" s="561"/>
      <c r="AT20" s="562"/>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509"/>
      <c r="C21" s="509"/>
      <c r="D21" s="510"/>
      <c r="E21" s="550"/>
      <c r="F21" s="551"/>
      <c r="G21" s="551"/>
      <c r="H21" s="551"/>
      <c r="I21" s="551"/>
      <c r="J21" s="65" t="str">
        <f>IF(AND('Mapa de Riesgos'!$Y$43="Alta",'Mapa de Riesgos'!$AA$43="Leve"),CONCATENATE("R6C",'Mapa de Riesgos'!$O$43),"")</f>
        <v/>
      </c>
      <c r="K21" s="66" t="str">
        <f>IF(AND('Mapa de Riesgos'!$Y$44="Alta",'Mapa de Riesgos'!$AA$44="Leve"),CONCATENATE("R6C",'Mapa de Riesgos'!$O$44),"")</f>
        <v/>
      </c>
      <c r="L21" s="66" t="str">
        <f>IF(AND('Mapa de Riesgos'!$Y$45="Alta",'Mapa de Riesgos'!$AA$45="Leve"),CONCATENATE("R6C",'Mapa de Riesgos'!$O$45),"")</f>
        <v/>
      </c>
      <c r="M21" s="66" t="str">
        <f>IF(AND('Mapa de Riesgos'!$Y$46="Alta",'Mapa de Riesgos'!$AA$46="Leve"),CONCATENATE("R6C",'Mapa de Riesgos'!$O$46),"")</f>
        <v/>
      </c>
      <c r="N21" s="66" t="str">
        <f>IF(AND('Mapa de Riesgos'!$Y$47="Alta",'Mapa de Riesgos'!$AA$47="Leve"),CONCATENATE("R6C",'Mapa de Riesgos'!$O$47),"")</f>
        <v/>
      </c>
      <c r="O21" s="67" t="str">
        <f>IF(AND('Mapa de Riesgos'!$Y$48="Alta",'Mapa de Riesgos'!$AA$48="Leve"),CONCATENATE("R6C",'Mapa de Riesgos'!$O$48),"")</f>
        <v/>
      </c>
      <c r="P21" s="65" t="str">
        <f>IF(AND('Mapa de Riesgos'!$Y$43="Alta",'Mapa de Riesgos'!$AA$43="Menor"),CONCATENATE("R6C",'Mapa de Riesgos'!$O$43),"")</f>
        <v/>
      </c>
      <c r="Q21" s="66" t="str">
        <f>IF(AND('Mapa de Riesgos'!$Y$44="Alta",'Mapa de Riesgos'!$AA$44="Menor"),CONCATENATE("R6C",'Mapa de Riesgos'!$O$44),"")</f>
        <v/>
      </c>
      <c r="R21" s="66" t="str">
        <f>IF(AND('Mapa de Riesgos'!$Y$45="Alta",'Mapa de Riesgos'!$AA$45="Menor"),CONCATENATE("R6C",'Mapa de Riesgos'!$O$45),"")</f>
        <v/>
      </c>
      <c r="S21" s="66" t="str">
        <f>IF(AND('Mapa de Riesgos'!$Y$46="Alta",'Mapa de Riesgos'!$AA$46="Menor"),CONCATENATE("R6C",'Mapa de Riesgos'!$O$46),"")</f>
        <v/>
      </c>
      <c r="T21" s="66" t="str">
        <f>IF(AND('Mapa de Riesgos'!$Y$47="Alta",'Mapa de Riesgos'!$AA$47="Menor"),CONCATENATE("R6C",'Mapa de Riesgos'!$O$47),"")</f>
        <v/>
      </c>
      <c r="U21" s="67" t="str">
        <f>IF(AND('Mapa de Riesgos'!$Y$48="Alta",'Mapa de Riesgos'!$AA$48="Menor"),CONCATENATE("R6C",'Mapa de Riesgos'!$O$48),"")</f>
        <v/>
      </c>
      <c r="V21" s="50" t="str">
        <f>IF(AND('Mapa de Riesgos'!$Y$43="Alta",'Mapa de Riesgos'!$AA$43="Moderado"),CONCATENATE("R6C",'Mapa de Riesgos'!$O$43),"")</f>
        <v/>
      </c>
      <c r="W21" s="51" t="str">
        <f>IF(AND('Mapa de Riesgos'!$Y$44="Alta",'Mapa de Riesgos'!$AA$44="Moderado"),CONCATENATE("R6C",'Mapa de Riesgos'!$O$44),"")</f>
        <v/>
      </c>
      <c r="X21" s="51" t="str">
        <f>IF(AND('Mapa de Riesgos'!$Y$45="Alta",'Mapa de Riesgos'!$AA$45="Moderado"),CONCATENATE("R6C",'Mapa de Riesgos'!$O$45),"")</f>
        <v/>
      </c>
      <c r="Y21" s="51" t="str">
        <f>IF(AND('Mapa de Riesgos'!$Y$46="Alta",'Mapa de Riesgos'!$AA$46="Moderado"),CONCATENATE("R6C",'Mapa de Riesgos'!$O$46),"")</f>
        <v/>
      </c>
      <c r="Z21" s="51" t="str">
        <f>IF(AND('Mapa de Riesgos'!$Y$47="Alta",'Mapa de Riesgos'!$AA$47="Moderado"),CONCATENATE("R6C",'Mapa de Riesgos'!$O$47),"")</f>
        <v/>
      </c>
      <c r="AA21" s="52" t="str">
        <f>IF(AND('Mapa de Riesgos'!$Y$48="Alta",'Mapa de Riesgos'!$AA$48="Moderado"),CONCATENATE("R6C",'Mapa de Riesgos'!$O$48),"")</f>
        <v/>
      </c>
      <c r="AB21" s="50" t="str">
        <f>IF(AND('Mapa de Riesgos'!$Y$43="Alta",'Mapa de Riesgos'!$AA$43="Mayor"),CONCATENATE("R6C",'Mapa de Riesgos'!$O$43),"")</f>
        <v/>
      </c>
      <c r="AC21" s="51" t="str">
        <f>IF(AND('Mapa de Riesgos'!$Y$44="Alta",'Mapa de Riesgos'!$AA$44="Mayor"),CONCATENATE("R6C",'Mapa de Riesgos'!$O$44),"")</f>
        <v/>
      </c>
      <c r="AD21" s="51" t="str">
        <f>IF(AND('Mapa de Riesgos'!$Y$45="Alta",'Mapa de Riesgos'!$AA$45="Mayor"),CONCATENATE("R6C",'Mapa de Riesgos'!$O$45),"")</f>
        <v/>
      </c>
      <c r="AE21" s="51" t="str">
        <f>IF(AND('Mapa de Riesgos'!$Y$46="Alta",'Mapa de Riesgos'!$AA$46="Mayor"),CONCATENATE("R6C",'Mapa de Riesgos'!$O$46),"")</f>
        <v/>
      </c>
      <c r="AF21" s="51" t="str">
        <f>IF(AND('Mapa de Riesgos'!$Y$47="Alta",'Mapa de Riesgos'!$AA$47="Mayor"),CONCATENATE("R6C",'Mapa de Riesgos'!$O$47),"")</f>
        <v/>
      </c>
      <c r="AG21" s="52" t="str">
        <f>IF(AND('Mapa de Riesgos'!$Y$48="Alta",'Mapa de Riesgos'!$AA$48="Mayor"),CONCATENATE("R6C",'Mapa de Riesgos'!$O$48),"")</f>
        <v/>
      </c>
      <c r="AH21" s="53" t="str">
        <f>IF(AND('Mapa de Riesgos'!$Y$43="Alta",'Mapa de Riesgos'!$AA$43="Catastrófico"),CONCATENATE("R6C",'Mapa de Riesgos'!$O$43),"")</f>
        <v/>
      </c>
      <c r="AI21" s="54" t="str">
        <f>IF(AND('Mapa de Riesgos'!$Y$44="Alta",'Mapa de Riesgos'!$AA$44="Catastrófico"),CONCATENATE("R6C",'Mapa de Riesgos'!$O$44),"")</f>
        <v/>
      </c>
      <c r="AJ21" s="54" t="str">
        <f>IF(AND('Mapa de Riesgos'!$Y$45="Alta",'Mapa de Riesgos'!$AA$45="Catastrófico"),CONCATENATE("R6C",'Mapa de Riesgos'!$O$45),"")</f>
        <v/>
      </c>
      <c r="AK21" s="54" t="str">
        <f>IF(AND('Mapa de Riesgos'!$Y$46="Alta",'Mapa de Riesgos'!$AA$46="Catastrófico"),CONCATENATE("R6C",'Mapa de Riesgos'!$O$46),"")</f>
        <v/>
      </c>
      <c r="AL21" s="54" t="str">
        <f>IF(AND('Mapa de Riesgos'!$Y$47="Alta",'Mapa de Riesgos'!$AA$47="Catastrófico"),CONCATENATE("R6C",'Mapa de Riesgos'!$O$47),"")</f>
        <v/>
      </c>
      <c r="AM21" s="55" t="str">
        <f>IF(AND('Mapa de Riesgos'!$Y$48="Alta",'Mapa de Riesgos'!$AA$48="Catastrófico"),CONCATENATE("R6C",'Mapa de Riesgos'!$O$48),"")</f>
        <v/>
      </c>
      <c r="AN21" s="81"/>
      <c r="AO21" s="560"/>
      <c r="AP21" s="561"/>
      <c r="AQ21" s="561"/>
      <c r="AR21" s="561"/>
      <c r="AS21" s="561"/>
      <c r="AT21" s="562"/>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509"/>
      <c r="C22" s="509"/>
      <c r="D22" s="510"/>
      <c r="E22" s="550"/>
      <c r="F22" s="551"/>
      <c r="G22" s="551"/>
      <c r="H22" s="551"/>
      <c r="I22" s="551"/>
      <c r="J22" s="65" t="str">
        <f>IF(AND('Mapa de Riesgos'!$Y$49="Alta",'Mapa de Riesgos'!$AA$49="Leve"),CONCATENATE("R7C",'Mapa de Riesgos'!$O$49),"")</f>
        <v/>
      </c>
      <c r="K22" s="66" t="str">
        <f>IF(AND('Mapa de Riesgos'!$Y$50="Alta",'Mapa de Riesgos'!$AA$50="Leve"),CONCATENATE("R7C",'Mapa de Riesgos'!$O$50),"")</f>
        <v/>
      </c>
      <c r="L22" s="66" t="str">
        <f>IF(AND('Mapa de Riesgos'!$Y$51="Alta",'Mapa de Riesgos'!$AA$51="Leve"),CONCATENATE("R7C",'Mapa de Riesgos'!$O$51),"")</f>
        <v/>
      </c>
      <c r="M22" s="66" t="str">
        <f>IF(AND('Mapa de Riesgos'!$Y$52="Alta",'Mapa de Riesgos'!$AA$52="Leve"),CONCATENATE("R7C",'Mapa de Riesgos'!$O$52),"")</f>
        <v/>
      </c>
      <c r="N22" s="66" t="str">
        <f>IF(AND('Mapa de Riesgos'!$Y$53="Alta",'Mapa de Riesgos'!$AA$53="Leve"),CONCATENATE("R7C",'Mapa de Riesgos'!$O$53),"")</f>
        <v/>
      </c>
      <c r="O22" s="67" t="str">
        <f>IF(AND('Mapa de Riesgos'!$Y$54="Alta",'Mapa de Riesgos'!$AA$54="Leve"),CONCATENATE("R7C",'Mapa de Riesgos'!$O$54),"")</f>
        <v/>
      </c>
      <c r="P22" s="65" t="str">
        <f>IF(AND('Mapa de Riesgos'!$Y$49="Alta",'Mapa de Riesgos'!$AA$49="Menor"),CONCATENATE("R7C",'Mapa de Riesgos'!$O$49),"")</f>
        <v/>
      </c>
      <c r="Q22" s="66" t="str">
        <f>IF(AND('Mapa de Riesgos'!$Y$50="Alta",'Mapa de Riesgos'!$AA$50="Menor"),CONCATENATE("R7C",'Mapa de Riesgos'!$O$50),"")</f>
        <v/>
      </c>
      <c r="R22" s="66" t="str">
        <f>IF(AND('Mapa de Riesgos'!$Y$51="Alta",'Mapa de Riesgos'!$AA$51="Menor"),CONCATENATE("R7C",'Mapa de Riesgos'!$O$51),"")</f>
        <v/>
      </c>
      <c r="S22" s="66" t="str">
        <f>IF(AND('Mapa de Riesgos'!$Y$52="Alta",'Mapa de Riesgos'!$AA$52="Menor"),CONCATENATE("R7C",'Mapa de Riesgos'!$O$52),"")</f>
        <v/>
      </c>
      <c r="T22" s="66" t="str">
        <f>IF(AND('Mapa de Riesgos'!$Y$53="Alta",'Mapa de Riesgos'!$AA$53="Menor"),CONCATENATE("R7C",'Mapa de Riesgos'!$O$53),"")</f>
        <v/>
      </c>
      <c r="U22" s="67" t="str">
        <f>IF(AND('Mapa de Riesgos'!$Y$54="Alta",'Mapa de Riesgos'!$AA$54="Menor"),CONCATENATE("R7C",'Mapa de Riesgos'!$O$54),"")</f>
        <v/>
      </c>
      <c r="V22" s="50" t="str">
        <f>IF(AND('Mapa de Riesgos'!$Y$49="Alta",'Mapa de Riesgos'!$AA$49="Moderado"),CONCATENATE("R7C",'Mapa de Riesgos'!$O$49),"")</f>
        <v/>
      </c>
      <c r="W22" s="51" t="str">
        <f>IF(AND('Mapa de Riesgos'!$Y$50="Alta",'Mapa de Riesgos'!$AA$50="Moderado"),CONCATENATE("R7C",'Mapa de Riesgos'!$O$50),"")</f>
        <v/>
      </c>
      <c r="X22" s="51" t="str">
        <f>IF(AND('Mapa de Riesgos'!$Y$51="Alta",'Mapa de Riesgos'!$AA$51="Moderado"),CONCATENATE("R7C",'Mapa de Riesgos'!$O$51),"")</f>
        <v/>
      </c>
      <c r="Y22" s="51" t="str">
        <f>IF(AND('Mapa de Riesgos'!$Y$52="Alta",'Mapa de Riesgos'!$AA$52="Moderado"),CONCATENATE("R7C",'Mapa de Riesgos'!$O$52),"")</f>
        <v/>
      </c>
      <c r="Z22" s="51" t="str">
        <f>IF(AND('Mapa de Riesgos'!$Y$53="Alta",'Mapa de Riesgos'!$AA$53="Moderado"),CONCATENATE("R7C",'Mapa de Riesgos'!$O$53),"")</f>
        <v/>
      </c>
      <c r="AA22" s="52" t="str">
        <f>IF(AND('Mapa de Riesgos'!$Y$54="Alta",'Mapa de Riesgos'!$AA$54="Moderado"),CONCATENATE("R7C",'Mapa de Riesgos'!$O$54),"")</f>
        <v/>
      </c>
      <c r="AB22" s="50" t="str">
        <f>IF(AND('Mapa de Riesgos'!$Y$49="Alta",'Mapa de Riesgos'!$AA$49="Mayor"),CONCATENATE("R7C",'Mapa de Riesgos'!$O$49),"")</f>
        <v/>
      </c>
      <c r="AC22" s="51" t="str">
        <f>IF(AND('Mapa de Riesgos'!$Y$50="Alta",'Mapa de Riesgos'!$AA$50="Mayor"),CONCATENATE("R7C",'Mapa de Riesgos'!$O$50),"")</f>
        <v/>
      </c>
      <c r="AD22" s="51" t="str">
        <f>IF(AND('Mapa de Riesgos'!$Y$51="Alta",'Mapa de Riesgos'!$AA$51="Mayor"),CONCATENATE("R7C",'Mapa de Riesgos'!$O$51),"")</f>
        <v/>
      </c>
      <c r="AE22" s="51" t="str">
        <f>IF(AND('Mapa de Riesgos'!$Y$52="Alta",'Mapa de Riesgos'!$AA$52="Mayor"),CONCATENATE("R7C",'Mapa de Riesgos'!$O$52),"")</f>
        <v/>
      </c>
      <c r="AF22" s="51" t="str">
        <f>IF(AND('Mapa de Riesgos'!$Y$53="Alta",'Mapa de Riesgos'!$AA$53="Mayor"),CONCATENATE("R7C",'Mapa de Riesgos'!$O$53),"")</f>
        <v/>
      </c>
      <c r="AG22" s="52" t="str">
        <f>IF(AND('Mapa de Riesgos'!$Y$54="Alta",'Mapa de Riesgos'!$AA$54="Mayor"),CONCATENATE("R7C",'Mapa de Riesgos'!$O$54),"")</f>
        <v/>
      </c>
      <c r="AH22" s="53" t="str">
        <f>IF(AND('Mapa de Riesgos'!$Y$49="Alta",'Mapa de Riesgos'!$AA$49="Catastrófico"),CONCATENATE("R7C",'Mapa de Riesgos'!$O$49),"")</f>
        <v/>
      </c>
      <c r="AI22" s="54" t="str">
        <f>IF(AND('Mapa de Riesgos'!$Y$50="Alta",'Mapa de Riesgos'!$AA$50="Catastrófico"),CONCATENATE("R7C",'Mapa de Riesgos'!$O$50),"")</f>
        <v/>
      </c>
      <c r="AJ22" s="54" t="str">
        <f>IF(AND('Mapa de Riesgos'!$Y$51="Alta",'Mapa de Riesgos'!$AA$51="Catastrófico"),CONCATENATE("R7C",'Mapa de Riesgos'!$O$51),"")</f>
        <v/>
      </c>
      <c r="AK22" s="54" t="str">
        <f>IF(AND('Mapa de Riesgos'!$Y$52="Alta",'Mapa de Riesgos'!$AA$52="Catastrófico"),CONCATENATE("R7C",'Mapa de Riesgos'!$O$52),"")</f>
        <v/>
      </c>
      <c r="AL22" s="54" t="str">
        <f>IF(AND('Mapa de Riesgos'!$Y$53="Alta",'Mapa de Riesgos'!$AA$53="Catastrófico"),CONCATENATE("R7C",'Mapa de Riesgos'!$O$53),"")</f>
        <v/>
      </c>
      <c r="AM22" s="55" t="str">
        <f>IF(AND('Mapa de Riesgos'!$Y$54="Alta",'Mapa de Riesgos'!$AA$54="Catastrófico"),CONCATENATE("R7C",'Mapa de Riesgos'!$O$54),"")</f>
        <v/>
      </c>
      <c r="AN22" s="81"/>
      <c r="AO22" s="560"/>
      <c r="AP22" s="561"/>
      <c r="AQ22" s="561"/>
      <c r="AR22" s="561"/>
      <c r="AS22" s="561"/>
      <c r="AT22" s="562"/>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509"/>
      <c r="C23" s="509"/>
      <c r="D23" s="510"/>
      <c r="E23" s="550"/>
      <c r="F23" s="551"/>
      <c r="G23" s="551"/>
      <c r="H23" s="551"/>
      <c r="I23" s="551"/>
      <c r="J23" s="65" t="str">
        <f>IF(AND('Mapa de Riesgos'!$Y$55="Alta",'Mapa de Riesgos'!$AA$55="Leve"),CONCATENATE("R8C",'Mapa de Riesgos'!$O$55),"")</f>
        <v/>
      </c>
      <c r="K23" s="66" t="str">
        <f>IF(AND('Mapa de Riesgos'!$Y$56="Alta",'Mapa de Riesgos'!$AA$56="Leve"),CONCATENATE("R8C",'Mapa de Riesgos'!$O$56),"")</f>
        <v/>
      </c>
      <c r="L23" s="66" t="str">
        <f>IF(AND('Mapa de Riesgos'!$Y$57="Alta",'Mapa de Riesgos'!$AA$57="Leve"),CONCATENATE("R8C",'Mapa de Riesgos'!$O$57),"")</f>
        <v/>
      </c>
      <c r="M23" s="66" t="str">
        <f>IF(AND('Mapa de Riesgos'!$Y$58="Alta",'Mapa de Riesgos'!$AA$58="Leve"),CONCATENATE("R8C",'Mapa de Riesgos'!$O$58),"")</f>
        <v/>
      </c>
      <c r="N23" s="66" t="str">
        <f>IF(AND('Mapa de Riesgos'!$Y$59="Alta",'Mapa de Riesgos'!$AA$59="Leve"),CONCATENATE("R8C",'Mapa de Riesgos'!$O$59),"")</f>
        <v/>
      </c>
      <c r="O23" s="67" t="str">
        <f>IF(AND('Mapa de Riesgos'!$Y$60="Alta",'Mapa de Riesgos'!$AA$60="Leve"),CONCATENATE("R8C",'Mapa de Riesgos'!$O$60),"")</f>
        <v/>
      </c>
      <c r="P23" s="65" t="str">
        <f>IF(AND('Mapa de Riesgos'!$Y$55="Alta",'Mapa de Riesgos'!$AA$55="Menor"),CONCATENATE("R8C",'Mapa de Riesgos'!$O$55),"")</f>
        <v/>
      </c>
      <c r="Q23" s="66" t="str">
        <f>IF(AND('Mapa de Riesgos'!$Y$56="Alta",'Mapa de Riesgos'!$AA$56="Menor"),CONCATENATE("R8C",'Mapa de Riesgos'!$O$56),"")</f>
        <v/>
      </c>
      <c r="R23" s="66" t="str">
        <f>IF(AND('Mapa de Riesgos'!$Y$57="Alta",'Mapa de Riesgos'!$AA$57="Menor"),CONCATENATE("R8C",'Mapa de Riesgos'!$O$57),"")</f>
        <v/>
      </c>
      <c r="S23" s="66" t="str">
        <f>IF(AND('Mapa de Riesgos'!$Y$58="Alta",'Mapa de Riesgos'!$AA$58="Menor"),CONCATENATE("R8C",'Mapa de Riesgos'!$O$58),"")</f>
        <v/>
      </c>
      <c r="T23" s="66" t="str">
        <f>IF(AND('Mapa de Riesgos'!$Y$59="Alta",'Mapa de Riesgos'!$AA$59="Menor"),CONCATENATE("R8C",'Mapa de Riesgos'!$O$59),"")</f>
        <v/>
      </c>
      <c r="U23" s="67" t="str">
        <f>IF(AND('Mapa de Riesgos'!$Y$60="Alta",'Mapa de Riesgos'!$AA$60="Menor"),CONCATENATE("R8C",'Mapa de Riesgos'!$O$60),"")</f>
        <v/>
      </c>
      <c r="V23" s="50" t="str">
        <f>IF(AND('Mapa de Riesgos'!$Y$55="Alta",'Mapa de Riesgos'!$AA$55="Moderado"),CONCATENATE("R8C",'Mapa de Riesgos'!$O$55),"")</f>
        <v/>
      </c>
      <c r="W23" s="51" t="str">
        <f>IF(AND('Mapa de Riesgos'!$Y$56="Alta",'Mapa de Riesgos'!$AA$56="Moderado"),CONCATENATE("R8C",'Mapa de Riesgos'!$O$56),"")</f>
        <v/>
      </c>
      <c r="X23" s="51" t="str">
        <f>IF(AND('Mapa de Riesgos'!$Y$57="Alta",'Mapa de Riesgos'!$AA$57="Moderado"),CONCATENATE("R8C",'Mapa de Riesgos'!$O$57),"")</f>
        <v/>
      </c>
      <c r="Y23" s="51" t="str">
        <f>IF(AND('Mapa de Riesgos'!$Y$58="Alta",'Mapa de Riesgos'!$AA$58="Moderado"),CONCATENATE("R8C",'Mapa de Riesgos'!$O$58),"")</f>
        <v/>
      </c>
      <c r="Z23" s="51" t="str">
        <f>IF(AND('Mapa de Riesgos'!$Y$59="Alta",'Mapa de Riesgos'!$AA$59="Moderado"),CONCATENATE("R8C",'Mapa de Riesgos'!$O$59),"")</f>
        <v/>
      </c>
      <c r="AA23" s="52" t="str">
        <f>IF(AND('Mapa de Riesgos'!$Y$60="Alta",'Mapa de Riesgos'!$AA$60="Moderado"),CONCATENATE("R8C",'Mapa de Riesgos'!$O$60),"")</f>
        <v/>
      </c>
      <c r="AB23" s="50" t="str">
        <f>IF(AND('Mapa de Riesgos'!$Y$55="Alta",'Mapa de Riesgos'!$AA$55="Mayor"),CONCATENATE("R8C",'Mapa de Riesgos'!$O$55),"")</f>
        <v/>
      </c>
      <c r="AC23" s="51" t="str">
        <f>IF(AND('Mapa de Riesgos'!$Y$56="Alta",'Mapa de Riesgos'!$AA$56="Mayor"),CONCATENATE("R8C",'Mapa de Riesgos'!$O$56),"")</f>
        <v/>
      </c>
      <c r="AD23" s="51" t="str">
        <f>IF(AND('Mapa de Riesgos'!$Y$57="Alta",'Mapa de Riesgos'!$AA$57="Mayor"),CONCATENATE("R8C",'Mapa de Riesgos'!$O$57),"")</f>
        <v/>
      </c>
      <c r="AE23" s="51" t="str">
        <f>IF(AND('Mapa de Riesgos'!$Y$58="Alta",'Mapa de Riesgos'!$AA$58="Mayor"),CONCATENATE("R8C",'Mapa de Riesgos'!$O$58),"")</f>
        <v/>
      </c>
      <c r="AF23" s="51" t="str">
        <f>IF(AND('Mapa de Riesgos'!$Y$59="Alta",'Mapa de Riesgos'!$AA$59="Mayor"),CONCATENATE("R8C",'Mapa de Riesgos'!$O$59),"")</f>
        <v/>
      </c>
      <c r="AG23" s="52" t="str">
        <f>IF(AND('Mapa de Riesgos'!$Y$60="Alta",'Mapa de Riesgos'!$AA$60="Mayor"),CONCATENATE("R8C",'Mapa de Riesgos'!$O$60),"")</f>
        <v/>
      </c>
      <c r="AH23" s="53" t="str">
        <f>IF(AND('Mapa de Riesgos'!$Y$55="Alta",'Mapa de Riesgos'!$AA$55="Catastrófico"),CONCATENATE("R8C",'Mapa de Riesgos'!$O$55),"")</f>
        <v/>
      </c>
      <c r="AI23" s="54" t="str">
        <f>IF(AND('Mapa de Riesgos'!$Y$56="Alta",'Mapa de Riesgos'!$AA$56="Catastrófico"),CONCATENATE("R8C",'Mapa de Riesgos'!$O$56),"")</f>
        <v/>
      </c>
      <c r="AJ23" s="54" t="str">
        <f>IF(AND('Mapa de Riesgos'!$Y$57="Alta",'Mapa de Riesgos'!$AA$57="Catastrófico"),CONCATENATE("R8C",'Mapa de Riesgos'!$O$57),"")</f>
        <v/>
      </c>
      <c r="AK23" s="54" t="str">
        <f>IF(AND('Mapa de Riesgos'!$Y$58="Alta",'Mapa de Riesgos'!$AA$58="Catastrófico"),CONCATENATE("R8C",'Mapa de Riesgos'!$O$58),"")</f>
        <v/>
      </c>
      <c r="AL23" s="54" t="str">
        <f>IF(AND('Mapa de Riesgos'!$Y$59="Alta",'Mapa de Riesgos'!$AA$59="Catastrófico"),CONCATENATE("R8C",'Mapa de Riesgos'!$O$59),"")</f>
        <v/>
      </c>
      <c r="AM23" s="55" t="str">
        <f>IF(AND('Mapa de Riesgos'!$Y$60="Alta",'Mapa de Riesgos'!$AA$60="Catastrófico"),CONCATENATE("R8C",'Mapa de Riesgos'!$O$60),"")</f>
        <v/>
      </c>
      <c r="AN23" s="81"/>
      <c r="AO23" s="560"/>
      <c r="AP23" s="561"/>
      <c r="AQ23" s="561"/>
      <c r="AR23" s="561"/>
      <c r="AS23" s="561"/>
      <c r="AT23" s="562"/>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509"/>
      <c r="C24" s="509"/>
      <c r="D24" s="510"/>
      <c r="E24" s="550"/>
      <c r="F24" s="551"/>
      <c r="G24" s="551"/>
      <c r="H24" s="551"/>
      <c r="I24" s="551"/>
      <c r="J24" s="65" t="str">
        <f>IF(AND('Mapa de Riesgos'!$Y$61="Alta",'Mapa de Riesgos'!$AA$61="Leve"),CONCATENATE("R9C",'Mapa de Riesgos'!$O$61),"")</f>
        <v/>
      </c>
      <c r="K24" s="66" t="str">
        <f>IF(AND('Mapa de Riesgos'!$Y$62="Alta",'Mapa de Riesgos'!$AA$62="Leve"),CONCATENATE("R9C",'Mapa de Riesgos'!$O$62),"")</f>
        <v/>
      </c>
      <c r="L24" s="66" t="str">
        <f>IF(AND('Mapa de Riesgos'!$Y$63="Alta",'Mapa de Riesgos'!$AA$63="Leve"),CONCATENATE("R9C",'Mapa de Riesgos'!$O$63),"")</f>
        <v/>
      </c>
      <c r="M24" s="66" t="str">
        <f>IF(AND('Mapa de Riesgos'!$Y$64="Alta",'Mapa de Riesgos'!$AA$64="Leve"),CONCATENATE("R9C",'Mapa de Riesgos'!$O$64),"")</f>
        <v/>
      </c>
      <c r="N24" s="66" t="str">
        <f>IF(AND('Mapa de Riesgos'!$Y$65="Alta",'Mapa de Riesgos'!$AA$65="Leve"),CONCATENATE("R9C",'Mapa de Riesgos'!$O$65),"")</f>
        <v/>
      </c>
      <c r="O24" s="67" t="str">
        <f>IF(AND('Mapa de Riesgos'!$Y$66="Alta",'Mapa de Riesgos'!$AA$66="Leve"),CONCATENATE("R9C",'Mapa de Riesgos'!$O$66),"")</f>
        <v/>
      </c>
      <c r="P24" s="65" t="str">
        <f>IF(AND('Mapa de Riesgos'!$Y$61="Alta",'Mapa de Riesgos'!$AA$61="Menor"),CONCATENATE("R9C",'Mapa de Riesgos'!$O$61),"")</f>
        <v/>
      </c>
      <c r="Q24" s="66" t="str">
        <f>IF(AND('Mapa de Riesgos'!$Y$62="Alta",'Mapa de Riesgos'!$AA$62="Menor"),CONCATENATE("R9C",'Mapa de Riesgos'!$O$62),"")</f>
        <v/>
      </c>
      <c r="R24" s="66" t="str">
        <f>IF(AND('Mapa de Riesgos'!$Y$63="Alta",'Mapa de Riesgos'!$AA$63="Menor"),CONCATENATE("R9C",'Mapa de Riesgos'!$O$63),"")</f>
        <v/>
      </c>
      <c r="S24" s="66" t="str">
        <f>IF(AND('Mapa de Riesgos'!$Y$64="Alta",'Mapa de Riesgos'!$AA$64="Menor"),CONCATENATE("R9C",'Mapa de Riesgos'!$O$64),"")</f>
        <v/>
      </c>
      <c r="T24" s="66" t="str">
        <f>IF(AND('Mapa de Riesgos'!$Y$65="Alta",'Mapa de Riesgos'!$AA$65="Menor"),CONCATENATE("R9C",'Mapa de Riesgos'!$O$65),"")</f>
        <v/>
      </c>
      <c r="U24" s="67" t="str">
        <f>IF(AND('Mapa de Riesgos'!$Y$66="Alta",'Mapa de Riesgos'!$AA$66="Menor"),CONCATENATE("R9C",'Mapa de Riesgos'!$O$66),"")</f>
        <v/>
      </c>
      <c r="V24" s="50" t="str">
        <f>IF(AND('Mapa de Riesgos'!$Y$61="Alta",'Mapa de Riesgos'!$AA$61="Moderado"),CONCATENATE("R9C",'Mapa de Riesgos'!$O$61),"")</f>
        <v/>
      </c>
      <c r="W24" s="51" t="str">
        <f>IF(AND('Mapa de Riesgos'!$Y$62="Alta",'Mapa de Riesgos'!$AA$62="Moderado"),CONCATENATE("R9C",'Mapa de Riesgos'!$O$62),"")</f>
        <v/>
      </c>
      <c r="X24" s="51" t="str">
        <f>IF(AND('Mapa de Riesgos'!$Y$63="Alta",'Mapa de Riesgos'!$AA$63="Moderado"),CONCATENATE("R9C",'Mapa de Riesgos'!$O$63),"")</f>
        <v/>
      </c>
      <c r="Y24" s="51" t="str">
        <f>IF(AND('Mapa de Riesgos'!$Y$64="Alta",'Mapa de Riesgos'!$AA$64="Moderado"),CONCATENATE("R9C",'Mapa de Riesgos'!$O$64),"")</f>
        <v/>
      </c>
      <c r="Z24" s="51" t="str">
        <f>IF(AND('Mapa de Riesgos'!$Y$65="Alta",'Mapa de Riesgos'!$AA$65="Moderado"),CONCATENATE("R9C",'Mapa de Riesgos'!$O$65),"")</f>
        <v/>
      </c>
      <c r="AA24" s="52" t="str">
        <f>IF(AND('Mapa de Riesgos'!$Y$66="Alta",'Mapa de Riesgos'!$AA$66="Moderado"),CONCATENATE("R9C",'Mapa de Riesgos'!$O$66),"")</f>
        <v/>
      </c>
      <c r="AB24" s="50" t="str">
        <f>IF(AND('Mapa de Riesgos'!$Y$61="Alta",'Mapa de Riesgos'!$AA$61="Mayor"),CONCATENATE("R9C",'Mapa de Riesgos'!$O$61),"")</f>
        <v/>
      </c>
      <c r="AC24" s="51" t="str">
        <f>IF(AND('Mapa de Riesgos'!$Y$62="Alta",'Mapa de Riesgos'!$AA$62="Mayor"),CONCATENATE("R9C",'Mapa de Riesgos'!$O$62),"")</f>
        <v/>
      </c>
      <c r="AD24" s="51" t="str">
        <f>IF(AND('Mapa de Riesgos'!$Y$63="Alta",'Mapa de Riesgos'!$AA$63="Mayor"),CONCATENATE("R9C",'Mapa de Riesgos'!$O$63),"")</f>
        <v/>
      </c>
      <c r="AE24" s="51" t="str">
        <f>IF(AND('Mapa de Riesgos'!$Y$64="Alta",'Mapa de Riesgos'!$AA$64="Mayor"),CONCATENATE("R9C",'Mapa de Riesgos'!$O$64),"")</f>
        <v/>
      </c>
      <c r="AF24" s="51" t="str">
        <f>IF(AND('Mapa de Riesgos'!$Y$65="Alta",'Mapa de Riesgos'!$AA$65="Mayor"),CONCATENATE("R9C",'Mapa de Riesgos'!$O$65),"")</f>
        <v/>
      </c>
      <c r="AG24" s="52" t="str">
        <f>IF(AND('Mapa de Riesgos'!$Y$66="Alta",'Mapa de Riesgos'!$AA$66="Mayor"),CONCATENATE("R9C",'Mapa de Riesgos'!$O$66),"")</f>
        <v/>
      </c>
      <c r="AH24" s="53" t="str">
        <f>IF(AND('Mapa de Riesgos'!$Y$61="Alta",'Mapa de Riesgos'!$AA$61="Catastrófico"),CONCATENATE("R9C",'Mapa de Riesgos'!$O$61),"")</f>
        <v/>
      </c>
      <c r="AI24" s="54" t="str">
        <f>IF(AND('Mapa de Riesgos'!$Y$62="Alta",'Mapa de Riesgos'!$AA$62="Catastrófico"),CONCATENATE("R9C",'Mapa de Riesgos'!$O$62),"")</f>
        <v/>
      </c>
      <c r="AJ24" s="54" t="str">
        <f>IF(AND('Mapa de Riesgos'!$Y$63="Alta",'Mapa de Riesgos'!$AA$63="Catastrófico"),CONCATENATE("R9C",'Mapa de Riesgos'!$O$63),"")</f>
        <v/>
      </c>
      <c r="AK24" s="54" t="str">
        <f>IF(AND('Mapa de Riesgos'!$Y$64="Alta",'Mapa de Riesgos'!$AA$64="Catastrófico"),CONCATENATE("R9C",'Mapa de Riesgos'!$O$64),"")</f>
        <v/>
      </c>
      <c r="AL24" s="54" t="str">
        <f>IF(AND('Mapa de Riesgos'!$Y$65="Alta",'Mapa de Riesgos'!$AA$65="Catastrófico"),CONCATENATE("R9C",'Mapa de Riesgos'!$O$65),"")</f>
        <v/>
      </c>
      <c r="AM24" s="55" t="str">
        <f>IF(AND('Mapa de Riesgos'!$Y$66="Alta",'Mapa de Riesgos'!$AA$66="Catastrófico"),CONCATENATE("R9C",'Mapa de Riesgos'!$O$66),"")</f>
        <v/>
      </c>
      <c r="AN24" s="81"/>
      <c r="AO24" s="560"/>
      <c r="AP24" s="561"/>
      <c r="AQ24" s="561"/>
      <c r="AR24" s="561"/>
      <c r="AS24" s="561"/>
      <c r="AT24" s="562"/>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509"/>
      <c r="C25" s="509"/>
      <c r="D25" s="510"/>
      <c r="E25" s="553"/>
      <c r="F25" s="554"/>
      <c r="G25" s="554"/>
      <c r="H25" s="554"/>
      <c r="I25" s="554"/>
      <c r="J25" s="68" t="str">
        <f>IF(AND('Mapa de Riesgos'!$Y$67="Alta",'Mapa de Riesgos'!$AA$67="Leve"),CONCATENATE("R10C",'Mapa de Riesgos'!$O$67),"")</f>
        <v/>
      </c>
      <c r="K25" s="69" t="str">
        <f>IF(AND('Mapa de Riesgos'!$Y$68="Alta",'Mapa de Riesgos'!$AA$68="Leve"),CONCATENATE("R10C",'Mapa de Riesgos'!$O$68),"")</f>
        <v/>
      </c>
      <c r="L25" s="69" t="str">
        <f>IF(AND('Mapa de Riesgos'!$Y$69="Alta",'Mapa de Riesgos'!$AA$69="Leve"),CONCATENATE("R10C",'Mapa de Riesgos'!$O$69),"")</f>
        <v/>
      </c>
      <c r="M25" s="69" t="str">
        <f>IF(AND('Mapa de Riesgos'!$Y$70="Alta",'Mapa de Riesgos'!$AA$70="Leve"),CONCATENATE("R10C",'Mapa de Riesgos'!$O$70),"")</f>
        <v/>
      </c>
      <c r="N25" s="69" t="str">
        <f>IF(AND('Mapa de Riesgos'!$Y$71="Alta",'Mapa de Riesgos'!$AA$71="Leve"),CONCATENATE("R10C",'Mapa de Riesgos'!$O$71),"")</f>
        <v/>
      </c>
      <c r="O25" s="70" t="str">
        <f>IF(AND('Mapa de Riesgos'!$Y$72="Alta",'Mapa de Riesgos'!$AA$72="Leve"),CONCATENATE("R10C",'Mapa de Riesgos'!$O$72),"")</f>
        <v/>
      </c>
      <c r="P25" s="68" t="str">
        <f>IF(AND('Mapa de Riesgos'!$Y$67="Alta",'Mapa de Riesgos'!$AA$67="Menor"),CONCATENATE("R10C",'Mapa de Riesgos'!$O$67),"")</f>
        <v/>
      </c>
      <c r="Q25" s="69" t="str">
        <f>IF(AND('Mapa de Riesgos'!$Y$68="Alta",'Mapa de Riesgos'!$AA$68="Menor"),CONCATENATE("R10C",'Mapa de Riesgos'!$O$68),"")</f>
        <v/>
      </c>
      <c r="R25" s="69" t="str">
        <f>IF(AND('Mapa de Riesgos'!$Y$69="Alta",'Mapa de Riesgos'!$AA$69="Menor"),CONCATENATE("R10C",'Mapa de Riesgos'!$O$69),"")</f>
        <v/>
      </c>
      <c r="S25" s="69" t="str">
        <f>IF(AND('Mapa de Riesgos'!$Y$70="Alta",'Mapa de Riesgos'!$AA$70="Menor"),CONCATENATE("R10C",'Mapa de Riesgos'!$O$70),"")</f>
        <v/>
      </c>
      <c r="T25" s="69" t="str">
        <f>IF(AND('Mapa de Riesgos'!$Y$71="Alta",'Mapa de Riesgos'!$AA$71="Menor"),CONCATENATE("R10C",'Mapa de Riesgos'!$O$71),"")</f>
        <v/>
      </c>
      <c r="U25" s="70" t="str">
        <f>IF(AND('Mapa de Riesgos'!$Y$72="Alta",'Mapa de Riesgos'!$AA$72="Menor"),CONCATENATE("R10C",'Mapa de Riesgos'!$O$72),"")</f>
        <v/>
      </c>
      <c r="V25" s="56" t="str">
        <f>IF(AND('Mapa de Riesgos'!$Y$67="Alta",'Mapa de Riesgos'!$AA$67="Moderado"),CONCATENATE("R10C",'Mapa de Riesgos'!$O$67),"")</f>
        <v/>
      </c>
      <c r="W25" s="57" t="str">
        <f>IF(AND('Mapa de Riesgos'!$Y$68="Alta",'Mapa de Riesgos'!$AA$68="Moderado"),CONCATENATE("R10C",'Mapa de Riesgos'!$O$68),"")</f>
        <v/>
      </c>
      <c r="X25" s="57" t="str">
        <f>IF(AND('Mapa de Riesgos'!$Y$69="Alta",'Mapa de Riesgos'!$AA$69="Moderado"),CONCATENATE("R10C",'Mapa de Riesgos'!$O$69),"")</f>
        <v/>
      </c>
      <c r="Y25" s="57" t="str">
        <f>IF(AND('Mapa de Riesgos'!$Y$70="Alta",'Mapa de Riesgos'!$AA$70="Moderado"),CONCATENATE("R10C",'Mapa de Riesgos'!$O$70),"")</f>
        <v/>
      </c>
      <c r="Z25" s="57" t="str">
        <f>IF(AND('Mapa de Riesgos'!$Y$71="Alta",'Mapa de Riesgos'!$AA$71="Moderado"),CONCATENATE("R10C",'Mapa de Riesgos'!$O$71),"")</f>
        <v/>
      </c>
      <c r="AA25" s="58" t="str">
        <f>IF(AND('Mapa de Riesgos'!$Y$72="Alta",'Mapa de Riesgos'!$AA$72="Moderado"),CONCATENATE("R10C",'Mapa de Riesgos'!$O$72),"")</f>
        <v/>
      </c>
      <c r="AB25" s="56" t="str">
        <f>IF(AND('Mapa de Riesgos'!$Y$67="Alta",'Mapa de Riesgos'!$AA$67="Mayor"),CONCATENATE("R10C",'Mapa de Riesgos'!$O$67),"")</f>
        <v/>
      </c>
      <c r="AC25" s="57" t="str">
        <f>IF(AND('Mapa de Riesgos'!$Y$68="Alta",'Mapa de Riesgos'!$AA$68="Mayor"),CONCATENATE("R10C",'Mapa de Riesgos'!$O$68),"")</f>
        <v/>
      </c>
      <c r="AD25" s="57" t="str">
        <f>IF(AND('Mapa de Riesgos'!$Y$69="Alta",'Mapa de Riesgos'!$AA$69="Mayor"),CONCATENATE("R10C",'Mapa de Riesgos'!$O$69),"")</f>
        <v/>
      </c>
      <c r="AE25" s="57" t="str">
        <f>IF(AND('Mapa de Riesgos'!$Y$70="Alta",'Mapa de Riesgos'!$AA$70="Mayor"),CONCATENATE("R10C",'Mapa de Riesgos'!$O$70),"")</f>
        <v/>
      </c>
      <c r="AF25" s="57" t="str">
        <f>IF(AND('Mapa de Riesgos'!$Y$71="Alta",'Mapa de Riesgos'!$AA$71="Mayor"),CONCATENATE("R10C",'Mapa de Riesgos'!$O$71),"")</f>
        <v/>
      </c>
      <c r="AG25" s="58" t="str">
        <f>IF(AND('Mapa de Riesgos'!$Y$72="Alta",'Mapa de Riesgos'!$AA$72="Mayor"),CONCATENATE("R10C",'Mapa de Riesgos'!$O$72),"")</f>
        <v/>
      </c>
      <c r="AH25" s="59" t="str">
        <f>IF(AND('Mapa de Riesgos'!$Y$67="Alta",'Mapa de Riesgos'!$AA$67="Catastrófico"),CONCATENATE("R10C",'Mapa de Riesgos'!$O$67),"")</f>
        <v/>
      </c>
      <c r="AI25" s="60" t="str">
        <f>IF(AND('Mapa de Riesgos'!$Y$68="Alta",'Mapa de Riesgos'!$AA$68="Catastrófico"),CONCATENATE("R10C",'Mapa de Riesgos'!$O$68),"")</f>
        <v/>
      </c>
      <c r="AJ25" s="60" t="str">
        <f>IF(AND('Mapa de Riesgos'!$Y$69="Alta",'Mapa de Riesgos'!$AA$69="Catastrófico"),CONCATENATE("R10C",'Mapa de Riesgos'!$O$69),"")</f>
        <v/>
      </c>
      <c r="AK25" s="60" t="str">
        <f>IF(AND('Mapa de Riesgos'!$Y$70="Alta",'Mapa de Riesgos'!$AA$70="Catastrófico"),CONCATENATE("R10C",'Mapa de Riesgos'!$O$70),"")</f>
        <v/>
      </c>
      <c r="AL25" s="60" t="str">
        <f>IF(AND('Mapa de Riesgos'!$Y$71="Alta",'Mapa de Riesgos'!$AA$71="Catastrófico"),CONCATENATE("R10C",'Mapa de Riesgos'!$O$71),"")</f>
        <v/>
      </c>
      <c r="AM25" s="61" t="str">
        <f>IF(AND('Mapa de Riesgos'!$Y$72="Alta",'Mapa de Riesgos'!$AA$72="Catastrófico"),CONCATENATE("R10C",'Mapa de Riesgos'!$O$72),"")</f>
        <v/>
      </c>
      <c r="AN25" s="81"/>
      <c r="AO25" s="563"/>
      <c r="AP25" s="564"/>
      <c r="AQ25" s="564"/>
      <c r="AR25" s="564"/>
      <c r="AS25" s="564"/>
      <c r="AT25" s="565"/>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509"/>
      <c r="C26" s="509"/>
      <c r="D26" s="510"/>
      <c r="E26" s="547" t="s">
        <v>169</v>
      </c>
      <c r="F26" s="548"/>
      <c r="G26" s="548"/>
      <c r="H26" s="548"/>
      <c r="I26" s="549"/>
      <c r="J26" s="62" t="str">
        <f>IF(AND('Mapa de Riesgos'!$Y$12="Media",'Mapa de Riesgos'!$AA$12="Leve"),CONCATENATE("R1C",'Mapa de Riesgos'!$O$12),"")</f>
        <v/>
      </c>
      <c r="K26" s="63" t="str">
        <f>IF(AND('Mapa de Riesgos'!$Y$14="Media",'Mapa de Riesgos'!$AA$14="Leve"),CONCATENATE("R1C",'Mapa de Riesgos'!$O$14),"")</f>
        <v/>
      </c>
      <c r="L26" s="63" t="str">
        <f>IF(AND('Mapa de Riesgos'!$Y$15="Media",'Mapa de Riesgos'!$AA$15="Leve"),CONCATENATE("R1C",'Mapa de Riesgos'!$O$15),"")</f>
        <v/>
      </c>
      <c r="M26" s="63" t="str">
        <f>IF(AND('Mapa de Riesgos'!$Y$16="Media",'Mapa de Riesgos'!$AA$16="Leve"),CONCATENATE("R1C",'Mapa de Riesgos'!$O$16),"")</f>
        <v/>
      </c>
      <c r="N26" s="63" t="str">
        <f>IF(AND('Mapa de Riesgos'!$Y$17="Media",'Mapa de Riesgos'!$AA$17="Leve"),CONCATENATE("R1C",'Mapa de Riesgos'!$O$17),"")</f>
        <v/>
      </c>
      <c r="O26" s="64" t="str">
        <f>IF(AND('Mapa de Riesgos'!$Y$18="Media",'Mapa de Riesgos'!$AA$18="Leve"),CONCATENATE("R1C",'Mapa de Riesgos'!$O$18),"")</f>
        <v/>
      </c>
      <c r="P26" s="62" t="str">
        <f>IF(AND('Mapa de Riesgos'!$Y$12="Media",'Mapa de Riesgos'!$AA$12="Menor"),CONCATENATE("R1C",'Mapa de Riesgos'!$O$12),"")</f>
        <v/>
      </c>
      <c r="Q26" s="63" t="str">
        <f>IF(AND('Mapa de Riesgos'!$Y$14="Media",'Mapa de Riesgos'!$AA$14="Menor"),CONCATENATE("R1C",'Mapa de Riesgos'!$O$14),"")</f>
        <v/>
      </c>
      <c r="R26" s="63" t="str">
        <f>IF(AND('Mapa de Riesgos'!$Y$15="Media",'Mapa de Riesgos'!$AA$15="Menor"),CONCATENATE("R1C",'Mapa de Riesgos'!$O$15),"")</f>
        <v/>
      </c>
      <c r="S26" s="63" t="str">
        <f>IF(AND('Mapa de Riesgos'!$Y$16="Media",'Mapa de Riesgos'!$AA$16="Menor"),CONCATENATE("R1C",'Mapa de Riesgos'!$O$16),"")</f>
        <v/>
      </c>
      <c r="T26" s="63" t="str">
        <f>IF(AND('Mapa de Riesgos'!$Y$17="Media",'Mapa de Riesgos'!$AA$17="Menor"),CONCATENATE("R1C",'Mapa de Riesgos'!$O$17),"")</f>
        <v/>
      </c>
      <c r="U26" s="64" t="str">
        <f>IF(AND('Mapa de Riesgos'!$Y$18="Media",'Mapa de Riesgos'!$AA$18="Menor"),CONCATENATE("R1C",'Mapa de Riesgos'!$O$18),"")</f>
        <v/>
      </c>
      <c r="V26" s="62" t="str">
        <f>IF(AND('Mapa de Riesgos'!$Y$12="Media",'Mapa de Riesgos'!$AA$12="Moderado"),CONCATENATE("R1C",'Mapa de Riesgos'!$O$12),"")</f>
        <v/>
      </c>
      <c r="W26" s="63" t="str">
        <f>IF(AND('Mapa de Riesgos'!$Y$14="Media",'Mapa de Riesgos'!$AA$14="Moderado"),CONCATENATE("R1C",'Mapa de Riesgos'!$O$14),"")</f>
        <v/>
      </c>
      <c r="X26" s="63" t="str">
        <f>IF(AND('Mapa de Riesgos'!$Y$15="Media",'Mapa de Riesgos'!$AA$15="Moderado"),CONCATENATE("R1C",'Mapa de Riesgos'!$O$15),"")</f>
        <v/>
      </c>
      <c r="Y26" s="63" t="str">
        <f>IF(AND('Mapa de Riesgos'!$Y$16="Media",'Mapa de Riesgos'!$AA$16="Moderado"),CONCATENATE("R1C",'Mapa de Riesgos'!$O$16),"")</f>
        <v/>
      </c>
      <c r="Z26" s="63" t="str">
        <f>IF(AND('Mapa de Riesgos'!$Y$17="Media",'Mapa de Riesgos'!$AA$17="Moderado"),CONCATENATE("R1C",'Mapa de Riesgos'!$O$17),"")</f>
        <v/>
      </c>
      <c r="AA26" s="64" t="str">
        <f>IF(AND('Mapa de Riesgos'!$Y$18="Media",'Mapa de Riesgos'!$AA$18="Moderado"),CONCATENATE("R1C",'Mapa de Riesgos'!$O$18),"")</f>
        <v/>
      </c>
      <c r="AB26" s="44" t="str">
        <f>IF(AND('Mapa de Riesgos'!$Y$12="Media",'Mapa de Riesgos'!$AA$12="Mayor"),CONCATENATE("R1C",'Mapa de Riesgos'!$O$12),"")</f>
        <v/>
      </c>
      <c r="AC26" s="45" t="str">
        <f>IF(AND('Mapa de Riesgos'!$Y$14="Media",'Mapa de Riesgos'!$AA$14="Mayor"),CONCATENATE("R1C",'Mapa de Riesgos'!$O$14),"")</f>
        <v/>
      </c>
      <c r="AD26" s="45" t="str">
        <f>IF(AND('Mapa de Riesgos'!$Y$15="Media",'Mapa de Riesgos'!$AA$15="Mayor"),CONCATENATE("R1C",'Mapa de Riesgos'!$O$15),"")</f>
        <v/>
      </c>
      <c r="AE26" s="45" t="str">
        <f>IF(AND('Mapa de Riesgos'!$Y$16="Media",'Mapa de Riesgos'!$AA$16="Mayor"),CONCATENATE("R1C",'Mapa de Riesgos'!$O$16),"")</f>
        <v/>
      </c>
      <c r="AF26" s="45" t="str">
        <f>IF(AND('Mapa de Riesgos'!$Y$17="Media",'Mapa de Riesgos'!$AA$17="Mayor"),CONCATENATE("R1C",'Mapa de Riesgos'!$O$17),"")</f>
        <v/>
      </c>
      <c r="AG26" s="46" t="str">
        <f>IF(AND('Mapa de Riesgos'!$Y$18="Media",'Mapa de Riesgos'!$AA$18="Mayor"),CONCATENATE("R1C",'Mapa de Riesgos'!$O$18),"")</f>
        <v/>
      </c>
      <c r="AH26" s="47" t="str">
        <f>IF(AND('Mapa de Riesgos'!$Y$12="Media",'Mapa de Riesgos'!$AA$12="Catastrófico"),CONCATENATE("R1C",'Mapa de Riesgos'!$O$12),"")</f>
        <v/>
      </c>
      <c r="AI26" s="48" t="str">
        <f>IF(AND('Mapa de Riesgos'!$Y$14="Media",'Mapa de Riesgos'!$AA$14="Catastrófico"),CONCATENATE("R1C",'Mapa de Riesgos'!$O$14),"")</f>
        <v/>
      </c>
      <c r="AJ26" s="48" t="str">
        <f>IF(AND('Mapa de Riesgos'!$Y$15="Media",'Mapa de Riesgos'!$AA$15="Catastrófico"),CONCATENATE("R1C",'Mapa de Riesgos'!$O$15),"")</f>
        <v/>
      </c>
      <c r="AK26" s="48" t="str">
        <f>IF(AND('Mapa de Riesgos'!$Y$16="Media",'Mapa de Riesgos'!$AA$16="Catastrófico"),CONCATENATE("R1C",'Mapa de Riesgos'!$O$16),"")</f>
        <v/>
      </c>
      <c r="AL26" s="48" t="str">
        <f>IF(AND('Mapa de Riesgos'!$Y$17="Media",'Mapa de Riesgos'!$AA$17="Catastrófico"),CONCATENATE("R1C",'Mapa de Riesgos'!$O$17),"")</f>
        <v/>
      </c>
      <c r="AM26" s="49" t="str">
        <f>IF(AND('Mapa de Riesgos'!$Y$18="Media",'Mapa de Riesgos'!$AA$18="Catastrófico"),CONCATENATE("R1C",'Mapa de Riesgos'!$O$18),"")</f>
        <v/>
      </c>
      <c r="AN26" s="81"/>
      <c r="AO26" s="587" t="s">
        <v>170</v>
      </c>
      <c r="AP26" s="588"/>
      <c r="AQ26" s="588"/>
      <c r="AR26" s="588"/>
      <c r="AS26" s="588"/>
      <c r="AT26" s="589"/>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509"/>
      <c r="C27" s="509"/>
      <c r="D27" s="510"/>
      <c r="E27" s="566"/>
      <c r="F27" s="551"/>
      <c r="G27" s="551"/>
      <c r="H27" s="551"/>
      <c r="I27" s="552"/>
      <c r="J27" s="65" t="str">
        <f>IF(AND('Mapa de Riesgos'!$Y$19="Media",'Mapa de Riesgos'!$AA$19="Leve"),CONCATENATE("R2C",'Mapa de Riesgos'!$O$19),"")</f>
        <v/>
      </c>
      <c r="K27" s="66" t="str">
        <f>IF(AND('Mapa de Riesgos'!$Y$20="Media",'Mapa de Riesgos'!$AA$20="Leve"),CONCATENATE("R2C",'Mapa de Riesgos'!$O$20),"")</f>
        <v/>
      </c>
      <c r="L27" s="66" t="str">
        <f>IF(AND('Mapa de Riesgos'!$Y$21="Media",'Mapa de Riesgos'!$AA$21="Leve"),CONCATENATE("R2C",'Mapa de Riesgos'!$O$21),"")</f>
        <v/>
      </c>
      <c r="M27" s="66" t="str">
        <f>IF(AND('Mapa de Riesgos'!$Y$22="Media",'Mapa de Riesgos'!$AA$22="Leve"),CONCATENATE("R2C",'Mapa de Riesgos'!$O$22),"")</f>
        <v/>
      </c>
      <c r="N27" s="66" t="str">
        <f>IF(AND('Mapa de Riesgos'!$Y$23="Media",'Mapa de Riesgos'!$AA$23="Leve"),CONCATENATE("R2C",'Mapa de Riesgos'!$O$23),"")</f>
        <v/>
      </c>
      <c r="O27" s="67" t="str">
        <f>IF(AND('Mapa de Riesgos'!$Y$24="Media",'Mapa de Riesgos'!$AA$24="Leve"),CONCATENATE("R2C",'Mapa de Riesgos'!$O$24),"")</f>
        <v/>
      </c>
      <c r="P27" s="65" t="str">
        <f>IF(AND('Mapa de Riesgos'!$Y$19="Media",'Mapa de Riesgos'!$AA$19="Menor"),CONCATENATE("R2C",'Mapa de Riesgos'!$O$19),"")</f>
        <v/>
      </c>
      <c r="Q27" s="66" t="str">
        <f>IF(AND('Mapa de Riesgos'!$Y$20="Media",'Mapa de Riesgos'!$AA$20="Menor"),CONCATENATE("R2C",'Mapa de Riesgos'!$O$20),"")</f>
        <v/>
      </c>
      <c r="R27" s="66" t="str">
        <f>IF(AND('Mapa de Riesgos'!$Y$21="Media",'Mapa de Riesgos'!$AA$21="Menor"),CONCATENATE("R2C",'Mapa de Riesgos'!$O$21),"")</f>
        <v/>
      </c>
      <c r="S27" s="66" t="str">
        <f>IF(AND('Mapa de Riesgos'!$Y$22="Media",'Mapa de Riesgos'!$AA$22="Menor"),CONCATENATE("R2C",'Mapa de Riesgos'!$O$22),"")</f>
        <v/>
      </c>
      <c r="T27" s="66" t="str">
        <f>IF(AND('Mapa de Riesgos'!$Y$23="Media",'Mapa de Riesgos'!$AA$23="Menor"),CONCATENATE("R2C",'Mapa de Riesgos'!$O$23),"")</f>
        <v/>
      </c>
      <c r="U27" s="67" t="str">
        <f>IF(AND('Mapa de Riesgos'!$Y$24="Media",'Mapa de Riesgos'!$AA$24="Menor"),CONCATENATE("R2C",'Mapa de Riesgos'!$O$24),"")</f>
        <v/>
      </c>
      <c r="V27" s="65" t="str">
        <f>IF(AND('Mapa de Riesgos'!$Y$19="Media",'Mapa de Riesgos'!$AA$19="Moderado"),CONCATENATE("R2C",'Mapa de Riesgos'!$O$19),"")</f>
        <v/>
      </c>
      <c r="W27" s="66" t="str">
        <f>IF(AND('Mapa de Riesgos'!$Y$20="Media",'Mapa de Riesgos'!$AA$20="Moderado"),CONCATENATE("R2C",'Mapa de Riesgos'!$O$20),"")</f>
        <v/>
      </c>
      <c r="X27" s="66" t="str">
        <f>IF(AND('Mapa de Riesgos'!$Y$21="Media",'Mapa de Riesgos'!$AA$21="Moderado"),CONCATENATE("R2C",'Mapa de Riesgos'!$O$21),"")</f>
        <v/>
      </c>
      <c r="Y27" s="66" t="str">
        <f>IF(AND('Mapa de Riesgos'!$Y$22="Media",'Mapa de Riesgos'!$AA$22="Moderado"),CONCATENATE("R2C",'Mapa de Riesgos'!$O$22),"")</f>
        <v/>
      </c>
      <c r="Z27" s="66" t="str">
        <f>IF(AND('Mapa de Riesgos'!$Y$23="Media",'Mapa de Riesgos'!$AA$23="Moderado"),CONCATENATE("R2C",'Mapa de Riesgos'!$O$23),"")</f>
        <v/>
      </c>
      <c r="AA27" s="67" t="str">
        <f>IF(AND('Mapa de Riesgos'!$Y$24="Media",'Mapa de Riesgos'!$AA$24="Moderado"),CONCATENATE("R2C",'Mapa de Riesgos'!$O$24),"")</f>
        <v/>
      </c>
      <c r="AB27" s="50" t="str">
        <f>IF(AND('Mapa de Riesgos'!$Y$19="Media",'Mapa de Riesgos'!$AA$19="Mayor"),CONCATENATE("R2C",'Mapa de Riesgos'!$O$19),"")</f>
        <v/>
      </c>
      <c r="AC27" s="51" t="str">
        <f>IF(AND('Mapa de Riesgos'!$Y$20="Media",'Mapa de Riesgos'!$AA$20="Mayor"),CONCATENATE("R2C",'Mapa de Riesgos'!$O$20),"")</f>
        <v/>
      </c>
      <c r="AD27" s="51" t="str">
        <f>IF(AND('Mapa de Riesgos'!$Y$21="Media",'Mapa de Riesgos'!$AA$21="Mayor"),CONCATENATE("R2C",'Mapa de Riesgos'!$O$21),"")</f>
        <v/>
      </c>
      <c r="AE27" s="51" t="str">
        <f>IF(AND('Mapa de Riesgos'!$Y$22="Media",'Mapa de Riesgos'!$AA$22="Mayor"),CONCATENATE("R2C",'Mapa de Riesgos'!$O$22),"")</f>
        <v/>
      </c>
      <c r="AF27" s="51" t="str">
        <f>IF(AND('Mapa de Riesgos'!$Y$23="Media",'Mapa de Riesgos'!$AA$23="Mayor"),CONCATENATE("R2C",'Mapa de Riesgos'!$O$23),"")</f>
        <v/>
      </c>
      <c r="AG27" s="52" t="str">
        <f>IF(AND('Mapa de Riesgos'!$Y$24="Media",'Mapa de Riesgos'!$AA$24="Mayor"),CONCATENATE("R2C",'Mapa de Riesgos'!$O$24),"")</f>
        <v/>
      </c>
      <c r="AH27" s="53" t="str">
        <f>IF(AND('Mapa de Riesgos'!$Y$19="Media",'Mapa de Riesgos'!$AA$19="Catastrófico"),CONCATENATE("R2C",'Mapa de Riesgos'!$O$19),"")</f>
        <v/>
      </c>
      <c r="AI27" s="54" t="str">
        <f>IF(AND('Mapa de Riesgos'!$Y$20="Media",'Mapa de Riesgos'!$AA$20="Catastrófico"),CONCATENATE("R2C",'Mapa de Riesgos'!$O$20),"")</f>
        <v/>
      </c>
      <c r="AJ27" s="54" t="str">
        <f>IF(AND('Mapa de Riesgos'!$Y$21="Media",'Mapa de Riesgos'!$AA$21="Catastrófico"),CONCATENATE("R2C",'Mapa de Riesgos'!$O$21),"")</f>
        <v/>
      </c>
      <c r="AK27" s="54" t="str">
        <f>IF(AND('Mapa de Riesgos'!$Y$22="Media",'Mapa de Riesgos'!$AA$22="Catastrófico"),CONCATENATE("R2C",'Mapa de Riesgos'!$O$22),"")</f>
        <v/>
      </c>
      <c r="AL27" s="54" t="str">
        <f>IF(AND('Mapa de Riesgos'!$Y$23="Media",'Mapa de Riesgos'!$AA$23="Catastrófico"),CONCATENATE("R2C",'Mapa de Riesgos'!$O$23),"")</f>
        <v/>
      </c>
      <c r="AM27" s="55" t="str">
        <f>IF(AND('Mapa de Riesgos'!$Y$24="Media",'Mapa de Riesgos'!$AA$24="Catastrófico"),CONCATENATE("R2C",'Mapa de Riesgos'!$O$24),"")</f>
        <v/>
      </c>
      <c r="AN27" s="81"/>
      <c r="AO27" s="590"/>
      <c r="AP27" s="591"/>
      <c r="AQ27" s="591"/>
      <c r="AR27" s="591"/>
      <c r="AS27" s="591"/>
      <c r="AT27" s="592"/>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509"/>
      <c r="C28" s="509"/>
      <c r="D28" s="510"/>
      <c r="E28" s="550"/>
      <c r="F28" s="551"/>
      <c r="G28" s="551"/>
      <c r="H28" s="551"/>
      <c r="I28" s="552"/>
      <c r="J28" s="65" t="str">
        <f>IF(AND('Mapa de Riesgos'!$Y$25="Media",'Mapa de Riesgos'!$AA$25="Leve"),CONCATENATE("R3C",'Mapa de Riesgos'!$O$25),"")</f>
        <v/>
      </c>
      <c r="K28" s="66" t="str">
        <f>IF(AND('Mapa de Riesgos'!$Y$26="Media",'Mapa de Riesgos'!$AA$26="Leve"),CONCATENATE("R3C",'Mapa de Riesgos'!$O$26),"")</f>
        <v/>
      </c>
      <c r="L28" s="66" t="str">
        <f>IF(AND('Mapa de Riesgos'!$Y$27="Media",'Mapa de Riesgos'!$AA$27="Leve"),CONCATENATE("R3C",'Mapa de Riesgos'!$O$27),"")</f>
        <v/>
      </c>
      <c r="M28" s="66" t="str">
        <f>IF(AND('Mapa de Riesgos'!$Y$28="Media",'Mapa de Riesgos'!$AA$28="Leve"),CONCATENATE("R3C",'Mapa de Riesgos'!$O$28),"")</f>
        <v/>
      </c>
      <c r="N28" s="66" t="str">
        <f>IF(AND('Mapa de Riesgos'!$Y$29="Media",'Mapa de Riesgos'!$AA$29="Leve"),CONCATENATE("R3C",'Mapa de Riesgos'!$O$29),"")</f>
        <v/>
      </c>
      <c r="O28" s="67" t="str">
        <f>IF(AND('Mapa de Riesgos'!$Y$30="Media",'Mapa de Riesgos'!$AA$30="Leve"),CONCATENATE("R3C",'Mapa de Riesgos'!$O$30),"")</f>
        <v/>
      </c>
      <c r="P28" s="65" t="str">
        <f>IF(AND('Mapa de Riesgos'!$Y$25="Media",'Mapa de Riesgos'!$AA$25="Menor"),CONCATENATE("R3C",'Mapa de Riesgos'!$O$25),"")</f>
        <v/>
      </c>
      <c r="Q28" s="66" t="str">
        <f>IF(AND('Mapa de Riesgos'!$Y$26="Media",'Mapa de Riesgos'!$AA$26="Menor"),CONCATENATE("R3C",'Mapa de Riesgos'!$O$26),"")</f>
        <v/>
      </c>
      <c r="R28" s="66" t="str">
        <f>IF(AND('Mapa de Riesgos'!$Y$27="Media",'Mapa de Riesgos'!$AA$27="Menor"),CONCATENATE("R3C",'Mapa de Riesgos'!$O$27),"")</f>
        <v/>
      </c>
      <c r="S28" s="66" t="str">
        <f>IF(AND('Mapa de Riesgos'!$Y$28="Media",'Mapa de Riesgos'!$AA$28="Menor"),CONCATENATE("R3C",'Mapa de Riesgos'!$O$28),"")</f>
        <v/>
      </c>
      <c r="T28" s="66" t="str">
        <f>IF(AND('Mapa de Riesgos'!$Y$29="Media",'Mapa de Riesgos'!$AA$29="Menor"),CONCATENATE("R3C",'Mapa de Riesgos'!$O$29),"")</f>
        <v/>
      </c>
      <c r="U28" s="67" t="str">
        <f>IF(AND('Mapa de Riesgos'!$Y$30="Media",'Mapa de Riesgos'!$AA$30="Menor"),CONCATENATE("R3C",'Mapa de Riesgos'!$O$30),"")</f>
        <v/>
      </c>
      <c r="V28" s="65" t="str">
        <f>IF(AND('Mapa de Riesgos'!$Y$25="Media",'Mapa de Riesgos'!$AA$25="Moderado"),CONCATENATE("R3C",'Mapa de Riesgos'!$O$25),"")</f>
        <v/>
      </c>
      <c r="W28" s="66" t="str">
        <f>IF(AND('Mapa de Riesgos'!$Y$26="Media",'Mapa de Riesgos'!$AA$26="Moderado"),CONCATENATE("R3C",'Mapa de Riesgos'!$O$26),"")</f>
        <v/>
      </c>
      <c r="X28" s="66" t="str">
        <f>IF(AND('Mapa de Riesgos'!$Y$27="Media",'Mapa de Riesgos'!$AA$27="Moderado"),CONCATENATE("R3C",'Mapa de Riesgos'!$O$27),"")</f>
        <v/>
      </c>
      <c r="Y28" s="66" t="str">
        <f>IF(AND('Mapa de Riesgos'!$Y$28="Media",'Mapa de Riesgos'!$AA$28="Moderado"),CONCATENATE("R3C",'Mapa de Riesgos'!$O$28),"")</f>
        <v/>
      </c>
      <c r="Z28" s="66" t="str">
        <f>IF(AND('Mapa de Riesgos'!$Y$29="Media",'Mapa de Riesgos'!$AA$29="Moderado"),CONCATENATE("R3C",'Mapa de Riesgos'!$O$29),"")</f>
        <v/>
      </c>
      <c r="AA28" s="67" t="str">
        <f>IF(AND('Mapa de Riesgos'!$Y$30="Media",'Mapa de Riesgos'!$AA$30="Moderado"),CONCATENATE("R3C",'Mapa de Riesgos'!$O$30),"")</f>
        <v/>
      </c>
      <c r="AB28" s="50" t="str">
        <f>IF(AND('Mapa de Riesgos'!$Y$25="Media",'Mapa de Riesgos'!$AA$25="Mayor"),CONCATENATE("R3C",'Mapa de Riesgos'!$O$25),"")</f>
        <v/>
      </c>
      <c r="AC28" s="51" t="str">
        <f>IF(AND('Mapa de Riesgos'!$Y$26="Media",'Mapa de Riesgos'!$AA$26="Mayor"),CONCATENATE("R3C",'Mapa de Riesgos'!$O$26),"")</f>
        <v/>
      </c>
      <c r="AD28" s="51" t="str">
        <f>IF(AND('Mapa de Riesgos'!$Y$27="Media",'Mapa de Riesgos'!$AA$27="Mayor"),CONCATENATE("R3C",'Mapa de Riesgos'!$O$27),"")</f>
        <v/>
      </c>
      <c r="AE28" s="51" t="str">
        <f>IF(AND('Mapa de Riesgos'!$Y$28="Media",'Mapa de Riesgos'!$AA$28="Mayor"),CONCATENATE("R3C",'Mapa de Riesgos'!$O$28),"")</f>
        <v/>
      </c>
      <c r="AF28" s="51" t="str">
        <f>IF(AND('Mapa de Riesgos'!$Y$29="Media",'Mapa de Riesgos'!$AA$29="Mayor"),CONCATENATE("R3C",'Mapa de Riesgos'!$O$29),"")</f>
        <v/>
      </c>
      <c r="AG28" s="52" t="str">
        <f>IF(AND('Mapa de Riesgos'!$Y$30="Media",'Mapa de Riesgos'!$AA$30="Mayor"),CONCATENATE("R3C",'Mapa de Riesgos'!$O$30),"")</f>
        <v/>
      </c>
      <c r="AH28" s="53" t="str">
        <f>IF(AND('Mapa de Riesgos'!$Y$25="Media",'Mapa de Riesgos'!$AA$25="Catastrófico"),CONCATENATE("R3C",'Mapa de Riesgos'!$O$25),"")</f>
        <v/>
      </c>
      <c r="AI28" s="54" t="str">
        <f>IF(AND('Mapa de Riesgos'!$Y$26="Media",'Mapa de Riesgos'!$AA$26="Catastrófico"),CONCATENATE("R3C",'Mapa de Riesgos'!$O$26),"")</f>
        <v/>
      </c>
      <c r="AJ28" s="54" t="str">
        <f>IF(AND('Mapa de Riesgos'!$Y$27="Media",'Mapa de Riesgos'!$AA$27="Catastrófico"),CONCATENATE("R3C",'Mapa de Riesgos'!$O$27),"")</f>
        <v/>
      </c>
      <c r="AK28" s="54" t="str">
        <f>IF(AND('Mapa de Riesgos'!$Y$28="Media",'Mapa de Riesgos'!$AA$28="Catastrófico"),CONCATENATE("R3C",'Mapa de Riesgos'!$O$28),"")</f>
        <v/>
      </c>
      <c r="AL28" s="54" t="str">
        <f>IF(AND('Mapa de Riesgos'!$Y$29="Media",'Mapa de Riesgos'!$AA$29="Catastrófico"),CONCATENATE("R3C",'Mapa de Riesgos'!$O$29),"")</f>
        <v/>
      </c>
      <c r="AM28" s="55" t="str">
        <f>IF(AND('Mapa de Riesgos'!$Y$30="Media",'Mapa de Riesgos'!$AA$30="Catastrófico"),CONCATENATE("R3C",'Mapa de Riesgos'!$O$30),"")</f>
        <v/>
      </c>
      <c r="AN28" s="81"/>
      <c r="AO28" s="590"/>
      <c r="AP28" s="591"/>
      <c r="AQ28" s="591"/>
      <c r="AR28" s="591"/>
      <c r="AS28" s="591"/>
      <c r="AT28" s="592"/>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509"/>
      <c r="C29" s="509"/>
      <c r="D29" s="510"/>
      <c r="E29" s="550"/>
      <c r="F29" s="551"/>
      <c r="G29" s="551"/>
      <c r="H29" s="551"/>
      <c r="I29" s="552"/>
      <c r="J29" s="65" t="str">
        <f>IF(AND('Mapa de Riesgos'!$Y$31="Media",'Mapa de Riesgos'!$AA$31="Leve"),CONCATENATE("R4C",'Mapa de Riesgos'!$O$31),"")</f>
        <v/>
      </c>
      <c r="K29" s="66" t="str">
        <f>IF(AND('Mapa de Riesgos'!$Y$32="Media",'Mapa de Riesgos'!$AA$32="Leve"),CONCATENATE("R4C",'Mapa de Riesgos'!$O$32),"")</f>
        <v/>
      </c>
      <c r="L29" s="66" t="str">
        <f>IF(AND('Mapa de Riesgos'!$Y$33="Media",'Mapa de Riesgos'!$AA$33="Leve"),CONCATENATE("R4C",'Mapa de Riesgos'!$O$33),"")</f>
        <v/>
      </c>
      <c r="M29" s="66" t="str">
        <f>IF(AND('Mapa de Riesgos'!$Y$34="Media",'Mapa de Riesgos'!$AA$34="Leve"),CONCATENATE("R4C",'Mapa de Riesgos'!$O$34),"")</f>
        <v/>
      </c>
      <c r="N29" s="66" t="str">
        <f>IF(AND('Mapa de Riesgos'!$Y$35="Media",'Mapa de Riesgos'!$AA$35="Leve"),CONCATENATE("R4C",'Mapa de Riesgos'!$O$35),"")</f>
        <v/>
      </c>
      <c r="O29" s="67" t="str">
        <f>IF(AND('Mapa de Riesgos'!$Y$36="Media",'Mapa de Riesgos'!$AA$36="Leve"),CONCATENATE("R4C",'Mapa de Riesgos'!$O$36),"")</f>
        <v/>
      </c>
      <c r="P29" s="65" t="str">
        <f>IF(AND('Mapa de Riesgos'!$Y$31="Media",'Mapa de Riesgos'!$AA$31="Menor"),CONCATENATE("R4C",'Mapa de Riesgos'!$O$31),"")</f>
        <v/>
      </c>
      <c r="Q29" s="66" t="str">
        <f>IF(AND('Mapa de Riesgos'!$Y$32="Media",'Mapa de Riesgos'!$AA$32="Menor"),CONCATENATE("R4C",'Mapa de Riesgos'!$O$32),"")</f>
        <v/>
      </c>
      <c r="R29" s="66" t="str">
        <f>IF(AND('Mapa de Riesgos'!$Y$33="Media",'Mapa de Riesgos'!$AA$33="Menor"),CONCATENATE("R4C",'Mapa de Riesgos'!$O$33),"")</f>
        <v/>
      </c>
      <c r="S29" s="66" t="str">
        <f>IF(AND('Mapa de Riesgos'!$Y$34="Media",'Mapa de Riesgos'!$AA$34="Menor"),CONCATENATE("R4C",'Mapa de Riesgos'!$O$34),"")</f>
        <v/>
      </c>
      <c r="T29" s="66" t="str">
        <f>IF(AND('Mapa de Riesgos'!$Y$35="Media",'Mapa de Riesgos'!$AA$35="Menor"),CONCATENATE("R4C",'Mapa de Riesgos'!$O$35),"")</f>
        <v/>
      </c>
      <c r="U29" s="67" t="str">
        <f>IF(AND('Mapa de Riesgos'!$Y$36="Media",'Mapa de Riesgos'!$AA$36="Menor"),CONCATENATE("R4C",'Mapa de Riesgos'!$O$36),"")</f>
        <v/>
      </c>
      <c r="V29" s="65" t="str">
        <f>IF(AND('Mapa de Riesgos'!$Y$31="Media",'Mapa de Riesgos'!$AA$31="Moderado"),CONCATENATE("R4C",'Mapa de Riesgos'!$O$31),"")</f>
        <v/>
      </c>
      <c r="W29" s="66" t="str">
        <f>IF(AND('Mapa de Riesgos'!$Y$32="Media",'Mapa de Riesgos'!$AA$32="Moderado"),CONCATENATE("R4C",'Mapa de Riesgos'!$O$32),"")</f>
        <v/>
      </c>
      <c r="X29" s="66" t="str">
        <f>IF(AND('Mapa de Riesgos'!$Y$33="Media",'Mapa de Riesgos'!$AA$33="Moderado"),CONCATENATE("R4C",'Mapa de Riesgos'!$O$33),"")</f>
        <v/>
      </c>
      <c r="Y29" s="66" t="str">
        <f>IF(AND('Mapa de Riesgos'!$Y$34="Media",'Mapa de Riesgos'!$AA$34="Moderado"),CONCATENATE("R4C",'Mapa de Riesgos'!$O$34),"")</f>
        <v/>
      </c>
      <c r="Z29" s="66" t="str">
        <f>IF(AND('Mapa de Riesgos'!$Y$35="Media",'Mapa de Riesgos'!$AA$35="Moderado"),CONCATENATE("R4C",'Mapa de Riesgos'!$O$35),"")</f>
        <v/>
      </c>
      <c r="AA29" s="67" t="str">
        <f>IF(AND('Mapa de Riesgos'!$Y$36="Media",'Mapa de Riesgos'!$AA$36="Moderado"),CONCATENATE("R4C",'Mapa de Riesgos'!$O$36),"")</f>
        <v/>
      </c>
      <c r="AB29" s="50" t="str">
        <f>IF(AND('Mapa de Riesgos'!$Y$31="Media",'Mapa de Riesgos'!$AA$31="Mayor"),CONCATENATE("R4C",'Mapa de Riesgos'!$O$31),"")</f>
        <v/>
      </c>
      <c r="AC29" s="51" t="str">
        <f>IF(AND('Mapa de Riesgos'!$Y$32="Media",'Mapa de Riesgos'!$AA$32="Mayor"),CONCATENATE("R4C",'Mapa de Riesgos'!$O$32),"")</f>
        <v/>
      </c>
      <c r="AD29" s="51" t="str">
        <f>IF(AND('Mapa de Riesgos'!$Y$33="Media",'Mapa de Riesgos'!$AA$33="Mayor"),CONCATENATE("R4C",'Mapa de Riesgos'!$O$33),"")</f>
        <v/>
      </c>
      <c r="AE29" s="51" t="str">
        <f>IF(AND('Mapa de Riesgos'!$Y$34="Media",'Mapa de Riesgos'!$AA$34="Mayor"),CONCATENATE("R4C",'Mapa de Riesgos'!$O$34),"")</f>
        <v/>
      </c>
      <c r="AF29" s="51" t="str">
        <f>IF(AND('Mapa de Riesgos'!$Y$35="Media",'Mapa de Riesgos'!$AA$35="Mayor"),CONCATENATE("R4C",'Mapa de Riesgos'!$O$35),"")</f>
        <v/>
      </c>
      <c r="AG29" s="52" t="str">
        <f>IF(AND('Mapa de Riesgos'!$Y$36="Media",'Mapa de Riesgos'!$AA$36="Mayor"),CONCATENATE("R4C",'Mapa de Riesgos'!$O$36),"")</f>
        <v/>
      </c>
      <c r="AH29" s="53" t="str">
        <f>IF(AND('Mapa de Riesgos'!$Y$31="Media",'Mapa de Riesgos'!$AA$31="Catastrófico"),CONCATENATE("R4C",'Mapa de Riesgos'!$O$31),"")</f>
        <v/>
      </c>
      <c r="AI29" s="54" t="str">
        <f>IF(AND('Mapa de Riesgos'!$Y$32="Media",'Mapa de Riesgos'!$AA$32="Catastrófico"),CONCATENATE("R4C",'Mapa de Riesgos'!$O$32),"")</f>
        <v/>
      </c>
      <c r="AJ29" s="54" t="str">
        <f>IF(AND('Mapa de Riesgos'!$Y$33="Media",'Mapa de Riesgos'!$AA$33="Catastrófico"),CONCATENATE("R4C",'Mapa de Riesgos'!$O$33),"")</f>
        <v/>
      </c>
      <c r="AK29" s="54" t="str">
        <f>IF(AND('Mapa de Riesgos'!$Y$34="Media",'Mapa de Riesgos'!$AA$34="Catastrófico"),CONCATENATE("R4C",'Mapa de Riesgos'!$O$34),"")</f>
        <v/>
      </c>
      <c r="AL29" s="54" t="str">
        <f>IF(AND('Mapa de Riesgos'!$Y$35="Media",'Mapa de Riesgos'!$AA$35="Catastrófico"),CONCATENATE("R4C",'Mapa de Riesgos'!$O$35),"")</f>
        <v/>
      </c>
      <c r="AM29" s="55" t="str">
        <f>IF(AND('Mapa de Riesgos'!$Y$36="Media",'Mapa de Riesgos'!$AA$36="Catastrófico"),CONCATENATE("R4C",'Mapa de Riesgos'!$O$36),"")</f>
        <v/>
      </c>
      <c r="AN29" s="81"/>
      <c r="AO29" s="590"/>
      <c r="AP29" s="591"/>
      <c r="AQ29" s="591"/>
      <c r="AR29" s="591"/>
      <c r="AS29" s="591"/>
      <c r="AT29" s="592"/>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509"/>
      <c r="C30" s="509"/>
      <c r="D30" s="510"/>
      <c r="E30" s="550"/>
      <c r="F30" s="551"/>
      <c r="G30" s="551"/>
      <c r="H30" s="551"/>
      <c r="I30" s="552"/>
      <c r="J30" s="65" t="str">
        <f>IF(AND('Mapa de Riesgos'!$Y$37="Media",'Mapa de Riesgos'!$AA$37="Leve"),CONCATENATE("R5C",'Mapa de Riesgos'!$O$37),"")</f>
        <v/>
      </c>
      <c r="K30" s="66" t="str">
        <f>IF(AND('Mapa de Riesgos'!$Y$38="Media",'Mapa de Riesgos'!$AA$38="Leve"),CONCATENATE("R5C",'Mapa de Riesgos'!$O$38),"")</f>
        <v/>
      </c>
      <c r="L30" s="66" t="str">
        <f>IF(AND('Mapa de Riesgos'!$Y$39="Media",'Mapa de Riesgos'!$AA$39="Leve"),CONCATENATE("R5C",'Mapa de Riesgos'!$O$39),"")</f>
        <v/>
      </c>
      <c r="M30" s="66" t="str">
        <f>IF(AND('Mapa de Riesgos'!$Y$40="Media",'Mapa de Riesgos'!$AA$40="Leve"),CONCATENATE("R5C",'Mapa de Riesgos'!$O$40),"")</f>
        <v/>
      </c>
      <c r="N30" s="66" t="str">
        <f>IF(AND('Mapa de Riesgos'!$Y$41="Media",'Mapa de Riesgos'!$AA$41="Leve"),CONCATENATE("R5C",'Mapa de Riesgos'!$O$41),"")</f>
        <v/>
      </c>
      <c r="O30" s="67" t="str">
        <f>IF(AND('Mapa de Riesgos'!$Y$42="Media",'Mapa de Riesgos'!$AA$42="Leve"),CONCATENATE("R5C",'Mapa de Riesgos'!$O$42),"")</f>
        <v/>
      </c>
      <c r="P30" s="65" t="str">
        <f>IF(AND('Mapa de Riesgos'!$Y$37="Media",'Mapa de Riesgos'!$AA$37="Menor"),CONCATENATE("R5C",'Mapa de Riesgos'!$O$37),"")</f>
        <v/>
      </c>
      <c r="Q30" s="66" t="str">
        <f>IF(AND('Mapa de Riesgos'!$Y$38="Media",'Mapa de Riesgos'!$AA$38="Menor"),CONCATENATE("R5C",'Mapa de Riesgos'!$O$38),"")</f>
        <v/>
      </c>
      <c r="R30" s="66" t="str">
        <f>IF(AND('Mapa de Riesgos'!$Y$39="Media",'Mapa de Riesgos'!$AA$39="Menor"),CONCATENATE("R5C",'Mapa de Riesgos'!$O$39),"")</f>
        <v/>
      </c>
      <c r="S30" s="66" t="str">
        <f>IF(AND('Mapa de Riesgos'!$Y$40="Media",'Mapa de Riesgos'!$AA$40="Menor"),CONCATENATE("R5C",'Mapa de Riesgos'!$O$40),"")</f>
        <v/>
      </c>
      <c r="T30" s="66" t="str">
        <f>IF(AND('Mapa de Riesgos'!$Y$41="Media",'Mapa de Riesgos'!$AA$41="Menor"),CONCATENATE("R5C",'Mapa de Riesgos'!$O$41),"")</f>
        <v/>
      </c>
      <c r="U30" s="67" t="str">
        <f>IF(AND('Mapa de Riesgos'!$Y$42="Media",'Mapa de Riesgos'!$AA$42="Menor"),CONCATENATE("R5C",'Mapa de Riesgos'!$O$42),"")</f>
        <v/>
      </c>
      <c r="V30" s="65" t="str">
        <f>IF(AND('Mapa de Riesgos'!$Y$37="Media",'Mapa de Riesgos'!$AA$37="Moderado"),CONCATENATE("R5C",'Mapa de Riesgos'!$O$37),"")</f>
        <v/>
      </c>
      <c r="W30" s="66" t="str">
        <f>IF(AND('Mapa de Riesgos'!$Y$38="Media",'Mapa de Riesgos'!$AA$38="Moderado"),CONCATENATE("R5C",'Mapa de Riesgos'!$O$38),"")</f>
        <v/>
      </c>
      <c r="X30" s="66" t="str">
        <f>IF(AND('Mapa de Riesgos'!$Y$39="Media",'Mapa de Riesgos'!$AA$39="Moderado"),CONCATENATE("R5C",'Mapa de Riesgos'!$O$39),"")</f>
        <v/>
      </c>
      <c r="Y30" s="66" t="str">
        <f>IF(AND('Mapa de Riesgos'!$Y$40="Media",'Mapa de Riesgos'!$AA$40="Moderado"),CONCATENATE("R5C",'Mapa de Riesgos'!$O$40),"")</f>
        <v/>
      </c>
      <c r="Z30" s="66" t="str">
        <f>IF(AND('Mapa de Riesgos'!$Y$41="Media",'Mapa de Riesgos'!$AA$41="Moderado"),CONCATENATE("R5C",'Mapa de Riesgos'!$O$41),"")</f>
        <v/>
      </c>
      <c r="AA30" s="67" t="str">
        <f>IF(AND('Mapa de Riesgos'!$Y$42="Media",'Mapa de Riesgos'!$AA$42="Moderado"),CONCATENATE("R5C",'Mapa de Riesgos'!$O$42),"")</f>
        <v/>
      </c>
      <c r="AB30" s="50" t="str">
        <f>IF(AND('Mapa de Riesgos'!$Y$37="Media",'Mapa de Riesgos'!$AA$37="Mayor"),CONCATENATE("R5C",'Mapa de Riesgos'!$O$37),"")</f>
        <v/>
      </c>
      <c r="AC30" s="51" t="str">
        <f>IF(AND('Mapa de Riesgos'!$Y$38="Media",'Mapa de Riesgos'!$AA$38="Mayor"),CONCATENATE("R5C",'Mapa de Riesgos'!$O$38),"")</f>
        <v/>
      </c>
      <c r="AD30" s="51" t="str">
        <f>IF(AND('Mapa de Riesgos'!$Y$39="Media",'Mapa de Riesgos'!$AA$39="Mayor"),CONCATENATE("R5C",'Mapa de Riesgos'!$O$39),"")</f>
        <v/>
      </c>
      <c r="AE30" s="51" t="str">
        <f>IF(AND('Mapa de Riesgos'!$Y$40="Media",'Mapa de Riesgos'!$AA$40="Mayor"),CONCATENATE("R5C",'Mapa de Riesgos'!$O$40),"")</f>
        <v/>
      </c>
      <c r="AF30" s="51" t="str">
        <f>IF(AND('Mapa de Riesgos'!$Y$41="Media",'Mapa de Riesgos'!$AA$41="Mayor"),CONCATENATE("R5C",'Mapa de Riesgos'!$O$41),"")</f>
        <v/>
      </c>
      <c r="AG30" s="52" t="str">
        <f>IF(AND('Mapa de Riesgos'!$Y$42="Media",'Mapa de Riesgos'!$AA$42="Mayor"),CONCATENATE("R5C",'Mapa de Riesgos'!$O$42),"")</f>
        <v/>
      </c>
      <c r="AH30" s="53" t="str">
        <f>IF(AND('Mapa de Riesgos'!$Y$37="Media",'Mapa de Riesgos'!$AA$37="Catastrófico"),CONCATENATE("R5C",'Mapa de Riesgos'!$O$37),"")</f>
        <v/>
      </c>
      <c r="AI30" s="54" t="str">
        <f>IF(AND('Mapa de Riesgos'!$Y$38="Media",'Mapa de Riesgos'!$AA$38="Catastrófico"),CONCATENATE("R5C",'Mapa de Riesgos'!$O$38),"")</f>
        <v/>
      </c>
      <c r="AJ30" s="54" t="str">
        <f>IF(AND('Mapa de Riesgos'!$Y$39="Media",'Mapa de Riesgos'!$AA$39="Catastrófico"),CONCATENATE("R5C",'Mapa de Riesgos'!$O$39),"")</f>
        <v/>
      </c>
      <c r="AK30" s="54" t="str">
        <f>IF(AND('Mapa de Riesgos'!$Y$40="Media",'Mapa de Riesgos'!$AA$40="Catastrófico"),CONCATENATE("R5C",'Mapa de Riesgos'!$O$40),"")</f>
        <v/>
      </c>
      <c r="AL30" s="54" t="str">
        <f>IF(AND('Mapa de Riesgos'!$Y$41="Media",'Mapa de Riesgos'!$AA$41="Catastrófico"),CONCATENATE("R5C",'Mapa de Riesgos'!$O$41),"")</f>
        <v/>
      </c>
      <c r="AM30" s="55" t="str">
        <f>IF(AND('Mapa de Riesgos'!$Y$42="Media",'Mapa de Riesgos'!$AA$42="Catastrófico"),CONCATENATE("R5C",'Mapa de Riesgos'!$O$42),"")</f>
        <v/>
      </c>
      <c r="AN30" s="81"/>
      <c r="AO30" s="590"/>
      <c r="AP30" s="591"/>
      <c r="AQ30" s="591"/>
      <c r="AR30" s="591"/>
      <c r="AS30" s="591"/>
      <c r="AT30" s="592"/>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509"/>
      <c r="C31" s="509"/>
      <c r="D31" s="510"/>
      <c r="E31" s="550"/>
      <c r="F31" s="551"/>
      <c r="G31" s="551"/>
      <c r="H31" s="551"/>
      <c r="I31" s="552"/>
      <c r="J31" s="65" t="str">
        <f>IF(AND('Mapa de Riesgos'!$Y$43="Media",'Mapa de Riesgos'!$AA$43="Leve"),CONCATENATE("R6C",'Mapa de Riesgos'!$O$43),"")</f>
        <v/>
      </c>
      <c r="K31" s="66" t="str">
        <f>IF(AND('Mapa de Riesgos'!$Y$44="Media",'Mapa de Riesgos'!$AA$44="Leve"),CONCATENATE("R6C",'Mapa de Riesgos'!$O$44),"")</f>
        <v/>
      </c>
      <c r="L31" s="66" t="str">
        <f>IF(AND('Mapa de Riesgos'!$Y$45="Media",'Mapa de Riesgos'!$AA$45="Leve"),CONCATENATE("R6C",'Mapa de Riesgos'!$O$45),"")</f>
        <v/>
      </c>
      <c r="M31" s="66" t="str">
        <f>IF(AND('Mapa de Riesgos'!$Y$46="Media",'Mapa de Riesgos'!$AA$46="Leve"),CONCATENATE("R6C",'Mapa de Riesgos'!$O$46),"")</f>
        <v/>
      </c>
      <c r="N31" s="66" t="str">
        <f>IF(AND('Mapa de Riesgos'!$Y$47="Media",'Mapa de Riesgos'!$AA$47="Leve"),CONCATENATE("R6C",'Mapa de Riesgos'!$O$47),"")</f>
        <v/>
      </c>
      <c r="O31" s="67" t="str">
        <f>IF(AND('Mapa de Riesgos'!$Y$48="Media",'Mapa de Riesgos'!$AA$48="Leve"),CONCATENATE("R6C",'Mapa de Riesgos'!$O$48),"")</f>
        <v/>
      </c>
      <c r="P31" s="65" t="str">
        <f>IF(AND('Mapa de Riesgos'!$Y$43="Media",'Mapa de Riesgos'!$AA$43="Menor"),CONCATENATE("R6C",'Mapa de Riesgos'!$O$43),"")</f>
        <v/>
      </c>
      <c r="Q31" s="66" t="str">
        <f>IF(AND('Mapa de Riesgos'!$Y$44="Media",'Mapa de Riesgos'!$AA$44="Menor"),CONCATENATE("R6C",'Mapa de Riesgos'!$O$44),"")</f>
        <v/>
      </c>
      <c r="R31" s="66" t="str">
        <f>IF(AND('Mapa de Riesgos'!$Y$45="Media",'Mapa de Riesgos'!$AA$45="Menor"),CONCATENATE("R6C",'Mapa de Riesgos'!$O$45),"")</f>
        <v/>
      </c>
      <c r="S31" s="66" t="str">
        <f>IF(AND('Mapa de Riesgos'!$Y$46="Media",'Mapa de Riesgos'!$AA$46="Menor"),CONCATENATE("R6C",'Mapa de Riesgos'!$O$46),"")</f>
        <v/>
      </c>
      <c r="T31" s="66" t="str">
        <f>IF(AND('Mapa de Riesgos'!$Y$47="Media",'Mapa de Riesgos'!$AA$47="Menor"),CONCATENATE("R6C",'Mapa de Riesgos'!$O$47),"")</f>
        <v/>
      </c>
      <c r="U31" s="67" t="str">
        <f>IF(AND('Mapa de Riesgos'!$Y$48="Media",'Mapa de Riesgos'!$AA$48="Menor"),CONCATENATE("R6C",'Mapa de Riesgos'!$O$48),"")</f>
        <v/>
      </c>
      <c r="V31" s="65" t="str">
        <f>IF(AND('Mapa de Riesgos'!$Y$43="Media",'Mapa de Riesgos'!$AA$43="Moderado"),CONCATENATE("R6C",'Mapa de Riesgos'!$O$43),"")</f>
        <v/>
      </c>
      <c r="W31" s="66" t="str">
        <f>IF(AND('Mapa de Riesgos'!$Y$44="Media",'Mapa de Riesgos'!$AA$44="Moderado"),CONCATENATE("R6C",'Mapa de Riesgos'!$O$44),"")</f>
        <v/>
      </c>
      <c r="X31" s="66" t="str">
        <f>IF(AND('Mapa de Riesgos'!$Y$45="Media",'Mapa de Riesgos'!$AA$45="Moderado"),CONCATENATE("R6C",'Mapa de Riesgos'!$O$45),"")</f>
        <v/>
      </c>
      <c r="Y31" s="66" t="str">
        <f>IF(AND('Mapa de Riesgos'!$Y$46="Media",'Mapa de Riesgos'!$AA$46="Moderado"),CONCATENATE("R6C",'Mapa de Riesgos'!$O$46),"")</f>
        <v/>
      </c>
      <c r="Z31" s="66" t="str">
        <f>IF(AND('Mapa de Riesgos'!$Y$47="Media",'Mapa de Riesgos'!$AA$47="Moderado"),CONCATENATE("R6C",'Mapa de Riesgos'!$O$47),"")</f>
        <v/>
      </c>
      <c r="AA31" s="67" t="str">
        <f>IF(AND('Mapa de Riesgos'!$Y$48="Media",'Mapa de Riesgos'!$AA$48="Moderado"),CONCATENATE("R6C",'Mapa de Riesgos'!$O$48),"")</f>
        <v/>
      </c>
      <c r="AB31" s="50" t="str">
        <f>IF(AND('Mapa de Riesgos'!$Y$43="Media",'Mapa de Riesgos'!$AA$43="Mayor"),CONCATENATE("R6C",'Mapa de Riesgos'!$O$43),"")</f>
        <v/>
      </c>
      <c r="AC31" s="51" t="str">
        <f>IF(AND('Mapa de Riesgos'!$Y$44="Media",'Mapa de Riesgos'!$AA$44="Mayor"),CONCATENATE("R6C",'Mapa de Riesgos'!$O$44),"")</f>
        <v/>
      </c>
      <c r="AD31" s="51" t="str">
        <f>IF(AND('Mapa de Riesgos'!$Y$45="Media",'Mapa de Riesgos'!$AA$45="Mayor"),CONCATENATE("R6C",'Mapa de Riesgos'!$O$45),"")</f>
        <v/>
      </c>
      <c r="AE31" s="51" t="str">
        <f>IF(AND('Mapa de Riesgos'!$Y$46="Media",'Mapa de Riesgos'!$AA$46="Mayor"),CONCATENATE("R6C",'Mapa de Riesgos'!$O$46),"")</f>
        <v/>
      </c>
      <c r="AF31" s="51" t="str">
        <f>IF(AND('Mapa de Riesgos'!$Y$47="Media",'Mapa de Riesgos'!$AA$47="Mayor"),CONCATENATE("R6C",'Mapa de Riesgos'!$O$47),"")</f>
        <v/>
      </c>
      <c r="AG31" s="52" t="str">
        <f>IF(AND('Mapa de Riesgos'!$Y$48="Media",'Mapa de Riesgos'!$AA$48="Mayor"),CONCATENATE("R6C",'Mapa de Riesgos'!$O$48),"")</f>
        <v/>
      </c>
      <c r="AH31" s="53" t="str">
        <f>IF(AND('Mapa de Riesgos'!$Y$43="Media",'Mapa de Riesgos'!$AA$43="Catastrófico"),CONCATENATE("R6C",'Mapa de Riesgos'!$O$43),"")</f>
        <v/>
      </c>
      <c r="AI31" s="54" t="str">
        <f>IF(AND('Mapa de Riesgos'!$Y$44="Media",'Mapa de Riesgos'!$AA$44="Catastrófico"),CONCATENATE("R6C",'Mapa de Riesgos'!$O$44),"")</f>
        <v/>
      </c>
      <c r="AJ31" s="54" t="str">
        <f>IF(AND('Mapa de Riesgos'!$Y$45="Media",'Mapa de Riesgos'!$AA$45="Catastrófico"),CONCATENATE("R6C",'Mapa de Riesgos'!$O$45),"")</f>
        <v/>
      </c>
      <c r="AK31" s="54" t="str">
        <f>IF(AND('Mapa de Riesgos'!$Y$46="Media",'Mapa de Riesgos'!$AA$46="Catastrófico"),CONCATENATE("R6C",'Mapa de Riesgos'!$O$46),"")</f>
        <v/>
      </c>
      <c r="AL31" s="54" t="str">
        <f>IF(AND('Mapa de Riesgos'!$Y$47="Media",'Mapa de Riesgos'!$AA$47="Catastrófico"),CONCATENATE("R6C",'Mapa de Riesgos'!$O$47),"")</f>
        <v/>
      </c>
      <c r="AM31" s="55" t="str">
        <f>IF(AND('Mapa de Riesgos'!$Y$48="Media",'Mapa de Riesgos'!$AA$48="Catastrófico"),CONCATENATE("R6C",'Mapa de Riesgos'!$O$48),"")</f>
        <v/>
      </c>
      <c r="AN31" s="81"/>
      <c r="AO31" s="590"/>
      <c r="AP31" s="591"/>
      <c r="AQ31" s="591"/>
      <c r="AR31" s="591"/>
      <c r="AS31" s="591"/>
      <c r="AT31" s="592"/>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509"/>
      <c r="C32" s="509"/>
      <c r="D32" s="510"/>
      <c r="E32" s="550"/>
      <c r="F32" s="551"/>
      <c r="G32" s="551"/>
      <c r="H32" s="551"/>
      <c r="I32" s="552"/>
      <c r="J32" s="65" t="str">
        <f>IF(AND('Mapa de Riesgos'!$Y$49="Media",'Mapa de Riesgos'!$AA$49="Leve"),CONCATENATE("R7C",'Mapa de Riesgos'!$O$49),"")</f>
        <v/>
      </c>
      <c r="K32" s="66" t="str">
        <f>IF(AND('Mapa de Riesgos'!$Y$50="Media",'Mapa de Riesgos'!$AA$50="Leve"),CONCATENATE("R7C",'Mapa de Riesgos'!$O$50),"")</f>
        <v/>
      </c>
      <c r="L32" s="66" t="str">
        <f>IF(AND('Mapa de Riesgos'!$Y$51="Media",'Mapa de Riesgos'!$AA$51="Leve"),CONCATENATE("R7C",'Mapa de Riesgos'!$O$51),"")</f>
        <v/>
      </c>
      <c r="M32" s="66" t="str">
        <f>IF(AND('Mapa de Riesgos'!$Y$52="Media",'Mapa de Riesgos'!$AA$52="Leve"),CONCATENATE("R7C",'Mapa de Riesgos'!$O$52),"")</f>
        <v/>
      </c>
      <c r="N32" s="66" t="str">
        <f>IF(AND('Mapa de Riesgos'!$Y$53="Media",'Mapa de Riesgos'!$AA$53="Leve"),CONCATENATE("R7C",'Mapa de Riesgos'!$O$53),"")</f>
        <v/>
      </c>
      <c r="O32" s="67" t="str">
        <f>IF(AND('Mapa de Riesgos'!$Y$54="Media",'Mapa de Riesgos'!$AA$54="Leve"),CONCATENATE("R7C",'Mapa de Riesgos'!$O$54),"")</f>
        <v/>
      </c>
      <c r="P32" s="65" t="str">
        <f>IF(AND('Mapa de Riesgos'!$Y$49="Media",'Mapa de Riesgos'!$AA$49="Menor"),CONCATENATE("R7C",'Mapa de Riesgos'!$O$49),"")</f>
        <v/>
      </c>
      <c r="Q32" s="66" t="str">
        <f>IF(AND('Mapa de Riesgos'!$Y$50="Media",'Mapa de Riesgos'!$AA$50="Menor"),CONCATENATE("R7C",'Mapa de Riesgos'!$O$50),"")</f>
        <v/>
      </c>
      <c r="R32" s="66" t="str">
        <f>IF(AND('Mapa de Riesgos'!$Y$51="Media",'Mapa de Riesgos'!$AA$51="Menor"),CONCATENATE("R7C",'Mapa de Riesgos'!$O$51),"")</f>
        <v/>
      </c>
      <c r="S32" s="66" t="str">
        <f>IF(AND('Mapa de Riesgos'!$Y$52="Media",'Mapa de Riesgos'!$AA$52="Menor"),CONCATENATE("R7C",'Mapa de Riesgos'!$O$52),"")</f>
        <v/>
      </c>
      <c r="T32" s="66" t="str">
        <f>IF(AND('Mapa de Riesgos'!$Y$53="Media",'Mapa de Riesgos'!$AA$53="Menor"),CONCATENATE("R7C",'Mapa de Riesgos'!$O$53),"")</f>
        <v/>
      </c>
      <c r="U32" s="67" t="str">
        <f>IF(AND('Mapa de Riesgos'!$Y$54="Media",'Mapa de Riesgos'!$AA$54="Menor"),CONCATENATE("R7C",'Mapa de Riesgos'!$O$54),"")</f>
        <v/>
      </c>
      <c r="V32" s="65" t="str">
        <f>IF(AND('Mapa de Riesgos'!$Y$49="Media",'Mapa de Riesgos'!$AA$49="Moderado"),CONCATENATE("R7C",'Mapa de Riesgos'!$O$49),"")</f>
        <v/>
      </c>
      <c r="W32" s="66" t="str">
        <f>IF(AND('Mapa de Riesgos'!$Y$50="Media",'Mapa de Riesgos'!$AA$50="Moderado"),CONCATENATE("R7C",'Mapa de Riesgos'!$O$50),"")</f>
        <v/>
      </c>
      <c r="X32" s="66" t="str">
        <f>IF(AND('Mapa de Riesgos'!$Y$51="Media",'Mapa de Riesgos'!$AA$51="Moderado"),CONCATENATE("R7C",'Mapa de Riesgos'!$O$51),"")</f>
        <v/>
      </c>
      <c r="Y32" s="66" t="str">
        <f>IF(AND('Mapa de Riesgos'!$Y$52="Media",'Mapa de Riesgos'!$AA$52="Moderado"),CONCATENATE("R7C",'Mapa de Riesgos'!$O$52),"")</f>
        <v/>
      </c>
      <c r="Z32" s="66" t="str">
        <f>IF(AND('Mapa de Riesgos'!$Y$53="Media",'Mapa de Riesgos'!$AA$53="Moderado"),CONCATENATE("R7C",'Mapa de Riesgos'!$O$53),"")</f>
        <v/>
      </c>
      <c r="AA32" s="67" t="str">
        <f>IF(AND('Mapa de Riesgos'!$Y$54="Media",'Mapa de Riesgos'!$AA$54="Moderado"),CONCATENATE("R7C",'Mapa de Riesgos'!$O$54),"")</f>
        <v/>
      </c>
      <c r="AB32" s="50" t="str">
        <f>IF(AND('Mapa de Riesgos'!$Y$49="Media",'Mapa de Riesgos'!$AA$49="Mayor"),CONCATENATE("R7C",'Mapa de Riesgos'!$O$49),"")</f>
        <v/>
      </c>
      <c r="AC32" s="51" t="str">
        <f>IF(AND('Mapa de Riesgos'!$Y$50="Media",'Mapa de Riesgos'!$AA$50="Mayor"),CONCATENATE("R7C",'Mapa de Riesgos'!$O$50),"")</f>
        <v/>
      </c>
      <c r="AD32" s="51" t="str">
        <f>IF(AND('Mapa de Riesgos'!$Y$51="Media",'Mapa de Riesgos'!$AA$51="Mayor"),CONCATENATE("R7C",'Mapa de Riesgos'!$O$51),"")</f>
        <v/>
      </c>
      <c r="AE32" s="51" t="str">
        <f>IF(AND('Mapa de Riesgos'!$Y$52="Media",'Mapa de Riesgos'!$AA$52="Mayor"),CONCATENATE("R7C",'Mapa de Riesgos'!$O$52),"")</f>
        <v/>
      </c>
      <c r="AF32" s="51" t="str">
        <f>IF(AND('Mapa de Riesgos'!$Y$53="Media",'Mapa de Riesgos'!$AA$53="Mayor"),CONCATENATE("R7C",'Mapa de Riesgos'!$O$53),"")</f>
        <v/>
      </c>
      <c r="AG32" s="52" t="str">
        <f>IF(AND('Mapa de Riesgos'!$Y$54="Media",'Mapa de Riesgos'!$AA$54="Mayor"),CONCATENATE("R7C",'Mapa de Riesgos'!$O$54),"")</f>
        <v/>
      </c>
      <c r="AH32" s="53" t="str">
        <f>IF(AND('Mapa de Riesgos'!$Y$49="Media",'Mapa de Riesgos'!$AA$49="Catastrófico"),CONCATENATE("R7C",'Mapa de Riesgos'!$O$49),"")</f>
        <v/>
      </c>
      <c r="AI32" s="54" t="str">
        <f>IF(AND('Mapa de Riesgos'!$Y$50="Media",'Mapa de Riesgos'!$AA$50="Catastrófico"),CONCATENATE("R7C",'Mapa de Riesgos'!$O$50),"")</f>
        <v/>
      </c>
      <c r="AJ32" s="54" t="str">
        <f>IF(AND('Mapa de Riesgos'!$Y$51="Media",'Mapa de Riesgos'!$AA$51="Catastrófico"),CONCATENATE("R7C",'Mapa de Riesgos'!$O$51),"")</f>
        <v/>
      </c>
      <c r="AK32" s="54" t="str">
        <f>IF(AND('Mapa de Riesgos'!$Y$52="Media",'Mapa de Riesgos'!$AA$52="Catastrófico"),CONCATENATE("R7C",'Mapa de Riesgos'!$O$52),"")</f>
        <v/>
      </c>
      <c r="AL32" s="54" t="str">
        <f>IF(AND('Mapa de Riesgos'!$Y$53="Media",'Mapa de Riesgos'!$AA$53="Catastrófico"),CONCATENATE("R7C",'Mapa de Riesgos'!$O$53),"")</f>
        <v/>
      </c>
      <c r="AM32" s="55" t="str">
        <f>IF(AND('Mapa de Riesgos'!$Y$54="Media",'Mapa de Riesgos'!$AA$54="Catastrófico"),CONCATENATE("R7C",'Mapa de Riesgos'!$O$54),"")</f>
        <v/>
      </c>
      <c r="AN32" s="81"/>
      <c r="AO32" s="590"/>
      <c r="AP32" s="591"/>
      <c r="AQ32" s="591"/>
      <c r="AR32" s="591"/>
      <c r="AS32" s="591"/>
      <c r="AT32" s="592"/>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509"/>
      <c r="C33" s="509"/>
      <c r="D33" s="510"/>
      <c r="E33" s="550"/>
      <c r="F33" s="551"/>
      <c r="G33" s="551"/>
      <c r="H33" s="551"/>
      <c r="I33" s="552"/>
      <c r="J33" s="65" t="str">
        <f>IF(AND('Mapa de Riesgos'!$Y$55="Media",'Mapa de Riesgos'!$AA$55="Leve"),CONCATENATE("R8C",'Mapa de Riesgos'!$O$55),"")</f>
        <v/>
      </c>
      <c r="K33" s="66" t="str">
        <f>IF(AND('Mapa de Riesgos'!$Y$56="Media",'Mapa de Riesgos'!$AA$56="Leve"),CONCATENATE("R8C",'Mapa de Riesgos'!$O$56),"")</f>
        <v/>
      </c>
      <c r="L33" s="66" t="str">
        <f>IF(AND('Mapa de Riesgos'!$Y$57="Media",'Mapa de Riesgos'!$AA$57="Leve"),CONCATENATE("R8C",'Mapa de Riesgos'!$O$57),"")</f>
        <v/>
      </c>
      <c r="M33" s="66" t="str">
        <f>IF(AND('Mapa de Riesgos'!$Y$58="Media",'Mapa de Riesgos'!$AA$58="Leve"),CONCATENATE("R8C",'Mapa de Riesgos'!$O$58),"")</f>
        <v/>
      </c>
      <c r="N33" s="66" t="str">
        <f>IF(AND('Mapa de Riesgos'!$Y$59="Media",'Mapa de Riesgos'!$AA$59="Leve"),CONCATENATE("R8C",'Mapa de Riesgos'!$O$59),"")</f>
        <v/>
      </c>
      <c r="O33" s="67" t="str">
        <f>IF(AND('Mapa de Riesgos'!$Y$60="Media",'Mapa de Riesgos'!$AA$60="Leve"),CONCATENATE("R8C",'Mapa de Riesgos'!$O$60),"")</f>
        <v/>
      </c>
      <c r="P33" s="65" t="str">
        <f>IF(AND('Mapa de Riesgos'!$Y$55="Media",'Mapa de Riesgos'!$AA$55="Menor"),CONCATENATE("R8C",'Mapa de Riesgos'!$O$55),"")</f>
        <v/>
      </c>
      <c r="Q33" s="66" t="str">
        <f>IF(AND('Mapa de Riesgos'!$Y$56="Media",'Mapa de Riesgos'!$AA$56="Menor"),CONCATENATE("R8C",'Mapa de Riesgos'!$O$56),"")</f>
        <v/>
      </c>
      <c r="R33" s="66" t="str">
        <f>IF(AND('Mapa de Riesgos'!$Y$57="Media",'Mapa de Riesgos'!$AA$57="Menor"),CONCATENATE("R8C",'Mapa de Riesgos'!$O$57),"")</f>
        <v/>
      </c>
      <c r="S33" s="66" t="str">
        <f>IF(AND('Mapa de Riesgos'!$Y$58="Media",'Mapa de Riesgos'!$AA$58="Menor"),CONCATENATE("R8C",'Mapa de Riesgos'!$O$58),"")</f>
        <v/>
      </c>
      <c r="T33" s="66" t="str">
        <f>IF(AND('Mapa de Riesgos'!$Y$59="Media",'Mapa de Riesgos'!$AA$59="Menor"),CONCATENATE("R8C",'Mapa de Riesgos'!$O$59),"")</f>
        <v/>
      </c>
      <c r="U33" s="67" t="str">
        <f>IF(AND('Mapa de Riesgos'!$Y$60="Media",'Mapa de Riesgos'!$AA$60="Menor"),CONCATENATE("R8C",'Mapa de Riesgos'!$O$60),"")</f>
        <v/>
      </c>
      <c r="V33" s="65" t="str">
        <f>IF(AND('Mapa de Riesgos'!$Y$55="Media",'Mapa de Riesgos'!$AA$55="Moderado"),CONCATENATE("R8C",'Mapa de Riesgos'!$O$55),"")</f>
        <v/>
      </c>
      <c r="W33" s="66" t="str">
        <f>IF(AND('Mapa de Riesgos'!$Y$56="Media",'Mapa de Riesgos'!$AA$56="Moderado"),CONCATENATE("R8C",'Mapa de Riesgos'!$O$56),"")</f>
        <v/>
      </c>
      <c r="X33" s="66" t="str">
        <f>IF(AND('Mapa de Riesgos'!$Y$57="Media",'Mapa de Riesgos'!$AA$57="Moderado"),CONCATENATE("R8C",'Mapa de Riesgos'!$O$57),"")</f>
        <v/>
      </c>
      <c r="Y33" s="66" t="str">
        <f>IF(AND('Mapa de Riesgos'!$Y$58="Media",'Mapa de Riesgos'!$AA$58="Moderado"),CONCATENATE("R8C",'Mapa de Riesgos'!$O$58),"")</f>
        <v/>
      </c>
      <c r="Z33" s="66" t="str">
        <f>IF(AND('Mapa de Riesgos'!$Y$59="Media",'Mapa de Riesgos'!$AA$59="Moderado"),CONCATENATE("R8C",'Mapa de Riesgos'!$O$59),"")</f>
        <v/>
      </c>
      <c r="AA33" s="67" t="str">
        <f>IF(AND('Mapa de Riesgos'!$Y$60="Media",'Mapa de Riesgos'!$AA$60="Moderado"),CONCATENATE("R8C",'Mapa de Riesgos'!$O$60),"")</f>
        <v/>
      </c>
      <c r="AB33" s="50" t="str">
        <f>IF(AND('Mapa de Riesgos'!$Y$55="Media",'Mapa de Riesgos'!$AA$55="Mayor"),CONCATENATE("R8C",'Mapa de Riesgos'!$O$55),"")</f>
        <v/>
      </c>
      <c r="AC33" s="51" t="str">
        <f>IF(AND('Mapa de Riesgos'!$Y$56="Media",'Mapa de Riesgos'!$AA$56="Mayor"),CONCATENATE("R8C",'Mapa de Riesgos'!$O$56),"")</f>
        <v/>
      </c>
      <c r="AD33" s="51" t="str">
        <f>IF(AND('Mapa de Riesgos'!$Y$57="Media",'Mapa de Riesgos'!$AA$57="Mayor"),CONCATENATE("R8C",'Mapa de Riesgos'!$O$57),"")</f>
        <v/>
      </c>
      <c r="AE33" s="51" t="str">
        <f>IF(AND('Mapa de Riesgos'!$Y$58="Media",'Mapa de Riesgos'!$AA$58="Mayor"),CONCATENATE("R8C",'Mapa de Riesgos'!$O$58),"")</f>
        <v/>
      </c>
      <c r="AF33" s="51" t="str">
        <f>IF(AND('Mapa de Riesgos'!$Y$59="Media",'Mapa de Riesgos'!$AA$59="Mayor"),CONCATENATE("R8C",'Mapa de Riesgos'!$O$59),"")</f>
        <v/>
      </c>
      <c r="AG33" s="52" t="str">
        <f>IF(AND('Mapa de Riesgos'!$Y$60="Media",'Mapa de Riesgos'!$AA$60="Mayor"),CONCATENATE("R8C",'Mapa de Riesgos'!$O$60),"")</f>
        <v/>
      </c>
      <c r="AH33" s="53" t="str">
        <f>IF(AND('Mapa de Riesgos'!$Y$55="Media",'Mapa de Riesgos'!$AA$55="Catastrófico"),CONCATENATE("R8C",'Mapa de Riesgos'!$O$55),"")</f>
        <v/>
      </c>
      <c r="AI33" s="54" t="str">
        <f>IF(AND('Mapa de Riesgos'!$Y$56="Media",'Mapa de Riesgos'!$AA$56="Catastrófico"),CONCATENATE("R8C",'Mapa de Riesgos'!$O$56),"")</f>
        <v/>
      </c>
      <c r="AJ33" s="54" t="str">
        <f>IF(AND('Mapa de Riesgos'!$Y$57="Media",'Mapa de Riesgos'!$AA$57="Catastrófico"),CONCATENATE("R8C",'Mapa de Riesgos'!$O$57),"")</f>
        <v/>
      </c>
      <c r="AK33" s="54" t="str">
        <f>IF(AND('Mapa de Riesgos'!$Y$58="Media",'Mapa de Riesgos'!$AA$58="Catastrófico"),CONCATENATE("R8C",'Mapa de Riesgos'!$O$58),"")</f>
        <v/>
      </c>
      <c r="AL33" s="54" t="str">
        <f>IF(AND('Mapa de Riesgos'!$Y$59="Media",'Mapa de Riesgos'!$AA$59="Catastrófico"),CONCATENATE("R8C",'Mapa de Riesgos'!$O$59),"")</f>
        <v/>
      </c>
      <c r="AM33" s="55" t="str">
        <f>IF(AND('Mapa de Riesgos'!$Y$60="Media",'Mapa de Riesgos'!$AA$60="Catastrófico"),CONCATENATE("R8C",'Mapa de Riesgos'!$O$60),"")</f>
        <v/>
      </c>
      <c r="AN33" s="81"/>
      <c r="AO33" s="590"/>
      <c r="AP33" s="591"/>
      <c r="AQ33" s="591"/>
      <c r="AR33" s="591"/>
      <c r="AS33" s="591"/>
      <c r="AT33" s="592"/>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509"/>
      <c r="C34" s="509"/>
      <c r="D34" s="510"/>
      <c r="E34" s="550"/>
      <c r="F34" s="551"/>
      <c r="G34" s="551"/>
      <c r="H34" s="551"/>
      <c r="I34" s="552"/>
      <c r="J34" s="65" t="str">
        <f>IF(AND('Mapa de Riesgos'!$Y$61="Media",'Mapa de Riesgos'!$AA$61="Leve"),CONCATENATE("R9C",'Mapa de Riesgos'!$O$61),"")</f>
        <v/>
      </c>
      <c r="K34" s="66" t="str">
        <f>IF(AND('Mapa de Riesgos'!$Y$62="Media",'Mapa de Riesgos'!$AA$62="Leve"),CONCATENATE("R9C",'Mapa de Riesgos'!$O$62),"")</f>
        <v/>
      </c>
      <c r="L34" s="66" t="str">
        <f>IF(AND('Mapa de Riesgos'!$Y$63="Media",'Mapa de Riesgos'!$AA$63="Leve"),CONCATENATE("R9C",'Mapa de Riesgos'!$O$63),"")</f>
        <v/>
      </c>
      <c r="M34" s="66" t="str">
        <f>IF(AND('Mapa de Riesgos'!$Y$64="Media",'Mapa de Riesgos'!$AA$64="Leve"),CONCATENATE("R9C",'Mapa de Riesgos'!$O$64),"")</f>
        <v/>
      </c>
      <c r="N34" s="66" t="str">
        <f>IF(AND('Mapa de Riesgos'!$Y$65="Media",'Mapa de Riesgos'!$AA$65="Leve"),CONCATENATE("R9C",'Mapa de Riesgos'!$O$65),"")</f>
        <v/>
      </c>
      <c r="O34" s="67" t="str">
        <f>IF(AND('Mapa de Riesgos'!$Y$66="Media",'Mapa de Riesgos'!$AA$66="Leve"),CONCATENATE("R9C",'Mapa de Riesgos'!$O$66),"")</f>
        <v/>
      </c>
      <c r="P34" s="65" t="str">
        <f>IF(AND('Mapa de Riesgos'!$Y$61="Media",'Mapa de Riesgos'!$AA$61="Menor"),CONCATENATE("R9C",'Mapa de Riesgos'!$O$61),"")</f>
        <v/>
      </c>
      <c r="Q34" s="66" t="str">
        <f>IF(AND('Mapa de Riesgos'!$Y$62="Media",'Mapa de Riesgos'!$AA$62="Menor"),CONCATENATE("R9C",'Mapa de Riesgos'!$O$62),"")</f>
        <v/>
      </c>
      <c r="R34" s="66" t="str">
        <f>IF(AND('Mapa de Riesgos'!$Y$63="Media",'Mapa de Riesgos'!$AA$63="Menor"),CONCATENATE("R9C",'Mapa de Riesgos'!$O$63),"")</f>
        <v/>
      </c>
      <c r="S34" s="66" t="str">
        <f>IF(AND('Mapa de Riesgos'!$Y$64="Media",'Mapa de Riesgos'!$AA$64="Menor"),CONCATENATE("R9C",'Mapa de Riesgos'!$O$64),"")</f>
        <v/>
      </c>
      <c r="T34" s="66" t="str">
        <f>IF(AND('Mapa de Riesgos'!$Y$65="Media",'Mapa de Riesgos'!$AA$65="Menor"),CONCATENATE("R9C",'Mapa de Riesgos'!$O$65),"")</f>
        <v/>
      </c>
      <c r="U34" s="67" t="str">
        <f>IF(AND('Mapa de Riesgos'!$Y$66="Media",'Mapa de Riesgos'!$AA$66="Menor"),CONCATENATE("R9C",'Mapa de Riesgos'!$O$66),"")</f>
        <v/>
      </c>
      <c r="V34" s="65" t="str">
        <f>IF(AND('Mapa de Riesgos'!$Y$61="Media",'Mapa de Riesgos'!$AA$61="Moderado"),CONCATENATE("R9C",'Mapa de Riesgos'!$O$61),"")</f>
        <v/>
      </c>
      <c r="W34" s="66" t="str">
        <f>IF(AND('Mapa de Riesgos'!$Y$62="Media",'Mapa de Riesgos'!$AA$62="Moderado"),CONCATENATE("R9C",'Mapa de Riesgos'!$O$62),"")</f>
        <v/>
      </c>
      <c r="X34" s="66" t="str">
        <f>IF(AND('Mapa de Riesgos'!$Y$63="Media",'Mapa de Riesgos'!$AA$63="Moderado"),CONCATENATE("R9C",'Mapa de Riesgos'!$O$63),"")</f>
        <v/>
      </c>
      <c r="Y34" s="66" t="str">
        <f>IF(AND('Mapa de Riesgos'!$Y$64="Media",'Mapa de Riesgos'!$AA$64="Moderado"),CONCATENATE("R9C",'Mapa de Riesgos'!$O$64),"")</f>
        <v/>
      </c>
      <c r="Z34" s="66" t="str">
        <f>IF(AND('Mapa de Riesgos'!$Y$65="Media",'Mapa de Riesgos'!$AA$65="Moderado"),CONCATENATE("R9C",'Mapa de Riesgos'!$O$65),"")</f>
        <v/>
      </c>
      <c r="AA34" s="67" t="str">
        <f>IF(AND('Mapa de Riesgos'!$Y$66="Media",'Mapa de Riesgos'!$AA$66="Moderado"),CONCATENATE("R9C",'Mapa de Riesgos'!$O$66),"")</f>
        <v/>
      </c>
      <c r="AB34" s="50" t="str">
        <f>IF(AND('Mapa de Riesgos'!$Y$61="Media",'Mapa de Riesgos'!$AA$61="Mayor"),CONCATENATE("R9C",'Mapa de Riesgos'!$O$61),"")</f>
        <v/>
      </c>
      <c r="AC34" s="51" t="str">
        <f>IF(AND('Mapa de Riesgos'!$Y$62="Media",'Mapa de Riesgos'!$AA$62="Mayor"),CONCATENATE("R9C",'Mapa de Riesgos'!$O$62),"")</f>
        <v/>
      </c>
      <c r="AD34" s="51" t="str">
        <f>IF(AND('Mapa de Riesgos'!$Y$63="Media",'Mapa de Riesgos'!$AA$63="Mayor"),CONCATENATE("R9C",'Mapa de Riesgos'!$O$63),"")</f>
        <v/>
      </c>
      <c r="AE34" s="51" t="str">
        <f>IF(AND('Mapa de Riesgos'!$Y$64="Media",'Mapa de Riesgos'!$AA$64="Mayor"),CONCATENATE("R9C",'Mapa de Riesgos'!$O$64),"")</f>
        <v/>
      </c>
      <c r="AF34" s="51" t="str">
        <f>IF(AND('Mapa de Riesgos'!$Y$65="Media",'Mapa de Riesgos'!$AA$65="Mayor"),CONCATENATE("R9C",'Mapa de Riesgos'!$O$65),"")</f>
        <v/>
      </c>
      <c r="AG34" s="52" t="str">
        <f>IF(AND('Mapa de Riesgos'!$Y$66="Media",'Mapa de Riesgos'!$AA$66="Mayor"),CONCATENATE("R9C",'Mapa de Riesgos'!$O$66),"")</f>
        <v/>
      </c>
      <c r="AH34" s="53" t="str">
        <f>IF(AND('Mapa de Riesgos'!$Y$61="Media",'Mapa de Riesgos'!$AA$61="Catastrófico"),CONCATENATE("R9C",'Mapa de Riesgos'!$O$61),"")</f>
        <v/>
      </c>
      <c r="AI34" s="54" t="str">
        <f>IF(AND('Mapa de Riesgos'!$Y$62="Media",'Mapa de Riesgos'!$AA$62="Catastrófico"),CONCATENATE("R9C",'Mapa de Riesgos'!$O$62),"")</f>
        <v/>
      </c>
      <c r="AJ34" s="54" t="str">
        <f>IF(AND('Mapa de Riesgos'!$Y$63="Media",'Mapa de Riesgos'!$AA$63="Catastrófico"),CONCATENATE("R9C",'Mapa de Riesgos'!$O$63),"")</f>
        <v/>
      </c>
      <c r="AK34" s="54" t="str">
        <f>IF(AND('Mapa de Riesgos'!$Y$64="Media",'Mapa de Riesgos'!$AA$64="Catastrófico"),CONCATENATE("R9C",'Mapa de Riesgos'!$O$64),"")</f>
        <v/>
      </c>
      <c r="AL34" s="54" t="str">
        <f>IF(AND('Mapa de Riesgos'!$Y$65="Media",'Mapa de Riesgos'!$AA$65="Catastrófico"),CONCATENATE("R9C",'Mapa de Riesgos'!$O$65),"")</f>
        <v/>
      </c>
      <c r="AM34" s="55" t="str">
        <f>IF(AND('Mapa de Riesgos'!$Y$66="Media",'Mapa de Riesgos'!$AA$66="Catastrófico"),CONCATENATE("R9C",'Mapa de Riesgos'!$O$66),"")</f>
        <v/>
      </c>
      <c r="AN34" s="81"/>
      <c r="AO34" s="590"/>
      <c r="AP34" s="591"/>
      <c r="AQ34" s="591"/>
      <c r="AR34" s="591"/>
      <c r="AS34" s="591"/>
      <c r="AT34" s="592"/>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509"/>
      <c r="C35" s="509"/>
      <c r="D35" s="510"/>
      <c r="E35" s="553"/>
      <c r="F35" s="554"/>
      <c r="G35" s="554"/>
      <c r="H35" s="554"/>
      <c r="I35" s="555"/>
      <c r="J35" s="65" t="str">
        <f>IF(AND('Mapa de Riesgos'!$Y$67="Media",'Mapa de Riesgos'!$AA$67="Leve"),CONCATENATE("R10C",'Mapa de Riesgos'!$O$67),"")</f>
        <v/>
      </c>
      <c r="K35" s="66" t="str">
        <f>IF(AND('Mapa de Riesgos'!$Y$68="Media",'Mapa de Riesgos'!$AA$68="Leve"),CONCATENATE("R10C",'Mapa de Riesgos'!$O$68),"")</f>
        <v/>
      </c>
      <c r="L35" s="66" t="str">
        <f>IF(AND('Mapa de Riesgos'!$Y$69="Media",'Mapa de Riesgos'!$AA$69="Leve"),CONCATENATE("R10C",'Mapa de Riesgos'!$O$69),"")</f>
        <v/>
      </c>
      <c r="M35" s="66" t="str">
        <f>IF(AND('Mapa de Riesgos'!$Y$70="Media",'Mapa de Riesgos'!$AA$70="Leve"),CONCATENATE("R10C",'Mapa de Riesgos'!$O$70),"")</f>
        <v/>
      </c>
      <c r="N35" s="66" t="str">
        <f>IF(AND('Mapa de Riesgos'!$Y$71="Media",'Mapa de Riesgos'!$AA$71="Leve"),CONCATENATE("R10C",'Mapa de Riesgos'!$O$71),"")</f>
        <v/>
      </c>
      <c r="O35" s="67" t="str">
        <f>IF(AND('Mapa de Riesgos'!$Y$72="Media",'Mapa de Riesgos'!$AA$72="Leve"),CONCATENATE("R10C",'Mapa de Riesgos'!$O$72),"")</f>
        <v/>
      </c>
      <c r="P35" s="65" t="str">
        <f>IF(AND('Mapa de Riesgos'!$Y$67="Media",'Mapa de Riesgos'!$AA$67="Menor"),CONCATENATE("R10C",'Mapa de Riesgos'!$O$67),"")</f>
        <v/>
      </c>
      <c r="Q35" s="66" t="str">
        <f>IF(AND('Mapa de Riesgos'!$Y$68="Media",'Mapa de Riesgos'!$AA$68="Menor"),CONCATENATE("R10C",'Mapa de Riesgos'!$O$68),"")</f>
        <v/>
      </c>
      <c r="R35" s="66" t="str">
        <f>IF(AND('Mapa de Riesgos'!$Y$69="Media",'Mapa de Riesgos'!$AA$69="Menor"),CONCATENATE("R10C",'Mapa de Riesgos'!$O$69),"")</f>
        <v/>
      </c>
      <c r="S35" s="66" t="str">
        <f>IF(AND('Mapa de Riesgos'!$Y$70="Media",'Mapa de Riesgos'!$AA$70="Menor"),CONCATENATE("R10C",'Mapa de Riesgos'!$O$70),"")</f>
        <v/>
      </c>
      <c r="T35" s="66" t="str">
        <f>IF(AND('Mapa de Riesgos'!$Y$71="Media",'Mapa de Riesgos'!$AA$71="Menor"),CONCATENATE("R10C",'Mapa de Riesgos'!$O$71),"")</f>
        <v/>
      </c>
      <c r="U35" s="67" t="str">
        <f>IF(AND('Mapa de Riesgos'!$Y$72="Media",'Mapa de Riesgos'!$AA$72="Menor"),CONCATENATE("R10C",'Mapa de Riesgos'!$O$72),"")</f>
        <v/>
      </c>
      <c r="V35" s="65" t="str">
        <f>IF(AND('Mapa de Riesgos'!$Y$67="Media",'Mapa de Riesgos'!$AA$67="Moderado"),CONCATENATE("R10C",'Mapa de Riesgos'!$O$67),"")</f>
        <v/>
      </c>
      <c r="W35" s="66" t="str">
        <f>IF(AND('Mapa de Riesgos'!$Y$68="Media",'Mapa de Riesgos'!$AA$68="Moderado"),CONCATENATE("R10C",'Mapa de Riesgos'!$O$68),"")</f>
        <v/>
      </c>
      <c r="X35" s="66" t="str">
        <f>IF(AND('Mapa de Riesgos'!$Y$69="Media",'Mapa de Riesgos'!$AA$69="Moderado"),CONCATENATE("R10C",'Mapa de Riesgos'!$O$69),"")</f>
        <v/>
      </c>
      <c r="Y35" s="66" t="str">
        <f>IF(AND('Mapa de Riesgos'!$Y$70="Media",'Mapa de Riesgos'!$AA$70="Moderado"),CONCATENATE("R10C",'Mapa de Riesgos'!$O$70),"")</f>
        <v/>
      </c>
      <c r="Z35" s="66" t="str">
        <f>IF(AND('Mapa de Riesgos'!$Y$71="Media",'Mapa de Riesgos'!$AA$71="Moderado"),CONCATENATE("R10C",'Mapa de Riesgos'!$O$71),"")</f>
        <v/>
      </c>
      <c r="AA35" s="67" t="str">
        <f>IF(AND('Mapa de Riesgos'!$Y$72="Media",'Mapa de Riesgos'!$AA$72="Moderado"),CONCATENATE("R10C",'Mapa de Riesgos'!$O$72),"")</f>
        <v/>
      </c>
      <c r="AB35" s="56" t="str">
        <f>IF(AND('Mapa de Riesgos'!$Y$67="Media",'Mapa de Riesgos'!$AA$67="Mayor"),CONCATENATE("R10C",'Mapa de Riesgos'!$O$67),"")</f>
        <v/>
      </c>
      <c r="AC35" s="57" t="str">
        <f>IF(AND('Mapa de Riesgos'!$Y$68="Media",'Mapa de Riesgos'!$AA$68="Mayor"),CONCATENATE("R10C",'Mapa de Riesgos'!$O$68),"")</f>
        <v/>
      </c>
      <c r="AD35" s="57" t="str">
        <f>IF(AND('Mapa de Riesgos'!$Y$69="Media",'Mapa de Riesgos'!$AA$69="Mayor"),CONCATENATE("R10C",'Mapa de Riesgos'!$O$69),"")</f>
        <v/>
      </c>
      <c r="AE35" s="57" t="str">
        <f>IF(AND('Mapa de Riesgos'!$Y$70="Media",'Mapa de Riesgos'!$AA$70="Mayor"),CONCATENATE("R10C",'Mapa de Riesgos'!$O$70),"")</f>
        <v/>
      </c>
      <c r="AF35" s="57" t="str">
        <f>IF(AND('Mapa de Riesgos'!$Y$71="Media",'Mapa de Riesgos'!$AA$71="Mayor"),CONCATENATE("R10C",'Mapa de Riesgos'!$O$71),"")</f>
        <v/>
      </c>
      <c r="AG35" s="58" t="str">
        <f>IF(AND('Mapa de Riesgos'!$Y$72="Media",'Mapa de Riesgos'!$AA$72="Mayor"),CONCATENATE("R10C",'Mapa de Riesgos'!$O$72),"")</f>
        <v/>
      </c>
      <c r="AH35" s="59" t="str">
        <f>IF(AND('Mapa de Riesgos'!$Y$67="Media",'Mapa de Riesgos'!$AA$67="Catastrófico"),CONCATENATE("R10C",'Mapa de Riesgos'!$O$67),"")</f>
        <v/>
      </c>
      <c r="AI35" s="60" t="str">
        <f>IF(AND('Mapa de Riesgos'!$Y$68="Media",'Mapa de Riesgos'!$AA$68="Catastrófico"),CONCATENATE("R10C",'Mapa de Riesgos'!$O$68),"")</f>
        <v/>
      </c>
      <c r="AJ35" s="60" t="str">
        <f>IF(AND('Mapa de Riesgos'!$Y$69="Media",'Mapa de Riesgos'!$AA$69="Catastrófico"),CONCATENATE("R10C",'Mapa de Riesgos'!$O$69),"")</f>
        <v/>
      </c>
      <c r="AK35" s="60" t="str">
        <f>IF(AND('Mapa de Riesgos'!$Y$70="Media",'Mapa de Riesgos'!$AA$70="Catastrófico"),CONCATENATE("R10C",'Mapa de Riesgos'!$O$70),"")</f>
        <v/>
      </c>
      <c r="AL35" s="60" t="str">
        <f>IF(AND('Mapa de Riesgos'!$Y$71="Media",'Mapa de Riesgos'!$AA$71="Catastrófico"),CONCATENATE("R10C",'Mapa de Riesgos'!$O$71),"")</f>
        <v/>
      </c>
      <c r="AM35" s="61" t="str">
        <f>IF(AND('Mapa de Riesgos'!$Y$72="Media",'Mapa de Riesgos'!$AA$72="Catastrófico"),CONCATENATE("R10C",'Mapa de Riesgos'!$O$72),"")</f>
        <v/>
      </c>
      <c r="AN35" s="81"/>
      <c r="AO35" s="593"/>
      <c r="AP35" s="594"/>
      <c r="AQ35" s="594"/>
      <c r="AR35" s="594"/>
      <c r="AS35" s="594"/>
      <c r="AT35" s="595"/>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509"/>
      <c r="C36" s="509"/>
      <c r="D36" s="510"/>
      <c r="E36" s="547" t="s">
        <v>171</v>
      </c>
      <c r="F36" s="548"/>
      <c r="G36" s="548"/>
      <c r="H36" s="548"/>
      <c r="I36" s="548"/>
      <c r="J36" s="71" t="str">
        <f>IF(AND('Mapa de Riesgos'!$Y$12="Baja",'Mapa de Riesgos'!$AA$12="Leve"),CONCATENATE("R1C",'Mapa de Riesgos'!$O$12),"")</f>
        <v/>
      </c>
      <c r="K36" s="72" t="str">
        <f>IF(AND('Mapa de Riesgos'!$Y$14="Baja",'Mapa de Riesgos'!$AA$14="Leve"),CONCATENATE("R1C",'Mapa de Riesgos'!$O$14),"")</f>
        <v/>
      </c>
      <c r="L36" s="72" t="str">
        <f>IF(AND('Mapa de Riesgos'!$Y$15="Baja",'Mapa de Riesgos'!$AA$15="Leve"),CONCATENATE("R1C",'Mapa de Riesgos'!$O$15),"")</f>
        <v/>
      </c>
      <c r="M36" s="72" t="str">
        <f>IF(AND('Mapa de Riesgos'!$Y$16="Baja",'Mapa de Riesgos'!$AA$16="Leve"),CONCATENATE("R1C",'Mapa de Riesgos'!$O$16),"")</f>
        <v/>
      </c>
      <c r="N36" s="72" t="str">
        <f>IF(AND('Mapa de Riesgos'!$Y$17="Baja",'Mapa de Riesgos'!$AA$17="Leve"),CONCATENATE("R1C",'Mapa de Riesgos'!$O$17),"")</f>
        <v/>
      </c>
      <c r="O36" s="73" t="str">
        <f>IF(AND('Mapa de Riesgos'!$Y$18="Baja",'Mapa de Riesgos'!$AA$18="Leve"),CONCATENATE("R1C",'Mapa de Riesgos'!$O$18),"")</f>
        <v/>
      </c>
      <c r="P36" s="62" t="str">
        <f>IF(AND('Mapa de Riesgos'!$Y$12="Baja",'Mapa de Riesgos'!$AA$12="Menor"),CONCATENATE("R1C",'Mapa de Riesgos'!$O$12),"")</f>
        <v/>
      </c>
      <c r="Q36" s="63" t="str">
        <f>IF(AND('Mapa de Riesgos'!$Y$14="Baja",'Mapa de Riesgos'!$AA$14="Menor"),CONCATENATE("R1C",'Mapa de Riesgos'!$O$14),"")</f>
        <v/>
      </c>
      <c r="R36" s="63" t="str">
        <f>IF(AND('Mapa de Riesgos'!$Y$15="Baja",'Mapa de Riesgos'!$AA$15="Menor"),CONCATENATE("R1C",'Mapa de Riesgos'!$O$15),"")</f>
        <v/>
      </c>
      <c r="S36" s="63" t="str">
        <f>IF(AND('Mapa de Riesgos'!$Y$16="Baja",'Mapa de Riesgos'!$AA$16="Menor"),CONCATENATE("R1C",'Mapa de Riesgos'!$O$16),"")</f>
        <v/>
      </c>
      <c r="T36" s="63" t="str">
        <f>IF(AND('Mapa de Riesgos'!$Y$17="Baja",'Mapa de Riesgos'!$AA$17="Menor"),CONCATENATE("R1C",'Mapa de Riesgos'!$O$17),"")</f>
        <v/>
      </c>
      <c r="U36" s="64" t="str">
        <f>IF(AND('Mapa de Riesgos'!$Y$18="Baja",'Mapa de Riesgos'!$AA$18="Menor"),CONCATENATE("R1C",'Mapa de Riesgos'!$O$18),"")</f>
        <v/>
      </c>
      <c r="V36" s="62" t="str">
        <f>IF(AND('Mapa de Riesgos'!$Y$12="Baja",'Mapa de Riesgos'!$AA$12="Moderado"),CONCATENATE("R1C",'Mapa de Riesgos'!$O$12),"")</f>
        <v>R1C1</v>
      </c>
      <c r="W36" s="63" t="str">
        <f>IF(AND('Mapa de Riesgos'!$Y$14="Baja",'Mapa de Riesgos'!$AA$14="Moderado"),CONCATENATE("R1C",'Mapa de Riesgos'!$O$14),"")</f>
        <v/>
      </c>
      <c r="X36" s="63" t="str">
        <f>IF(AND('Mapa de Riesgos'!$Y$15="Baja",'Mapa de Riesgos'!$AA$15="Moderado"),CONCATENATE("R1C",'Mapa de Riesgos'!$O$15),"")</f>
        <v/>
      </c>
      <c r="Y36" s="63" t="str">
        <f>IF(AND('Mapa de Riesgos'!$Y$16="Baja",'Mapa de Riesgos'!$AA$16="Moderado"),CONCATENATE("R1C",'Mapa de Riesgos'!$O$16),"")</f>
        <v/>
      </c>
      <c r="Z36" s="63" t="str">
        <f>IF(AND('Mapa de Riesgos'!$Y$17="Baja",'Mapa de Riesgos'!$AA$17="Moderado"),CONCATENATE("R1C",'Mapa de Riesgos'!$O$17),"")</f>
        <v/>
      </c>
      <c r="AA36" s="64" t="str">
        <f>IF(AND('Mapa de Riesgos'!$Y$18="Baja",'Mapa de Riesgos'!$AA$18="Moderado"),CONCATENATE("R1C",'Mapa de Riesgos'!$O$18),"")</f>
        <v/>
      </c>
      <c r="AB36" s="44" t="str">
        <f>IF(AND('Mapa de Riesgos'!$Y$12="Baja",'Mapa de Riesgos'!$AA$12="Mayor"),CONCATENATE("R1C",'Mapa de Riesgos'!$O$12),"")</f>
        <v/>
      </c>
      <c r="AC36" s="45" t="str">
        <f>IF(AND('Mapa de Riesgos'!$Y$14="Baja",'Mapa de Riesgos'!$AA$14="Mayor"),CONCATENATE("R1C",'Mapa de Riesgos'!$O$14),"")</f>
        <v/>
      </c>
      <c r="AD36" s="45" t="str">
        <f>IF(AND('Mapa de Riesgos'!$Y$15="Baja",'Mapa de Riesgos'!$AA$15="Mayor"),CONCATENATE("R1C",'Mapa de Riesgos'!$O$15),"")</f>
        <v/>
      </c>
      <c r="AE36" s="45" t="str">
        <f>IF(AND('Mapa de Riesgos'!$Y$16="Baja",'Mapa de Riesgos'!$AA$16="Mayor"),CONCATENATE("R1C",'Mapa de Riesgos'!$O$16),"")</f>
        <v/>
      </c>
      <c r="AF36" s="45" t="str">
        <f>IF(AND('Mapa de Riesgos'!$Y$17="Baja",'Mapa de Riesgos'!$AA$17="Mayor"),CONCATENATE("R1C",'Mapa de Riesgos'!$O$17),"")</f>
        <v/>
      </c>
      <c r="AG36" s="46" t="str">
        <f>IF(AND('Mapa de Riesgos'!$Y$18="Baja",'Mapa de Riesgos'!$AA$18="Mayor"),CONCATENATE("R1C",'Mapa de Riesgos'!$O$18),"")</f>
        <v/>
      </c>
      <c r="AH36" s="47" t="str">
        <f>IF(AND('Mapa de Riesgos'!$Y$12="Baja",'Mapa de Riesgos'!$AA$12="Catastrófico"),CONCATENATE("R1C",'Mapa de Riesgos'!$O$12),"")</f>
        <v/>
      </c>
      <c r="AI36" s="48" t="str">
        <f>IF(AND('Mapa de Riesgos'!$Y$14="Baja",'Mapa de Riesgos'!$AA$14="Catastrófico"),CONCATENATE("R1C",'Mapa de Riesgos'!$O$14),"")</f>
        <v/>
      </c>
      <c r="AJ36" s="48" t="str">
        <f>IF(AND('Mapa de Riesgos'!$Y$15="Baja",'Mapa de Riesgos'!$AA$15="Catastrófico"),CONCATENATE("R1C",'Mapa de Riesgos'!$O$15),"")</f>
        <v/>
      </c>
      <c r="AK36" s="48" t="str">
        <f>IF(AND('Mapa de Riesgos'!$Y$16="Baja",'Mapa de Riesgos'!$AA$16="Catastrófico"),CONCATENATE("R1C",'Mapa de Riesgos'!$O$16),"")</f>
        <v/>
      </c>
      <c r="AL36" s="48" t="str">
        <f>IF(AND('Mapa de Riesgos'!$Y$17="Baja",'Mapa de Riesgos'!$AA$17="Catastrófico"),CONCATENATE("R1C",'Mapa de Riesgos'!$O$17),"")</f>
        <v/>
      </c>
      <c r="AM36" s="49" t="str">
        <f>IF(AND('Mapa de Riesgos'!$Y$18="Baja",'Mapa de Riesgos'!$AA$18="Catastrófico"),CONCATENATE("R1C",'Mapa de Riesgos'!$O$18),"")</f>
        <v/>
      </c>
      <c r="AN36" s="81"/>
      <c r="AO36" s="578" t="s">
        <v>172</v>
      </c>
      <c r="AP36" s="579"/>
      <c r="AQ36" s="579"/>
      <c r="AR36" s="579"/>
      <c r="AS36" s="579"/>
      <c r="AT36" s="580"/>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509"/>
      <c r="C37" s="509"/>
      <c r="D37" s="510"/>
      <c r="E37" s="566"/>
      <c r="F37" s="551"/>
      <c r="G37" s="551"/>
      <c r="H37" s="551"/>
      <c r="I37" s="551"/>
      <c r="J37" s="74" t="str">
        <f>IF(AND('Mapa de Riesgos'!$Y$19="Baja",'Mapa de Riesgos'!$AA$19="Leve"),CONCATENATE("R2C",'Mapa de Riesgos'!$O$19),"")</f>
        <v/>
      </c>
      <c r="K37" s="75" t="str">
        <f>IF(AND('Mapa de Riesgos'!$Y$20="Baja",'Mapa de Riesgos'!$AA$20="Leve"),CONCATENATE("R2C",'Mapa de Riesgos'!$O$20),"")</f>
        <v/>
      </c>
      <c r="L37" s="75" t="str">
        <f>IF(AND('Mapa de Riesgos'!$Y$21="Baja",'Mapa de Riesgos'!$AA$21="Leve"),CONCATENATE("R2C",'Mapa de Riesgos'!$O$21),"")</f>
        <v/>
      </c>
      <c r="M37" s="75" t="str">
        <f>IF(AND('Mapa de Riesgos'!$Y$22="Baja",'Mapa de Riesgos'!$AA$22="Leve"),CONCATENATE("R2C",'Mapa de Riesgos'!$O$22),"")</f>
        <v/>
      </c>
      <c r="N37" s="75" t="str">
        <f>IF(AND('Mapa de Riesgos'!$Y$23="Baja",'Mapa de Riesgos'!$AA$23="Leve"),CONCATENATE("R2C",'Mapa de Riesgos'!$O$23),"")</f>
        <v/>
      </c>
      <c r="O37" s="76" t="str">
        <f>IF(AND('Mapa de Riesgos'!$Y$24="Baja",'Mapa de Riesgos'!$AA$24="Leve"),CONCATENATE("R2C",'Mapa de Riesgos'!$O$24),"")</f>
        <v/>
      </c>
      <c r="P37" s="65" t="str">
        <f>IF(AND('Mapa de Riesgos'!$Y$19="Baja",'Mapa de Riesgos'!$AA$19="Menor"),CONCATENATE("R2C",'Mapa de Riesgos'!$O$19),"")</f>
        <v/>
      </c>
      <c r="Q37" s="66" t="str">
        <f>IF(AND('Mapa de Riesgos'!$Y$20="Baja",'Mapa de Riesgos'!$AA$20="Menor"),CONCATENATE("R2C",'Mapa de Riesgos'!$O$20),"")</f>
        <v/>
      </c>
      <c r="R37" s="66" t="str">
        <f>IF(AND('Mapa de Riesgos'!$Y$21="Baja",'Mapa de Riesgos'!$AA$21="Menor"),CONCATENATE("R2C",'Mapa de Riesgos'!$O$21),"")</f>
        <v/>
      </c>
      <c r="S37" s="66" t="str">
        <f>IF(AND('Mapa de Riesgos'!$Y$22="Baja",'Mapa de Riesgos'!$AA$22="Menor"),CONCATENATE("R2C",'Mapa de Riesgos'!$O$22),"")</f>
        <v/>
      </c>
      <c r="T37" s="66" t="str">
        <f>IF(AND('Mapa de Riesgos'!$Y$23="Baja",'Mapa de Riesgos'!$AA$23="Menor"),CONCATENATE("R2C",'Mapa de Riesgos'!$O$23),"")</f>
        <v/>
      </c>
      <c r="U37" s="67" t="str">
        <f>IF(AND('Mapa de Riesgos'!$Y$24="Baja",'Mapa de Riesgos'!$AA$24="Menor"),CONCATENATE("R2C",'Mapa de Riesgos'!$O$24),"")</f>
        <v/>
      </c>
      <c r="V37" s="65" t="str">
        <f>IF(AND('Mapa de Riesgos'!$Y$19="Baja",'Mapa de Riesgos'!$AA$19="Moderado"),CONCATENATE("R2C",'Mapa de Riesgos'!$O$19),"")</f>
        <v/>
      </c>
      <c r="W37" s="66" t="str">
        <f>IF(AND('Mapa de Riesgos'!$Y$20="Baja",'Mapa de Riesgos'!$AA$20="Moderado"),CONCATENATE("R2C",'Mapa de Riesgos'!$O$20),"")</f>
        <v/>
      </c>
      <c r="X37" s="66" t="str">
        <f>IF(AND('Mapa de Riesgos'!$Y$21="Baja",'Mapa de Riesgos'!$AA$21="Moderado"),CONCATENATE("R2C",'Mapa de Riesgos'!$O$21),"")</f>
        <v/>
      </c>
      <c r="Y37" s="66" t="str">
        <f>IF(AND('Mapa de Riesgos'!$Y$22="Baja",'Mapa de Riesgos'!$AA$22="Moderado"),CONCATENATE("R2C",'Mapa de Riesgos'!$O$22),"")</f>
        <v/>
      </c>
      <c r="Z37" s="66" t="str">
        <f>IF(AND('Mapa de Riesgos'!$Y$23="Baja",'Mapa de Riesgos'!$AA$23="Moderado"),CONCATENATE("R2C",'Mapa de Riesgos'!$O$23),"")</f>
        <v/>
      </c>
      <c r="AA37" s="67" t="str">
        <f>IF(AND('Mapa de Riesgos'!$Y$24="Baja",'Mapa de Riesgos'!$AA$24="Moderado"),CONCATENATE("R2C",'Mapa de Riesgos'!$O$24),"")</f>
        <v/>
      </c>
      <c r="AB37" s="50" t="str">
        <f>IF(AND('Mapa de Riesgos'!$Y$19="Baja",'Mapa de Riesgos'!$AA$19="Mayor"),CONCATENATE("R2C",'Mapa de Riesgos'!$O$19),"")</f>
        <v/>
      </c>
      <c r="AC37" s="51" t="str">
        <f>IF(AND('Mapa de Riesgos'!$Y$20="Baja",'Mapa de Riesgos'!$AA$20="Mayor"),CONCATENATE("R2C",'Mapa de Riesgos'!$O$20),"")</f>
        <v/>
      </c>
      <c r="AD37" s="51" t="str">
        <f>IF(AND('Mapa de Riesgos'!$Y$21="Baja",'Mapa de Riesgos'!$AA$21="Mayor"),CONCATENATE("R2C",'Mapa de Riesgos'!$O$21),"")</f>
        <v/>
      </c>
      <c r="AE37" s="51" t="str">
        <f>IF(AND('Mapa de Riesgos'!$Y$22="Baja",'Mapa de Riesgos'!$AA$22="Mayor"),CONCATENATE("R2C",'Mapa de Riesgos'!$O$22),"")</f>
        <v/>
      </c>
      <c r="AF37" s="51" t="str">
        <f>IF(AND('Mapa de Riesgos'!$Y$23="Baja",'Mapa de Riesgos'!$AA$23="Mayor"),CONCATENATE("R2C",'Mapa de Riesgos'!$O$23),"")</f>
        <v/>
      </c>
      <c r="AG37" s="52" t="str">
        <f>IF(AND('Mapa de Riesgos'!$Y$24="Baja",'Mapa de Riesgos'!$AA$24="Mayor"),CONCATENATE("R2C",'Mapa de Riesgos'!$O$24),"")</f>
        <v/>
      </c>
      <c r="AH37" s="53" t="str">
        <f>IF(AND('Mapa de Riesgos'!$Y$19="Baja",'Mapa de Riesgos'!$AA$19="Catastrófico"),CONCATENATE("R2C",'Mapa de Riesgos'!$O$19),"")</f>
        <v/>
      </c>
      <c r="AI37" s="54" t="str">
        <f>IF(AND('Mapa de Riesgos'!$Y$20="Baja",'Mapa de Riesgos'!$AA$20="Catastrófico"),CONCATENATE("R2C",'Mapa de Riesgos'!$O$20),"")</f>
        <v/>
      </c>
      <c r="AJ37" s="54" t="str">
        <f>IF(AND('Mapa de Riesgos'!$Y$21="Baja",'Mapa de Riesgos'!$AA$21="Catastrófico"),CONCATENATE("R2C",'Mapa de Riesgos'!$O$21),"")</f>
        <v/>
      </c>
      <c r="AK37" s="54" t="str">
        <f>IF(AND('Mapa de Riesgos'!$Y$22="Baja",'Mapa de Riesgos'!$AA$22="Catastrófico"),CONCATENATE("R2C",'Mapa de Riesgos'!$O$22),"")</f>
        <v/>
      </c>
      <c r="AL37" s="54" t="str">
        <f>IF(AND('Mapa de Riesgos'!$Y$23="Baja",'Mapa de Riesgos'!$AA$23="Catastrófico"),CONCATENATE("R2C",'Mapa de Riesgos'!$O$23),"")</f>
        <v/>
      </c>
      <c r="AM37" s="55" t="str">
        <f>IF(AND('Mapa de Riesgos'!$Y$24="Baja",'Mapa de Riesgos'!$AA$24="Catastrófico"),CONCATENATE("R2C",'Mapa de Riesgos'!$O$24),"")</f>
        <v/>
      </c>
      <c r="AN37" s="81"/>
      <c r="AO37" s="581"/>
      <c r="AP37" s="582"/>
      <c r="AQ37" s="582"/>
      <c r="AR37" s="582"/>
      <c r="AS37" s="582"/>
      <c r="AT37" s="583"/>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509"/>
      <c r="C38" s="509"/>
      <c r="D38" s="510"/>
      <c r="E38" s="550"/>
      <c r="F38" s="551"/>
      <c r="G38" s="551"/>
      <c r="H38" s="551"/>
      <c r="I38" s="551"/>
      <c r="J38" s="74" t="str">
        <f>IF(AND('Mapa de Riesgos'!$Y$25="Baja",'Mapa de Riesgos'!$AA$25="Leve"),CONCATENATE("R3C",'Mapa de Riesgos'!$O$25),"")</f>
        <v/>
      </c>
      <c r="K38" s="75" t="str">
        <f>IF(AND('Mapa de Riesgos'!$Y$26="Baja",'Mapa de Riesgos'!$AA$26="Leve"),CONCATENATE("R3C",'Mapa de Riesgos'!$O$26),"")</f>
        <v/>
      </c>
      <c r="L38" s="75" t="str">
        <f>IF(AND('Mapa de Riesgos'!$Y$27="Baja",'Mapa de Riesgos'!$AA$27="Leve"),CONCATENATE("R3C",'Mapa de Riesgos'!$O$27),"")</f>
        <v/>
      </c>
      <c r="M38" s="75" t="str">
        <f>IF(AND('Mapa de Riesgos'!$Y$28="Baja",'Mapa de Riesgos'!$AA$28="Leve"),CONCATENATE("R3C",'Mapa de Riesgos'!$O$28),"")</f>
        <v/>
      </c>
      <c r="N38" s="75" t="str">
        <f>IF(AND('Mapa de Riesgos'!$Y$29="Baja",'Mapa de Riesgos'!$AA$29="Leve"),CONCATENATE("R3C",'Mapa de Riesgos'!$O$29),"")</f>
        <v/>
      </c>
      <c r="O38" s="76" t="str">
        <f>IF(AND('Mapa de Riesgos'!$Y$30="Baja",'Mapa de Riesgos'!$AA$30="Leve"),CONCATENATE("R3C",'Mapa de Riesgos'!$O$30),"")</f>
        <v/>
      </c>
      <c r="P38" s="65" t="str">
        <f>IF(AND('Mapa de Riesgos'!$Y$25="Baja",'Mapa de Riesgos'!$AA$25="Menor"),CONCATENATE("R3C",'Mapa de Riesgos'!$O$25),"")</f>
        <v/>
      </c>
      <c r="Q38" s="66" t="str">
        <f>IF(AND('Mapa de Riesgos'!$Y$26="Baja",'Mapa de Riesgos'!$AA$26="Menor"),CONCATENATE("R3C",'Mapa de Riesgos'!$O$26),"")</f>
        <v/>
      </c>
      <c r="R38" s="66" t="str">
        <f>IF(AND('Mapa de Riesgos'!$Y$27="Baja",'Mapa de Riesgos'!$AA$27="Menor"),CONCATENATE("R3C",'Mapa de Riesgos'!$O$27),"")</f>
        <v/>
      </c>
      <c r="S38" s="66" t="str">
        <f>IF(AND('Mapa de Riesgos'!$Y$28="Baja",'Mapa de Riesgos'!$AA$28="Menor"),CONCATENATE("R3C",'Mapa de Riesgos'!$O$28),"")</f>
        <v/>
      </c>
      <c r="T38" s="66" t="str">
        <f>IF(AND('Mapa de Riesgos'!$Y$29="Baja",'Mapa de Riesgos'!$AA$29="Menor"),CONCATENATE("R3C",'Mapa de Riesgos'!$O$29),"")</f>
        <v/>
      </c>
      <c r="U38" s="67" t="str">
        <f>IF(AND('Mapa de Riesgos'!$Y$30="Baja",'Mapa de Riesgos'!$AA$30="Menor"),CONCATENATE("R3C",'Mapa de Riesgos'!$O$30),"")</f>
        <v/>
      </c>
      <c r="V38" s="65" t="str">
        <f>IF(AND('Mapa de Riesgos'!$Y$25="Baja",'Mapa de Riesgos'!$AA$25="Moderado"),CONCATENATE("R3C",'Mapa de Riesgos'!$O$25),"")</f>
        <v/>
      </c>
      <c r="W38" s="66" t="str">
        <f>IF(AND('Mapa de Riesgos'!$Y$26="Baja",'Mapa de Riesgos'!$AA$26="Moderado"),CONCATENATE("R3C",'Mapa de Riesgos'!$O$26),"")</f>
        <v/>
      </c>
      <c r="X38" s="66" t="str">
        <f>IF(AND('Mapa de Riesgos'!$Y$27="Baja",'Mapa de Riesgos'!$AA$27="Moderado"),CONCATENATE("R3C",'Mapa de Riesgos'!$O$27),"")</f>
        <v/>
      </c>
      <c r="Y38" s="66" t="str">
        <f>IF(AND('Mapa de Riesgos'!$Y$28="Baja",'Mapa de Riesgos'!$AA$28="Moderado"),CONCATENATE("R3C",'Mapa de Riesgos'!$O$28),"")</f>
        <v/>
      </c>
      <c r="Z38" s="66" t="str">
        <f>IF(AND('Mapa de Riesgos'!$Y$29="Baja",'Mapa de Riesgos'!$AA$29="Moderado"),CONCATENATE("R3C",'Mapa de Riesgos'!$O$29),"")</f>
        <v/>
      </c>
      <c r="AA38" s="67" t="str">
        <f>IF(AND('Mapa de Riesgos'!$Y$30="Baja",'Mapa de Riesgos'!$AA$30="Moderado"),CONCATENATE("R3C",'Mapa de Riesgos'!$O$30),"")</f>
        <v/>
      </c>
      <c r="AB38" s="50" t="str">
        <f>IF(AND('Mapa de Riesgos'!$Y$25="Baja",'Mapa de Riesgos'!$AA$25="Mayor"),CONCATENATE("R3C",'Mapa de Riesgos'!$O$25),"")</f>
        <v/>
      </c>
      <c r="AC38" s="51" t="str">
        <f>IF(AND('Mapa de Riesgos'!$Y$26="Baja",'Mapa de Riesgos'!$AA$26="Mayor"),CONCATENATE("R3C",'Mapa de Riesgos'!$O$26),"")</f>
        <v/>
      </c>
      <c r="AD38" s="51" t="str">
        <f>IF(AND('Mapa de Riesgos'!$Y$27="Baja",'Mapa de Riesgos'!$AA$27="Mayor"),CONCATENATE("R3C",'Mapa de Riesgos'!$O$27),"")</f>
        <v/>
      </c>
      <c r="AE38" s="51" t="str">
        <f>IF(AND('Mapa de Riesgos'!$Y$28="Baja",'Mapa de Riesgos'!$AA$28="Mayor"),CONCATENATE("R3C",'Mapa de Riesgos'!$O$28),"")</f>
        <v/>
      </c>
      <c r="AF38" s="51" t="str">
        <f>IF(AND('Mapa de Riesgos'!$Y$29="Baja",'Mapa de Riesgos'!$AA$29="Mayor"),CONCATENATE("R3C",'Mapa de Riesgos'!$O$29),"")</f>
        <v/>
      </c>
      <c r="AG38" s="52" t="str">
        <f>IF(AND('Mapa de Riesgos'!$Y$30="Baja",'Mapa de Riesgos'!$AA$30="Mayor"),CONCATENATE("R3C",'Mapa de Riesgos'!$O$30),"")</f>
        <v/>
      </c>
      <c r="AH38" s="53" t="str">
        <f>IF(AND('Mapa de Riesgos'!$Y$25="Baja",'Mapa de Riesgos'!$AA$25="Catastrófico"),CONCATENATE("R3C",'Mapa de Riesgos'!$O$25),"")</f>
        <v/>
      </c>
      <c r="AI38" s="54" t="str">
        <f>IF(AND('Mapa de Riesgos'!$Y$26="Baja",'Mapa de Riesgos'!$AA$26="Catastrófico"),CONCATENATE("R3C",'Mapa de Riesgos'!$O$26),"")</f>
        <v/>
      </c>
      <c r="AJ38" s="54" t="str">
        <f>IF(AND('Mapa de Riesgos'!$Y$27="Baja",'Mapa de Riesgos'!$AA$27="Catastrófico"),CONCATENATE("R3C",'Mapa de Riesgos'!$O$27),"")</f>
        <v/>
      </c>
      <c r="AK38" s="54" t="str">
        <f>IF(AND('Mapa de Riesgos'!$Y$28="Baja",'Mapa de Riesgos'!$AA$28="Catastrófico"),CONCATENATE("R3C",'Mapa de Riesgos'!$O$28),"")</f>
        <v/>
      </c>
      <c r="AL38" s="54" t="str">
        <f>IF(AND('Mapa de Riesgos'!$Y$29="Baja",'Mapa de Riesgos'!$AA$29="Catastrófico"),CONCATENATE("R3C",'Mapa de Riesgos'!$O$29),"")</f>
        <v/>
      </c>
      <c r="AM38" s="55" t="str">
        <f>IF(AND('Mapa de Riesgos'!$Y$30="Baja",'Mapa de Riesgos'!$AA$30="Catastrófico"),CONCATENATE("R3C",'Mapa de Riesgos'!$O$30),"")</f>
        <v/>
      </c>
      <c r="AN38" s="81"/>
      <c r="AO38" s="581"/>
      <c r="AP38" s="582"/>
      <c r="AQ38" s="582"/>
      <c r="AR38" s="582"/>
      <c r="AS38" s="582"/>
      <c r="AT38" s="583"/>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509"/>
      <c r="C39" s="509"/>
      <c r="D39" s="510"/>
      <c r="E39" s="550"/>
      <c r="F39" s="551"/>
      <c r="G39" s="551"/>
      <c r="H39" s="551"/>
      <c r="I39" s="551"/>
      <c r="J39" s="74" t="str">
        <f>IF(AND('Mapa de Riesgos'!$Y$31="Baja",'Mapa de Riesgos'!$AA$31="Leve"),CONCATENATE("R4C",'Mapa de Riesgos'!$O$31),"")</f>
        <v/>
      </c>
      <c r="K39" s="75" t="str">
        <f>IF(AND('Mapa de Riesgos'!$Y$32="Baja",'Mapa de Riesgos'!$AA$32="Leve"),CONCATENATE("R4C",'Mapa de Riesgos'!$O$32),"")</f>
        <v/>
      </c>
      <c r="L39" s="75" t="str">
        <f>IF(AND('Mapa de Riesgos'!$Y$33="Baja",'Mapa de Riesgos'!$AA$33="Leve"),CONCATENATE("R4C",'Mapa de Riesgos'!$O$33),"")</f>
        <v/>
      </c>
      <c r="M39" s="75" t="str">
        <f>IF(AND('Mapa de Riesgos'!$Y$34="Baja",'Mapa de Riesgos'!$AA$34="Leve"),CONCATENATE("R4C",'Mapa de Riesgos'!$O$34),"")</f>
        <v/>
      </c>
      <c r="N39" s="75" t="str">
        <f>IF(AND('Mapa de Riesgos'!$Y$35="Baja",'Mapa de Riesgos'!$AA$35="Leve"),CONCATENATE("R4C",'Mapa de Riesgos'!$O$35),"")</f>
        <v/>
      </c>
      <c r="O39" s="76" t="str">
        <f>IF(AND('Mapa de Riesgos'!$Y$36="Baja",'Mapa de Riesgos'!$AA$36="Leve"),CONCATENATE("R4C",'Mapa de Riesgos'!$O$36),"")</f>
        <v/>
      </c>
      <c r="P39" s="65" t="str">
        <f>IF(AND('Mapa de Riesgos'!$Y$31="Baja",'Mapa de Riesgos'!$AA$31="Menor"),CONCATENATE("R4C",'Mapa de Riesgos'!$O$31),"")</f>
        <v/>
      </c>
      <c r="Q39" s="66" t="str">
        <f>IF(AND('Mapa de Riesgos'!$Y$32="Baja",'Mapa de Riesgos'!$AA$32="Menor"),CONCATENATE("R4C",'Mapa de Riesgos'!$O$32),"")</f>
        <v/>
      </c>
      <c r="R39" s="66" t="str">
        <f>IF(AND('Mapa de Riesgos'!$Y$33="Baja",'Mapa de Riesgos'!$AA$33="Menor"),CONCATENATE("R4C",'Mapa de Riesgos'!$O$33),"")</f>
        <v/>
      </c>
      <c r="S39" s="66" t="str">
        <f>IF(AND('Mapa de Riesgos'!$Y$34="Baja",'Mapa de Riesgos'!$AA$34="Menor"),CONCATENATE("R4C",'Mapa de Riesgos'!$O$34),"")</f>
        <v/>
      </c>
      <c r="T39" s="66" t="str">
        <f>IF(AND('Mapa de Riesgos'!$Y$35="Baja",'Mapa de Riesgos'!$AA$35="Menor"),CONCATENATE("R4C",'Mapa de Riesgos'!$O$35),"")</f>
        <v/>
      </c>
      <c r="U39" s="67" t="str">
        <f>IF(AND('Mapa de Riesgos'!$Y$36="Baja",'Mapa de Riesgos'!$AA$36="Menor"),CONCATENATE("R4C",'Mapa de Riesgos'!$O$36),"")</f>
        <v/>
      </c>
      <c r="V39" s="65" t="str">
        <f>IF(AND('Mapa de Riesgos'!$Y$31="Baja",'Mapa de Riesgos'!$AA$31="Moderado"),CONCATENATE("R4C",'Mapa de Riesgos'!$O$31),"")</f>
        <v/>
      </c>
      <c r="W39" s="66" t="str">
        <f>IF(AND('Mapa de Riesgos'!$Y$32="Baja",'Mapa de Riesgos'!$AA$32="Moderado"),CONCATENATE("R4C",'Mapa de Riesgos'!$O$32),"")</f>
        <v/>
      </c>
      <c r="X39" s="66" t="str">
        <f>IF(AND('Mapa de Riesgos'!$Y$33="Baja",'Mapa de Riesgos'!$AA$33="Moderado"),CONCATENATE("R4C",'Mapa de Riesgos'!$O$33),"")</f>
        <v/>
      </c>
      <c r="Y39" s="66" t="str">
        <f>IF(AND('Mapa de Riesgos'!$Y$34="Baja",'Mapa de Riesgos'!$AA$34="Moderado"),CONCATENATE("R4C",'Mapa de Riesgos'!$O$34),"")</f>
        <v/>
      </c>
      <c r="Z39" s="66" t="str">
        <f>IF(AND('Mapa de Riesgos'!$Y$35="Baja",'Mapa de Riesgos'!$AA$35="Moderado"),CONCATENATE("R4C",'Mapa de Riesgos'!$O$35),"")</f>
        <v/>
      </c>
      <c r="AA39" s="67" t="str">
        <f>IF(AND('Mapa de Riesgos'!$Y$36="Baja",'Mapa de Riesgos'!$AA$36="Moderado"),CONCATENATE("R4C",'Mapa de Riesgos'!$O$36),"")</f>
        <v/>
      </c>
      <c r="AB39" s="50" t="str">
        <f>IF(AND('Mapa de Riesgos'!$Y$31="Baja",'Mapa de Riesgos'!$AA$31="Mayor"),CONCATENATE("R4C",'Mapa de Riesgos'!$O$31),"")</f>
        <v/>
      </c>
      <c r="AC39" s="51" t="str">
        <f>IF(AND('Mapa de Riesgos'!$Y$32="Baja",'Mapa de Riesgos'!$AA$32="Mayor"),CONCATENATE("R4C",'Mapa de Riesgos'!$O$32),"")</f>
        <v/>
      </c>
      <c r="AD39" s="51" t="str">
        <f>IF(AND('Mapa de Riesgos'!$Y$33="Baja",'Mapa de Riesgos'!$AA$33="Mayor"),CONCATENATE("R4C",'Mapa de Riesgos'!$O$33),"")</f>
        <v/>
      </c>
      <c r="AE39" s="51" t="str">
        <f>IF(AND('Mapa de Riesgos'!$Y$34="Baja",'Mapa de Riesgos'!$AA$34="Mayor"),CONCATENATE("R4C",'Mapa de Riesgos'!$O$34),"")</f>
        <v/>
      </c>
      <c r="AF39" s="51" t="str">
        <f>IF(AND('Mapa de Riesgos'!$Y$35="Baja",'Mapa de Riesgos'!$AA$35="Mayor"),CONCATENATE("R4C",'Mapa de Riesgos'!$O$35),"")</f>
        <v/>
      </c>
      <c r="AG39" s="52" t="str">
        <f>IF(AND('Mapa de Riesgos'!$Y$36="Baja",'Mapa de Riesgos'!$AA$36="Mayor"),CONCATENATE("R4C",'Mapa de Riesgos'!$O$36),"")</f>
        <v/>
      </c>
      <c r="AH39" s="53" t="str">
        <f>IF(AND('Mapa de Riesgos'!$Y$31="Baja",'Mapa de Riesgos'!$AA$31="Catastrófico"),CONCATENATE("R4C",'Mapa de Riesgos'!$O$31),"")</f>
        <v/>
      </c>
      <c r="AI39" s="54" t="str">
        <f>IF(AND('Mapa de Riesgos'!$Y$32="Baja",'Mapa de Riesgos'!$AA$32="Catastrófico"),CONCATENATE("R4C",'Mapa de Riesgos'!$O$32),"")</f>
        <v/>
      </c>
      <c r="AJ39" s="54" t="str">
        <f>IF(AND('Mapa de Riesgos'!$Y$33="Baja",'Mapa de Riesgos'!$AA$33="Catastrófico"),CONCATENATE("R4C",'Mapa de Riesgos'!$O$33),"")</f>
        <v/>
      </c>
      <c r="AK39" s="54" t="str">
        <f>IF(AND('Mapa de Riesgos'!$Y$34="Baja",'Mapa de Riesgos'!$AA$34="Catastrófico"),CONCATENATE("R4C",'Mapa de Riesgos'!$O$34),"")</f>
        <v/>
      </c>
      <c r="AL39" s="54" t="str">
        <f>IF(AND('Mapa de Riesgos'!$Y$35="Baja",'Mapa de Riesgos'!$AA$35="Catastrófico"),CONCATENATE("R4C",'Mapa de Riesgos'!$O$35),"")</f>
        <v/>
      </c>
      <c r="AM39" s="55" t="str">
        <f>IF(AND('Mapa de Riesgos'!$Y$36="Baja",'Mapa de Riesgos'!$AA$36="Catastrófico"),CONCATENATE("R4C",'Mapa de Riesgos'!$O$36),"")</f>
        <v/>
      </c>
      <c r="AN39" s="81"/>
      <c r="AO39" s="581"/>
      <c r="AP39" s="582"/>
      <c r="AQ39" s="582"/>
      <c r="AR39" s="582"/>
      <c r="AS39" s="582"/>
      <c r="AT39" s="583"/>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509"/>
      <c r="C40" s="509"/>
      <c r="D40" s="510"/>
      <c r="E40" s="550"/>
      <c r="F40" s="551"/>
      <c r="G40" s="551"/>
      <c r="H40" s="551"/>
      <c r="I40" s="551"/>
      <c r="J40" s="74" t="str">
        <f>IF(AND('Mapa de Riesgos'!$Y$37="Baja",'Mapa de Riesgos'!$AA$37="Leve"),CONCATENATE("R5C",'Mapa de Riesgos'!$O$37),"")</f>
        <v/>
      </c>
      <c r="K40" s="75" t="str">
        <f>IF(AND('Mapa de Riesgos'!$Y$38="Baja",'Mapa de Riesgos'!$AA$38="Leve"),CONCATENATE("R5C",'Mapa de Riesgos'!$O$38),"")</f>
        <v/>
      </c>
      <c r="L40" s="75" t="str">
        <f>IF(AND('Mapa de Riesgos'!$Y$39="Baja",'Mapa de Riesgos'!$AA$39="Leve"),CONCATENATE("R5C",'Mapa de Riesgos'!$O$39),"")</f>
        <v/>
      </c>
      <c r="M40" s="75" t="str">
        <f>IF(AND('Mapa de Riesgos'!$Y$40="Baja",'Mapa de Riesgos'!$AA$40="Leve"),CONCATENATE("R5C",'Mapa de Riesgos'!$O$40),"")</f>
        <v/>
      </c>
      <c r="N40" s="75" t="str">
        <f>IF(AND('Mapa de Riesgos'!$Y$41="Baja",'Mapa de Riesgos'!$AA$41="Leve"),CONCATENATE("R5C",'Mapa de Riesgos'!$O$41),"")</f>
        <v/>
      </c>
      <c r="O40" s="76" t="str">
        <f>IF(AND('Mapa de Riesgos'!$Y$42="Baja",'Mapa de Riesgos'!$AA$42="Leve"),CONCATENATE("R5C",'Mapa de Riesgos'!$O$42),"")</f>
        <v/>
      </c>
      <c r="P40" s="65" t="str">
        <f>IF(AND('Mapa de Riesgos'!$Y$37="Baja",'Mapa de Riesgos'!$AA$37="Menor"),CONCATENATE("R5C",'Mapa de Riesgos'!$O$37),"")</f>
        <v/>
      </c>
      <c r="Q40" s="66" t="str">
        <f>IF(AND('Mapa de Riesgos'!$Y$38="Baja",'Mapa de Riesgos'!$AA$38="Menor"),CONCATENATE("R5C",'Mapa de Riesgos'!$O$38),"")</f>
        <v/>
      </c>
      <c r="R40" s="66" t="str">
        <f>IF(AND('Mapa de Riesgos'!$Y$39="Baja",'Mapa de Riesgos'!$AA$39="Menor"),CONCATENATE("R5C",'Mapa de Riesgos'!$O$39),"")</f>
        <v/>
      </c>
      <c r="S40" s="66" t="str">
        <f>IF(AND('Mapa de Riesgos'!$Y$40="Baja",'Mapa de Riesgos'!$AA$40="Menor"),CONCATENATE("R5C",'Mapa de Riesgos'!$O$40),"")</f>
        <v/>
      </c>
      <c r="T40" s="66" t="str">
        <f>IF(AND('Mapa de Riesgos'!$Y$41="Baja",'Mapa de Riesgos'!$AA$41="Menor"),CONCATENATE("R5C",'Mapa de Riesgos'!$O$41),"")</f>
        <v/>
      </c>
      <c r="U40" s="67" t="str">
        <f>IF(AND('Mapa de Riesgos'!$Y$42="Baja",'Mapa de Riesgos'!$AA$42="Menor"),CONCATENATE("R5C",'Mapa de Riesgos'!$O$42),"")</f>
        <v/>
      </c>
      <c r="V40" s="65" t="str">
        <f>IF(AND('Mapa de Riesgos'!$Y$37="Baja",'Mapa de Riesgos'!$AA$37="Moderado"),CONCATENATE("R5C",'Mapa de Riesgos'!$O$37),"")</f>
        <v/>
      </c>
      <c r="W40" s="66" t="str">
        <f>IF(AND('Mapa de Riesgos'!$Y$38="Baja",'Mapa de Riesgos'!$AA$38="Moderado"),CONCATENATE("R5C",'Mapa de Riesgos'!$O$38),"")</f>
        <v/>
      </c>
      <c r="X40" s="66" t="str">
        <f>IF(AND('Mapa de Riesgos'!$Y$39="Baja",'Mapa de Riesgos'!$AA$39="Moderado"),CONCATENATE("R5C",'Mapa de Riesgos'!$O$39),"")</f>
        <v/>
      </c>
      <c r="Y40" s="66" t="str">
        <f>IF(AND('Mapa de Riesgos'!$Y$40="Baja",'Mapa de Riesgos'!$AA$40="Moderado"),CONCATENATE("R5C",'Mapa de Riesgos'!$O$40),"")</f>
        <v/>
      </c>
      <c r="Z40" s="66" t="str">
        <f>IF(AND('Mapa de Riesgos'!$Y$41="Baja",'Mapa de Riesgos'!$AA$41="Moderado"),CONCATENATE("R5C",'Mapa de Riesgos'!$O$41),"")</f>
        <v/>
      </c>
      <c r="AA40" s="67" t="str">
        <f>IF(AND('Mapa de Riesgos'!$Y$42="Baja",'Mapa de Riesgos'!$AA$42="Moderado"),CONCATENATE("R5C",'Mapa de Riesgos'!$O$42),"")</f>
        <v/>
      </c>
      <c r="AB40" s="50" t="str">
        <f>IF(AND('Mapa de Riesgos'!$Y$37="Baja",'Mapa de Riesgos'!$AA$37="Mayor"),CONCATENATE("R5C",'Mapa de Riesgos'!$O$37),"")</f>
        <v/>
      </c>
      <c r="AC40" s="51" t="str">
        <f>IF(AND('Mapa de Riesgos'!$Y$38="Baja",'Mapa de Riesgos'!$AA$38="Mayor"),CONCATENATE("R5C",'Mapa de Riesgos'!$O$38),"")</f>
        <v/>
      </c>
      <c r="AD40" s="51" t="str">
        <f>IF(AND('Mapa de Riesgos'!$Y$39="Baja",'Mapa de Riesgos'!$AA$39="Mayor"),CONCATENATE("R5C",'Mapa de Riesgos'!$O$39),"")</f>
        <v/>
      </c>
      <c r="AE40" s="51" t="str">
        <f>IF(AND('Mapa de Riesgos'!$Y$40="Baja",'Mapa de Riesgos'!$AA$40="Mayor"),CONCATENATE("R5C",'Mapa de Riesgos'!$O$40),"")</f>
        <v/>
      </c>
      <c r="AF40" s="51" t="str">
        <f>IF(AND('Mapa de Riesgos'!$Y$41="Baja",'Mapa de Riesgos'!$AA$41="Mayor"),CONCATENATE("R5C",'Mapa de Riesgos'!$O$41),"")</f>
        <v/>
      </c>
      <c r="AG40" s="52" t="str">
        <f>IF(AND('Mapa de Riesgos'!$Y$42="Baja",'Mapa de Riesgos'!$AA$42="Mayor"),CONCATENATE("R5C",'Mapa de Riesgos'!$O$42),"")</f>
        <v/>
      </c>
      <c r="AH40" s="53" t="str">
        <f>IF(AND('Mapa de Riesgos'!$Y$37="Baja",'Mapa de Riesgos'!$AA$37="Catastrófico"),CONCATENATE("R5C",'Mapa de Riesgos'!$O$37),"")</f>
        <v/>
      </c>
      <c r="AI40" s="54" t="str">
        <f>IF(AND('Mapa de Riesgos'!$Y$38="Baja",'Mapa de Riesgos'!$AA$38="Catastrófico"),CONCATENATE("R5C",'Mapa de Riesgos'!$O$38),"")</f>
        <v/>
      </c>
      <c r="AJ40" s="54" t="str">
        <f>IF(AND('Mapa de Riesgos'!$Y$39="Baja",'Mapa de Riesgos'!$AA$39="Catastrófico"),CONCATENATE("R5C",'Mapa de Riesgos'!$O$39),"")</f>
        <v/>
      </c>
      <c r="AK40" s="54" t="str">
        <f>IF(AND('Mapa de Riesgos'!$Y$40="Baja",'Mapa de Riesgos'!$AA$40="Catastrófico"),CONCATENATE("R5C",'Mapa de Riesgos'!$O$40),"")</f>
        <v/>
      </c>
      <c r="AL40" s="54" t="str">
        <f>IF(AND('Mapa de Riesgos'!$Y$41="Baja",'Mapa de Riesgos'!$AA$41="Catastrófico"),CONCATENATE("R5C",'Mapa de Riesgos'!$O$41),"")</f>
        <v/>
      </c>
      <c r="AM40" s="55" t="str">
        <f>IF(AND('Mapa de Riesgos'!$Y$42="Baja",'Mapa de Riesgos'!$AA$42="Catastrófico"),CONCATENATE("R5C",'Mapa de Riesgos'!$O$42),"")</f>
        <v/>
      </c>
      <c r="AN40" s="81"/>
      <c r="AO40" s="581"/>
      <c r="AP40" s="582"/>
      <c r="AQ40" s="582"/>
      <c r="AR40" s="582"/>
      <c r="AS40" s="582"/>
      <c r="AT40" s="583"/>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509"/>
      <c r="C41" s="509"/>
      <c r="D41" s="510"/>
      <c r="E41" s="550"/>
      <c r="F41" s="551"/>
      <c r="G41" s="551"/>
      <c r="H41" s="551"/>
      <c r="I41" s="551"/>
      <c r="J41" s="74" t="str">
        <f>IF(AND('Mapa de Riesgos'!$Y$43="Baja",'Mapa de Riesgos'!$AA$43="Leve"),CONCATENATE("R6C",'Mapa de Riesgos'!$O$43),"")</f>
        <v/>
      </c>
      <c r="K41" s="75" t="str">
        <f>IF(AND('Mapa de Riesgos'!$Y$44="Baja",'Mapa de Riesgos'!$AA$44="Leve"),CONCATENATE("R6C",'Mapa de Riesgos'!$O$44),"")</f>
        <v/>
      </c>
      <c r="L41" s="75" t="str">
        <f>IF(AND('Mapa de Riesgos'!$Y$45="Baja",'Mapa de Riesgos'!$AA$45="Leve"),CONCATENATE("R6C",'Mapa de Riesgos'!$O$45),"")</f>
        <v/>
      </c>
      <c r="M41" s="75" t="str">
        <f>IF(AND('Mapa de Riesgos'!$Y$46="Baja",'Mapa de Riesgos'!$AA$46="Leve"),CONCATENATE("R6C",'Mapa de Riesgos'!$O$46),"")</f>
        <v/>
      </c>
      <c r="N41" s="75" t="str">
        <f>IF(AND('Mapa de Riesgos'!$Y$47="Baja",'Mapa de Riesgos'!$AA$47="Leve"),CONCATENATE("R6C",'Mapa de Riesgos'!$O$47),"")</f>
        <v/>
      </c>
      <c r="O41" s="76" t="str">
        <f>IF(AND('Mapa de Riesgos'!$Y$48="Baja",'Mapa de Riesgos'!$AA$48="Leve"),CONCATENATE("R6C",'Mapa de Riesgos'!$O$48),"")</f>
        <v/>
      </c>
      <c r="P41" s="65" t="str">
        <f>IF(AND('Mapa de Riesgos'!$Y$43="Baja",'Mapa de Riesgos'!$AA$43="Menor"),CONCATENATE("R6C",'Mapa de Riesgos'!$O$43),"")</f>
        <v/>
      </c>
      <c r="Q41" s="66" t="str">
        <f>IF(AND('Mapa de Riesgos'!$Y$44="Baja",'Mapa de Riesgos'!$AA$44="Menor"),CONCATENATE("R6C",'Mapa de Riesgos'!$O$44),"")</f>
        <v/>
      </c>
      <c r="R41" s="66" t="str">
        <f>IF(AND('Mapa de Riesgos'!$Y$45="Baja",'Mapa de Riesgos'!$AA$45="Menor"),CONCATENATE("R6C",'Mapa de Riesgos'!$O$45),"")</f>
        <v/>
      </c>
      <c r="S41" s="66" t="str">
        <f>IF(AND('Mapa de Riesgos'!$Y$46="Baja",'Mapa de Riesgos'!$AA$46="Menor"),CONCATENATE("R6C",'Mapa de Riesgos'!$O$46),"")</f>
        <v/>
      </c>
      <c r="T41" s="66" t="str">
        <f>IF(AND('Mapa de Riesgos'!$Y$47="Baja",'Mapa de Riesgos'!$AA$47="Menor"),CONCATENATE("R6C",'Mapa de Riesgos'!$O$47),"")</f>
        <v/>
      </c>
      <c r="U41" s="67" t="str">
        <f>IF(AND('Mapa de Riesgos'!$Y$48="Baja",'Mapa de Riesgos'!$AA$48="Menor"),CONCATENATE("R6C",'Mapa de Riesgos'!$O$48),"")</f>
        <v/>
      </c>
      <c r="V41" s="65" t="str">
        <f>IF(AND('Mapa de Riesgos'!$Y$43="Baja",'Mapa de Riesgos'!$AA$43="Moderado"),CONCATENATE("R6C",'Mapa de Riesgos'!$O$43),"")</f>
        <v/>
      </c>
      <c r="W41" s="66" t="str">
        <f>IF(AND('Mapa de Riesgos'!$Y$44="Baja",'Mapa de Riesgos'!$AA$44="Moderado"),CONCATENATE("R6C",'Mapa de Riesgos'!$O$44),"")</f>
        <v/>
      </c>
      <c r="X41" s="66" t="str">
        <f>IF(AND('Mapa de Riesgos'!$Y$45="Baja",'Mapa de Riesgos'!$AA$45="Moderado"),CONCATENATE("R6C",'Mapa de Riesgos'!$O$45),"")</f>
        <v/>
      </c>
      <c r="Y41" s="66" t="str">
        <f>IF(AND('Mapa de Riesgos'!$Y$46="Baja",'Mapa de Riesgos'!$AA$46="Moderado"),CONCATENATE("R6C",'Mapa de Riesgos'!$O$46),"")</f>
        <v/>
      </c>
      <c r="Z41" s="66" t="str">
        <f>IF(AND('Mapa de Riesgos'!$Y$47="Baja",'Mapa de Riesgos'!$AA$47="Moderado"),CONCATENATE("R6C",'Mapa de Riesgos'!$O$47),"")</f>
        <v/>
      </c>
      <c r="AA41" s="67" t="str">
        <f>IF(AND('Mapa de Riesgos'!$Y$48="Baja",'Mapa de Riesgos'!$AA$48="Moderado"),CONCATENATE("R6C",'Mapa de Riesgos'!$O$48),"")</f>
        <v/>
      </c>
      <c r="AB41" s="50" t="str">
        <f>IF(AND('Mapa de Riesgos'!$Y$43="Baja",'Mapa de Riesgos'!$AA$43="Mayor"),CONCATENATE("R6C",'Mapa de Riesgos'!$O$43),"")</f>
        <v/>
      </c>
      <c r="AC41" s="51" t="str">
        <f>IF(AND('Mapa de Riesgos'!$Y$44="Baja",'Mapa de Riesgos'!$AA$44="Mayor"),CONCATENATE("R6C",'Mapa de Riesgos'!$O$44),"")</f>
        <v/>
      </c>
      <c r="AD41" s="51" t="str">
        <f>IF(AND('Mapa de Riesgos'!$Y$45="Baja",'Mapa de Riesgos'!$AA$45="Mayor"),CONCATENATE("R6C",'Mapa de Riesgos'!$O$45),"")</f>
        <v/>
      </c>
      <c r="AE41" s="51" t="str">
        <f>IF(AND('Mapa de Riesgos'!$Y$46="Baja",'Mapa de Riesgos'!$AA$46="Mayor"),CONCATENATE("R6C",'Mapa de Riesgos'!$O$46),"")</f>
        <v/>
      </c>
      <c r="AF41" s="51" t="str">
        <f>IF(AND('Mapa de Riesgos'!$Y$47="Baja",'Mapa de Riesgos'!$AA$47="Mayor"),CONCATENATE("R6C",'Mapa de Riesgos'!$O$47),"")</f>
        <v/>
      </c>
      <c r="AG41" s="52" t="str">
        <f>IF(AND('Mapa de Riesgos'!$Y$48="Baja",'Mapa de Riesgos'!$AA$48="Mayor"),CONCATENATE("R6C",'Mapa de Riesgos'!$O$48),"")</f>
        <v/>
      </c>
      <c r="AH41" s="53" t="str">
        <f>IF(AND('Mapa de Riesgos'!$Y$43="Baja",'Mapa de Riesgos'!$AA$43="Catastrófico"),CONCATENATE("R6C",'Mapa de Riesgos'!$O$43),"")</f>
        <v/>
      </c>
      <c r="AI41" s="54" t="str">
        <f>IF(AND('Mapa de Riesgos'!$Y$44="Baja",'Mapa de Riesgos'!$AA$44="Catastrófico"),CONCATENATE("R6C",'Mapa de Riesgos'!$O$44),"")</f>
        <v/>
      </c>
      <c r="AJ41" s="54" t="str">
        <f>IF(AND('Mapa de Riesgos'!$Y$45="Baja",'Mapa de Riesgos'!$AA$45="Catastrófico"),CONCATENATE("R6C",'Mapa de Riesgos'!$O$45),"")</f>
        <v/>
      </c>
      <c r="AK41" s="54" t="str">
        <f>IF(AND('Mapa de Riesgos'!$Y$46="Baja",'Mapa de Riesgos'!$AA$46="Catastrófico"),CONCATENATE("R6C",'Mapa de Riesgos'!$O$46),"")</f>
        <v/>
      </c>
      <c r="AL41" s="54" t="str">
        <f>IF(AND('Mapa de Riesgos'!$Y$47="Baja",'Mapa de Riesgos'!$AA$47="Catastrófico"),CONCATENATE("R6C",'Mapa de Riesgos'!$O$47),"")</f>
        <v/>
      </c>
      <c r="AM41" s="55" t="str">
        <f>IF(AND('Mapa de Riesgos'!$Y$48="Baja",'Mapa de Riesgos'!$AA$48="Catastrófico"),CONCATENATE("R6C",'Mapa de Riesgos'!$O$48),"")</f>
        <v/>
      </c>
      <c r="AN41" s="81"/>
      <c r="AO41" s="581"/>
      <c r="AP41" s="582"/>
      <c r="AQ41" s="582"/>
      <c r="AR41" s="582"/>
      <c r="AS41" s="582"/>
      <c r="AT41" s="583"/>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509"/>
      <c r="C42" s="509"/>
      <c r="D42" s="510"/>
      <c r="E42" s="550"/>
      <c r="F42" s="551"/>
      <c r="G42" s="551"/>
      <c r="H42" s="551"/>
      <c r="I42" s="551"/>
      <c r="J42" s="74" t="str">
        <f>IF(AND('Mapa de Riesgos'!$Y$49="Baja",'Mapa de Riesgos'!$AA$49="Leve"),CONCATENATE("R7C",'Mapa de Riesgos'!$O$49),"")</f>
        <v/>
      </c>
      <c r="K42" s="75" t="str">
        <f>IF(AND('Mapa de Riesgos'!$Y$50="Baja",'Mapa de Riesgos'!$AA$50="Leve"),CONCATENATE("R7C",'Mapa de Riesgos'!$O$50),"")</f>
        <v/>
      </c>
      <c r="L42" s="75" t="str">
        <f>IF(AND('Mapa de Riesgos'!$Y$51="Baja",'Mapa de Riesgos'!$AA$51="Leve"),CONCATENATE("R7C",'Mapa de Riesgos'!$O$51),"")</f>
        <v/>
      </c>
      <c r="M42" s="75" t="str">
        <f>IF(AND('Mapa de Riesgos'!$Y$52="Baja",'Mapa de Riesgos'!$AA$52="Leve"),CONCATENATE("R7C",'Mapa de Riesgos'!$O$52),"")</f>
        <v/>
      </c>
      <c r="N42" s="75" t="str">
        <f>IF(AND('Mapa de Riesgos'!$Y$53="Baja",'Mapa de Riesgos'!$AA$53="Leve"),CONCATENATE("R7C",'Mapa de Riesgos'!$O$53),"")</f>
        <v/>
      </c>
      <c r="O42" s="76" t="str">
        <f>IF(AND('Mapa de Riesgos'!$Y$54="Baja",'Mapa de Riesgos'!$AA$54="Leve"),CONCATENATE("R7C",'Mapa de Riesgos'!$O$54),"")</f>
        <v/>
      </c>
      <c r="P42" s="65" t="str">
        <f>IF(AND('Mapa de Riesgos'!$Y$49="Baja",'Mapa de Riesgos'!$AA$49="Menor"),CONCATENATE("R7C",'Mapa de Riesgos'!$O$49),"")</f>
        <v/>
      </c>
      <c r="Q42" s="66" t="str">
        <f>IF(AND('Mapa de Riesgos'!$Y$50="Baja",'Mapa de Riesgos'!$AA$50="Menor"),CONCATENATE("R7C",'Mapa de Riesgos'!$O$50),"")</f>
        <v/>
      </c>
      <c r="R42" s="66" t="str">
        <f>IF(AND('Mapa de Riesgos'!$Y$51="Baja",'Mapa de Riesgos'!$AA$51="Menor"),CONCATENATE("R7C",'Mapa de Riesgos'!$O$51),"")</f>
        <v/>
      </c>
      <c r="S42" s="66" t="str">
        <f>IF(AND('Mapa de Riesgos'!$Y$52="Baja",'Mapa de Riesgos'!$AA$52="Menor"),CONCATENATE("R7C",'Mapa de Riesgos'!$O$52),"")</f>
        <v/>
      </c>
      <c r="T42" s="66" t="str">
        <f>IF(AND('Mapa de Riesgos'!$Y$53="Baja",'Mapa de Riesgos'!$AA$53="Menor"),CONCATENATE("R7C",'Mapa de Riesgos'!$O$53),"")</f>
        <v/>
      </c>
      <c r="U42" s="67" t="str">
        <f>IF(AND('Mapa de Riesgos'!$Y$54="Baja",'Mapa de Riesgos'!$AA$54="Menor"),CONCATENATE("R7C",'Mapa de Riesgos'!$O$54),"")</f>
        <v/>
      </c>
      <c r="V42" s="65" t="str">
        <f>IF(AND('Mapa de Riesgos'!$Y$49="Baja",'Mapa de Riesgos'!$AA$49="Moderado"),CONCATENATE("R7C",'Mapa de Riesgos'!$O$49),"")</f>
        <v/>
      </c>
      <c r="W42" s="66" t="str">
        <f>IF(AND('Mapa de Riesgos'!$Y$50="Baja",'Mapa de Riesgos'!$AA$50="Moderado"),CONCATENATE("R7C",'Mapa de Riesgos'!$O$50),"")</f>
        <v/>
      </c>
      <c r="X42" s="66" t="str">
        <f>IF(AND('Mapa de Riesgos'!$Y$51="Baja",'Mapa de Riesgos'!$AA$51="Moderado"),CONCATENATE("R7C",'Mapa de Riesgos'!$O$51),"")</f>
        <v/>
      </c>
      <c r="Y42" s="66" t="str">
        <f>IF(AND('Mapa de Riesgos'!$Y$52="Baja",'Mapa de Riesgos'!$AA$52="Moderado"),CONCATENATE("R7C",'Mapa de Riesgos'!$O$52),"")</f>
        <v/>
      </c>
      <c r="Z42" s="66" t="str">
        <f>IF(AND('Mapa de Riesgos'!$Y$53="Baja",'Mapa de Riesgos'!$AA$53="Moderado"),CONCATENATE("R7C",'Mapa de Riesgos'!$O$53),"")</f>
        <v/>
      </c>
      <c r="AA42" s="67" t="str">
        <f>IF(AND('Mapa de Riesgos'!$Y$54="Baja",'Mapa de Riesgos'!$AA$54="Moderado"),CONCATENATE("R7C",'Mapa de Riesgos'!$O$54),"")</f>
        <v/>
      </c>
      <c r="AB42" s="50" t="str">
        <f>IF(AND('Mapa de Riesgos'!$Y$49="Baja",'Mapa de Riesgos'!$AA$49="Mayor"),CONCATENATE("R7C",'Mapa de Riesgos'!$O$49),"")</f>
        <v/>
      </c>
      <c r="AC42" s="51" t="str">
        <f>IF(AND('Mapa de Riesgos'!$Y$50="Baja",'Mapa de Riesgos'!$AA$50="Mayor"),CONCATENATE("R7C",'Mapa de Riesgos'!$O$50),"")</f>
        <v/>
      </c>
      <c r="AD42" s="51" t="str">
        <f>IF(AND('Mapa de Riesgos'!$Y$51="Baja",'Mapa de Riesgos'!$AA$51="Mayor"),CONCATENATE("R7C",'Mapa de Riesgos'!$O$51),"")</f>
        <v/>
      </c>
      <c r="AE42" s="51" t="str">
        <f>IF(AND('Mapa de Riesgos'!$Y$52="Baja",'Mapa de Riesgos'!$AA$52="Mayor"),CONCATENATE("R7C",'Mapa de Riesgos'!$O$52),"")</f>
        <v/>
      </c>
      <c r="AF42" s="51" t="str">
        <f>IF(AND('Mapa de Riesgos'!$Y$53="Baja",'Mapa de Riesgos'!$AA$53="Mayor"),CONCATENATE("R7C",'Mapa de Riesgos'!$O$53),"")</f>
        <v/>
      </c>
      <c r="AG42" s="52" t="str">
        <f>IF(AND('Mapa de Riesgos'!$Y$54="Baja",'Mapa de Riesgos'!$AA$54="Mayor"),CONCATENATE("R7C",'Mapa de Riesgos'!$O$54),"")</f>
        <v/>
      </c>
      <c r="AH42" s="53" t="str">
        <f>IF(AND('Mapa de Riesgos'!$Y$49="Baja",'Mapa de Riesgos'!$AA$49="Catastrófico"),CONCATENATE("R7C",'Mapa de Riesgos'!$O$49),"")</f>
        <v/>
      </c>
      <c r="AI42" s="54" t="str">
        <f>IF(AND('Mapa de Riesgos'!$Y$50="Baja",'Mapa de Riesgos'!$AA$50="Catastrófico"),CONCATENATE("R7C",'Mapa de Riesgos'!$O$50),"")</f>
        <v/>
      </c>
      <c r="AJ42" s="54" t="str">
        <f>IF(AND('Mapa de Riesgos'!$Y$51="Baja",'Mapa de Riesgos'!$AA$51="Catastrófico"),CONCATENATE("R7C",'Mapa de Riesgos'!$O$51),"")</f>
        <v/>
      </c>
      <c r="AK42" s="54" t="str">
        <f>IF(AND('Mapa de Riesgos'!$Y$52="Baja",'Mapa de Riesgos'!$AA$52="Catastrófico"),CONCATENATE("R7C",'Mapa de Riesgos'!$O$52),"")</f>
        <v/>
      </c>
      <c r="AL42" s="54" t="str">
        <f>IF(AND('Mapa de Riesgos'!$Y$53="Baja",'Mapa de Riesgos'!$AA$53="Catastrófico"),CONCATENATE("R7C",'Mapa de Riesgos'!$O$53),"")</f>
        <v/>
      </c>
      <c r="AM42" s="55" t="str">
        <f>IF(AND('Mapa de Riesgos'!$Y$54="Baja",'Mapa de Riesgos'!$AA$54="Catastrófico"),CONCATENATE("R7C",'Mapa de Riesgos'!$O$54),"")</f>
        <v/>
      </c>
      <c r="AN42" s="81"/>
      <c r="AO42" s="581"/>
      <c r="AP42" s="582"/>
      <c r="AQ42" s="582"/>
      <c r="AR42" s="582"/>
      <c r="AS42" s="582"/>
      <c r="AT42" s="583"/>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509"/>
      <c r="C43" s="509"/>
      <c r="D43" s="510"/>
      <c r="E43" s="550"/>
      <c r="F43" s="551"/>
      <c r="G43" s="551"/>
      <c r="H43" s="551"/>
      <c r="I43" s="551"/>
      <c r="J43" s="74" t="str">
        <f>IF(AND('Mapa de Riesgos'!$Y$55="Baja",'Mapa de Riesgos'!$AA$55="Leve"),CONCATENATE("R8C",'Mapa de Riesgos'!$O$55),"")</f>
        <v/>
      </c>
      <c r="K43" s="75" t="str">
        <f>IF(AND('Mapa de Riesgos'!$Y$56="Baja",'Mapa de Riesgos'!$AA$56="Leve"),CONCATENATE("R8C",'Mapa de Riesgos'!$O$56),"")</f>
        <v/>
      </c>
      <c r="L43" s="75" t="str">
        <f>IF(AND('Mapa de Riesgos'!$Y$57="Baja",'Mapa de Riesgos'!$AA$57="Leve"),CONCATENATE("R8C",'Mapa de Riesgos'!$O$57),"")</f>
        <v/>
      </c>
      <c r="M43" s="75" t="str">
        <f>IF(AND('Mapa de Riesgos'!$Y$58="Baja",'Mapa de Riesgos'!$AA$58="Leve"),CONCATENATE("R8C",'Mapa de Riesgos'!$O$58),"")</f>
        <v/>
      </c>
      <c r="N43" s="75" t="str">
        <f>IF(AND('Mapa de Riesgos'!$Y$59="Baja",'Mapa de Riesgos'!$AA$59="Leve"),CONCATENATE("R8C",'Mapa de Riesgos'!$O$59),"")</f>
        <v/>
      </c>
      <c r="O43" s="76" t="str">
        <f>IF(AND('Mapa de Riesgos'!$Y$60="Baja",'Mapa de Riesgos'!$AA$60="Leve"),CONCATENATE("R8C",'Mapa de Riesgos'!$O$60),"")</f>
        <v/>
      </c>
      <c r="P43" s="65" t="str">
        <f>IF(AND('Mapa de Riesgos'!$Y$55="Baja",'Mapa de Riesgos'!$AA$55="Menor"),CONCATENATE("R8C",'Mapa de Riesgos'!$O$55),"")</f>
        <v/>
      </c>
      <c r="Q43" s="66" t="str">
        <f>IF(AND('Mapa de Riesgos'!$Y$56="Baja",'Mapa de Riesgos'!$AA$56="Menor"),CONCATENATE("R8C",'Mapa de Riesgos'!$O$56),"")</f>
        <v/>
      </c>
      <c r="R43" s="66" t="str">
        <f>IF(AND('Mapa de Riesgos'!$Y$57="Baja",'Mapa de Riesgos'!$AA$57="Menor"),CONCATENATE("R8C",'Mapa de Riesgos'!$O$57),"")</f>
        <v/>
      </c>
      <c r="S43" s="66" t="str">
        <f>IF(AND('Mapa de Riesgos'!$Y$58="Baja",'Mapa de Riesgos'!$AA$58="Menor"),CONCATENATE("R8C",'Mapa de Riesgos'!$O$58),"")</f>
        <v/>
      </c>
      <c r="T43" s="66" t="str">
        <f>IF(AND('Mapa de Riesgos'!$Y$59="Baja",'Mapa de Riesgos'!$AA$59="Menor"),CONCATENATE("R8C",'Mapa de Riesgos'!$O$59),"")</f>
        <v/>
      </c>
      <c r="U43" s="67" t="str">
        <f>IF(AND('Mapa de Riesgos'!$Y$60="Baja",'Mapa de Riesgos'!$AA$60="Menor"),CONCATENATE("R8C",'Mapa de Riesgos'!$O$60),"")</f>
        <v/>
      </c>
      <c r="V43" s="65" t="str">
        <f>IF(AND('Mapa de Riesgos'!$Y$55="Baja",'Mapa de Riesgos'!$AA$55="Moderado"),CONCATENATE("R8C",'Mapa de Riesgos'!$O$55),"")</f>
        <v/>
      </c>
      <c r="W43" s="66" t="str">
        <f>IF(AND('Mapa de Riesgos'!$Y$56="Baja",'Mapa de Riesgos'!$AA$56="Moderado"),CONCATENATE("R8C",'Mapa de Riesgos'!$O$56),"")</f>
        <v/>
      </c>
      <c r="X43" s="66" t="str">
        <f>IF(AND('Mapa de Riesgos'!$Y$57="Baja",'Mapa de Riesgos'!$AA$57="Moderado"),CONCATENATE("R8C",'Mapa de Riesgos'!$O$57),"")</f>
        <v/>
      </c>
      <c r="Y43" s="66" t="str">
        <f>IF(AND('Mapa de Riesgos'!$Y$58="Baja",'Mapa de Riesgos'!$AA$58="Moderado"),CONCATENATE("R8C",'Mapa de Riesgos'!$O$58),"")</f>
        <v/>
      </c>
      <c r="Z43" s="66" t="str">
        <f>IF(AND('Mapa de Riesgos'!$Y$59="Baja",'Mapa de Riesgos'!$AA$59="Moderado"),CONCATENATE("R8C",'Mapa de Riesgos'!$O$59),"")</f>
        <v/>
      </c>
      <c r="AA43" s="67" t="str">
        <f>IF(AND('Mapa de Riesgos'!$Y$60="Baja",'Mapa de Riesgos'!$AA$60="Moderado"),CONCATENATE("R8C",'Mapa de Riesgos'!$O$60),"")</f>
        <v/>
      </c>
      <c r="AB43" s="50" t="str">
        <f>IF(AND('Mapa de Riesgos'!$Y$55="Baja",'Mapa de Riesgos'!$AA$55="Mayor"),CONCATENATE("R8C",'Mapa de Riesgos'!$O$55),"")</f>
        <v/>
      </c>
      <c r="AC43" s="51" t="str">
        <f>IF(AND('Mapa de Riesgos'!$Y$56="Baja",'Mapa de Riesgos'!$AA$56="Mayor"),CONCATENATE("R8C",'Mapa de Riesgos'!$O$56),"")</f>
        <v/>
      </c>
      <c r="AD43" s="51" t="str">
        <f>IF(AND('Mapa de Riesgos'!$Y$57="Baja",'Mapa de Riesgos'!$AA$57="Mayor"),CONCATENATE("R8C",'Mapa de Riesgos'!$O$57),"")</f>
        <v/>
      </c>
      <c r="AE43" s="51" t="str">
        <f>IF(AND('Mapa de Riesgos'!$Y$58="Baja",'Mapa de Riesgos'!$AA$58="Mayor"),CONCATENATE("R8C",'Mapa de Riesgos'!$O$58),"")</f>
        <v/>
      </c>
      <c r="AF43" s="51" t="str">
        <f>IF(AND('Mapa de Riesgos'!$Y$59="Baja",'Mapa de Riesgos'!$AA$59="Mayor"),CONCATENATE("R8C",'Mapa de Riesgos'!$O$59),"")</f>
        <v/>
      </c>
      <c r="AG43" s="52" t="str">
        <f>IF(AND('Mapa de Riesgos'!$Y$60="Baja",'Mapa de Riesgos'!$AA$60="Mayor"),CONCATENATE("R8C",'Mapa de Riesgos'!$O$60),"")</f>
        <v/>
      </c>
      <c r="AH43" s="53" t="str">
        <f>IF(AND('Mapa de Riesgos'!$Y$55="Baja",'Mapa de Riesgos'!$AA$55="Catastrófico"),CONCATENATE("R8C",'Mapa de Riesgos'!$O$55),"")</f>
        <v/>
      </c>
      <c r="AI43" s="54" t="str">
        <f>IF(AND('Mapa de Riesgos'!$Y$56="Baja",'Mapa de Riesgos'!$AA$56="Catastrófico"),CONCATENATE("R8C",'Mapa de Riesgos'!$O$56),"")</f>
        <v/>
      </c>
      <c r="AJ43" s="54" t="str">
        <f>IF(AND('Mapa de Riesgos'!$Y$57="Baja",'Mapa de Riesgos'!$AA$57="Catastrófico"),CONCATENATE("R8C",'Mapa de Riesgos'!$O$57),"")</f>
        <v/>
      </c>
      <c r="AK43" s="54" t="str">
        <f>IF(AND('Mapa de Riesgos'!$Y$58="Baja",'Mapa de Riesgos'!$AA$58="Catastrófico"),CONCATENATE("R8C",'Mapa de Riesgos'!$O$58),"")</f>
        <v/>
      </c>
      <c r="AL43" s="54" t="str">
        <f>IF(AND('Mapa de Riesgos'!$Y$59="Baja",'Mapa de Riesgos'!$AA$59="Catastrófico"),CONCATENATE("R8C",'Mapa de Riesgos'!$O$59),"")</f>
        <v/>
      </c>
      <c r="AM43" s="55" t="str">
        <f>IF(AND('Mapa de Riesgos'!$Y$60="Baja",'Mapa de Riesgos'!$AA$60="Catastrófico"),CONCATENATE("R8C",'Mapa de Riesgos'!$O$60),"")</f>
        <v/>
      </c>
      <c r="AN43" s="81"/>
      <c r="AO43" s="581"/>
      <c r="AP43" s="582"/>
      <c r="AQ43" s="582"/>
      <c r="AR43" s="582"/>
      <c r="AS43" s="582"/>
      <c r="AT43" s="583"/>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509"/>
      <c r="C44" s="509"/>
      <c r="D44" s="510"/>
      <c r="E44" s="550"/>
      <c r="F44" s="551"/>
      <c r="G44" s="551"/>
      <c r="H44" s="551"/>
      <c r="I44" s="551"/>
      <c r="J44" s="74" t="str">
        <f>IF(AND('Mapa de Riesgos'!$Y$61="Baja",'Mapa de Riesgos'!$AA$61="Leve"),CONCATENATE("R9C",'Mapa de Riesgos'!$O$61),"")</f>
        <v/>
      </c>
      <c r="K44" s="75" t="str">
        <f>IF(AND('Mapa de Riesgos'!$Y$62="Baja",'Mapa de Riesgos'!$AA$62="Leve"),CONCATENATE("R9C",'Mapa de Riesgos'!$O$62),"")</f>
        <v/>
      </c>
      <c r="L44" s="75" t="str">
        <f>IF(AND('Mapa de Riesgos'!$Y$63="Baja",'Mapa de Riesgos'!$AA$63="Leve"),CONCATENATE("R9C",'Mapa de Riesgos'!$O$63),"")</f>
        <v/>
      </c>
      <c r="M44" s="75" t="str">
        <f>IF(AND('Mapa de Riesgos'!$Y$64="Baja",'Mapa de Riesgos'!$AA$64="Leve"),CONCATENATE("R9C",'Mapa de Riesgos'!$O$64),"")</f>
        <v/>
      </c>
      <c r="N44" s="75" t="str">
        <f>IF(AND('Mapa de Riesgos'!$Y$65="Baja",'Mapa de Riesgos'!$AA$65="Leve"),CONCATENATE("R9C",'Mapa de Riesgos'!$O$65),"")</f>
        <v/>
      </c>
      <c r="O44" s="76" t="str">
        <f>IF(AND('Mapa de Riesgos'!$Y$66="Baja",'Mapa de Riesgos'!$AA$66="Leve"),CONCATENATE("R9C",'Mapa de Riesgos'!$O$66),"")</f>
        <v/>
      </c>
      <c r="P44" s="65" t="str">
        <f>IF(AND('Mapa de Riesgos'!$Y$61="Baja",'Mapa de Riesgos'!$AA$61="Menor"),CONCATENATE("R9C",'Mapa de Riesgos'!$O$61),"")</f>
        <v/>
      </c>
      <c r="Q44" s="66" t="str">
        <f>IF(AND('Mapa de Riesgos'!$Y$62="Baja",'Mapa de Riesgos'!$AA$62="Menor"),CONCATENATE("R9C",'Mapa de Riesgos'!$O$62),"")</f>
        <v/>
      </c>
      <c r="R44" s="66" t="str">
        <f>IF(AND('Mapa de Riesgos'!$Y$63="Baja",'Mapa de Riesgos'!$AA$63="Menor"),CONCATENATE("R9C",'Mapa de Riesgos'!$O$63),"")</f>
        <v/>
      </c>
      <c r="S44" s="66" t="str">
        <f>IF(AND('Mapa de Riesgos'!$Y$64="Baja",'Mapa de Riesgos'!$AA$64="Menor"),CONCATENATE("R9C",'Mapa de Riesgos'!$O$64),"")</f>
        <v/>
      </c>
      <c r="T44" s="66" t="str">
        <f>IF(AND('Mapa de Riesgos'!$Y$65="Baja",'Mapa de Riesgos'!$AA$65="Menor"),CONCATENATE("R9C",'Mapa de Riesgos'!$O$65),"")</f>
        <v/>
      </c>
      <c r="U44" s="67" t="str">
        <f>IF(AND('Mapa de Riesgos'!$Y$66="Baja",'Mapa de Riesgos'!$AA$66="Menor"),CONCATENATE("R9C",'Mapa de Riesgos'!$O$66),"")</f>
        <v/>
      </c>
      <c r="V44" s="65" t="str">
        <f>IF(AND('Mapa de Riesgos'!$Y$61="Baja",'Mapa de Riesgos'!$AA$61="Moderado"),CONCATENATE("R9C",'Mapa de Riesgos'!$O$61),"")</f>
        <v/>
      </c>
      <c r="W44" s="66" t="str">
        <f>IF(AND('Mapa de Riesgos'!$Y$62="Baja",'Mapa de Riesgos'!$AA$62="Moderado"),CONCATENATE("R9C",'Mapa de Riesgos'!$O$62),"")</f>
        <v/>
      </c>
      <c r="X44" s="66" t="str">
        <f>IF(AND('Mapa de Riesgos'!$Y$63="Baja",'Mapa de Riesgos'!$AA$63="Moderado"),CONCATENATE("R9C",'Mapa de Riesgos'!$O$63),"")</f>
        <v/>
      </c>
      <c r="Y44" s="66" t="str">
        <f>IF(AND('Mapa de Riesgos'!$Y$64="Baja",'Mapa de Riesgos'!$AA$64="Moderado"),CONCATENATE("R9C",'Mapa de Riesgos'!$O$64),"")</f>
        <v/>
      </c>
      <c r="Z44" s="66" t="str">
        <f>IF(AND('Mapa de Riesgos'!$Y$65="Baja",'Mapa de Riesgos'!$AA$65="Moderado"),CONCATENATE("R9C",'Mapa de Riesgos'!$O$65),"")</f>
        <v/>
      </c>
      <c r="AA44" s="67" t="str">
        <f>IF(AND('Mapa de Riesgos'!$Y$66="Baja",'Mapa de Riesgos'!$AA$66="Moderado"),CONCATENATE("R9C",'Mapa de Riesgos'!$O$66),"")</f>
        <v/>
      </c>
      <c r="AB44" s="50" t="str">
        <f>IF(AND('Mapa de Riesgos'!$Y$61="Baja",'Mapa de Riesgos'!$AA$61="Mayor"),CONCATENATE("R9C",'Mapa de Riesgos'!$O$61),"")</f>
        <v/>
      </c>
      <c r="AC44" s="51" t="str">
        <f>IF(AND('Mapa de Riesgos'!$Y$62="Baja",'Mapa de Riesgos'!$AA$62="Mayor"),CONCATENATE("R9C",'Mapa de Riesgos'!$O$62),"")</f>
        <v/>
      </c>
      <c r="AD44" s="51" t="str">
        <f>IF(AND('Mapa de Riesgos'!$Y$63="Baja",'Mapa de Riesgos'!$AA$63="Mayor"),CONCATENATE("R9C",'Mapa de Riesgos'!$O$63),"")</f>
        <v/>
      </c>
      <c r="AE44" s="51" t="str">
        <f>IF(AND('Mapa de Riesgos'!$Y$64="Baja",'Mapa de Riesgos'!$AA$64="Mayor"),CONCATENATE("R9C",'Mapa de Riesgos'!$O$64),"")</f>
        <v/>
      </c>
      <c r="AF44" s="51" t="str">
        <f>IF(AND('Mapa de Riesgos'!$Y$65="Baja",'Mapa de Riesgos'!$AA$65="Mayor"),CONCATENATE("R9C",'Mapa de Riesgos'!$O$65),"")</f>
        <v/>
      </c>
      <c r="AG44" s="52" t="str">
        <f>IF(AND('Mapa de Riesgos'!$Y$66="Baja",'Mapa de Riesgos'!$AA$66="Mayor"),CONCATENATE("R9C",'Mapa de Riesgos'!$O$66),"")</f>
        <v/>
      </c>
      <c r="AH44" s="53" t="str">
        <f>IF(AND('Mapa de Riesgos'!$Y$61="Baja",'Mapa de Riesgos'!$AA$61="Catastrófico"),CONCATENATE("R9C",'Mapa de Riesgos'!$O$61),"")</f>
        <v/>
      </c>
      <c r="AI44" s="54" t="str">
        <f>IF(AND('Mapa de Riesgos'!$Y$62="Baja",'Mapa de Riesgos'!$AA$62="Catastrófico"),CONCATENATE("R9C",'Mapa de Riesgos'!$O$62),"")</f>
        <v/>
      </c>
      <c r="AJ44" s="54" t="str">
        <f>IF(AND('Mapa de Riesgos'!$Y$63="Baja",'Mapa de Riesgos'!$AA$63="Catastrófico"),CONCATENATE("R9C",'Mapa de Riesgos'!$O$63),"")</f>
        <v/>
      </c>
      <c r="AK44" s="54" t="str">
        <f>IF(AND('Mapa de Riesgos'!$Y$64="Baja",'Mapa de Riesgos'!$AA$64="Catastrófico"),CONCATENATE("R9C",'Mapa de Riesgos'!$O$64),"")</f>
        <v/>
      </c>
      <c r="AL44" s="54" t="str">
        <f>IF(AND('Mapa de Riesgos'!$Y$65="Baja",'Mapa de Riesgos'!$AA$65="Catastrófico"),CONCATENATE("R9C",'Mapa de Riesgos'!$O$65),"")</f>
        <v/>
      </c>
      <c r="AM44" s="55" t="str">
        <f>IF(AND('Mapa de Riesgos'!$Y$66="Baja",'Mapa de Riesgos'!$AA$66="Catastrófico"),CONCATENATE("R9C",'Mapa de Riesgos'!$O$66),"")</f>
        <v/>
      </c>
      <c r="AN44" s="81"/>
      <c r="AO44" s="581"/>
      <c r="AP44" s="582"/>
      <c r="AQ44" s="582"/>
      <c r="AR44" s="582"/>
      <c r="AS44" s="582"/>
      <c r="AT44" s="583"/>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509"/>
      <c r="C45" s="509"/>
      <c r="D45" s="510"/>
      <c r="E45" s="553"/>
      <c r="F45" s="554"/>
      <c r="G45" s="554"/>
      <c r="H45" s="554"/>
      <c r="I45" s="554"/>
      <c r="J45" s="77" t="str">
        <f>IF(AND('Mapa de Riesgos'!$Y$67="Baja",'Mapa de Riesgos'!$AA$67="Leve"),CONCATENATE("R10C",'Mapa de Riesgos'!$O$67),"")</f>
        <v/>
      </c>
      <c r="K45" s="78" t="str">
        <f>IF(AND('Mapa de Riesgos'!$Y$68="Baja",'Mapa de Riesgos'!$AA$68="Leve"),CONCATENATE("R10C",'Mapa de Riesgos'!$O$68),"")</f>
        <v/>
      </c>
      <c r="L45" s="78" t="str">
        <f>IF(AND('Mapa de Riesgos'!$Y$69="Baja",'Mapa de Riesgos'!$AA$69="Leve"),CONCATENATE("R10C",'Mapa de Riesgos'!$O$69),"")</f>
        <v/>
      </c>
      <c r="M45" s="78" t="str">
        <f>IF(AND('Mapa de Riesgos'!$Y$70="Baja",'Mapa de Riesgos'!$AA$70="Leve"),CONCATENATE("R10C",'Mapa de Riesgos'!$O$70),"")</f>
        <v/>
      </c>
      <c r="N45" s="78" t="str">
        <f>IF(AND('Mapa de Riesgos'!$Y$71="Baja",'Mapa de Riesgos'!$AA$71="Leve"),CONCATENATE("R10C",'Mapa de Riesgos'!$O$71),"")</f>
        <v/>
      </c>
      <c r="O45" s="79" t="str">
        <f>IF(AND('Mapa de Riesgos'!$Y$72="Baja",'Mapa de Riesgos'!$AA$72="Leve"),CONCATENATE("R10C",'Mapa de Riesgos'!$O$72),"")</f>
        <v/>
      </c>
      <c r="P45" s="65" t="str">
        <f>IF(AND('Mapa de Riesgos'!$Y$67="Baja",'Mapa de Riesgos'!$AA$67="Menor"),CONCATENATE("R10C",'Mapa de Riesgos'!$O$67),"")</f>
        <v/>
      </c>
      <c r="Q45" s="66" t="str">
        <f>IF(AND('Mapa de Riesgos'!$Y$68="Baja",'Mapa de Riesgos'!$AA$68="Menor"),CONCATENATE("R10C",'Mapa de Riesgos'!$O$68),"")</f>
        <v/>
      </c>
      <c r="R45" s="66" t="str">
        <f>IF(AND('Mapa de Riesgos'!$Y$69="Baja",'Mapa de Riesgos'!$AA$69="Menor"),CONCATENATE("R10C",'Mapa de Riesgos'!$O$69),"")</f>
        <v/>
      </c>
      <c r="S45" s="66" t="str">
        <f>IF(AND('Mapa de Riesgos'!$Y$70="Baja",'Mapa de Riesgos'!$AA$70="Menor"),CONCATENATE("R10C",'Mapa de Riesgos'!$O$70),"")</f>
        <v/>
      </c>
      <c r="T45" s="66" t="str">
        <f>IF(AND('Mapa de Riesgos'!$Y$71="Baja",'Mapa de Riesgos'!$AA$71="Menor"),CONCATENATE("R10C",'Mapa de Riesgos'!$O$71),"")</f>
        <v/>
      </c>
      <c r="U45" s="67" t="str">
        <f>IF(AND('Mapa de Riesgos'!$Y$72="Baja",'Mapa de Riesgos'!$AA$72="Menor"),CONCATENATE("R10C",'Mapa de Riesgos'!$O$72),"")</f>
        <v/>
      </c>
      <c r="V45" s="68" t="str">
        <f>IF(AND('Mapa de Riesgos'!$Y$67="Baja",'Mapa de Riesgos'!$AA$67="Moderado"),CONCATENATE("R10C",'Mapa de Riesgos'!$O$67),"")</f>
        <v/>
      </c>
      <c r="W45" s="69" t="str">
        <f>IF(AND('Mapa de Riesgos'!$Y$68="Baja",'Mapa de Riesgos'!$AA$68="Moderado"),CONCATENATE("R10C",'Mapa de Riesgos'!$O$68),"")</f>
        <v/>
      </c>
      <c r="X45" s="69" t="str">
        <f>IF(AND('Mapa de Riesgos'!$Y$69="Baja",'Mapa de Riesgos'!$AA$69="Moderado"),CONCATENATE("R10C",'Mapa de Riesgos'!$O$69),"")</f>
        <v/>
      </c>
      <c r="Y45" s="69" t="str">
        <f>IF(AND('Mapa de Riesgos'!$Y$70="Baja",'Mapa de Riesgos'!$AA$70="Moderado"),CONCATENATE("R10C",'Mapa de Riesgos'!$O$70),"")</f>
        <v/>
      </c>
      <c r="Z45" s="69" t="str">
        <f>IF(AND('Mapa de Riesgos'!$Y$71="Baja",'Mapa de Riesgos'!$AA$71="Moderado"),CONCATENATE("R10C",'Mapa de Riesgos'!$O$71),"")</f>
        <v/>
      </c>
      <c r="AA45" s="70" t="str">
        <f>IF(AND('Mapa de Riesgos'!$Y$72="Baja",'Mapa de Riesgos'!$AA$72="Moderado"),CONCATENATE("R10C",'Mapa de Riesgos'!$O$72),"")</f>
        <v/>
      </c>
      <c r="AB45" s="56" t="str">
        <f>IF(AND('Mapa de Riesgos'!$Y$67="Baja",'Mapa de Riesgos'!$AA$67="Mayor"),CONCATENATE("R10C",'Mapa de Riesgos'!$O$67),"")</f>
        <v/>
      </c>
      <c r="AC45" s="57" t="str">
        <f>IF(AND('Mapa de Riesgos'!$Y$68="Baja",'Mapa de Riesgos'!$AA$68="Mayor"),CONCATENATE("R10C",'Mapa de Riesgos'!$O$68),"")</f>
        <v/>
      </c>
      <c r="AD45" s="57" t="str">
        <f>IF(AND('Mapa de Riesgos'!$Y$69="Baja",'Mapa de Riesgos'!$AA$69="Mayor"),CONCATENATE("R10C",'Mapa de Riesgos'!$O$69),"")</f>
        <v/>
      </c>
      <c r="AE45" s="57" t="str">
        <f>IF(AND('Mapa de Riesgos'!$Y$70="Baja",'Mapa de Riesgos'!$AA$70="Mayor"),CONCATENATE("R10C",'Mapa de Riesgos'!$O$70),"")</f>
        <v/>
      </c>
      <c r="AF45" s="57" t="str">
        <f>IF(AND('Mapa de Riesgos'!$Y$71="Baja",'Mapa de Riesgos'!$AA$71="Mayor"),CONCATENATE("R10C",'Mapa de Riesgos'!$O$71),"")</f>
        <v/>
      </c>
      <c r="AG45" s="58" t="str">
        <f>IF(AND('Mapa de Riesgos'!$Y$72="Baja",'Mapa de Riesgos'!$AA$72="Mayor"),CONCATENATE("R10C",'Mapa de Riesgos'!$O$72),"")</f>
        <v/>
      </c>
      <c r="AH45" s="59" t="str">
        <f>IF(AND('Mapa de Riesgos'!$Y$67="Baja",'Mapa de Riesgos'!$AA$67="Catastrófico"),CONCATENATE("R10C",'Mapa de Riesgos'!$O$67),"")</f>
        <v/>
      </c>
      <c r="AI45" s="60" t="str">
        <f>IF(AND('Mapa de Riesgos'!$Y$68="Baja",'Mapa de Riesgos'!$AA$68="Catastrófico"),CONCATENATE("R10C",'Mapa de Riesgos'!$O$68),"")</f>
        <v/>
      </c>
      <c r="AJ45" s="60" t="str">
        <f>IF(AND('Mapa de Riesgos'!$Y$69="Baja",'Mapa de Riesgos'!$AA$69="Catastrófico"),CONCATENATE("R10C",'Mapa de Riesgos'!$O$69),"")</f>
        <v/>
      </c>
      <c r="AK45" s="60" t="str">
        <f>IF(AND('Mapa de Riesgos'!$Y$70="Baja",'Mapa de Riesgos'!$AA$70="Catastrófico"),CONCATENATE("R10C",'Mapa de Riesgos'!$O$70),"")</f>
        <v/>
      </c>
      <c r="AL45" s="60" t="str">
        <f>IF(AND('Mapa de Riesgos'!$Y$71="Baja",'Mapa de Riesgos'!$AA$71="Catastrófico"),CONCATENATE("R10C",'Mapa de Riesgos'!$O$71),"")</f>
        <v/>
      </c>
      <c r="AM45" s="61" t="str">
        <f>IF(AND('Mapa de Riesgos'!$Y$72="Baja",'Mapa de Riesgos'!$AA$72="Catastrófico"),CONCATENATE("R10C",'Mapa de Riesgos'!$O$72),"")</f>
        <v/>
      </c>
      <c r="AN45" s="81"/>
      <c r="AO45" s="584"/>
      <c r="AP45" s="585"/>
      <c r="AQ45" s="585"/>
      <c r="AR45" s="585"/>
      <c r="AS45" s="585"/>
      <c r="AT45" s="586"/>
    </row>
    <row r="46" spans="1:80" ht="46.5" customHeight="1" x14ac:dyDescent="0.35">
      <c r="A46" s="81"/>
      <c r="B46" s="509"/>
      <c r="C46" s="509"/>
      <c r="D46" s="510"/>
      <c r="E46" s="547" t="s">
        <v>173</v>
      </c>
      <c r="F46" s="548"/>
      <c r="G46" s="548"/>
      <c r="H46" s="548"/>
      <c r="I46" s="549"/>
      <c r="J46" s="71" t="str">
        <f>IF(AND('Mapa de Riesgos'!$Y$12="Muy Baja",'Mapa de Riesgos'!$AA$12="Leve"),CONCATENATE("R1C",'Mapa de Riesgos'!$O$12),"")</f>
        <v/>
      </c>
      <c r="K46" s="72" t="str">
        <f>IF(AND('Mapa de Riesgos'!$Y$14="Muy Baja",'Mapa de Riesgos'!$AA$14="Leve"),CONCATENATE("R1C",'Mapa de Riesgos'!$O$14),"")</f>
        <v/>
      </c>
      <c r="L46" s="72" t="str">
        <f>IF(AND('Mapa de Riesgos'!$Y$15="Muy Baja",'Mapa de Riesgos'!$AA$15="Leve"),CONCATENATE("R1C",'Mapa de Riesgos'!$O$15),"")</f>
        <v/>
      </c>
      <c r="M46" s="72" t="str">
        <f>IF(AND('Mapa de Riesgos'!$Y$16="Muy Baja",'Mapa de Riesgos'!$AA$16="Leve"),CONCATENATE("R1C",'Mapa de Riesgos'!$O$16),"")</f>
        <v/>
      </c>
      <c r="N46" s="72" t="str">
        <f>IF(AND('Mapa de Riesgos'!$Y$17="Muy Baja",'Mapa de Riesgos'!$AA$17="Leve"),CONCATENATE("R1C",'Mapa de Riesgos'!$O$17),"")</f>
        <v/>
      </c>
      <c r="O46" s="73" t="str">
        <f>IF(AND('Mapa de Riesgos'!$Y$18="Muy Baja",'Mapa de Riesgos'!$AA$18="Leve"),CONCATENATE("R1C",'Mapa de Riesgos'!$O$18),"")</f>
        <v/>
      </c>
      <c r="P46" s="71" t="str">
        <f>IF(AND('Mapa de Riesgos'!$Y$12="Muy Baja",'Mapa de Riesgos'!$AA$12="Menor"),CONCATENATE("R1C",'Mapa de Riesgos'!$O$12),"")</f>
        <v/>
      </c>
      <c r="Q46" s="72" t="str">
        <f>IF(AND('Mapa de Riesgos'!$Y$14="Muy Baja",'Mapa de Riesgos'!$AA$14="Menor"),CONCATENATE("R1C",'Mapa de Riesgos'!$O$14),"")</f>
        <v/>
      </c>
      <c r="R46" s="72" t="str">
        <f>IF(AND('Mapa de Riesgos'!$Y$15="Muy Baja",'Mapa de Riesgos'!$AA$15="Menor"),CONCATENATE("R1C",'Mapa de Riesgos'!$O$15),"")</f>
        <v/>
      </c>
      <c r="S46" s="72" t="str">
        <f>IF(AND('Mapa de Riesgos'!$Y$16="Muy Baja",'Mapa de Riesgos'!$AA$16="Menor"),CONCATENATE("R1C",'Mapa de Riesgos'!$O$16),"")</f>
        <v/>
      </c>
      <c r="T46" s="72" t="str">
        <f>IF(AND('Mapa de Riesgos'!$Y$17="Muy Baja",'Mapa de Riesgos'!$AA$17="Menor"),CONCATENATE("R1C",'Mapa de Riesgos'!$O$17),"")</f>
        <v/>
      </c>
      <c r="U46" s="73" t="str">
        <f>IF(AND('Mapa de Riesgos'!$Y$18="Muy Baja",'Mapa de Riesgos'!$AA$18="Menor"),CONCATENATE("R1C",'Mapa de Riesgos'!$O$18),"")</f>
        <v/>
      </c>
      <c r="V46" s="62" t="str">
        <f>IF(AND('Mapa de Riesgos'!$Y$12="Muy Baja",'Mapa de Riesgos'!$AA$12="Moderado"),CONCATENATE("R1C",'Mapa de Riesgos'!$O$12),"")</f>
        <v/>
      </c>
      <c r="W46" s="80" t="str">
        <f>IF(AND('Mapa de Riesgos'!$Y$14="Muy Baja",'Mapa de Riesgos'!$AA$14="Moderado"),CONCATENATE("R1C",'Mapa de Riesgos'!$O$14),"")</f>
        <v/>
      </c>
      <c r="X46" s="63" t="str">
        <f>IF(AND('Mapa de Riesgos'!$Y$15="Muy Baja",'Mapa de Riesgos'!$AA$15="Moderado"),CONCATENATE("R1C",'Mapa de Riesgos'!$O$15),"")</f>
        <v/>
      </c>
      <c r="Y46" s="63" t="str">
        <f>IF(AND('Mapa de Riesgos'!$Y$16="Muy Baja",'Mapa de Riesgos'!$AA$16="Moderado"),CONCATENATE("R1C",'Mapa de Riesgos'!$O$16),"")</f>
        <v/>
      </c>
      <c r="Z46" s="63" t="str">
        <f>IF(AND('Mapa de Riesgos'!$Y$17="Muy Baja",'Mapa de Riesgos'!$AA$17="Moderado"),CONCATENATE("R1C",'Mapa de Riesgos'!$O$17),"")</f>
        <v/>
      </c>
      <c r="AA46" s="64" t="str">
        <f>IF(AND('Mapa de Riesgos'!$Y$18="Muy Baja",'Mapa de Riesgos'!$AA$18="Moderado"),CONCATENATE("R1C",'Mapa de Riesgos'!$O$18),"")</f>
        <v/>
      </c>
      <c r="AB46" s="44" t="str">
        <f>IF(AND('Mapa de Riesgos'!$Y$12="Muy Baja",'Mapa de Riesgos'!$AA$12="Mayor"),CONCATENATE("R1C",'Mapa de Riesgos'!$O$12),"")</f>
        <v/>
      </c>
      <c r="AC46" s="45" t="str">
        <f>IF(AND('Mapa de Riesgos'!$Y$14="Muy Baja",'Mapa de Riesgos'!$AA$14="Mayor"),CONCATENATE("R1C",'Mapa de Riesgos'!$O$14),"")</f>
        <v/>
      </c>
      <c r="AD46" s="45" t="str">
        <f>IF(AND('Mapa de Riesgos'!$Y$15="Muy Baja",'Mapa de Riesgos'!$AA$15="Mayor"),CONCATENATE("R1C",'Mapa de Riesgos'!$O$15),"")</f>
        <v/>
      </c>
      <c r="AE46" s="45" t="str">
        <f>IF(AND('Mapa de Riesgos'!$Y$16="Muy Baja",'Mapa de Riesgos'!$AA$16="Mayor"),CONCATENATE("R1C",'Mapa de Riesgos'!$O$16),"")</f>
        <v/>
      </c>
      <c r="AF46" s="45" t="str">
        <f>IF(AND('Mapa de Riesgos'!$Y$17="Muy Baja",'Mapa de Riesgos'!$AA$17="Mayor"),CONCATENATE("R1C",'Mapa de Riesgos'!$O$17),"")</f>
        <v/>
      </c>
      <c r="AG46" s="46" t="str">
        <f>IF(AND('Mapa de Riesgos'!$Y$18="Muy Baja",'Mapa de Riesgos'!$AA$18="Mayor"),CONCATENATE("R1C",'Mapa de Riesgos'!$O$18),"")</f>
        <v/>
      </c>
      <c r="AH46" s="47" t="str">
        <f>IF(AND('Mapa de Riesgos'!$Y$12="Muy Baja",'Mapa de Riesgos'!$AA$12="Catastrófico"),CONCATENATE("R1C",'Mapa de Riesgos'!$O$12),"")</f>
        <v/>
      </c>
      <c r="AI46" s="48" t="str">
        <f>IF(AND('Mapa de Riesgos'!$Y$14="Muy Baja",'Mapa de Riesgos'!$AA$14="Catastrófico"),CONCATENATE("R1C",'Mapa de Riesgos'!$O$14),"")</f>
        <v/>
      </c>
      <c r="AJ46" s="48" t="str">
        <f>IF(AND('Mapa de Riesgos'!$Y$15="Muy Baja",'Mapa de Riesgos'!$AA$15="Catastrófico"),CONCATENATE("R1C",'Mapa de Riesgos'!$O$15),"")</f>
        <v/>
      </c>
      <c r="AK46" s="48" t="str">
        <f>IF(AND('Mapa de Riesgos'!$Y$16="Muy Baja",'Mapa de Riesgos'!$AA$16="Catastrófico"),CONCATENATE("R1C",'Mapa de Riesgos'!$O$16),"")</f>
        <v/>
      </c>
      <c r="AL46" s="48" t="str">
        <f>IF(AND('Mapa de Riesgos'!$Y$17="Muy Baja",'Mapa de Riesgos'!$AA$17="Catastrófico"),CONCATENATE("R1C",'Mapa de Riesgos'!$O$17),"")</f>
        <v/>
      </c>
      <c r="AM46" s="49" t="str">
        <f>IF(AND('Mapa de Riesgos'!$Y$18="Muy Baja",'Mapa de Riesgos'!$AA$18="Catastrófico"),CONCATENATE("R1C",'Mapa de Riesgos'!$O$18),"")</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509"/>
      <c r="C47" s="509"/>
      <c r="D47" s="510"/>
      <c r="E47" s="566"/>
      <c r="F47" s="551"/>
      <c r="G47" s="551"/>
      <c r="H47" s="551"/>
      <c r="I47" s="552"/>
      <c r="J47" s="74" t="str">
        <f>IF(AND('Mapa de Riesgos'!$Y$19="Muy Baja",'Mapa de Riesgos'!$AA$19="Leve"),CONCATENATE("R2C",'Mapa de Riesgos'!$O$19),"")</f>
        <v/>
      </c>
      <c r="K47" s="75" t="str">
        <f>IF(AND('Mapa de Riesgos'!$Y$20="Muy Baja",'Mapa de Riesgos'!$AA$20="Leve"),CONCATENATE("R2C",'Mapa de Riesgos'!$O$20),"")</f>
        <v/>
      </c>
      <c r="L47" s="75" t="str">
        <f>IF(AND('Mapa de Riesgos'!$Y$21="Muy Baja",'Mapa de Riesgos'!$AA$21="Leve"),CONCATENATE("R2C",'Mapa de Riesgos'!$O$21),"")</f>
        <v/>
      </c>
      <c r="M47" s="75" t="str">
        <f>IF(AND('Mapa de Riesgos'!$Y$22="Muy Baja",'Mapa de Riesgos'!$AA$22="Leve"),CONCATENATE("R2C",'Mapa de Riesgos'!$O$22),"")</f>
        <v/>
      </c>
      <c r="N47" s="75" t="str">
        <f>IF(AND('Mapa de Riesgos'!$Y$23="Muy Baja",'Mapa de Riesgos'!$AA$23="Leve"),CONCATENATE("R2C",'Mapa de Riesgos'!$O$23),"")</f>
        <v/>
      </c>
      <c r="O47" s="76" t="str">
        <f>IF(AND('Mapa de Riesgos'!$Y$24="Muy Baja",'Mapa de Riesgos'!$AA$24="Leve"),CONCATENATE("R2C",'Mapa de Riesgos'!$O$24),"")</f>
        <v/>
      </c>
      <c r="P47" s="74" t="str">
        <f>IF(AND('Mapa de Riesgos'!$Y$19="Muy Baja",'Mapa de Riesgos'!$AA$19="Menor"),CONCATENATE("R2C",'Mapa de Riesgos'!$O$19),"")</f>
        <v/>
      </c>
      <c r="Q47" s="75" t="str">
        <f>IF(AND('Mapa de Riesgos'!$Y$20="Muy Baja",'Mapa de Riesgos'!$AA$20="Menor"),CONCATENATE("R2C",'Mapa de Riesgos'!$O$20),"")</f>
        <v/>
      </c>
      <c r="R47" s="75" t="str">
        <f>IF(AND('Mapa de Riesgos'!$Y$21="Muy Baja",'Mapa de Riesgos'!$AA$21="Menor"),CONCATENATE("R2C",'Mapa de Riesgos'!$O$21),"")</f>
        <v/>
      </c>
      <c r="S47" s="75" t="str">
        <f>IF(AND('Mapa de Riesgos'!$Y$22="Muy Baja",'Mapa de Riesgos'!$AA$22="Menor"),CONCATENATE("R2C",'Mapa de Riesgos'!$O$22),"")</f>
        <v/>
      </c>
      <c r="T47" s="75" t="str">
        <f>IF(AND('Mapa de Riesgos'!$Y$23="Muy Baja",'Mapa de Riesgos'!$AA$23="Menor"),CONCATENATE("R2C",'Mapa de Riesgos'!$O$23),"")</f>
        <v/>
      </c>
      <c r="U47" s="76" t="str">
        <f>IF(AND('Mapa de Riesgos'!$Y$24="Muy Baja",'Mapa de Riesgos'!$AA$24="Menor"),CONCATENATE("R2C",'Mapa de Riesgos'!$O$24),"")</f>
        <v/>
      </c>
      <c r="V47" s="65" t="str">
        <f>IF(AND('Mapa de Riesgos'!$Y$19="Muy Baja",'Mapa de Riesgos'!$AA$19="Moderado"),CONCATENATE("R2C",'Mapa de Riesgos'!$O$19),"")</f>
        <v/>
      </c>
      <c r="W47" s="66" t="str">
        <f>IF(AND('Mapa de Riesgos'!$Y$20="Muy Baja",'Mapa de Riesgos'!$AA$20="Moderado"),CONCATENATE("R2C",'Mapa de Riesgos'!$O$20),"")</f>
        <v/>
      </c>
      <c r="X47" s="66" t="str">
        <f>IF(AND('Mapa de Riesgos'!$Y$21="Muy Baja",'Mapa de Riesgos'!$AA$21="Moderado"),CONCATENATE("R2C",'Mapa de Riesgos'!$O$21),"")</f>
        <v/>
      </c>
      <c r="Y47" s="66" t="str">
        <f>IF(AND('Mapa de Riesgos'!$Y$22="Muy Baja",'Mapa de Riesgos'!$AA$22="Moderado"),CONCATENATE("R2C",'Mapa de Riesgos'!$O$22),"")</f>
        <v/>
      </c>
      <c r="Z47" s="66" t="str">
        <f>IF(AND('Mapa de Riesgos'!$Y$23="Muy Baja",'Mapa de Riesgos'!$AA$23="Moderado"),CONCATENATE("R2C",'Mapa de Riesgos'!$O$23),"")</f>
        <v/>
      </c>
      <c r="AA47" s="67" t="str">
        <f>IF(AND('Mapa de Riesgos'!$Y$24="Muy Baja",'Mapa de Riesgos'!$AA$24="Moderado"),CONCATENATE("R2C",'Mapa de Riesgos'!$O$24),"")</f>
        <v/>
      </c>
      <c r="AB47" s="50" t="str">
        <f>IF(AND('Mapa de Riesgos'!$Y$19="Muy Baja",'Mapa de Riesgos'!$AA$19="Mayor"),CONCATENATE("R2C",'Mapa de Riesgos'!$O$19),"")</f>
        <v/>
      </c>
      <c r="AC47" s="51" t="str">
        <f>IF(AND('Mapa de Riesgos'!$Y$20="Muy Baja",'Mapa de Riesgos'!$AA$20="Mayor"),CONCATENATE("R2C",'Mapa de Riesgos'!$O$20),"")</f>
        <v/>
      </c>
      <c r="AD47" s="51" t="str">
        <f>IF(AND('Mapa de Riesgos'!$Y$21="Muy Baja",'Mapa de Riesgos'!$AA$21="Mayor"),CONCATENATE("R2C",'Mapa de Riesgos'!$O$21),"")</f>
        <v/>
      </c>
      <c r="AE47" s="51" t="str">
        <f>IF(AND('Mapa de Riesgos'!$Y$22="Muy Baja",'Mapa de Riesgos'!$AA$22="Mayor"),CONCATENATE("R2C",'Mapa de Riesgos'!$O$22),"")</f>
        <v/>
      </c>
      <c r="AF47" s="51" t="str">
        <f>IF(AND('Mapa de Riesgos'!$Y$23="Muy Baja",'Mapa de Riesgos'!$AA$23="Mayor"),CONCATENATE("R2C",'Mapa de Riesgos'!$O$23),"")</f>
        <v/>
      </c>
      <c r="AG47" s="52" t="str">
        <f>IF(AND('Mapa de Riesgos'!$Y$24="Muy Baja",'Mapa de Riesgos'!$AA$24="Mayor"),CONCATENATE("R2C",'Mapa de Riesgos'!$O$24),"")</f>
        <v/>
      </c>
      <c r="AH47" s="53" t="str">
        <f>IF(AND('Mapa de Riesgos'!$Y$19="Muy Baja",'Mapa de Riesgos'!$AA$19="Catastrófico"),CONCATENATE("R2C",'Mapa de Riesgos'!$O$19),"")</f>
        <v/>
      </c>
      <c r="AI47" s="54" t="str">
        <f>IF(AND('Mapa de Riesgos'!$Y$20="Muy Baja",'Mapa de Riesgos'!$AA$20="Catastrófico"),CONCATENATE("R2C",'Mapa de Riesgos'!$O$20),"")</f>
        <v/>
      </c>
      <c r="AJ47" s="54" t="str">
        <f>IF(AND('Mapa de Riesgos'!$Y$21="Muy Baja",'Mapa de Riesgos'!$AA$21="Catastrófico"),CONCATENATE("R2C",'Mapa de Riesgos'!$O$21),"")</f>
        <v/>
      </c>
      <c r="AK47" s="54" t="str">
        <f>IF(AND('Mapa de Riesgos'!$Y$22="Muy Baja",'Mapa de Riesgos'!$AA$22="Catastrófico"),CONCATENATE("R2C",'Mapa de Riesgos'!$O$22),"")</f>
        <v/>
      </c>
      <c r="AL47" s="54" t="str">
        <f>IF(AND('Mapa de Riesgos'!$Y$23="Muy Baja",'Mapa de Riesgos'!$AA$23="Catastrófico"),CONCATENATE("R2C",'Mapa de Riesgos'!$O$23),"")</f>
        <v/>
      </c>
      <c r="AM47" s="55" t="str">
        <f>IF(AND('Mapa de Riesgos'!$Y$24="Muy Baja",'Mapa de Riesgos'!$AA$24="Catastrófico"),CONCATENATE("R2C",'Mapa de Riesgos'!$O$24),"")</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509"/>
      <c r="C48" s="509"/>
      <c r="D48" s="510"/>
      <c r="E48" s="566"/>
      <c r="F48" s="551"/>
      <c r="G48" s="551"/>
      <c r="H48" s="551"/>
      <c r="I48" s="552"/>
      <c r="J48" s="74" t="str">
        <f>IF(AND('Mapa de Riesgos'!$Y$25="Muy Baja",'Mapa de Riesgos'!$AA$25="Leve"),CONCATENATE("R3C",'Mapa de Riesgos'!$O$25),"")</f>
        <v/>
      </c>
      <c r="K48" s="75" t="str">
        <f>IF(AND('Mapa de Riesgos'!$Y$26="Muy Baja",'Mapa de Riesgos'!$AA$26="Leve"),CONCATENATE("R3C",'Mapa de Riesgos'!$O$26),"")</f>
        <v/>
      </c>
      <c r="L48" s="75" t="str">
        <f>IF(AND('Mapa de Riesgos'!$Y$27="Muy Baja",'Mapa de Riesgos'!$AA$27="Leve"),CONCATENATE("R3C",'Mapa de Riesgos'!$O$27),"")</f>
        <v/>
      </c>
      <c r="M48" s="75" t="str">
        <f>IF(AND('Mapa de Riesgos'!$Y$28="Muy Baja",'Mapa de Riesgos'!$AA$28="Leve"),CONCATENATE("R3C",'Mapa de Riesgos'!$O$28),"")</f>
        <v/>
      </c>
      <c r="N48" s="75" t="str">
        <f>IF(AND('Mapa de Riesgos'!$Y$29="Muy Baja",'Mapa de Riesgos'!$AA$29="Leve"),CONCATENATE("R3C",'Mapa de Riesgos'!$O$29),"")</f>
        <v/>
      </c>
      <c r="O48" s="76" t="str">
        <f>IF(AND('Mapa de Riesgos'!$Y$30="Muy Baja",'Mapa de Riesgos'!$AA$30="Leve"),CONCATENATE("R3C",'Mapa de Riesgos'!$O$30),"")</f>
        <v/>
      </c>
      <c r="P48" s="74" t="str">
        <f>IF(AND('Mapa de Riesgos'!$Y$25="Muy Baja",'Mapa de Riesgos'!$AA$25="Menor"),CONCATENATE("R3C",'Mapa de Riesgos'!$O$25),"")</f>
        <v/>
      </c>
      <c r="Q48" s="75" t="str">
        <f>IF(AND('Mapa de Riesgos'!$Y$26="Muy Baja",'Mapa de Riesgos'!$AA$26="Menor"),CONCATENATE("R3C",'Mapa de Riesgos'!$O$26),"")</f>
        <v/>
      </c>
      <c r="R48" s="75" t="str">
        <f>IF(AND('Mapa de Riesgos'!$Y$27="Muy Baja",'Mapa de Riesgos'!$AA$27="Menor"),CONCATENATE("R3C",'Mapa de Riesgos'!$O$27),"")</f>
        <v/>
      </c>
      <c r="S48" s="75" t="str">
        <f>IF(AND('Mapa de Riesgos'!$Y$28="Muy Baja",'Mapa de Riesgos'!$AA$28="Menor"),CONCATENATE("R3C",'Mapa de Riesgos'!$O$28),"")</f>
        <v/>
      </c>
      <c r="T48" s="75" t="str">
        <f>IF(AND('Mapa de Riesgos'!$Y$29="Muy Baja",'Mapa de Riesgos'!$AA$29="Menor"),CONCATENATE("R3C",'Mapa de Riesgos'!$O$29),"")</f>
        <v/>
      </c>
      <c r="U48" s="76" t="str">
        <f>IF(AND('Mapa de Riesgos'!$Y$30="Muy Baja",'Mapa de Riesgos'!$AA$30="Menor"),CONCATENATE("R3C",'Mapa de Riesgos'!$O$30),"")</f>
        <v/>
      </c>
      <c r="V48" s="65" t="str">
        <f>IF(AND('Mapa de Riesgos'!$Y$25="Muy Baja",'Mapa de Riesgos'!$AA$25="Moderado"),CONCATENATE("R3C",'Mapa de Riesgos'!$O$25),"")</f>
        <v/>
      </c>
      <c r="W48" s="66" t="str">
        <f>IF(AND('Mapa de Riesgos'!$Y$26="Muy Baja",'Mapa de Riesgos'!$AA$26="Moderado"),CONCATENATE("R3C",'Mapa de Riesgos'!$O$26),"")</f>
        <v/>
      </c>
      <c r="X48" s="66" t="str">
        <f>IF(AND('Mapa de Riesgos'!$Y$27="Muy Baja",'Mapa de Riesgos'!$AA$27="Moderado"),CONCATENATE("R3C",'Mapa de Riesgos'!$O$27),"")</f>
        <v/>
      </c>
      <c r="Y48" s="66" t="str">
        <f>IF(AND('Mapa de Riesgos'!$Y$28="Muy Baja",'Mapa de Riesgos'!$AA$28="Moderado"),CONCATENATE("R3C",'Mapa de Riesgos'!$O$28),"")</f>
        <v/>
      </c>
      <c r="Z48" s="66" t="str">
        <f>IF(AND('Mapa de Riesgos'!$Y$29="Muy Baja",'Mapa de Riesgos'!$AA$29="Moderado"),CONCATENATE("R3C",'Mapa de Riesgos'!$O$29),"")</f>
        <v/>
      </c>
      <c r="AA48" s="67" t="str">
        <f>IF(AND('Mapa de Riesgos'!$Y$30="Muy Baja",'Mapa de Riesgos'!$AA$30="Moderado"),CONCATENATE("R3C",'Mapa de Riesgos'!$O$30),"")</f>
        <v/>
      </c>
      <c r="AB48" s="50" t="str">
        <f>IF(AND('Mapa de Riesgos'!$Y$25="Muy Baja",'Mapa de Riesgos'!$AA$25="Mayor"),CONCATENATE("R3C",'Mapa de Riesgos'!$O$25),"")</f>
        <v/>
      </c>
      <c r="AC48" s="51" t="str">
        <f>IF(AND('Mapa de Riesgos'!$Y$26="Muy Baja",'Mapa de Riesgos'!$AA$26="Mayor"),CONCATENATE("R3C",'Mapa de Riesgos'!$O$26),"")</f>
        <v/>
      </c>
      <c r="AD48" s="51" t="str">
        <f>IF(AND('Mapa de Riesgos'!$Y$27="Muy Baja",'Mapa de Riesgos'!$AA$27="Mayor"),CONCATENATE("R3C",'Mapa de Riesgos'!$O$27),"")</f>
        <v/>
      </c>
      <c r="AE48" s="51" t="str">
        <f>IF(AND('Mapa de Riesgos'!$Y$28="Muy Baja",'Mapa de Riesgos'!$AA$28="Mayor"),CONCATENATE("R3C",'Mapa de Riesgos'!$O$28),"")</f>
        <v/>
      </c>
      <c r="AF48" s="51" t="str">
        <f>IF(AND('Mapa de Riesgos'!$Y$29="Muy Baja",'Mapa de Riesgos'!$AA$29="Mayor"),CONCATENATE("R3C",'Mapa de Riesgos'!$O$29),"")</f>
        <v/>
      </c>
      <c r="AG48" s="52" t="str">
        <f>IF(AND('Mapa de Riesgos'!$Y$30="Muy Baja",'Mapa de Riesgos'!$AA$30="Mayor"),CONCATENATE("R3C",'Mapa de Riesgos'!$O$30),"")</f>
        <v/>
      </c>
      <c r="AH48" s="53" t="str">
        <f>IF(AND('Mapa de Riesgos'!$Y$25="Muy Baja",'Mapa de Riesgos'!$AA$25="Catastrófico"),CONCATENATE("R3C",'Mapa de Riesgos'!$O$25),"")</f>
        <v/>
      </c>
      <c r="AI48" s="54" t="str">
        <f>IF(AND('Mapa de Riesgos'!$Y$26="Muy Baja",'Mapa de Riesgos'!$AA$26="Catastrófico"),CONCATENATE("R3C",'Mapa de Riesgos'!$O$26),"")</f>
        <v/>
      </c>
      <c r="AJ48" s="54" t="str">
        <f>IF(AND('Mapa de Riesgos'!$Y$27="Muy Baja",'Mapa de Riesgos'!$AA$27="Catastrófico"),CONCATENATE("R3C",'Mapa de Riesgos'!$O$27),"")</f>
        <v/>
      </c>
      <c r="AK48" s="54" t="str">
        <f>IF(AND('Mapa de Riesgos'!$Y$28="Muy Baja",'Mapa de Riesgos'!$AA$28="Catastrófico"),CONCATENATE("R3C",'Mapa de Riesgos'!$O$28),"")</f>
        <v/>
      </c>
      <c r="AL48" s="54" t="str">
        <f>IF(AND('Mapa de Riesgos'!$Y$29="Muy Baja",'Mapa de Riesgos'!$AA$29="Catastrófico"),CONCATENATE("R3C",'Mapa de Riesgos'!$O$29),"")</f>
        <v/>
      </c>
      <c r="AM48" s="55" t="str">
        <f>IF(AND('Mapa de Riesgos'!$Y$30="Muy Baja",'Mapa de Riesgos'!$AA$30="Catastrófico"),CONCATENATE("R3C",'Mapa de Riesgos'!$O$30),"")</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509"/>
      <c r="C49" s="509"/>
      <c r="D49" s="510"/>
      <c r="E49" s="550"/>
      <c r="F49" s="551"/>
      <c r="G49" s="551"/>
      <c r="H49" s="551"/>
      <c r="I49" s="552"/>
      <c r="J49" s="74" t="str">
        <f>IF(AND('Mapa de Riesgos'!$Y$31="Muy Baja",'Mapa de Riesgos'!$AA$31="Leve"),CONCATENATE("R4C",'Mapa de Riesgos'!$O$31),"")</f>
        <v/>
      </c>
      <c r="K49" s="75" t="str">
        <f>IF(AND('Mapa de Riesgos'!$Y$32="Muy Baja",'Mapa de Riesgos'!$AA$32="Leve"),CONCATENATE("R4C",'Mapa de Riesgos'!$O$32),"")</f>
        <v/>
      </c>
      <c r="L49" s="75" t="str">
        <f>IF(AND('Mapa de Riesgos'!$Y$33="Muy Baja",'Mapa de Riesgos'!$AA$33="Leve"),CONCATENATE("R4C",'Mapa de Riesgos'!$O$33),"")</f>
        <v/>
      </c>
      <c r="M49" s="75" t="str">
        <f>IF(AND('Mapa de Riesgos'!$Y$34="Muy Baja",'Mapa de Riesgos'!$AA$34="Leve"),CONCATENATE("R4C",'Mapa de Riesgos'!$O$34),"")</f>
        <v/>
      </c>
      <c r="N49" s="75" t="str">
        <f>IF(AND('Mapa de Riesgos'!$Y$35="Muy Baja",'Mapa de Riesgos'!$AA$35="Leve"),CONCATENATE("R4C",'Mapa de Riesgos'!$O$35),"")</f>
        <v/>
      </c>
      <c r="O49" s="76" t="str">
        <f>IF(AND('Mapa de Riesgos'!$Y$36="Muy Baja",'Mapa de Riesgos'!$AA$36="Leve"),CONCATENATE("R4C",'Mapa de Riesgos'!$O$36),"")</f>
        <v/>
      </c>
      <c r="P49" s="74" t="str">
        <f>IF(AND('Mapa de Riesgos'!$Y$31="Muy Baja",'Mapa de Riesgos'!$AA$31="Menor"),CONCATENATE("R4C",'Mapa de Riesgos'!$O$31),"")</f>
        <v/>
      </c>
      <c r="Q49" s="75" t="str">
        <f>IF(AND('Mapa de Riesgos'!$Y$32="Muy Baja",'Mapa de Riesgos'!$AA$32="Menor"),CONCATENATE("R4C",'Mapa de Riesgos'!$O$32),"")</f>
        <v/>
      </c>
      <c r="R49" s="75" t="str">
        <f>IF(AND('Mapa de Riesgos'!$Y$33="Muy Baja",'Mapa de Riesgos'!$AA$33="Menor"),CONCATENATE("R4C",'Mapa de Riesgos'!$O$33),"")</f>
        <v/>
      </c>
      <c r="S49" s="75" t="str">
        <f>IF(AND('Mapa de Riesgos'!$Y$34="Muy Baja",'Mapa de Riesgos'!$AA$34="Menor"),CONCATENATE("R4C",'Mapa de Riesgos'!$O$34),"")</f>
        <v/>
      </c>
      <c r="T49" s="75" t="str">
        <f>IF(AND('Mapa de Riesgos'!$Y$35="Muy Baja",'Mapa de Riesgos'!$AA$35="Menor"),CONCATENATE("R4C",'Mapa de Riesgos'!$O$35),"")</f>
        <v/>
      </c>
      <c r="U49" s="76" t="str">
        <f>IF(AND('Mapa de Riesgos'!$Y$36="Muy Baja",'Mapa de Riesgos'!$AA$36="Menor"),CONCATENATE("R4C",'Mapa de Riesgos'!$O$36),"")</f>
        <v/>
      </c>
      <c r="V49" s="65" t="str">
        <f>IF(AND('Mapa de Riesgos'!$Y$31="Muy Baja",'Mapa de Riesgos'!$AA$31="Moderado"),CONCATENATE("R4C",'Mapa de Riesgos'!$O$31),"")</f>
        <v/>
      </c>
      <c r="W49" s="66" t="str">
        <f>IF(AND('Mapa de Riesgos'!$Y$32="Muy Baja",'Mapa de Riesgos'!$AA$32="Moderado"),CONCATENATE("R4C",'Mapa de Riesgos'!$O$32),"")</f>
        <v/>
      </c>
      <c r="X49" s="66" t="str">
        <f>IF(AND('Mapa de Riesgos'!$Y$33="Muy Baja",'Mapa de Riesgos'!$AA$33="Moderado"),CONCATENATE("R4C",'Mapa de Riesgos'!$O$33),"")</f>
        <v/>
      </c>
      <c r="Y49" s="66" t="str">
        <f>IF(AND('Mapa de Riesgos'!$Y$34="Muy Baja",'Mapa de Riesgos'!$AA$34="Moderado"),CONCATENATE("R4C",'Mapa de Riesgos'!$O$34),"")</f>
        <v/>
      </c>
      <c r="Z49" s="66" t="str">
        <f>IF(AND('Mapa de Riesgos'!$Y$35="Muy Baja",'Mapa de Riesgos'!$AA$35="Moderado"),CONCATENATE("R4C",'Mapa de Riesgos'!$O$35),"")</f>
        <v/>
      </c>
      <c r="AA49" s="67" t="str">
        <f>IF(AND('Mapa de Riesgos'!$Y$36="Muy Baja",'Mapa de Riesgos'!$AA$36="Moderado"),CONCATENATE("R4C",'Mapa de Riesgos'!$O$36),"")</f>
        <v/>
      </c>
      <c r="AB49" s="50" t="str">
        <f>IF(AND('Mapa de Riesgos'!$Y$31="Muy Baja",'Mapa de Riesgos'!$AA$31="Mayor"),CONCATENATE("R4C",'Mapa de Riesgos'!$O$31),"")</f>
        <v/>
      </c>
      <c r="AC49" s="51" t="str">
        <f>IF(AND('Mapa de Riesgos'!$Y$32="Muy Baja",'Mapa de Riesgos'!$AA$32="Mayor"),CONCATENATE("R4C",'Mapa de Riesgos'!$O$32),"")</f>
        <v/>
      </c>
      <c r="AD49" s="51" t="str">
        <f>IF(AND('Mapa de Riesgos'!$Y$33="Muy Baja",'Mapa de Riesgos'!$AA$33="Mayor"),CONCATENATE("R4C",'Mapa de Riesgos'!$O$33),"")</f>
        <v/>
      </c>
      <c r="AE49" s="51" t="str">
        <f>IF(AND('Mapa de Riesgos'!$Y$34="Muy Baja",'Mapa de Riesgos'!$AA$34="Mayor"),CONCATENATE("R4C",'Mapa de Riesgos'!$O$34),"")</f>
        <v/>
      </c>
      <c r="AF49" s="51" t="str">
        <f>IF(AND('Mapa de Riesgos'!$Y$35="Muy Baja",'Mapa de Riesgos'!$AA$35="Mayor"),CONCATENATE("R4C",'Mapa de Riesgos'!$O$35),"")</f>
        <v/>
      </c>
      <c r="AG49" s="52" t="str">
        <f>IF(AND('Mapa de Riesgos'!$Y$36="Muy Baja",'Mapa de Riesgos'!$AA$36="Mayor"),CONCATENATE("R4C",'Mapa de Riesgos'!$O$36),"")</f>
        <v/>
      </c>
      <c r="AH49" s="53" t="str">
        <f>IF(AND('Mapa de Riesgos'!$Y$31="Muy Baja",'Mapa de Riesgos'!$AA$31="Catastrófico"),CONCATENATE("R4C",'Mapa de Riesgos'!$O$31),"")</f>
        <v/>
      </c>
      <c r="AI49" s="54" t="str">
        <f>IF(AND('Mapa de Riesgos'!$Y$32="Muy Baja",'Mapa de Riesgos'!$AA$32="Catastrófico"),CONCATENATE("R4C",'Mapa de Riesgos'!$O$32),"")</f>
        <v/>
      </c>
      <c r="AJ49" s="54" t="str">
        <f>IF(AND('Mapa de Riesgos'!$Y$33="Muy Baja",'Mapa de Riesgos'!$AA$33="Catastrófico"),CONCATENATE("R4C",'Mapa de Riesgos'!$O$33),"")</f>
        <v/>
      </c>
      <c r="AK49" s="54" t="str">
        <f>IF(AND('Mapa de Riesgos'!$Y$34="Muy Baja",'Mapa de Riesgos'!$AA$34="Catastrófico"),CONCATENATE("R4C",'Mapa de Riesgos'!$O$34),"")</f>
        <v/>
      </c>
      <c r="AL49" s="54" t="str">
        <f>IF(AND('Mapa de Riesgos'!$Y$35="Muy Baja",'Mapa de Riesgos'!$AA$35="Catastrófico"),CONCATENATE("R4C",'Mapa de Riesgos'!$O$35),"")</f>
        <v/>
      </c>
      <c r="AM49" s="55" t="str">
        <f>IF(AND('Mapa de Riesgos'!$Y$36="Muy Baja",'Mapa de Riesgos'!$AA$36="Catastrófico"),CONCATENATE("R4C",'Mapa de Riesgos'!$O$36),"")</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509"/>
      <c r="C50" s="509"/>
      <c r="D50" s="510"/>
      <c r="E50" s="550"/>
      <c r="F50" s="551"/>
      <c r="G50" s="551"/>
      <c r="H50" s="551"/>
      <c r="I50" s="552"/>
      <c r="J50" s="74" t="str">
        <f>IF(AND('Mapa de Riesgos'!$Y$37="Muy Baja",'Mapa de Riesgos'!$AA$37="Leve"),CONCATENATE("R5C",'Mapa de Riesgos'!$O$37),"")</f>
        <v/>
      </c>
      <c r="K50" s="75" t="str">
        <f>IF(AND('Mapa de Riesgos'!$Y$38="Muy Baja",'Mapa de Riesgos'!$AA$38="Leve"),CONCATENATE("R5C",'Mapa de Riesgos'!$O$38),"")</f>
        <v/>
      </c>
      <c r="L50" s="75" t="str">
        <f>IF(AND('Mapa de Riesgos'!$Y$39="Muy Baja",'Mapa de Riesgos'!$AA$39="Leve"),CONCATENATE("R5C",'Mapa de Riesgos'!$O$39),"")</f>
        <v/>
      </c>
      <c r="M50" s="75" t="str">
        <f>IF(AND('Mapa de Riesgos'!$Y$40="Muy Baja",'Mapa de Riesgos'!$AA$40="Leve"),CONCATENATE("R5C",'Mapa de Riesgos'!$O$40),"")</f>
        <v/>
      </c>
      <c r="N50" s="75" t="str">
        <f>IF(AND('Mapa de Riesgos'!$Y$41="Muy Baja",'Mapa de Riesgos'!$AA$41="Leve"),CONCATENATE("R5C",'Mapa de Riesgos'!$O$41),"")</f>
        <v/>
      </c>
      <c r="O50" s="76" t="str">
        <f>IF(AND('Mapa de Riesgos'!$Y$42="Muy Baja",'Mapa de Riesgos'!$AA$42="Leve"),CONCATENATE("R5C",'Mapa de Riesgos'!$O$42),"")</f>
        <v/>
      </c>
      <c r="P50" s="74" t="str">
        <f>IF(AND('Mapa de Riesgos'!$Y$37="Muy Baja",'Mapa de Riesgos'!$AA$37="Menor"),CONCATENATE("R5C",'Mapa de Riesgos'!$O$37),"")</f>
        <v/>
      </c>
      <c r="Q50" s="75" t="str">
        <f>IF(AND('Mapa de Riesgos'!$Y$38="Muy Baja",'Mapa de Riesgos'!$AA$38="Menor"),CONCATENATE("R5C",'Mapa de Riesgos'!$O$38),"")</f>
        <v/>
      </c>
      <c r="R50" s="75" t="str">
        <f>IF(AND('Mapa de Riesgos'!$Y$39="Muy Baja",'Mapa de Riesgos'!$AA$39="Menor"),CONCATENATE("R5C",'Mapa de Riesgos'!$O$39),"")</f>
        <v/>
      </c>
      <c r="S50" s="75" t="str">
        <f>IF(AND('Mapa de Riesgos'!$Y$40="Muy Baja",'Mapa de Riesgos'!$AA$40="Menor"),CONCATENATE("R5C",'Mapa de Riesgos'!$O$40),"")</f>
        <v/>
      </c>
      <c r="T50" s="75" t="str">
        <f>IF(AND('Mapa de Riesgos'!$Y$41="Muy Baja",'Mapa de Riesgos'!$AA$41="Menor"),CONCATENATE("R5C",'Mapa de Riesgos'!$O$41),"")</f>
        <v/>
      </c>
      <c r="U50" s="76" t="str">
        <f>IF(AND('Mapa de Riesgos'!$Y$42="Muy Baja",'Mapa de Riesgos'!$AA$42="Menor"),CONCATENATE("R5C",'Mapa de Riesgos'!$O$42),"")</f>
        <v/>
      </c>
      <c r="V50" s="65" t="str">
        <f>IF(AND('Mapa de Riesgos'!$Y$37="Muy Baja",'Mapa de Riesgos'!$AA$37="Moderado"),CONCATENATE("R5C",'Mapa de Riesgos'!$O$37),"")</f>
        <v/>
      </c>
      <c r="W50" s="66" t="str">
        <f>IF(AND('Mapa de Riesgos'!$Y$38="Muy Baja",'Mapa de Riesgos'!$AA$38="Moderado"),CONCATENATE("R5C",'Mapa de Riesgos'!$O$38),"")</f>
        <v/>
      </c>
      <c r="X50" s="66" t="str">
        <f>IF(AND('Mapa de Riesgos'!$Y$39="Muy Baja",'Mapa de Riesgos'!$AA$39="Moderado"),CONCATENATE("R5C",'Mapa de Riesgos'!$O$39),"")</f>
        <v/>
      </c>
      <c r="Y50" s="66" t="str">
        <f>IF(AND('Mapa de Riesgos'!$Y$40="Muy Baja",'Mapa de Riesgos'!$AA$40="Moderado"),CONCATENATE("R5C",'Mapa de Riesgos'!$O$40),"")</f>
        <v/>
      </c>
      <c r="Z50" s="66" t="str">
        <f>IF(AND('Mapa de Riesgos'!$Y$41="Muy Baja",'Mapa de Riesgos'!$AA$41="Moderado"),CONCATENATE("R5C",'Mapa de Riesgos'!$O$41),"")</f>
        <v/>
      </c>
      <c r="AA50" s="67" t="str">
        <f>IF(AND('Mapa de Riesgos'!$Y$42="Muy Baja",'Mapa de Riesgos'!$AA$42="Moderado"),CONCATENATE("R5C",'Mapa de Riesgos'!$O$42),"")</f>
        <v/>
      </c>
      <c r="AB50" s="50" t="str">
        <f>IF(AND('Mapa de Riesgos'!$Y$37="Muy Baja",'Mapa de Riesgos'!$AA$37="Mayor"),CONCATENATE("R5C",'Mapa de Riesgos'!$O$37),"")</f>
        <v/>
      </c>
      <c r="AC50" s="51" t="str">
        <f>IF(AND('Mapa de Riesgos'!$Y$38="Muy Baja",'Mapa de Riesgos'!$AA$38="Mayor"),CONCATENATE("R5C",'Mapa de Riesgos'!$O$38),"")</f>
        <v/>
      </c>
      <c r="AD50" s="51" t="str">
        <f>IF(AND('Mapa de Riesgos'!$Y$39="Muy Baja",'Mapa de Riesgos'!$AA$39="Mayor"),CONCATENATE("R5C",'Mapa de Riesgos'!$O$39),"")</f>
        <v/>
      </c>
      <c r="AE50" s="51" t="str">
        <f>IF(AND('Mapa de Riesgos'!$Y$40="Muy Baja",'Mapa de Riesgos'!$AA$40="Mayor"),CONCATENATE("R5C",'Mapa de Riesgos'!$O$40),"")</f>
        <v/>
      </c>
      <c r="AF50" s="51" t="str">
        <f>IF(AND('Mapa de Riesgos'!$Y$41="Muy Baja",'Mapa de Riesgos'!$AA$41="Mayor"),CONCATENATE("R5C",'Mapa de Riesgos'!$O$41),"")</f>
        <v/>
      </c>
      <c r="AG50" s="52" t="str">
        <f>IF(AND('Mapa de Riesgos'!$Y$42="Muy Baja",'Mapa de Riesgos'!$AA$42="Mayor"),CONCATENATE("R5C",'Mapa de Riesgos'!$O$42),"")</f>
        <v/>
      </c>
      <c r="AH50" s="53" t="str">
        <f>IF(AND('Mapa de Riesgos'!$Y$37="Muy Baja",'Mapa de Riesgos'!$AA$37="Catastrófico"),CONCATENATE("R5C",'Mapa de Riesgos'!$O$37),"")</f>
        <v/>
      </c>
      <c r="AI50" s="54" t="str">
        <f>IF(AND('Mapa de Riesgos'!$Y$38="Muy Baja",'Mapa de Riesgos'!$AA$38="Catastrófico"),CONCATENATE("R5C",'Mapa de Riesgos'!$O$38),"")</f>
        <v/>
      </c>
      <c r="AJ50" s="54" t="str">
        <f>IF(AND('Mapa de Riesgos'!$Y$39="Muy Baja",'Mapa de Riesgos'!$AA$39="Catastrófico"),CONCATENATE("R5C",'Mapa de Riesgos'!$O$39),"")</f>
        <v/>
      </c>
      <c r="AK50" s="54" t="str">
        <f>IF(AND('Mapa de Riesgos'!$Y$40="Muy Baja",'Mapa de Riesgos'!$AA$40="Catastrófico"),CONCATENATE("R5C",'Mapa de Riesgos'!$O$40),"")</f>
        <v/>
      </c>
      <c r="AL50" s="54" t="str">
        <f>IF(AND('Mapa de Riesgos'!$Y$41="Muy Baja",'Mapa de Riesgos'!$AA$41="Catastrófico"),CONCATENATE("R5C",'Mapa de Riesgos'!$O$41),"")</f>
        <v/>
      </c>
      <c r="AM50" s="55" t="str">
        <f>IF(AND('Mapa de Riesgos'!$Y$42="Muy Baja",'Mapa de Riesgos'!$AA$42="Catastrófico"),CONCATENATE("R5C",'Mapa de Riesgos'!$O$42),"")</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509"/>
      <c r="C51" s="509"/>
      <c r="D51" s="510"/>
      <c r="E51" s="550"/>
      <c r="F51" s="551"/>
      <c r="G51" s="551"/>
      <c r="H51" s="551"/>
      <c r="I51" s="552"/>
      <c r="J51" s="74" t="str">
        <f>IF(AND('Mapa de Riesgos'!$Y$43="Muy Baja",'Mapa de Riesgos'!$AA$43="Leve"),CONCATENATE("R6C",'Mapa de Riesgos'!$O$43),"")</f>
        <v/>
      </c>
      <c r="K51" s="75" t="str">
        <f>IF(AND('Mapa de Riesgos'!$Y$44="Muy Baja",'Mapa de Riesgos'!$AA$44="Leve"),CONCATENATE("R6C",'Mapa de Riesgos'!$O$44),"")</f>
        <v/>
      </c>
      <c r="L51" s="75" t="str">
        <f>IF(AND('Mapa de Riesgos'!$Y$45="Muy Baja",'Mapa de Riesgos'!$AA$45="Leve"),CONCATENATE("R6C",'Mapa de Riesgos'!$O$45),"")</f>
        <v/>
      </c>
      <c r="M51" s="75" t="str">
        <f>IF(AND('Mapa de Riesgos'!$Y$46="Muy Baja",'Mapa de Riesgos'!$AA$46="Leve"),CONCATENATE("R6C",'Mapa de Riesgos'!$O$46),"")</f>
        <v/>
      </c>
      <c r="N51" s="75" t="str">
        <f>IF(AND('Mapa de Riesgos'!$Y$47="Muy Baja",'Mapa de Riesgos'!$AA$47="Leve"),CONCATENATE("R6C",'Mapa de Riesgos'!$O$47),"")</f>
        <v/>
      </c>
      <c r="O51" s="76" t="str">
        <f>IF(AND('Mapa de Riesgos'!$Y$48="Muy Baja",'Mapa de Riesgos'!$AA$48="Leve"),CONCATENATE("R6C",'Mapa de Riesgos'!$O$48),"")</f>
        <v/>
      </c>
      <c r="P51" s="74" t="str">
        <f>IF(AND('Mapa de Riesgos'!$Y$43="Muy Baja",'Mapa de Riesgos'!$AA$43="Menor"),CONCATENATE("R6C",'Mapa de Riesgos'!$O$43),"")</f>
        <v/>
      </c>
      <c r="Q51" s="75" t="str">
        <f>IF(AND('Mapa de Riesgos'!$Y$44="Muy Baja",'Mapa de Riesgos'!$AA$44="Menor"),CONCATENATE("R6C",'Mapa de Riesgos'!$O$44),"")</f>
        <v/>
      </c>
      <c r="R51" s="75" t="str">
        <f>IF(AND('Mapa de Riesgos'!$Y$45="Muy Baja",'Mapa de Riesgos'!$AA$45="Menor"),CONCATENATE("R6C",'Mapa de Riesgos'!$O$45),"")</f>
        <v/>
      </c>
      <c r="S51" s="75" t="str">
        <f>IF(AND('Mapa de Riesgos'!$Y$46="Muy Baja",'Mapa de Riesgos'!$AA$46="Menor"),CONCATENATE("R6C",'Mapa de Riesgos'!$O$46),"")</f>
        <v/>
      </c>
      <c r="T51" s="75" t="str">
        <f>IF(AND('Mapa de Riesgos'!$Y$47="Muy Baja",'Mapa de Riesgos'!$AA$47="Menor"),CONCATENATE("R6C",'Mapa de Riesgos'!$O$47),"")</f>
        <v/>
      </c>
      <c r="U51" s="76" t="str">
        <f>IF(AND('Mapa de Riesgos'!$Y$48="Muy Baja",'Mapa de Riesgos'!$AA$48="Menor"),CONCATENATE("R6C",'Mapa de Riesgos'!$O$48),"")</f>
        <v/>
      </c>
      <c r="V51" s="65" t="str">
        <f>IF(AND('Mapa de Riesgos'!$Y$43="Muy Baja",'Mapa de Riesgos'!$AA$43="Moderado"),CONCATENATE("R6C",'Mapa de Riesgos'!$O$43),"")</f>
        <v/>
      </c>
      <c r="W51" s="66" t="str">
        <f>IF(AND('Mapa de Riesgos'!$Y$44="Muy Baja",'Mapa de Riesgos'!$AA$44="Moderado"),CONCATENATE("R6C",'Mapa de Riesgos'!$O$44),"")</f>
        <v/>
      </c>
      <c r="X51" s="66" t="str">
        <f>IF(AND('Mapa de Riesgos'!$Y$45="Muy Baja",'Mapa de Riesgos'!$AA$45="Moderado"),CONCATENATE("R6C",'Mapa de Riesgos'!$O$45),"")</f>
        <v/>
      </c>
      <c r="Y51" s="66" t="str">
        <f>IF(AND('Mapa de Riesgos'!$Y$46="Muy Baja",'Mapa de Riesgos'!$AA$46="Moderado"),CONCATENATE("R6C",'Mapa de Riesgos'!$O$46),"")</f>
        <v/>
      </c>
      <c r="Z51" s="66" t="str">
        <f>IF(AND('Mapa de Riesgos'!$Y$47="Muy Baja",'Mapa de Riesgos'!$AA$47="Moderado"),CONCATENATE("R6C",'Mapa de Riesgos'!$O$47),"")</f>
        <v/>
      </c>
      <c r="AA51" s="67" t="str">
        <f>IF(AND('Mapa de Riesgos'!$Y$48="Muy Baja",'Mapa de Riesgos'!$AA$48="Moderado"),CONCATENATE("R6C",'Mapa de Riesgos'!$O$48),"")</f>
        <v/>
      </c>
      <c r="AB51" s="50" t="str">
        <f>IF(AND('Mapa de Riesgos'!$Y$43="Muy Baja",'Mapa de Riesgos'!$AA$43="Mayor"),CONCATENATE("R6C",'Mapa de Riesgos'!$O$43),"")</f>
        <v/>
      </c>
      <c r="AC51" s="51" t="str">
        <f>IF(AND('Mapa de Riesgos'!$Y$44="Muy Baja",'Mapa de Riesgos'!$AA$44="Mayor"),CONCATENATE("R6C",'Mapa de Riesgos'!$O$44),"")</f>
        <v/>
      </c>
      <c r="AD51" s="51" t="str">
        <f>IF(AND('Mapa de Riesgos'!$Y$45="Muy Baja",'Mapa de Riesgos'!$AA$45="Mayor"),CONCATENATE("R6C",'Mapa de Riesgos'!$O$45),"")</f>
        <v/>
      </c>
      <c r="AE51" s="51" t="str">
        <f>IF(AND('Mapa de Riesgos'!$Y$46="Muy Baja",'Mapa de Riesgos'!$AA$46="Mayor"),CONCATENATE("R6C",'Mapa de Riesgos'!$O$46),"")</f>
        <v/>
      </c>
      <c r="AF51" s="51" t="str">
        <f>IF(AND('Mapa de Riesgos'!$Y$47="Muy Baja",'Mapa de Riesgos'!$AA$47="Mayor"),CONCATENATE("R6C",'Mapa de Riesgos'!$O$47),"")</f>
        <v/>
      </c>
      <c r="AG51" s="52" t="str">
        <f>IF(AND('Mapa de Riesgos'!$Y$48="Muy Baja",'Mapa de Riesgos'!$AA$48="Mayor"),CONCATENATE("R6C",'Mapa de Riesgos'!$O$48),"")</f>
        <v/>
      </c>
      <c r="AH51" s="53" t="str">
        <f>IF(AND('Mapa de Riesgos'!$Y$43="Muy Baja",'Mapa de Riesgos'!$AA$43="Catastrófico"),CONCATENATE("R6C",'Mapa de Riesgos'!$O$43),"")</f>
        <v/>
      </c>
      <c r="AI51" s="54" t="str">
        <f>IF(AND('Mapa de Riesgos'!$Y$44="Muy Baja",'Mapa de Riesgos'!$AA$44="Catastrófico"),CONCATENATE("R6C",'Mapa de Riesgos'!$O$44),"")</f>
        <v/>
      </c>
      <c r="AJ51" s="54" t="str">
        <f>IF(AND('Mapa de Riesgos'!$Y$45="Muy Baja",'Mapa de Riesgos'!$AA$45="Catastrófico"),CONCATENATE("R6C",'Mapa de Riesgos'!$O$45),"")</f>
        <v/>
      </c>
      <c r="AK51" s="54" t="str">
        <f>IF(AND('Mapa de Riesgos'!$Y$46="Muy Baja",'Mapa de Riesgos'!$AA$46="Catastrófico"),CONCATENATE("R6C",'Mapa de Riesgos'!$O$46),"")</f>
        <v/>
      </c>
      <c r="AL51" s="54" t="str">
        <f>IF(AND('Mapa de Riesgos'!$Y$47="Muy Baja",'Mapa de Riesgos'!$AA$47="Catastrófico"),CONCATENATE("R6C",'Mapa de Riesgos'!$O$47),"")</f>
        <v/>
      </c>
      <c r="AM51" s="55" t="str">
        <f>IF(AND('Mapa de Riesgos'!$Y$48="Muy Baja",'Mapa de Riesgos'!$AA$48="Catastrófico"),CONCATENATE("R6C",'Mapa de Riesgos'!$O$48),"")</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509"/>
      <c r="C52" s="509"/>
      <c r="D52" s="510"/>
      <c r="E52" s="550"/>
      <c r="F52" s="551"/>
      <c r="G52" s="551"/>
      <c r="H52" s="551"/>
      <c r="I52" s="552"/>
      <c r="J52" s="74" t="str">
        <f>IF(AND('Mapa de Riesgos'!$Y$49="Muy Baja",'Mapa de Riesgos'!$AA$49="Leve"),CONCATENATE("R7C",'Mapa de Riesgos'!$O$49),"")</f>
        <v/>
      </c>
      <c r="K52" s="75" t="str">
        <f>IF(AND('Mapa de Riesgos'!$Y$50="Muy Baja",'Mapa de Riesgos'!$AA$50="Leve"),CONCATENATE("R7C",'Mapa de Riesgos'!$O$50),"")</f>
        <v/>
      </c>
      <c r="L52" s="75" t="str">
        <f>IF(AND('Mapa de Riesgos'!$Y$51="Muy Baja",'Mapa de Riesgos'!$AA$51="Leve"),CONCATENATE("R7C",'Mapa de Riesgos'!$O$51),"")</f>
        <v/>
      </c>
      <c r="M52" s="75" t="str">
        <f>IF(AND('Mapa de Riesgos'!$Y$52="Muy Baja",'Mapa de Riesgos'!$AA$52="Leve"),CONCATENATE("R7C",'Mapa de Riesgos'!$O$52),"")</f>
        <v/>
      </c>
      <c r="N52" s="75" t="str">
        <f>IF(AND('Mapa de Riesgos'!$Y$53="Muy Baja",'Mapa de Riesgos'!$AA$53="Leve"),CONCATENATE("R7C",'Mapa de Riesgos'!$O$53),"")</f>
        <v/>
      </c>
      <c r="O52" s="76" t="str">
        <f>IF(AND('Mapa de Riesgos'!$Y$54="Muy Baja",'Mapa de Riesgos'!$AA$54="Leve"),CONCATENATE("R7C",'Mapa de Riesgos'!$O$54),"")</f>
        <v/>
      </c>
      <c r="P52" s="74" t="str">
        <f>IF(AND('Mapa de Riesgos'!$Y$49="Muy Baja",'Mapa de Riesgos'!$AA$49="Menor"),CONCATENATE("R7C",'Mapa de Riesgos'!$O$49),"")</f>
        <v/>
      </c>
      <c r="Q52" s="75" t="str">
        <f>IF(AND('Mapa de Riesgos'!$Y$50="Muy Baja",'Mapa de Riesgos'!$AA$50="Menor"),CONCATENATE("R7C",'Mapa de Riesgos'!$O$50),"")</f>
        <v/>
      </c>
      <c r="R52" s="75" t="str">
        <f>IF(AND('Mapa de Riesgos'!$Y$51="Muy Baja",'Mapa de Riesgos'!$AA$51="Menor"),CONCATENATE("R7C",'Mapa de Riesgos'!$O$51),"")</f>
        <v/>
      </c>
      <c r="S52" s="75" t="str">
        <f>IF(AND('Mapa de Riesgos'!$Y$52="Muy Baja",'Mapa de Riesgos'!$AA$52="Menor"),CONCATENATE("R7C",'Mapa de Riesgos'!$O$52),"")</f>
        <v/>
      </c>
      <c r="T52" s="75" t="str">
        <f>IF(AND('Mapa de Riesgos'!$Y$53="Muy Baja",'Mapa de Riesgos'!$AA$53="Menor"),CONCATENATE("R7C",'Mapa de Riesgos'!$O$53),"")</f>
        <v/>
      </c>
      <c r="U52" s="76" t="str">
        <f>IF(AND('Mapa de Riesgos'!$Y$54="Muy Baja",'Mapa de Riesgos'!$AA$54="Menor"),CONCATENATE("R7C",'Mapa de Riesgos'!$O$54),"")</f>
        <v/>
      </c>
      <c r="V52" s="65" t="str">
        <f>IF(AND('Mapa de Riesgos'!$Y$49="Muy Baja",'Mapa de Riesgos'!$AA$49="Moderado"),CONCATENATE("R7C",'Mapa de Riesgos'!$O$49),"")</f>
        <v/>
      </c>
      <c r="W52" s="66" t="str">
        <f>IF(AND('Mapa de Riesgos'!$Y$50="Muy Baja",'Mapa de Riesgos'!$AA$50="Moderado"),CONCATENATE("R7C",'Mapa de Riesgos'!$O$50),"")</f>
        <v/>
      </c>
      <c r="X52" s="66" t="str">
        <f>IF(AND('Mapa de Riesgos'!$Y$51="Muy Baja",'Mapa de Riesgos'!$AA$51="Moderado"),CONCATENATE("R7C",'Mapa de Riesgos'!$O$51),"")</f>
        <v/>
      </c>
      <c r="Y52" s="66" t="str">
        <f>IF(AND('Mapa de Riesgos'!$Y$52="Muy Baja",'Mapa de Riesgos'!$AA$52="Moderado"),CONCATENATE("R7C",'Mapa de Riesgos'!$O$52),"")</f>
        <v/>
      </c>
      <c r="Z52" s="66" t="str">
        <f>IF(AND('Mapa de Riesgos'!$Y$53="Muy Baja",'Mapa de Riesgos'!$AA$53="Moderado"),CONCATENATE("R7C",'Mapa de Riesgos'!$O$53),"")</f>
        <v/>
      </c>
      <c r="AA52" s="67" t="str">
        <f>IF(AND('Mapa de Riesgos'!$Y$54="Muy Baja",'Mapa de Riesgos'!$AA$54="Moderado"),CONCATENATE("R7C",'Mapa de Riesgos'!$O$54),"")</f>
        <v/>
      </c>
      <c r="AB52" s="50" t="str">
        <f>IF(AND('Mapa de Riesgos'!$Y$49="Muy Baja",'Mapa de Riesgos'!$AA$49="Mayor"),CONCATENATE("R7C",'Mapa de Riesgos'!$O$49),"")</f>
        <v/>
      </c>
      <c r="AC52" s="51" t="str">
        <f>IF(AND('Mapa de Riesgos'!$Y$50="Muy Baja",'Mapa de Riesgos'!$AA$50="Mayor"),CONCATENATE("R7C",'Mapa de Riesgos'!$O$50),"")</f>
        <v/>
      </c>
      <c r="AD52" s="51" t="str">
        <f>IF(AND('Mapa de Riesgos'!$Y$51="Muy Baja",'Mapa de Riesgos'!$AA$51="Mayor"),CONCATENATE("R7C",'Mapa de Riesgos'!$O$51),"")</f>
        <v/>
      </c>
      <c r="AE52" s="51" t="str">
        <f>IF(AND('Mapa de Riesgos'!$Y$52="Muy Baja",'Mapa de Riesgos'!$AA$52="Mayor"),CONCATENATE("R7C",'Mapa de Riesgos'!$O$52),"")</f>
        <v/>
      </c>
      <c r="AF52" s="51" t="str">
        <f>IF(AND('Mapa de Riesgos'!$Y$53="Muy Baja",'Mapa de Riesgos'!$AA$53="Mayor"),CONCATENATE("R7C",'Mapa de Riesgos'!$O$53),"")</f>
        <v/>
      </c>
      <c r="AG52" s="52" t="str">
        <f>IF(AND('Mapa de Riesgos'!$Y$54="Muy Baja",'Mapa de Riesgos'!$AA$54="Mayor"),CONCATENATE("R7C",'Mapa de Riesgos'!$O$54),"")</f>
        <v/>
      </c>
      <c r="AH52" s="53" t="str">
        <f>IF(AND('Mapa de Riesgos'!$Y$49="Muy Baja",'Mapa de Riesgos'!$AA$49="Catastrófico"),CONCATENATE("R7C",'Mapa de Riesgos'!$O$49),"")</f>
        <v/>
      </c>
      <c r="AI52" s="54" t="str">
        <f>IF(AND('Mapa de Riesgos'!$Y$50="Muy Baja",'Mapa de Riesgos'!$AA$50="Catastrófico"),CONCATENATE("R7C",'Mapa de Riesgos'!$O$50),"")</f>
        <v/>
      </c>
      <c r="AJ52" s="54" t="str">
        <f>IF(AND('Mapa de Riesgos'!$Y$51="Muy Baja",'Mapa de Riesgos'!$AA$51="Catastrófico"),CONCATENATE("R7C",'Mapa de Riesgos'!$O$51),"")</f>
        <v/>
      </c>
      <c r="AK52" s="54" t="str">
        <f>IF(AND('Mapa de Riesgos'!$Y$52="Muy Baja",'Mapa de Riesgos'!$AA$52="Catastrófico"),CONCATENATE("R7C",'Mapa de Riesgos'!$O$52),"")</f>
        <v/>
      </c>
      <c r="AL52" s="54" t="str">
        <f>IF(AND('Mapa de Riesgos'!$Y$53="Muy Baja",'Mapa de Riesgos'!$AA$53="Catastrófico"),CONCATENATE("R7C",'Mapa de Riesgos'!$O$53),"")</f>
        <v/>
      </c>
      <c r="AM52" s="55" t="str">
        <f>IF(AND('Mapa de Riesgos'!$Y$54="Muy Baja",'Mapa de Riesgos'!$AA$54="Catastrófico"),CONCATENATE("R7C",'Mapa de Riesgos'!$O$54),"")</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509"/>
      <c r="C53" s="509"/>
      <c r="D53" s="510"/>
      <c r="E53" s="550"/>
      <c r="F53" s="551"/>
      <c r="G53" s="551"/>
      <c r="H53" s="551"/>
      <c r="I53" s="552"/>
      <c r="J53" s="74" t="str">
        <f>IF(AND('Mapa de Riesgos'!$Y$55="Muy Baja",'Mapa de Riesgos'!$AA$55="Leve"),CONCATENATE("R8C",'Mapa de Riesgos'!$O$55),"")</f>
        <v/>
      </c>
      <c r="K53" s="75" t="str">
        <f>IF(AND('Mapa de Riesgos'!$Y$56="Muy Baja",'Mapa de Riesgos'!$AA$56="Leve"),CONCATENATE("R8C",'Mapa de Riesgos'!$O$56),"")</f>
        <v/>
      </c>
      <c r="L53" s="75" t="str">
        <f>IF(AND('Mapa de Riesgos'!$Y$57="Muy Baja",'Mapa de Riesgos'!$AA$57="Leve"),CONCATENATE("R8C",'Mapa de Riesgos'!$O$57),"")</f>
        <v/>
      </c>
      <c r="M53" s="75" t="str">
        <f>IF(AND('Mapa de Riesgos'!$Y$58="Muy Baja",'Mapa de Riesgos'!$AA$58="Leve"),CONCATENATE("R8C",'Mapa de Riesgos'!$O$58),"")</f>
        <v/>
      </c>
      <c r="N53" s="75" t="str">
        <f>IF(AND('Mapa de Riesgos'!$Y$59="Muy Baja",'Mapa de Riesgos'!$AA$59="Leve"),CONCATENATE("R8C",'Mapa de Riesgos'!$O$59),"")</f>
        <v/>
      </c>
      <c r="O53" s="76" t="str">
        <f>IF(AND('Mapa de Riesgos'!$Y$60="Muy Baja",'Mapa de Riesgos'!$AA$60="Leve"),CONCATENATE("R8C",'Mapa de Riesgos'!$O$60),"")</f>
        <v/>
      </c>
      <c r="P53" s="74" t="str">
        <f>IF(AND('Mapa de Riesgos'!$Y$55="Muy Baja",'Mapa de Riesgos'!$AA$55="Menor"),CONCATENATE("R8C",'Mapa de Riesgos'!$O$55),"")</f>
        <v/>
      </c>
      <c r="Q53" s="75" t="str">
        <f>IF(AND('Mapa de Riesgos'!$Y$56="Muy Baja",'Mapa de Riesgos'!$AA$56="Menor"),CONCATENATE("R8C",'Mapa de Riesgos'!$O$56),"")</f>
        <v/>
      </c>
      <c r="R53" s="75" t="str">
        <f>IF(AND('Mapa de Riesgos'!$Y$57="Muy Baja",'Mapa de Riesgos'!$AA$57="Menor"),CONCATENATE("R8C",'Mapa de Riesgos'!$O$57),"")</f>
        <v/>
      </c>
      <c r="S53" s="75" t="str">
        <f>IF(AND('Mapa de Riesgos'!$Y$58="Muy Baja",'Mapa de Riesgos'!$AA$58="Menor"),CONCATENATE("R8C",'Mapa de Riesgos'!$O$58),"")</f>
        <v/>
      </c>
      <c r="T53" s="75" t="str">
        <f>IF(AND('Mapa de Riesgos'!$Y$59="Muy Baja",'Mapa de Riesgos'!$AA$59="Menor"),CONCATENATE("R8C",'Mapa de Riesgos'!$O$59),"")</f>
        <v/>
      </c>
      <c r="U53" s="76" t="str">
        <f>IF(AND('Mapa de Riesgos'!$Y$60="Muy Baja",'Mapa de Riesgos'!$AA$60="Menor"),CONCATENATE("R8C",'Mapa de Riesgos'!$O$60),"")</f>
        <v/>
      </c>
      <c r="V53" s="65" t="str">
        <f>IF(AND('Mapa de Riesgos'!$Y$55="Muy Baja",'Mapa de Riesgos'!$AA$55="Moderado"),CONCATENATE("R8C",'Mapa de Riesgos'!$O$55),"")</f>
        <v/>
      </c>
      <c r="W53" s="66" t="str">
        <f>IF(AND('Mapa de Riesgos'!$Y$56="Muy Baja",'Mapa de Riesgos'!$AA$56="Moderado"),CONCATENATE("R8C",'Mapa de Riesgos'!$O$56),"")</f>
        <v/>
      </c>
      <c r="X53" s="66" t="str">
        <f>IF(AND('Mapa de Riesgos'!$Y$57="Muy Baja",'Mapa de Riesgos'!$AA$57="Moderado"),CONCATENATE("R8C",'Mapa de Riesgos'!$O$57),"")</f>
        <v/>
      </c>
      <c r="Y53" s="66" t="str">
        <f>IF(AND('Mapa de Riesgos'!$Y$58="Muy Baja",'Mapa de Riesgos'!$AA$58="Moderado"),CONCATENATE("R8C",'Mapa de Riesgos'!$O$58),"")</f>
        <v/>
      </c>
      <c r="Z53" s="66" t="str">
        <f>IF(AND('Mapa de Riesgos'!$Y$59="Muy Baja",'Mapa de Riesgos'!$AA$59="Moderado"),CONCATENATE("R8C",'Mapa de Riesgos'!$O$59),"")</f>
        <v/>
      </c>
      <c r="AA53" s="67" t="str">
        <f>IF(AND('Mapa de Riesgos'!$Y$60="Muy Baja",'Mapa de Riesgos'!$AA$60="Moderado"),CONCATENATE("R8C",'Mapa de Riesgos'!$O$60),"")</f>
        <v/>
      </c>
      <c r="AB53" s="50" t="str">
        <f>IF(AND('Mapa de Riesgos'!$Y$55="Muy Baja",'Mapa de Riesgos'!$AA$55="Mayor"),CONCATENATE("R8C",'Mapa de Riesgos'!$O$55),"")</f>
        <v/>
      </c>
      <c r="AC53" s="51" t="str">
        <f>IF(AND('Mapa de Riesgos'!$Y$56="Muy Baja",'Mapa de Riesgos'!$AA$56="Mayor"),CONCATENATE("R8C",'Mapa de Riesgos'!$O$56),"")</f>
        <v/>
      </c>
      <c r="AD53" s="51" t="str">
        <f>IF(AND('Mapa de Riesgos'!$Y$57="Muy Baja",'Mapa de Riesgos'!$AA$57="Mayor"),CONCATENATE("R8C",'Mapa de Riesgos'!$O$57),"")</f>
        <v/>
      </c>
      <c r="AE53" s="51" t="str">
        <f>IF(AND('Mapa de Riesgos'!$Y$58="Muy Baja",'Mapa de Riesgos'!$AA$58="Mayor"),CONCATENATE("R8C",'Mapa de Riesgos'!$O$58),"")</f>
        <v/>
      </c>
      <c r="AF53" s="51" t="str">
        <f>IF(AND('Mapa de Riesgos'!$Y$59="Muy Baja",'Mapa de Riesgos'!$AA$59="Mayor"),CONCATENATE("R8C",'Mapa de Riesgos'!$O$59),"")</f>
        <v/>
      </c>
      <c r="AG53" s="52" t="str">
        <f>IF(AND('Mapa de Riesgos'!$Y$60="Muy Baja",'Mapa de Riesgos'!$AA$60="Mayor"),CONCATENATE("R8C",'Mapa de Riesgos'!$O$60),"")</f>
        <v/>
      </c>
      <c r="AH53" s="53" t="str">
        <f>IF(AND('Mapa de Riesgos'!$Y$55="Muy Baja",'Mapa de Riesgos'!$AA$55="Catastrófico"),CONCATENATE("R8C",'Mapa de Riesgos'!$O$55),"")</f>
        <v/>
      </c>
      <c r="AI53" s="54" t="str">
        <f>IF(AND('Mapa de Riesgos'!$Y$56="Muy Baja",'Mapa de Riesgos'!$AA$56="Catastrófico"),CONCATENATE("R8C",'Mapa de Riesgos'!$O$56),"")</f>
        <v/>
      </c>
      <c r="AJ53" s="54" t="str">
        <f>IF(AND('Mapa de Riesgos'!$Y$57="Muy Baja",'Mapa de Riesgos'!$AA$57="Catastrófico"),CONCATENATE("R8C",'Mapa de Riesgos'!$O$57),"")</f>
        <v/>
      </c>
      <c r="AK53" s="54" t="str">
        <f>IF(AND('Mapa de Riesgos'!$Y$58="Muy Baja",'Mapa de Riesgos'!$AA$58="Catastrófico"),CONCATENATE("R8C",'Mapa de Riesgos'!$O$58),"")</f>
        <v/>
      </c>
      <c r="AL53" s="54" t="str">
        <f>IF(AND('Mapa de Riesgos'!$Y$59="Muy Baja",'Mapa de Riesgos'!$AA$59="Catastrófico"),CONCATENATE("R8C",'Mapa de Riesgos'!$O$59),"")</f>
        <v/>
      </c>
      <c r="AM53" s="55" t="str">
        <f>IF(AND('Mapa de Riesgos'!$Y$60="Muy Baja",'Mapa de Riesgos'!$AA$60="Catastrófico"),CONCATENATE("R8C",'Mapa de Riesgos'!$O$60),"")</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509"/>
      <c r="C54" s="509"/>
      <c r="D54" s="510"/>
      <c r="E54" s="550"/>
      <c r="F54" s="551"/>
      <c r="G54" s="551"/>
      <c r="H54" s="551"/>
      <c r="I54" s="552"/>
      <c r="J54" s="74" t="str">
        <f>IF(AND('Mapa de Riesgos'!$Y$61="Muy Baja",'Mapa de Riesgos'!$AA$61="Leve"),CONCATENATE("R9C",'Mapa de Riesgos'!$O$61),"")</f>
        <v/>
      </c>
      <c r="K54" s="75" t="str">
        <f>IF(AND('Mapa de Riesgos'!$Y$62="Muy Baja",'Mapa de Riesgos'!$AA$62="Leve"),CONCATENATE("R9C",'Mapa de Riesgos'!$O$62),"")</f>
        <v/>
      </c>
      <c r="L54" s="75" t="str">
        <f>IF(AND('Mapa de Riesgos'!$Y$63="Muy Baja",'Mapa de Riesgos'!$AA$63="Leve"),CONCATENATE("R9C",'Mapa de Riesgos'!$O$63),"")</f>
        <v/>
      </c>
      <c r="M54" s="75" t="str">
        <f>IF(AND('Mapa de Riesgos'!$Y$64="Muy Baja",'Mapa de Riesgos'!$AA$64="Leve"),CONCATENATE("R9C",'Mapa de Riesgos'!$O$64),"")</f>
        <v/>
      </c>
      <c r="N54" s="75" t="str">
        <f>IF(AND('Mapa de Riesgos'!$Y$65="Muy Baja",'Mapa de Riesgos'!$AA$65="Leve"),CONCATENATE("R9C",'Mapa de Riesgos'!$O$65),"")</f>
        <v/>
      </c>
      <c r="O54" s="76" t="str">
        <f>IF(AND('Mapa de Riesgos'!$Y$66="Muy Baja",'Mapa de Riesgos'!$AA$66="Leve"),CONCATENATE("R9C",'Mapa de Riesgos'!$O$66),"")</f>
        <v/>
      </c>
      <c r="P54" s="74" t="str">
        <f>IF(AND('Mapa de Riesgos'!$Y$61="Muy Baja",'Mapa de Riesgos'!$AA$61="Menor"),CONCATENATE("R9C",'Mapa de Riesgos'!$O$61),"")</f>
        <v/>
      </c>
      <c r="Q54" s="75" t="str">
        <f>IF(AND('Mapa de Riesgos'!$Y$62="Muy Baja",'Mapa de Riesgos'!$AA$62="Menor"),CONCATENATE("R9C",'Mapa de Riesgos'!$O$62),"")</f>
        <v/>
      </c>
      <c r="R54" s="75" t="str">
        <f>IF(AND('Mapa de Riesgos'!$Y$63="Muy Baja",'Mapa de Riesgos'!$AA$63="Menor"),CONCATENATE("R9C",'Mapa de Riesgos'!$O$63),"")</f>
        <v/>
      </c>
      <c r="S54" s="75" t="str">
        <f>IF(AND('Mapa de Riesgos'!$Y$64="Muy Baja",'Mapa de Riesgos'!$AA$64="Menor"),CONCATENATE("R9C",'Mapa de Riesgos'!$O$64),"")</f>
        <v/>
      </c>
      <c r="T54" s="75" t="str">
        <f>IF(AND('Mapa de Riesgos'!$Y$65="Muy Baja",'Mapa de Riesgos'!$AA$65="Menor"),CONCATENATE("R9C",'Mapa de Riesgos'!$O$65),"")</f>
        <v/>
      </c>
      <c r="U54" s="76" t="str">
        <f>IF(AND('Mapa de Riesgos'!$Y$66="Muy Baja",'Mapa de Riesgos'!$AA$66="Menor"),CONCATENATE("R9C",'Mapa de Riesgos'!$O$66),"")</f>
        <v/>
      </c>
      <c r="V54" s="65" t="str">
        <f>IF(AND('Mapa de Riesgos'!$Y$61="Muy Baja",'Mapa de Riesgos'!$AA$61="Moderado"),CONCATENATE("R9C",'Mapa de Riesgos'!$O$61),"")</f>
        <v/>
      </c>
      <c r="W54" s="66" t="str">
        <f>IF(AND('Mapa de Riesgos'!$Y$62="Muy Baja",'Mapa de Riesgos'!$AA$62="Moderado"),CONCATENATE("R9C",'Mapa de Riesgos'!$O$62),"")</f>
        <v/>
      </c>
      <c r="X54" s="66" t="str">
        <f>IF(AND('Mapa de Riesgos'!$Y$63="Muy Baja",'Mapa de Riesgos'!$AA$63="Moderado"),CONCATENATE("R9C",'Mapa de Riesgos'!$O$63),"")</f>
        <v/>
      </c>
      <c r="Y54" s="66" t="str">
        <f>IF(AND('Mapa de Riesgos'!$Y$64="Muy Baja",'Mapa de Riesgos'!$AA$64="Moderado"),CONCATENATE("R9C",'Mapa de Riesgos'!$O$64),"")</f>
        <v/>
      </c>
      <c r="Z54" s="66" t="str">
        <f>IF(AND('Mapa de Riesgos'!$Y$65="Muy Baja",'Mapa de Riesgos'!$AA$65="Moderado"),CONCATENATE("R9C",'Mapa de Riesgos'!$O$65),"")</f>
        <v/>
      </c>
      <c r="AA54" s="67" t="str">
        <f>IF(AND('Mapa de Riesgos'!$Y$66="Muy Baja",'Mapa de Riesgos'!$AA$66="Moderado"),CONCATENATE("R9C",'Mapa de Riesgos'!$O$66),"")</f>
        <v/>
      </c>
      <c r="AB54" s="50" t="str">
        <f>IF(AND('Mapa de Riesgos'!$Y$61="Muy Baja",'Mapa de Riesgos'!$AA$61="Mayor"),CONCATENATE("R9C",'Mapa de Riesgos'!$O$61),"")</f>
        <v/>
      </c>
      <c r="AC54" s="51" t="str">
        <f>IF(AND('Mapa de Riesgos'!$Y$62="Muy Baja",'Mapa de Riesgos'!$AA$62="Mayor"),CONCATENATE("R9C",'Mapa de Riesgos'!$O$62),"")</f>
        <v/>
      </c>
      <c r="AD54" s="51" t="str">
        <f>IF(AND('Mapa de Riesgos'!$Y$63="Muy Baja",'Mapa de Riesgos'!$AA$63="Mayor"),CONCATENATE("R9C",'Mapa de Riesgos'!$O$63),"")</f>
        <v/>
      </c>
      <c r="AE54" s="51" t="str">
        <f>IF(AND('Mapa de Riesgos'!$Y$64="Muy Baja",'Mapa de Riesgos'!$AA$64="Mayor"),CONCATENATE("R9C",'Mapa de Riesgos'!$O$64),"")</f>
        <v/>
      </c>
      <c r="AF54" s="51" t="str">
        <f>IF(AND('Mapa de Riesgos'!$Y$65="Muy Baja",'Mapa de Riesgos'!$AA$65="Mayor"),CONCATENATE("R9C",'Mapa de Riesgos'!$O$65),"")</f>
        <v/>
      </c>
      <c r="AG54" s="52" t="str">
        <f>IF(AND('Mapa de Riesgos'!$Y$66="Muy Baja",'Mapa de Riesgos'!$AA$66="Mayor"),CONCATENATE("R9C",'Mapa de Riesgos'!$O$66),"")</f>
        <v/>
      </c>
      <c r="AH54" s="53" t="str">
        <f>IF(AND('Mapa de Riesgos'!$Y$61="Muy Baja",'Mapa de Riesgos'!$AA$61="Catastrófico"),CONCATENATE("R9C",'Mapa de Riesgos'!$O$61),"")</f>
        <v/>
      </c>
      <c r="AI54" s="54" t="str">
        <f>IF(AND('Mapa de Riesgos'!$Y$62="Muy Baja",'Mapa de Riesgos'!$AA$62="Catastrófico"),CONCATENATE("R9C",'Mapa de Riesgos'!$O$62),"")</f>
        <v/>
      </c>
      <c r="AJ54" s="54" t="str">
        <f>IF(AND('Mapa de Riesgos'!$Y$63="Muy Baja",'Mapa de Riesgos'!$AA$63="Catastrófico"),CONCATENATE("R9C",'Mapa de Riesgos'!$O$63),"")</f>
        <v/>
      </c>
      <c r="AK54" s="54" t="str">
        <f>IF(AND('Mapa de Riesgos'!$Y$64="Muy Baja",'Mapa de Riesgos'!$AA$64="Catastrófico"),CONCATENATE("R9C",'Mapa de Riesgos'!$O$64),"")</f>
        <v/>
      </c>
      <c r="AL54" s="54" t="str">
        <f>IF(AND('Mapa de Riesgos'!$Y$65="Muy Baja",'Mapa de Riesgos'!$AA$65="Catastrófico"),CONCATENATE("R9C",'Mapa de Riesgos'!$O$65),"")</f>
        <v/>
      </c>
      <c r="AM54" s="55" t="str">
        <f>IF(AND('Mapa de Riesgos'!$Y$66="Muy Baja",'Mapa de Riesgos'!$AA$66="Catastrófico"),CONCATENATE("R9C",'Mapa de Riesgos'!$O$66),"")</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509"/>
      <c r="C55" s="509"/>
      <c r="D55" s="510"/>
      <c r="E55" s="553"/>
      <c r="F55" s="554"/>
      <c r="G55" s="554"/>
      <c r="H55" s="554"/>
      <c r="I55" s="555"/>
      <c r="J55" s="77" t="str">
        <f>IF(AND('Mapa de Riesgos'!$Y$67="Muy Baja",'Mapa de Riesgos'!$AA$67="Leve"),CONCATENATE("R10C",'Mapa de Riesgos'!$O$67),"")</f>
        <v/>
      </c>
      <c r="K55" s="78" t="str">
        <f>IF(AND('Mapa de Riesgos'!$Y$68="Muy Baja",'Mapa de Riesgos'!$AA$68="Leve"),CONCATENATE("R10C",'Mapa de Riesgos'!$O$68),"")</f>
        <v/>
      </c>
      <c r="L55" s="78" t="str">
        <f>IF(AND('Mapa de Riesgos'!$Y$69="Muy Baja",'Mapa de Riesgos'!$AA$69="Leve"),CONCATENATE("R10C",'Mapa de Riesgos'!$O$69),"")</f>
        <v/>
      </c>
      <c r="M55" s="78" t="str">
        <f>IF(AND('Mapa de Riesgos'!$Y$70="Muy Baja",'Mapa de Riesgos'!$AA$70="Leve"),CONCATENATE("R10C",'Mapa de Riesgos'!$O$70),"")</f>
        <v/>
      </c>
      <c r="N55" s="78" t="str">
        <f>IF(AND('Mapa de Riesgos'!$Y$71="Muy Baja",'Mapa de Riesgos'!$AA$71="Leve"),CONCATENATE("R10C",'Mapa de Riesgos'!$O$71),"")</f>
        <v/>
      </c>
      <c r="O55" s="79" t="str">
        <f>IF(AND('Mapa de Riesgos'!$Y$72="Muy Baja",'Mapa de Riesgos'!$AA$72="Leve"),CONCATENATE("R10C",'Mapa de Riesgos'!$O$72),"")</f>
        <v/>
      </c>
      <c r="P55" s="77" t="str">
        <f>IF(AND('Mapa de Riesgos'!$Y$67="Muy Baja",'Mapa de Riesgos'!$AA$67="Menor"),CONCATENATE("R10C",'Mapa de Riesgos'!$O$67),"")</f>
        <v/>
      </c>
      <c r="Q55" s="78" t="str">
        <f>IF(AND('Mapa de Riesgos'!$Y$68="Muy Baja",'Mapa de Riesgos'!$AA$68="Menor"),CONCATENATE("R10C",'Mapa de Riesgos'!$O$68),"")</f>
        <v/>
      </c>
      <c r="R55" s="78" t="str">
        <f>IF(AND('Mapa de Riesgos'!$Y$69="Muy Baja",'Mapa de Riesgos'!$AA$69="Menor"),CONCATENATE("R10C",'Mapa de Riesgos'!$O$69),"")</f>
        <v/>
      </c>
      <c r="S55" s="78" t="str">
        <f>IF(AND('Mapa de Riesgos'!$Y$70="Muy Baja",'Mapa de Riesgos'!$AA$70="Menor"),CONCATENATE("R10C",'Mapa de Riesgos'!$O$70),"")</f>
        <v/>
      </c>
      <c r="T55" s="78" t="str">
        <f>IF(AND('Mapa de Riesgos'!$Y$71="Muy Baja",'Mapa de Riesgos'!$AA$71="Menor"),CONCATENATE("R10C",'Mapa de Riesgos'!$O$71),"")</f>
        <v/>
      </c>
      <c r="U55" s="79" t="str">
        <f>IF(AND('Mapa de Riesgos'!$Y$72="Muy Baja",'Mapa de Riesgos'!$AA$72="Menor"),CONCATENATE("R10C",'Mapa de Riesgos'!$O$72),"")</f>
        <v/>
      </c>
      <c r="V55" s="68" t="str">
        <f>IF(AND('Mapa de Riesgos'!$Y$67="Muy Baja",'Mapa de Riesgos'!$AA$67="Moderado"),CONCATENATE("R10C",'Mapa de Riesgos'!$O$67),"")</f>
        <v/>
      </c>
      <c r="W55" s="69" t="str">
        <f>IF(AND('Mapa de Riesgos'!$Y$68="Muy Baja",'Mapa de Riesgos'!$AA$68="Moderado"),CONCATENATE("R10C",'Mapa de Riesgos'!$O$68),"")</f>
        <v/>
      </c>
      <c r="X55" s="69" t="str">
        <f>IF(AND('Mapa de Riesgos'!$Y$69="Muy Baja",'Mapa de Riesgos'!$AA$69="Moderado"),CONCATENATE("R10C",'Mapa de Riesgos'!$O$69),"")</f>
        <v/>
      </c>
      <c r="Y55" s="69" t="str">
        <f>IF(AND('Mapa de Riesgos'!$Y$70="Muy Baja",'Mapa de Riesgos'!$AA$70="Moderado"),CONCATENATE("R10C",'Mapa de Riesgos'!$O$70),"")</f>
        <v/>
      </c>
      <c r="Z55" s="69" t="str">
        <f>IF(AND('Mapa de Riesgos'!$Y$71="Muy Baja",'Mapa de Riesgos'!$AA$71="Moderado"),CONCATENATE("R10C",'Mapa de Riesgos'!$O$71),"")</f>
        <v/>
      </c>
      <c r="AA55" s="70" t="str">
        <f>IF(AND('Mapa de Riesgos'!$Y$72="Muy Baja",'Mapa de Riesgos'!$AA$72="Moderado"),CONCATENATE("R10C",'Mapa de Riesgos'!$O$72),"")</f>
        <v/>
      </c>
      <c r="AB55" s="56" t="str">
        <f>IF(AND('Mapa de Riesgos'!$Y$67="Muy Baja",'Mapa de Riesgos'!$AA$67="Mayor"),CONCATENATE("R10C",'Mapa de Riesgos'!$O$67),"")</f>
        <v/>
      </c>
      <c r="AC55" s="57" t="str">
        <f>IF(AND('Mapa de Riesgos'!$Y$68="Muy Baja",'Mapa de Riesgos'!$AA$68="Mayor"),CONCATENATE("R10C",'Mapa de Riesgos'!$O$68),"")</f>
        <v/>
      </c>
      <c r="AD55" s="57" t="str">
        <f>IF(AND('Mapa de Riesgos'!$Y$69="Muy Baja",'Mapa de Riesgos'!$AA$69="Mayor"),CONCATENATE("R10C",'Mapa de Riesgos'!$O$69),"")</f>
        <v/>
      </c>
      <c r="AE55" s="57" t="str">
        <f>IF(AND('Mapa de Riesgos'!$Y$70="Muy Baja",'Mapa de Riesgos'!$AA$70="Mayor"),CONCATENATE("R10C",'Mapa de Riesgos'!$O$70),"")</f>
        <v/>
      </c>
      <c r="AF55" s="57" t="str">
        <f>IF(AND('Mapa de Riesgos'!$Y$71="Muy Baja",'Mapa de Riesgos'!$AA$71="Mayor"),CONCATENATE("R10C",'Mapa de Riesgos'!$O$71),"")</f>
        <v/>
      </c>
      <c r="AG55" s="58" t="str">
        <f>IF(AND('Mapa de Riesgos'!$Y$72="Muy Baja",'Mapa de Riesgos'!$AA$72="Mayor"),CONCATENATE("R10C",'Mapa de Riesgos'!$O$72),"")</f>
        <v/>
      </c>
      <c r="AH55" s="59" t="str">
        <f>IF(AND('Mapa de Riesgos'!$Y$67="Muy Baja",'Mapa de Riesgos'!$AA$67="Catastrófico"),CONCATENATE("R10C",'Mapa de Riesgos'!$O$67),"")</f>
        <v/>
      </c>
      <c r="AI55" s="60" t="str">
        <f>IF(AND('Mapa de Riesgos'!$Y$68="Muy Baja",'Mapa de Riesgos'!$AA$68="Catastrófico"),CONCATENATE("R10C",'Mapa de Riesgos'!$O$68),"")</f>
        <v/>
      </c>
      <c r="AJ55" s="60" t="str">
        <f>IF(AND('Mapa de Riesgos'!$Y$69="Muy Baja",'Mapa de Riesgos'!$AA$69="Catastrófico"),CONCATENATE("R10C",'Mapa de Riesgos'!$O$69),"")</f>
        <v/>
      </c>
      <c r="AK55" s="60" t="str">
        <f>IF(AND('Mapa de Riesgos'!$Y$70="Muy Baja",'Mapa de Riesgos'!$AA$70="Catastrófico"),CONCATENATE("R10C",'Mapa de Riesgos'!$O$70),"")</f>
        <v/>
      </c>
      <c r="AL55" s="60" t="str">
        <f>IF(AND('Mapa de Riesgos'!$Y$71="Muy Baja",'Mapa de Riesgos'!$AA$71="Catastrófico"),CONCATENATE("R10C",'Mapa de Riesgos'!$O$71),"")</f>
        <v/>
      </c>
      <c r="AM55" s="61" t="str">
        <f>IF(AND('Mapa de Riesgos'!$Y$72="Muy Baja",'Mapa de Riesgos'!$AA$72="Catastrófico"),CONCATENATE("R10C",'Mapa de Riesgos'!$O$72),"")</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547" t="s">
        <v>174</v>
      </c>
      <c r="K56" s="548"/>
      <c r="L56" s="548"/>
      <c r="M56" s="548"/>
      <c r="N56" s="548"/>
      <c r="O56" s="549"/>
      <c r="P56" s="547" t="s">
        <v>175</v>
      </c>
      <c r="Q56" s="548"/>
      <c r="R56" s="548"/>
      <c r="S56" s="548"/>
      <c r="T56" s="548"/>
      <c r="U56" s="549"/>
      <c r="V56" s="547" t="s">
        <v>176</v>
      </c>
      <c r="W56" s="548"/>
      <c r="X56" s="548"/>
      <c r="Y56" s="548"/>
      <c r="Z56" s="548"/>
      <c r="AA56" s="549"/>
      <c r="AB56" s="547" t="s">
        <v>177</v>
      </c>
      <c r="AC56" s="556"/>
      <c r="AD56" s="548"/>
      <c r="AE56" s="548"/>
      <c r="AF56" s="548"/>
      <c r="AG56" s="549"/>
      <c r="AH56" s="547" t="s">
        <v>178</v>
      </c>
      <c r="AI56" s="548"/>
      <c r="AJ56" s="548"/>
      <c r="AK56" s="548"/>
      <c r="AL56" s="548"/>
      <c r="AM56" s="549"/>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550"/>
      <c r="K57" s="551"/>
      <c r="L57" s="551"/>
      <c r="M57" s="551"/>
      <c r="N57" s="551"/>
      <c r="O57" s="552"/>
      <c r="P57" s="550"/>
      <c r="Q57" s="551"/>
      <c r="R57" s="551"/>
      <c r="S57" s="551"/>
      <c r="T57" s="551"/>
      <c r="U57" s="552"/>
      <c r="V57" s="550"/>
      <c r="W57" s="551"/>
      <c r="X57" s="551"/>
      <c r="Y57" s="551"/>
      <c r="Z57" s="551"/>
      <c r="AA57" s="552"/>
      <c r="AB57" s="550"/>
      <c r="AC57" s="551"/>
      <c r="AD57" s="551"/>
      <c r="AE57" s="551"/>
      <c r="AF57" s="551"/>
      <c r="AG57" s="552"/>
      <c r="AH57" s="550"/>
      <c r="AI57" s="551"/>
      <c r="AJ57" s="551"/>
      <c r="AK57" s="551"/>
      <c r="AL57" s="551"/>
      <c r="AM57" s="552"/>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550"/>
      <c r="K58" s="551"/>
      <c r="L58" s="551"/>
      <c r="M58" s="551"/>
      <c r="N58" s="551"/>
      <c r="O58" s="552"/>
      <c r="P58" s="550"/>
      <c r="Q58" s="551"/>
      <c r="R58" s="551"/>
      <c r="S58" s="551"/>
      <c r="T58" s="551"/>
      <c r="U58" s="552"/>
      <c r="V58" s="550"/>
      <c r="W58" s="551"/>
      <c r="X58" s="551"/>
      <c r="Y58" s="551"/>
      <c r="Z58" s="551"/>
      <c r="AA58" s="552"/>
      <c r="AB58" s="550"/>
      <c r="AC58" s="551"/>
      <c r="AD58" s="551"/>
      <c r="AE58" s="551"/>
      <c r="AF58" s="551"/>
      <c r="AG58" s="552"/>
      <c r="AH58" s="550"/>
      <c r="AI58" s="551"/>
      <c r="AJ58" s="551"/>
      <c r="AK58" s="551"/>
      <c r="AL58" s="551"/>
      <c r="AM58" s="552"/>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550"/>
      <c r="K59" s="551"/>
      <c r="L59" s="551"/>
      <c r="M59" s="551"/>
      <c r="N59" s="551"/>
      <c r="O59" s="552"/>
      <c r="P59" s="550"/>
      <c r="Q59" s="551"/>
      <c r="R59" s="551"/>
      <c r="S59" s="551"/>
      <c r="T59" s="551"/>
      <c r="U59" s="552"/>
      <c r="V59" s="550"/>
      <c r="W59" s="551"/>
      <c r="X59" s="551"/>
      <c r="Y59" s="551"/>
      <c r="Z59" s="551"/>
      <c r="AA59" s="552"/>
      <c r="AB59" s="550"/>
      <c r="AC59" s="551"/>
      <c r="AD59" s="551"/>
      <c r="AE59" s="551"/>
      <c r="AF59" s="551"/>
      <c r="AG59" s="552"/>
      <c r="AH59" s="550"/>
      <c r="AI59" s="551"/>
      <c r="AJ59" s="551"/>
      <c r="AK59" s="551"/>
      <c r="AL59" s="551"/>
      <c r="AM59" s="552"/>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550"/>
      <c r="K60" s="551"/>
      <c r="L60" s="551"/>
      <c r="M60" s="551"/>
      <c r="N60" s="551"/>
      <c r="O60" s="552"/>
      <c r="P60" s="550"/>
      <c r="Q60" s="551"/>
      <c r="R60" s="551"/>
      <c r="S60" s="551"/>
      <c r="T60" s="551"/>
      <c r="U60" s="552"/>
      <c r="V60" s="550"/>
      <c r="W60" s="551"/>
      <c r="X60" s="551"/>
      <c r="Y60" s="551"/>
      <c r="Z60" s="551"/>
      <c r="AA60" s="552"/>
      <c r="AB60" s="550"/>
      <c r="AC60" s="551"/>
      <c r="AD60" s="551"/>
      <c r="AE60" s="551"/>
      <c r="AF60" s="551"/>
      <c r="AG60" s="552"/>
      <c r="AH60" s="550"/>
      <c r="AI60" s="551"/>
      <c r="AJ60" s="551"/>
      <c r="AK60" s="551"/>
      <c r="AL60" s="551"/>
      <c r="AM60" s="552"/>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553"/>
      <c r="K61" s="554"/>
      <c r="L61" s="554"/>
      <c r="M61" s="554"/>
      <c r="N61" s="554"/>
      <c r="O61" s="555"/>
      <c r="P61" s="553"/>
      <c r="Q61" s="554"/>
      <c r="R61" s="554"/>
      <c r="S61" s="554"/>
      <c r="T61" s="554"/>
      <c r="U61" s="555"/>
      <c r="V61" s="553"/>
      <c r="W61" s="554"/>
      <c r="X61" s="554"/>
      <c r="Y61" s="554"/>
      <c r="Z61" s="554"/>
      <c r="AA61" s="555"/>
      <c r="AB61" s="553"/>
      <c r="AC61" s="554"/>
      <c r="AD61" s="554"/>
      <c r="AE61" s="554"/>
      <c r="AF61" s="554"/>
      <c r="AG61" s="555"/>
      <c r="AH61" s="553"/>
      <c r="AI61" s="554"/>
      <c r="AJ61" s="554"/>
      <c r="AK61" s="554"/>
      <c r="AL61" s="554"/>
      <c r="AM61" s="555"/>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596" t="s">
        <v>180</v>
      </c>
      <c r="C1" s="596"/>
      <c r="D1" s="596"/>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181</v>
      </c>
      <c r="D3" s="11" t="s">
        <v>164</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182</v>
      </c>
      <c r="C4" s="13" t="s">
        <v>183</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184</v>
      </c>
      <c r="C5" s="16" t="s">
        <v>185</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186</v>
      </c>
      <c r="C6" s="16" t="s">
        <v>187</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188</v>
      </c>
      <c r="C7" s="16" t="s">
        <v>189</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190</v>
      </c>
      <c r="C8" s="16" t="s">
        <v>191</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597" t="s">
        <v>192</v>
      </c>
      <c r="C1" s="597"/>
      <c r="D1" s="597"/>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9"/>
      <c r="C3" s="34" t="s">
        <v>193</v>
      </c>
      <c r="D3" s="34" t="s">
        <v>194</v>
      </c>
      <c r="E3" s="81"/>
      <c r="F3" s="81"/>
      <c r="G3" s="81"/>
      <c r="H3" s="81"/>
      <c r="I3" s="81"/>
      <c r="J3" s="81"/>
      <c r="K3" s="81"/>
      <c r="L3" s="81"/>
      <c r="M3" s="81"/>
      <c r="N3" s="81"/>
      <c r="O3" s="81"/>
      <c r="P3" s="81"/>
      <c r="Q3" s="81"/>
      <c r="R3" s="81"/>
      <c r="S3" s="81"/>
      <c r="T3" s="81"/>
      <c r="U3" s="81"/>
    </row>
    <row r="4" spans="1:21" ht="33.75" x14ac:dyDescent="0.25">
      <c r="A4" s="98" t="s">
        <v>195</v>
      </c>
      <c r="B4" s="37" t="s">
        <v>196</v>
      </c>
      <c r="C4" s="42" t="s">
        <v>197</v>
      </c>
      <c r="D4" s="35" t="s">
        <v>198</v>
      </c>
      <c r="E4" s="81"/>
      <c r="F4" s="81"/>
      <c r="G4" s="81"/>
      <c r="H4" s="81"/>
      <c r="I4" s="81"/>
      <c r="J4" s="81"/>
      <c r="K4" s="81"/>
      <c r="L4" s="81"/>
      <c r="M4" s="81"/>
      <c r="N4" s="81"/>
      <c r="O4" s="81"/>
      <c r="P4" s="81"/>
      <c r="Q4" s="81"/>
      <c r="R4" s="81"/>
      <c r="S4" s="81"/>
      <c r="T4" s="81"/>
      <c r="U4" s="81"/>
    </row>
    <row r="5" spans="1:21" ht="67.5" x14ac:dyDescent="0.25">
      <c r="A5" s="98" t="s">
        <v>199</v>
      </c>
      <c r="B5" s="38" t="s">
        <v>200</v>
      </c>
      <c r="C5" s="43" t="s">
        <v>201</v>
      </c>
      <c r="D5" s="36" t="s">
        <v>202</v>
      </c>
      <c r="E5" s="81"/>
      <c r="F5" s="81"/>
      <c r="G5" s="81"/>
      <c r="H5" s="81"/>
      <c r="I5" s="81"/>
      <c r="J5" s="81"/>
      <c r="K5" s="81"/>
      <c r="L5" s="81"/>
      <c r="M5" s="81"/>
      <c r="N5" s="81"/>
      <c r="O5" s="81"/>
      <c r="P5" s="81"/>
      <c r="Q5" s="81"/>
      <c r="R5" s="81"/>
      <c r="S5" s="81"/>
      <c r="T5" s="81"/>
      <c r="U5" s="81"/>
    </row>
    <row r="6" spans="1:21" ht="67.5" x14ac:dyDescent="0.25">
      <c r="A6" s="98" t="s">
        <v>170</v>
      </c>
      <c r="B6" s="39" t="s">
        <v>203</v>
      </c>
      <c r="C6" s="43" t="s">
        <v>204</v>
      </c>
      <c r="D6" s="36" t="s">
        <v>205</v>
      </c>
      <c r="E6" s="81"/>
      <c r="F6" s="81"/>
      <c r="G6" s="81"/>
      <c r="H6" s="81"/>
      <c r="I6" s="81"/>
      <c r="J6" s="81"/>
      <c r="K6" s="81"/>
      <c r="L6" s="81"/>
      <c r="M6" s="81"/>
      <c r="N6" s="81"/>
      <c r="O6" s="81"/>
      <c r="P6" s="81"/>
      <c r="Q6" s="81"/>
      <c r="R6" s="81"/>
      <c r="S6" s="81"/>
      <c r="T6" s="81"/>
      <c r="U6" s="81"/>
    </row>
    <row r="7" spans="1:21" ht="101.25" x14ac:dyDescent="0.25">
      <c r="A7" s="98" t="s">
        <v>206</v>
      </c>
      <c r="B7" s="40" t="s">
        <v>207</v>
      </c>
      <c r="C7" s="43" t="s">
        <v>208</v>
      </c>
      <c r="D7" s="36" t="s">
        <v>209</v>
      </c>
      <c r="E7" s="81"/>
      <c r="F7" s="81"/>
      <c r="G7" s="81"/>
      <c r="H7" s="81"/>
      <c r="I7" s="81"/>
      <c r="J7" s="81"/>
      <c r="K7" s="81"/>
      <c r="L7" s="81"/>
      <c r="M7" s="81"/>
      <c r="N7" s="81"/>
      <c r="O7" s="81"/>
      <c r="P7" s="81"/>
      <c r="Q7" s="81"/>
      <c r="R7" s="81"/>
      <c r="S7" s="81"/>
      <c r="T7" s="81"/>
      <c r="U7" s="81"/>
    </row>
    <row r="8" spans="1:21" ht="67.5" x14ac:dyDescent="0.25">
      <c r="A8" s="98" t="s">
        <v>210</v>
      </c>
      <c r="B8" s="41" t="s">
        <v>211</v>
      </c>
      <c r="C8" s="43" t="s">
        <v>212</v>
      </c>
      <c r="D8" s="36" t="s">
        <v>213</v>
      </c>
      <c r="E8" s="81"/>
      <c r="F8" s="81"/>
      <c r="G8" s="81"/>
      <c r="H8" s="81"/>
      <c r="I8" s="81"/>
      <c r="J8" s="81"/>
      <c r="K8" s="81"/>
      <c r="L8" s="81"/>
      <c r="M8" s="81"/>
      <c r="N8" s="81"/>
      <c r="O8" s="81"/>
      <c r="P8" s="81"/>
      <c r="Q8" s="81"/>
      <c r="R8" s="81"/>
      <c r="S8" s="81"/>
      <c r="T8" s="81"/>
      <c r="U8" s="81"/>
    </row>
    <row r="9" spans="1:21" ht="20.25" x14ac:dyDescent="0.25">
      <c r="A9" s="98"/>
      <c r="B9" s="98"/>
      <c r="C9" s="100"/>
      <c r="D9" s="100"/>
      <c r="E9" s="81"/>
      <c r="F9" s="81"/>
      <c r="G9" s="81"/>
      <c r="H9" s="81"/>
      <c r="I9" s="81"/>
      <c r="J9" s="81"/>
      <c r="K9" s="81"/>
      <c r="L9" s="81"/>
      <c r="M9" s="81"/>
      <c r="N9" s="81"/>
      <c r="O9" s="81"/>
      <c r="P9" s="81"/>
      <c r="Q9" s="81"/>
      <c r="R9" s="81"/>
      <c r="S9" s="81"/>
      <c r="T9" s="81"/>
      <c r="U9" s="81"/>
    </row>
    <row r="10" spans="1:21" ht="16.5" x14ac:dyDescent="0.25">
      <c r="A10" s="98"/>
      <c r="B10" s="101"/>
      <c r="C10" s="101"/>
      <c r="D10" s="101"/>
      <c r="E10" s="81"/>
      <c r="F10" s="81"/>
      <c r="G10" s="81"/>
      <c r="H10" s="81"/>
      <c r="I10" s="81"/>
      <c r="J10" s="81"/>
      <c r="K10" s="81"/>
      <c r="L10" s="81"/>
      <c r="M10" s="81"/>
      <c r="N10" s="81"/>
      <c r="O10" s="81"/>
      <c r="P10" s="81"/>
      <c r="Q10" s="81"/>
      <c r="R10" s="81"/>
      <c r="S10" s="81"/>
      <c r="T10" s="81"/>
      <c r="U10" s="81"/>
    </row>
    <row r="11" spans="1:21" x14ac:dyDescent="0.25">
      <c r="A11" s="98"/>
      <c r="B11" s="98" t="s">
        <v>214</v>
      </c>
      <c r="C11" s="98" t="s">
        <v>215</v>
      </c>
      <c r="D11" s="98" t="s">
        <v>216</v>
      </c>
      <c r="E11" s="81"/>
      <c r="F11" s="81"/>
      <c r="G11" s="81"/>
      <c r="H11" s="81"/>
      <c r="I11" s="81"/>
      <c r="J11" s="81"/>
      <c r="K11" s="81"/>
      <c r="L11" s="81"/>
      <c r="M11" s="81"/>
      <c r="N11" s="81"/>
      <c r="O11" s="81"/>
      <c r="P11" s="81"/>
      <c r="Q11" s="81"/>
      <c r="R11" s="81"/>
      <c r="S11" s="81"/>
      <c r="T11" s="81"/>
      <c r="U11" s="81"/>
    </row>
    <row r="12" spans="1:21" x14ac:dyDescent="0.25">
      <c r="A12" s="98"/>
      <c r="B12" s="98" t="s">
        <v>217</v>
      </c>
      <c r="C12" s="98" t="s">
        <v>218</v>
      </c>
      <c r="D12" s="98" t="s">
        <v>219</v>
      </c>
      <c r="E12" s="81"/>
      <c r="F12" s="81"/>
      <c r="G12" s="81"/>
      <c r="H12" s="81"/>
      <c r="I12" s="81"/>
      <c r="J12" s="81"/>
      <c r="K12" s="81"/>
      <c r="L12" s="81"/>
      <c r="M12" s="81"/>
      <c r="N12" s="81"/>
      <c r="O12" s="81"/>
      <c r="P12" s="81"/>
      <c r="Q12" s="81"/>
      <c r="R12" s="81"/>
      <c r="S12" s="81"/>
      <c r="T12" s="81"/>
      <c r="U12" s="81"/>
    </row>
    <row r="13" spans="1:21" x14ac:dyDescent="0.25">
      <c r="A13" s="98"/>
      <c r="B13" s="98"/>
      <c r="C13" s="98" t="s">
        <v>220</v>
      </c>
      <c r="D13" s="98" t="s">
        <v>150</v>
      </c>
      <c r="E13" s="81"/>
      <c r="F13" s="81"/>
      <c r="G13" s="81"/>
      <c r="H13" s="81"/>
      <c r="I13" s="81"/>
      <c r="J13" s="81"/>
      <c r="K13" s="81"/>
      <c r="L13" s="81"/>
      <c r="M13" s="81"/>
      <c r="N13" s="81"/>
      <c r="O13" s="81"/>
      <c r="P13" s="81"/>
      <c r="Q13" s="81"/>
      <c r="R13" s="81"/>
      <c r="S13" s="81"/>
      <c r="T13" s="81"/>
      <c r="U13" s="81"/>
    </row>
    <row r="14" spans="1:21" x14ac:dyDescent="0.25">
      <c r="A14" s="98"/>
      <c r="B14" s="98"/>
      <c r="C14" s="98" t="s">
        <v>221</v>
      </c>
      <c r="D14" s="98" t="s">
        <v>222</v>
      </c>
      <c r="E14" s="81"/>
      <c r="F14" s="81"/>
      <c r="G14" s="81"/>
      <c r="H14" s="81"/>
      <c r="I14" s="81"/>
      <c r="J14" s="81"/>
      <c r="K14" s="81"/>
      <c r="L14" s="81"/>
      <c r="M14" s="81"/>
      <c r="N14" s="81"/>
      <c r="O14" s="81"/>
      <c r="P14" s="81"/>
      <c r="Q14" s="81"/>
      <c r="R14" s="81"/>
      <c r="S14" s="81"/>
      <c r="T14" s="81"/>
      <c r="U14" s="81"/>
    </row>
    <row r="15" spans="1:21" x14ac:dyDescent="0.25">
      <c r="A15" s="98"/>
      <c r="B15" s="98"/>
      <c r="C15" s="98" t="s">
        <v>223</v>
      </c>
      <c r="D15" s="98" t="s">
        <v>224</v>
      </c>
      <c r="E15" s="81"/>
      <c r="F15" s="81"/>
      <c r="G15" s="81"/>
      <c r="H15" s="81"/>
      <c r="I15" s="81"/>
      <c r="J15" s="81"/>
      <c r="K15" s="81"/>
      <c r="L15" s="81"/>
      <c r="M15" s="81"/>
      <c r="N15" s="81"/>
      <c r="O15" s="81"/>
      <c r="P15" s="81"/>
      <c r="Q15" s="81"/>
      <c r="R15" s="81"/>
      <c r="S15" s="81"/>
      <c r="T15" s="81"/>
      <c r="U15" s="81"/>
    </row>
    <row r="16" spans="1:21" x14ac:dyDescent="0.25">
      <c r="A16" s="98"/>
      <c r="B16" s="98"/>
      <c r="C16" s="98"/>
      <c r="D16" s="98"/>
      <c r="E16" s="81"/>
      <c r="F16" s="81"/>
      <c r="G16" s="81"/>
      <c r="H16" s="81"/>
      <c r="I16" s="81"/>
      <c r="J16" s="81"/>
      <c r="K16" s="81"/>
      <c r="L16" s="81"/>
      <c r="M16" s="81"/>
      <c r="N16" s="81"/>
      <c r="O16" s="81"/>
    </row>
    <row r="17" spans="1:15" x14ac:dyDescent="0.25">
      <c r="A17" s="98"/>
      <c r="B17" s="98"/>
      <c r="C17" s="98"/>
      <c r="D17" s="98"/>
      <c r="E17" s="81"/>
      <c r="F17" s="81"/>
      <c r="G17" s="81"/>
      <c r="H17" s="81"/>
      <c r="I17" s="81"/>
      <c r="J17" s="81"/>
      <c r="K17" s="81"/>
      <c r="L17" s="81"/>
      <c r="M17" s="81"/>
      <c r="N17" s="81"/>
      <c r="O17" s="81"/>
    </row>
    <row r="18" spans="1:15" x14ac:dyDescent="0.25">
      <c r="A18" s="98"/>
      <c r="B18" s="102"/>
      <c r="C18" s="102"/>
      <c r="D18" s="102"/>
      <c r="E18" s="81"/>
      <c r="F18" s="81"/>
      <c r="G18" s="81"/>
      <c r="H18" s="81"/>
      <c r="I18" s="81"/>
      <c r="J18" s="81"/>
      <c r="K18" s="81"/>
      <c r="L18" s="81"/>
      <c r="M18" s="81"/>
      <c r="N18" s="81"/>
      <c r="O18" s="81"/>
    </row>
    <row r="19" spans="1:15" x14ac:dyDescent="0.25">
      <c r="A19" s="98"/>
      <c r="B19" s="102"/>
      <c r="C19" s="102"/>
      <c r="D19" s="102"/>
      <c r="E19" s="81"/>
      <c r="F19" s="81"/>
      <c r="G19" s="81"/>
      <c r="H19" s="81"/>
      <c r="I19" s="81"/>
      <c r="J19" s="81"/>
      <c r="K19" s="81"/>
      <c r="L19" s="81"/>
      <c r="M19" s="81"/>
      <c r="N19" s="81"/>
      <c r="O19" s="81"/>
    </row>
    <row r="20" spans="1:15" x14ac:dyDescent="0.25">
      <c r="A20" s="98"/>
      <c r="B20" s="102"/>
      <c r="C20" s="102"/>
      <c r="D20" s="102"/>
      <c r="E20" s="81"/>
      <c r="F20" s="81"/>
      <c r="G20" s="81"/>
      <c r="H20" s="81"/>
      <c r="I20" s="81"/>
      <c r="J20" s="81"/>
      <c r="K20" s="81"/>
      <c r="L20" s="81"/>
      <c r="M20" s="81"/>
      <c r="N20" s="81"/>
      <c r="O20" s="81"/>
    </row>
    <row r="21" spans="1:15" x14ac:dyDescent="0.25">
      <c r="A21" s="98"/>
      <c r="B21" s="102"/>
      <c r="C21" s="102"/>
      <c r="D21" s="102"/>
      <c r="E21" s="81"/>
      <c r="F21" s="81"/>
      <c r="G21" s="81"/>
      <c r="H21" s="81"/>
      <c r="I21" s="81"/>
      <c r="J21" s="81"/>
      <c r="K21" s="81"/>
      <c r="L21" s="81"/>
      <c r="M21" s="81"/>
      <c r="N21" s="81"/>
      <c r="O21" s="81"/>
    </row>
    <row r="22" spans="1:15" ht="20.25" x14ac:dyDescent="0.25">
      <c r="A22" s="98"/>
      <c r="B22" s="98"/>
      <c r="C22" s="100"/>
      <c r="D22" s="100"/>
      <c r="E22" s="81"/>
      <c r="F22" s="81"/>
      <c r="G22" s="81"/>
      <c r="H22" s="81"/>
      <c r="I22" s="81"/>
      <c r="J22" s="81"/>
      <c r="K22" s="81"/>
      <c r="L22" s="81"/>
      <c r="M22" s="81"/>
      <c r="N22" s="81"/>
      <c r="O22" s="81"/>
    </row>
    <row r="23" spans="1:15" ht="20.25" x14ac:dyDescent="0.25">
      <c r="A23" s="98"/>
      <c r="B23" s="98"/>
      <c r="C23" s="100"/>
      <c r="D23" s="100"/>
      <c r="E23" s="81"/>
      <c r="F23" s="81"/>
      <c r="G23" s="81"/>
      <c r="H23" s="81"/>
      <c r="I23" s="81"/>
      <c r="J23" s="81"/>
      <c r="K23" s="81"/>
      <c r="L23" s="81"/>
      <c r="M23" s="81"/>
      <c r="N23" s="81"/>
      <c r="O23" s="81"/>
    </row>
    <row r="24" spans="1:15" ht="20.25" x14ac:dyDescent="0.25">
      <c r="A24" s="98"/>
      <c r="B24" s="98"/>
      <c r="C24" s="100"/>
      <c r="D24" s="100"/>
      <c r="E24" s="81"/>
      <c r="F24" s="81"/>
      <c r="G24" s="81"/>
      <c r="H24" s="81"/>
      <c r="I24" s="81"/>
      <c r="J24" s="81"/>
      <c r="K24" s="81"/>
      <c r="L24" s="81"/>
      <c r="M24" s="81"/>
      <c r="N24" s="81"/>
      <c r="O24" s="81"/>
    </row>
    <row r="25" spans="1:15" ht="20.25" x14ac:dyDescent="0.25">
      <c r="A25" s="98"/>
      <c r="B25" s="98"/>
      <c r="C25" s="100"/>
      <c r="D25" s="100"/>
      <c r="E25" s="81"/>
      <c r="F25" s="81"/>
      <c r="G25" s="81"/>
      <c r="H25" s="81"/>
      <c r="I25" s="81"/>
      <c r="J25" s="81"/>
      <c r="K25" s="81"/>
      <c r="L25" s="81"/>
      <c r="M25" s="81"/>
      <c r="N25" s="81"/>
      <c r="O25" s="81"/>
    </row>
    <row r="26" spans="1:15" ht="20.25" x14ac:dyDescent="0.25">
      <c r="A26" s="98"/>
      <c r="B26" s="98"/>
      <c r="C26" s="100"/>
      <c r="D26" s="100"/>
      <c r="E26" s="81"/>
      <c r="F26" s="81"/>
      <c r="G26" s="81"/>
      <c r="H26" s="81"/>
      <c r="I26" s="81"/>
      <c r="J26" s="81"/>
      <c r="K26" s="81"/>
      <c r="L26" s="81"/>
      <c r="M26" s="81"/>
      <c r="N26" s="81"/>
      <c r="O26" s="81"/>
    </row>
    <row r="27" spans="1:15" ht="20.25" x14ac:dyDescent="0.25">
      <c r="A27" s="98"/>
      <c r="B27" s="98"/>
      <c r="C27" s="100"/>
      <c r="D27" s="100"/>
      <c r="E27" s="81"/>
      <c r="F27" s="81"/>
      <c r="G27" s="81"/>
      <c r="H27" s="81"/>
      <c r="I27" s="81"/>
      <c r="J27" s="81"/>
      <c r="K27" s="81"/>
      <c r="L27" s="81"/>
      <c r="M27" s="81"/>
      <c r="N27" s="81"/>
      <c r="O27" s="81"/>
    </row>
    <row r="28" spans="1:15" ht="20.25" x14ac:dyDescent="0.25">
      <c r="A28" s="98"/>
      <c r="B28" s="98"/>
      <c r="C28" s="100"/>
      <c r="D28" s="100"/>
      <c r="E28" s="81"/>
      <c r="F28" s="81"/>
      <c r="G28" s="81"/>
      <c r="H28" s="81"/>
      <c r="I28" s="81"/>
      <c r="J28" s="81"/>
      <c r="K28" s="81"/>
      <c r="L28" s="81"/>
      <c r="M28" s="81"/>
      <c r="N28" s="81"/>
      <c r="O28" s="81"/>
    </row>
    <row r="29" spans="1:15" ht="20.25" x14ac:dyDescent="0.25">
      <c r="A29" s="98"/>
      <c r="B29" s="98"/>
      <c r="C29" s="100"/>
      <c r="D29" s="100"/>
      <c r="E29" s="81"/>
      <c r="F29" s="81"/>
      <c r="G29" s="81"/>
      <c r="H29" s="81"/>
      <c r="I29" s="81"/>
      <c r="J29" s="81"/>
      <c r="K29" s="81"/>
      <c r="L29" s="81"/>
      <c r="M29" s="81"/>
      <c r="N29" s="81"/>
      <c r="O29" s="81"/>
    </row>
    <row r="30" spans="1:15" ht="20.25" x14ac:dyDescent="0.25">
      <c r="A30" s="98"/>
      <c r="B30" s="98"/>
      <c r="C30" s="100"/>
      <c r="D30" s="100"/>
      <c r="E30" s="81"/>
      <c r="F30" s="81"/>
      <c r="G30" s="81"/>
      <c r="H30" s="81"/>
      <c r="I30" s="81"/>
      <c r="J30" s="81"/>
      <c r="K30" s="81"/>
      <c r="L30" s="81"/>
      <c r="M30" s="81"/>
      <c r="N30" s="81"/>
      <c r="O30" s="81"/>
    </row>
    <row r="31" spans="1:15" ht="20.25" x14ac:dyDescent="0.25">
      <c r="A31" s="98"/>
      <c r="B31" s="98"/>
      <c r="C31" s="100"/>
      <c r="D31" s="100"/>
      <c r="E31" s="81"/>
      <c r="F31" s="81"/>
      <c r="G31" s="81"/>
      <c r="H31" s="81"/>
      <c r="I31" s="81"/>
      <c r="J31" s="81"/>
      <c r="K31" s="81"/>
      <c r="L31" s="81"/>
      <c r="M31" s="81"/>
      <c r="N31" s="81"/>
      <c r="O31" s="81"/>
    </row>
    <row r="32" spans="1:15" ht="20.25" x14ac:dyDescent="0.25">
      <c r="A32" s="98"/>
      <c r="B32" s="98"/>
      <c r="C32" s="100"/>
      <c r="D32" s="100"/>
      <c r="E32" s="81"/>
      <c r="F32" s="81"/>
      <c r="G32" s="81"/>
      <c r="H32" s="81"/>
      <c r="I32" s="81"/>
      <c r="J32" s="81"/>
      <c r="K32" s="81"/>
      <c r="L32" s="81"/>
      <c r="M32" s="81"/>
      <c r="N32" s="81"/>
      <c r="O32" s="81"/>
    </row>
    <row r="33" spans="1:15" ht="20.25" x14ac:dyDescent="0.25">
      <c r="A33" s="98"/>
      <c r="B33" s="98"/>
      <c r="C33" s="100"/>
      <c r="D33" s="100"/>
      <c r="E33" s="81"/>
      <c r="F33" s="81"/>
      <c r="G33" s="81"/>
      <c r="H33" s="81"/>
      <c r="I33" s="81"/>
      <c r="J33" s="81"/>
      <c r="K33" s="81"/>
      <c r="L33" s="81"/>
      <c r="M33" s="81"/>
      <c r="N33" s="81"/>
      <c r="O33" s="81"/>
    </row>
    <row r="34" spans="1:15" ht="20.25" x14ac:dyDescent="0.25">
      <c r="A34" s="98"/>
      <c r="B34" s="98"/>
      <c r="C34" s="100"/>
      <c r="D34" s="100"/>
      <c r="E34" s="81"/>
      <c r="F34" s="81"/>
      <c r="G34" s="81"/>
      <c r="H34" s="81"/>
      <c r="I34" s="81"/>
      <c r="J34" s="81"/>
      <c r="K34" s="81"/>
      <c r="L34" s="81"/>
      <c r="M34" s="81"/>
      <c r="N34" s="81"/>
      <c r="O34" s="81"/>
    </row>
    <row r="35" spans="1:15" ht="20.25" x14ac:dyDescent="0.25">
      <c r="A35" s="98"/>
      <c r="B35" s="98"/>
      <c r="C35" s="100"/>
      <c r="D35" s="100"/>
      <c r="E35" s="81"/>
      <c r="F35" s="81"/>
      <c r="G35" s="81"/>
      <c r="H35" s="81"/>
      <c r="I35" s="81"/>
      <c r="J35" s="81"/>
      <c r="K35" s="81"/>
      <c r="L35" s="81"/>
      <c r="M35" s="81"/>
      <c r="N35" s="81"/>
      <c r="O35" s="81"/>
    </row>
    <row r="36" spans="1:15" ht="20.25" x14ac:dyDescent="0.25">
      <c r="A36" s="98"/>
      <c r="B36" s="98"/>
      <c r="C36" s="100"/>
      <c r="D36" s="100"/>
      <c r="E36" s="81"/>
      <c r="F36" s="81"/>
      <c r="G36" s="81"/>
      <c r="H36" s="81"/>
      <c r="I36" s="81"/>
      <c r="J36" s="81"/>
      <c r="K36" s="81"/>
      <c r="L36" s="81"/>
      <c r="M36" s="81"/>
      <c r="N36" s="81"/>
      <c r="O36" s="81"/>
    </row>
    <row r="37" spans="1:15" ht="20.25" x14ac:dyDescent="0.25">
      <c r="A37" s="98"/>
      <c r="B37" s="98"/>
      <c r="C37" s="100"/>
      <c r="D37" s="100"/>
      <c r="E37" s="81"/>
      <c r="F37" s="81"/>
      <c r="G37" s="81"/>
      <c r="H37" s="81"/>
      <c r="I37" s="81"/>
      <c r="J37" s="81"/>
      <c r="K37" s="81"/>
      <c r="L37" s="81"/>
      <c r="M37" s="81"/>
      <c r="N37" s="81"/>
      <c r="O37" s="81"/>
    </row>
    <row r="38" spans="1:15" ht="20.25" x14ac:dyDescent="0.25">
      <c r="A38" s="98"/>
      <c r="B38" s="98"/>
      <c r="C38" s="100"/>
      <c r="D38" s="100"/>
      <c r="E38" s="81"/>
      <c r="F38" s="81"/>
      <c r="G38" s="81"/>
      <c r="H38" s="81"/>
      <c r="I38" s="81"/>
      <c r="J38" s="81"/>
      <c r="K38" s="81"/>
      <c r="L38" s="81"/>
      <c r="M38" s="81"/>
      <c r="N38" s="81"/>
      <c r="O38" s="81"/>
    </row>
    <row r="39" spans="1:15" ht="20.25" x14ac:dyDescent="0.25">
      <c r="A39" s="98"/>
      <c r="B39" s="98"/>
      <c r="C39" s="100"/>
      <c r="D39" s="100"/>
      <c r="E39" s="81"/>
      <c r="F39" s="81"/>
      <c r="G39" s="81"/>
      <c r="H39" s="81"/>
      <c r="I39" s="81"/>
      <c r="J39" s="81"/>
      <c r="K39" s="81"/>
      <c r="L39" s="81"/>
      <c r="M39" s="81"/>
      <c r="N39" s="81"/>
      <c r="O39" s="81"/>
    </row>
    <row r="40" spans="1:15" ht="20.25" x14ac:dyDescent="0.25">
      <c r="A40" s="98"/>
      <c r="B40" s="98"/>
      <c r="C40" s="100"/>
      <c r="D40" s="100"/>
      <c r="E40" s="81"/>
      <c r="F40" s="81"/>
      <c r="G40" s="81"/>
      <c r="H40" s="81"/>
      <c r="I40" s="81"/>
      <c r="J40" s="81"/>
      <c r="K40" s="81"/>
      <c r="L40" s="81"/>
      <c r="M40" s="81"/>
      <c r="N40" s="81"/>
      <c r="O40" s="81"/>
    </row>
    <row r="41" spans="1:15" ht="20.25" x14ac:dyDescent="0.25">
      <c r="A41" s="98"/>
      <c r="B41" s="98"/>
      <c r="C41" s="100"/>
      <c r="D41" s="100"/>
      <c r="E41" s="81"/>
      <c r="F41" s="81"/>
      <c r="G41" s="81"/>
      <c r="H41" s="81"/>
      <c r="I41" s="81"/>
      <c r="J41" s="81"/>
      <c r="K41" s="81"/>
      <c r="L41" s="81"/>
      <c r="M41" s="81"/>
      <c r="N41" s="81"/>
      <c r="O41" s="81"/>
    </row>
    <row r="42" spans="1:15" ht="20.25" x14ac:dyDescent="0.25">
      <c r="A42" s="98"/>
      <c r="B42" s="98"/>
      <c r="C42" s="100"/>
      <c r="D42" s="100"/>
      <c r="E42" s="81"/>
      <c r="F42" s="81"/>
      <c r="G42" s="81"/>
      <c r="H42" s="81"/>
      <c r="I42" s="81"/>
      <c r="J42" s="81"/>
      <c r="K42" s="81"/>
      <c r="L42" s="81"/>
      <c r="M42" s="81"/>
      <c r="N42" s="81"/>
      <c r="O42" s="81"/>
    </row>
    <row r="43" spans="1:15" ht="20.25" x14ac:dyDescent="0.25">
      <c r="A43" s="98"/>
      <c r="B43" s="98"/>
      <c r="C43" s="100"/>
      <c r="D43" s="100"/>
      <c r="E43" s="81"/>
      <c r="F43" s="81"/>
      <c r="G43" s="81"/>
      <c r="H43" s="81"/>
      <c r="I43" s="81"/>
      <c r="J43" s="81"/>
      <c r="K43" s="81"/>
      <c r="L43" s="81"/>
      <c r="M43" s="81"/>
      <c r="N43" s="81"/>
      <c r="O43" s="81"/>
    </row>
    <row r="44" spans="1:15" ht="20.25" x14ac:dyDescent="0.25">
      <c r="A44" s="98"/>
      <c r="B44" s="98"/>
      <c r="C44" s="100"/>
      <c r="D44" s="100"/>
      <c r="E44" s="81"/>
      <c r="F44" s="81"/>
      <c r="G44" s="81"/>
      <c r="H44" s="81"/>
      <c r="I44" s="81"/>
      <c r="J44" s="81"/>
      <c r="K44" s="81"/>
      <c r="L44" s="81"/>
      <c r="M44" s="81"/>
      <c r="N44" s="81"/>
      <c r="O44" s="81"/>
    </row>
    <row r="45" spans="1:15" ht="20.25" x14ac:dyDescent="0.25">
      <c r="A45" s="98"/>
      <c r="B45" s="98"/>
      <c r="C45" s="100"/>
      <c r="D45" s="100"/>
      <c r="E45" s="81"/>
      <c r="F45" s="81"/>
      <c r="G45" s="81"/>
      <c r="H45" s="81"/>
      <c r="I45" s="81"/>
      <c r="J45" s="81"/>
      <c r="K45" s="81"/>
      <c r="L45" s="81"/>
      <c r="M45" s="81"/>
      <c r="N45" s="81"/>
      <c r="O45" s="81"/>
    </row>
    <row r="46" spans="1:15" ht="20.25" x14ac:dyDescent="0.25">
      <c r="A46" s="98"/>
      <c r="B46" s="98"/>
      <c r="C46" s="100"/>
      <c r="D46" s="100"/>
      <c r="E46" s="81"/>
      <c r="F46" s="81"/>
      <c r="G46" s="81"/>
      <c r="H46" s="81"/>
      <c r="I46" s="81"/>
      <c r="J46" s="81"/>
      <c r="K46" s="81"/>
      <c r="L46" s="81"/>
      <c r="M46" s="81"/>
      <c r="N46" s="81"/>
      <c r="O46" s="81"/>
    </row>
    <row r="47" spans="1:15" ht="20.25" x14ac:dyDescent="0.25">
      <c r="A47" s="98"/>
      <c r="B47" s="98"/>
      <c r="C47" s="100"/>
      <c r="D47" s="100"/>
      <c r="E47" s="81"/>
      <c r="F47" s="81"/>
      <c r="G47" s="81"/>
      <c r="H47" s="81"/>
      <c r="I47" s="81"/>
      <c r="J47" s="81"/>
      <c r="K47" s="81"/>
      <c r="L47" s="81"/>
      <c r="M47" s="81"/>
      <c r="N47" s="81"/>
      <c r="O47" s="81"/>
    </row>
    <row r="48" spans="1:15" ht="20.25" x14ac:dyDescent="0.25">
      <c r="A48" s="98"/>
      <c r="B48" s="98"/>
      <c r="C48" s="100"/>
      <c r="D48" s="100"/>
      <c r="E48" s="81"/>
      <c r="F48" s="81"/>
      <c r="G48" s="81"/>
      <c r="H48" s="81"/>
      <c r="I48" s="81"/>
      <c r="J48" s="81"/>
      <c r="K48" s="81"/>
      <c r="L48" s="81"/>
      <c r="M48" s="81"/>
      <c r="N48" s="81"/>
      <c r="O48" s="81"/>
    </row>
    <row r="49" spans="1:15" ht="20.25" x14ac:dyDescent="0.25">
      <c r="A49" s="98"/>
      <c r="B49" s="98"/>
      <c r="C49" s="100"/>
      <c r="D49" s="100"/>
      <c r="E49" s="81"/>
      <c r="F49" s="81"/>
      <c r="G49" s="81"/>
      <c r="H49" s="81"/>
      <c r="I49" s="81"/>
      <c r="J49" s="81"/>
      <c r="K49" s="81"/>
      <c r="L49" s="81"/>
      <c r="M49" s="81"/>
      <c r="N49" s="81"/>
      <c r="O49" s="81"/>
    </row>
    <row r="50" spans="1:15" ht="20.25" x14ac:dyDescent="0.25">
      <c r="A50" s="98"/>
      <c r="B50" s="98"/>
      <c r="C50" s="100"/>
      <c r="D50" s="100"/>
      <c r="E50" s="81"/>
      <c r="F50" s="81"/>
      <c r="G50" s="81"/>
      <c r="H50" s="81"/>
      <c r="I50" s="81"/>
      <c r="J50" s="81"/>
      <c r="K50" s="81"/>
      <c r="L50" s="81"/>
      <c r="M50" s="81"/>
      <c r="N50" s="81"/>
      <c r="O50" s="81"/>
    </row>
    <row r="51" spans="1:15" ht="20.25" x14ac:dyDescent="0.25">
      <c r="A51" s="98"/>
      <c r="B51" s="98"/>
      <c r="C51" s="100"/>
      <c r="D51" s="100"/>
      <c r="E51" s="81"/>
      <c r="F51" s="81"/>
      <c r="G51" s="81"/>
      <c r="H51" s="81"/>
      <c r="I51" s="81"/>
      <c r="J51" s="81"/>
      <c r="K51" s="81"/>
      <c r="L51" s="81"/>
      <c r="M51" s="81"/>
      <c r="N51" s="81"/>
      <c r="O51" s="81"/>
    </row>
    <row r="52" spans="1:15" ht="20.25" x14ac:dyDescent="0.25">
      <c r="A52" s="98"/>
      <c r="B52" s="22"/>
      <c r="C52" s="32"/>
      <c r="D52" s="32"/>
    </row>
    <row r="53" spans="1:15" ht="20.25" x14ac:dyDescent="0.25">
      <c r="A53" s="98"/>
      <c r="B53" s="22"/>
      <c r="C53" s="32"/>
      <c r="D53" s="32"/>
    </row>
    <row r="54" spans="1:15" ht="20.25" x14ac:dyDescent="0.25">
      <c r="A54" s="98"/>
      <c r="B54" s="22"/>
      <c r="C54" s="32"/>
      <c r="D54" s="32"/>
    </row>
    <row r="55" spans="1:15" ht="20.25" x14ac:dyDescent="0.25">
      <c r="A55" s="98"/>
      <c r="B55" s="22"/>
      <c r="C55" s="32"/>
      <c r="D55" s="32"/>
    </row>
    <row r="56" spans="1:15" ht="20.25" x14ac:dyDescent="0.25">
      <c r="A56" s="98"/>
      <c r="B56" s="22"/>
      <c r="C56" s="32"/>
      <c r="D56" s="32"/>
    </row>
    <row r="57" spans="1:15" ht="20.25" x14ac:dyDescent="0.25">
      <c r="A57" s="98"/>
      <c r="B57" s="22"/>
      <c r="C57" s="32"/>
      <c r="D57" s="32"/>
    </row>
    <row r="58" spans="1:15" ht="20.25" x14ac:dyDescent="0.25">
      <c r="A58" s="98"/>
      <c r="B58" s="22"/>
      <c r="C58" s="32"/>
      <c r="D58" s="32"/>
    </row>
    <row r="59" spans="1:15" ht="20.25" x14ac:dyDescent="0.25">
      <c r="A59" s="98"/>
      <c r="B59" s="22"/>
      <c r="C59" s="32"/>
      <c r="D59" s="32"/>
    </row>
    <row r="60" spans="1:15" ht="20.25" x14ac:dyDescent="0.25">
      <c r="A60" s="98"/>
      <c r="B60" s="22"/>
      <c r="C60" s="32"/>
      <c r="D60" s="32"/>
    </row>
    <row r="61" spans="1:15" ht="20.25" x14ac:dyDescent="0.25">
      <c r="A61" s="98"/>
      <c r="B61" s="22"/>
      <c r="C61" s="32"/>
      <c r="D61" s="32"/>
    </row>
    <row r="62" spans="1:15" ht="20.25" x14ac:dyDescent="0.25">
      <c r="A62" s="98"/>
      <c r="B62" s="22"/>
      <c r="C62" s="32"/>
      <c r="D62" s="32"/>
    </row>
    <row r="63" spans="1:15" ht="20.25" x14ac:dyDescent="0.25">
      <c r="A63" s="98"/>
      <c r="B63" s="22"/>
      <c r="C63" s="32"/>
      <c r="D63" s="32"/>
    </row>
    <row r="64" spans="1:15" ht="20.25" x14ac:dyDescent="0.25">
      <c r="A64" s="98"/>
      <c r="B64" s="22"/>
      <c r="C64" s="32"/>
      <c r="D64" s="32"/>
    </row>
    <row r="65" spans="1:4" ht="20.25" x14ac:dyDescent="0.25">
      <c r="A65" s="98"/>
      <c r="B65" s="22"/>
      <c r="C65" s="32"/>
      <c r="D65" s="32"/>
    </row>
    <row r="66" spans="1:4" ht="20.25" x14ac:dyDescent="0.25">
      <c r="A66" s="98"/>
      <c r="B66" s="22"/>
      <c r="C66" s="32"/>
      <c r="D66" s="32"/>
    </row>
    <row r="67" spans="1:4" ht="20.25" x14ac:dyDescent="0.25">
      <c r="A67" s="98"/>
      <c r="B67" s="22"/>
      <c r="C67" s="32"/>
      <c r="D67" s="32"/>
    </row>
    <row r="68" spans="1:4" ht="20.25" x14ac:dyDescent="0.25">
      <c r="A68" s="98"/>
      <c r="B68" s="22"/>
      <c r="C68" s="32"/>
      <c r="D68" s="32"/>
    </row>
    <row r="69" spans="1:4" ht="20.25" x14ac:dyDescent="0.25">
      <c r="A69" s="98"/>
      <c r="B69" s="22"/>
      <c r="C69" s="32"/>
      <c r="D69" s="32"/>
    </row>
    <row r="70" spans="1:4" ht="20.25" x14ac:dyDescent="0.25">
      <c r="A70" s="98"/>
      <c r="B70" s="22"/>
      <c r="C70" s="32"/>
      <c r="D70" s="32"/>
    </row>
    <row r="71" spans="1:4" ht="20.25" x14ac:dyDescent="0.25">
      <c r="A71" s="98"/>
      <c r="B71" s="22"/>
      <c r="C71" s="32"/>
      <c r="D71" s="32"/>
    </row>
    <row r="72" spans="1:4" ht="20.25" x14ac:dyDescent="0.25">
      <c r="A72" s="98"/>
      <c r="B72" s="22"/>
      <c r="C72" s="32"/>
      <c r="D72" s="32"/>
    </row>
    <row r="73" spans="1:4" ht="20.25" x14ac:dyDescent="0.25">
      <c r="A73" s="98"/>
      <c r="B73" s="22"/>
      <c r="C73" s="32"/>
      <c r="D73" s="32"/>
    </row>
    <row r="74" spans="1:4" ht="20.25" x14ac:dyDescent="0.25">
      <c r="A74" s="98"/>
      <c r="B74" s="22"/>
      <c r="C74" s="32"/>
      <c r="D74" s="32"/>
    </row>
    <row r="75" spans="1:4" ht="20.25" x14ac:dyDescent="0.25">
      <c r="A75" s="98"/>
      <c r="B75" s="22"/>
      <c r="C75" s="32"/>
      <c r="D75" s="32"/>
    </row>
    <row r="76" spans="1:4" ht="20.25" x14ac:dyDescent="0.25">
      <c r="A76" s="98"/>
      <c r="B76" s="22"/>
      <c r="C76" s="32"/>
      <c r="D76" s="32"/>
    </row>
    <row r="77" spans="1:4" ht="20.25" x14ac:dyDescent="0.25">
      <c r="A77" s="98"/>
      <c r="B77" s="22"/>
      <c r="C77" s="32"/>
      <c r="D77" s="32"/>
    </row>
    <row r="78" spans="1:4" ht="20.25" x14ac:dyDescent="0.25">
      <c r="A78" s="98"/>
      <c r="B78" s="22"/>
      <c r="C78" s="32"/>
      <c r="D78" s="32"/>
    </row>
    <row r="79" spans="1:4" ht="20.25" x14ac:dyDescent="0.25">
      <c r="A79" s="98"/>
      <c r="B79" s="22"/>
      <c r="C79" s="32"/>
      <c r="D79" s="32"/>
    </row>
    <row r="80" spans="1:4" ht="20.25" x14ac:dyDescent="0.25">
      <c r="A80" s="98"/>
      <c r="B80" s="22"/>
      <c r="C80" s="32"/>
      <c r="D80" s="32"/>
    </row>
    <row r="81" spans="1:4" ht="20.25" x14ac:dyDescent="0.25">
      <c r="A81" s="98"/>
      <c r="B81" s="22"/>
      <c r="C81" s="32"/>
      <c r="D81" s="32"/>
    </row>
    <row r="82" spans="1:4" ht="20.25" x14ac:dyDescent="0.25">
      <c r="A82" s="98"/>
      <c r="B82" s="22"/>
      <c r="C82" s="32"/>
      <c r="D82" s="32"/>
    </row>
    <row r="83" spans="1:4" ht="20.25" x14ac:dyDescent="0.25">
      <c r="A83" s="98"/>
      <c r="B83" s="22"/>
      <c r="C83" s="32"/>
      <c r="D83" s="32"/>
    </row>
    <row r="84" spans="1:4" ht="20.25" x14ac:dyDescent="0.25">
      <c r="A84" s="98"/>
      <c r="B84" s="22"/>
      <c r="C84" s="32"/>
      <c r="D84" s="32"/>
    </row>
    <row r="85" spans="1:4" ht="20.25" x14ac:dyDescent="0.25">
      <c r="A85" s="98"/>
      <c r="B85" s="22"/>
      <c r="C85" s="32"/>
      <c r="D85" s="32"/>
    </row>
    <row r="86" spans="1:4" ht="20.25" x14ac:dyDescent="0.25">
      <c r="A86" s="98"/>
      <c r="B86" s="22"/>
      <c r="C86" s="32"/>
      <c r="D86" s="32"/>
    </row>
    <row r="87" spans="1:4" ht="20.25" x14ac:dyDescent="0.25">
      <c r="A87" s="98"/>
      <c r="B87" s="22"/>
      <c r="C87" s="32"/>
      <c r="D87" s="32"/>
    </row>
    <row r="88" spans="1:4" ht="20.25" x14ac:dyDescent="0.25">
      <c r="A88" s="98"/>
      <c r="B88" s="22"/>
      <c r="C88" s="32"/>
      <c r="D88" s="32"/>
    </row>
    <row r="89" spans="1:4" ht="20.25" x14ac:dyDescent="0.25">
      <c r="A89" s="98"/>
      <c r="B89" s="22"/>
      <c r="C89" s="32"/>
      <c r="D89" s="32"/>
    </row>
    <row r="90" spans="1:4" ht="20.25" x14ac:dyDescent="0.25">
      <c r="A90" s="98"/>
      <c r="B90" s="22"/>
      <c r="C90" s="32"/>
      <c r="D90" s="32"/>
    </row>
    <row r="91" spans="1:4" ht="20.25" x14ac:dyDescent="0.25">
      <c r="A91" s="98"/>
      <c r="B91" s="22"/>
      <c r="C91" s="32"/>
      <c r="D91" s="32"/>
    </row>
    <row r="92" spans="1:4" ht="20.25" x14ac:dyDescent="0.25">
      <c r="A92" s="98"/>
      <c r="B92" s="22"/>
      <c r="C92" s="32"/>
      <c r="D92" s="32"/>
    </row>
    <row r="93" spans="1:4" ht="20.25" x14ac:dyDescent="0.25">
      <c r="A93" s="98"/>
      <c r="B93" s="22"/>
      <c r="C93" s="32"/>
      <c r="D93" s="32"/>
    </row>
    <row r="94" spans="1:4" ht="20.25" x14ac:dyDescent="0.25">
      <c r="A94" s="98"/>
      <c r="B94" s="22"/>
      <c r="C94" s="32"/>
      <c r="D94" s="32"/>
    </row>
    <row r="95" spans="1:4" ht="20.25" x14ac:dyDescent="0.25">
      <c r="A95" s="98"/>
      <c r="B95" s="22"/>
      <c r="C95" s="32"/>
      <c r="D95" s="32"/>
    </row>
    <row r="96" spans="1:4" ht="20.25" x14ac:dyDescent="0.25">
      <c r="A96" s="98"/>
      <c r="B96" s="22"/>
      <c r="C96" s="32"/>
      <c r="D96" s="32"/>
    </row>
    <row r="97" spans="1:4" ht="20.25" x14ac:dyDescent="0.25">
      <c r="A97" s="98"/>
      <c r="B97" s="22"/>
      <c r="C97" s="32"/>
      <c r="D97" s="32"/>
    </row>
    <row r="98" spans="1:4" ht="20.25" x14ac:dyDescent="0.25">
      <c r="A98" s="98"/>
      <c r="B98" s="22"/>
      <c r="C98" s="32"/>
      <c r="D98" s="32"/>
    </row>
    <row r="99" spans="1:4" ht="20.25" x14ac:dyDescent="0.25">
      <c r="A99" s="98"/>
      <c r="B99" s="22"/>
      <c r="C99" s="32"/>
      <c r="D99" s="32"/>
    </row>
    <row r="100" spans="1:4" ht="20.25" x14ac:dyDescent="0.25">
      <c r="A100" s="98"/>
      <c r="B100" s="22"/>
      <c r="C100" s="32"/>
      <c r="D100" s="32"/>
    </row>
    <row r="101" spans="1:4" ht="20.25" x14ac:dyDescent="0.25">
      <c r="A101" s="98"/>
      <c r="B101" s="22"/>
      <c r="C101" s="32"/>
      <c r="D101" s="32"/>
    </row>
    <row r="102" spans="1:4" ht="20.25" x14ac:dyDescent="0.25">
      <c r="A102" s="98"/>
      <c r="B102" s="22"/>
      <c r="C102" s="32"/>
      <c r="D102" s="32"/>
    </row>
    <row r="103" spans="1:4" ht="20.25" x14ac:dyDescent="0.25">
      <c r="A103" s="98"/>
      <c r="B103" s="22"/>
      <c r="C103" s="32"/>
      <c r="D103" s="32"/>
    </row>
    <row r="104" spans="1:4" ht="20.25" x14ac:dyDescent="0.25">
      <c r="A104" s="98"/>
      <c r="B104" s="22"/>
      <c r="C104" s="32"/>
      <c r="D104" s="32"/>
    </row>
    <row r="105" spans="1:4" ht="20.25" x14ac:dyDescent="0.25">
      <c r="A105" s="98"/>
      <c r="B105" s="22"/>
      <c r="C105" s="32"/>
      <c r="D105" s="32"/>
    </row>
    <row r="106" spans="1:4" ht="20.25" x14ac:dyDescent="0.25">
      <c r="A106" s="98"/>
      <c r="B106" s="22"/>
      <c r="C106" s="32"/>
      <c r="D106" s="32"/>
    </row>
    <row r="107" spans="1:4" ht="20.25" x14ac:dyDescent="0.25">
      <c r="A107" s="98"/>
      <c r="B107" s="22"/>
      <c r="C107" s="32"/>
      <c r="D107" s="32"/>
    </row>
    <row r="108" spans="1:4" ht="20.25" x14ac:dyDescent="0.25">
      <c r="A108" s="98"/>
      <c r="B108" s="22"/>
      <c r="C108" s="32"/>
      <c r="D108" s="32"/>
    </row>
    <row r="109" spans="1:4" ht="20.25" x14ac:dyDescent="0.25">
      <c r="A109" s="98"/>
      <c r="B109" s="22"/>
      <c r="C109" s="32"/>
      <c r="D109" s="32"/>
    </row>
    <row r="110" spans="1:4" ht="20.25" x14ac:dyDescent="0.25">
      <c r="A110" s="98"/>
      <c r="B110" s="22"/>
      <c r="C110" s="32"/>
      <c r="D110" s="32"/>
    </row>
    <row r="111" spans="1:4" ht="20.25" x14ac:dyDescent="0.25">
      <c r="A111" s="98"/>
      <c r="B111" s="22"/>
      <c r="C111" s="32"/>
      <c r="D111" s="32"/>
    </row>
    <row r="112" spans="1:4" ht="20.25" x14ac:dyDescent="0.25">
      <c r="A112" s="98"/>
      <c r="B112" s="22"/>
      <c r="C112" s="32"/>
      <c r="D112" s="32"/>
    </row>
    <row r="113" spans="1:4" ht="20.25" x14ac:dyDescent="0.25">
      <c r="A113" s="98"/>
      <c r="B113" s="22"/>
      <c r="C113" s="32"/>
      <c r="D113" s="32"/>
    </row>
    <row r="114" spans="1:4" ht="20.25" x14ac:dyDescent="0.25">
      <c r="A114" s="98"/>
      <c r="B114" s="22"/>
      <c r="C114" s="32"/>
      <c r="D114" s="32"/>
    </row>
    <row r="115" spans="1:4" ht="20.25" x14ac:dyDescent="0.25">
      <c r="A115" s="98"/>
      <c r="B115" s="22"/>
      <c r="C115" s="32"/>
      <c r="D115" s="32"/>
    </row>
    <row r="116" spans="1:4" ht="20.25" x14ac:dyDescent="0.25">
      <c r="A116" s="98"/>
      <c r="B116" s="22"/>
      <c r="C116" s="32"/>
      <c r="D116" s="32"/>
    </row>
    <row r="117" spans="1:4" ht="20.25" x14ac:dyDescent="0.25">
      <c r="A117" s="98"/>
      <c r="B117" s="22"/>
      <c r="C117" s="32"/>
      <c r="D117" s="32"/>
    </row>
    <row r="118" spans="1:4" ht="20.25" x14ac:dyDescent="0.25">
      <c r="A118" s="98"/>
      <c r="B118" s="22"/>
      <c r="C118" s="32"/>
      <c r="D118" s="32"/>
    </row>
    <row r="119" spans="1:4" ht="20.25" x14ac:dyDescent="0.25">
      <c r="A119" s="98"/>
      <c r="B119" s="22"/>
      <c r="C119" s="32"/>
      <c r="D119" s="32"/>
    </row>
    <row r="120" spans="1:4" ht="20.25" x14ac:dyDescent="0.25">
      <c r="A120" s="98"/>
      <c r="B120" s="22"/>
      <c r="C120" s="32"/>
      <c r="D120" s="32"/>
    </row>
    <row r="121" spans="1:4" ht="20.25" x14ac:dyDescent="0.25">
      <c r="A121" s="98"/>
      <c r="B121" s="22"/>
      <c r="C121" s="32"/>
      <c r="D121" s="32"/>
    </row>
    <row r="122" spans="1:4" ht="20.25" x14ac:dyDescent="0.25">
      <c r="A122" s="98"/>
      <c r="B122" s="22"/>
      <c r="C122" s="32"/>
      <c r="D122" s="32"/>
    </row>
    <row r="123" spans="1:4" ht="20.25" x14ac:dyDescent="0.25">
      <c r="A123" s="98"/>
      <c r="B123" s="22"/>
      <c r="C123" s="32"/>
      <c r="D123" s="32"/>
    </row>
    <row r="124" spans="1:4" ht="20.25" x14ac:dyDescent="0.25">
      <c r="A124" s="98"/>
      <c r="B124" s="22"/>
      <c r="C124" s="32"/>
      <c r="D124" s="32"/>
    </row>
    <row r="125" spans="1:4" ht="20.25" x14ac:dyDescent="0.25">
      <c r="A125" s="98"/>
      <c r="B125" s="22"/>
      <c r="C125" s="32"/>
      <c r="D125" s="32"/>
    </row>
    <row r="126" spans="1:4" ht="20.25" x14ac:dyDescent="0.25">
      <c r="A126" s="98"/>
      <c r="B126" s="22"/>
      <c r="C126" s="32"/>
      <c r="D126" s="32"/>
    </row>
    <row r="127" spans="1:4" ht="20.25" x14ac:dyDescent="0.25">
      <c r="A127" s="98"/>
      <c r="B127" s="22"/>
      <c r="C127" s="32"/>
      <c r="D127" s="32"/>
    </row>
    <row r="128" spans="1:4" ht="20.25" x14ac:dyDescent="0.25">
      <c r="A128" s="98"/>
      <c r="B128" s="22"/>
      <c r="C128" s="32"/>
      <c r="D128" s="32"/>
    </row>
    <row r="129" spans="1:4" ht="20.25" x14ac:dyDescent="0.25">
      <c r="A129" s="98"/>
      <c r="B129" s="22"/>
      <c r="C129" s="32"/>
      <c r="D129" s="32"/>
    </row>
    <row r="130" spans="1:4" ht="20.25" x14ac:dyDescent="0.25">
      <c r="A130" s="98"/>
      <c r="B130" s="22"/>
      <c r="C130" s="32"/>
      <c r="D130" s="32"/>
    </row>
    <row r="131" spans="1:4" ht="20.25" x14ac:dyDescent="0.25">
      <c r="A131" s="98"/>
      <c r="B131" s="22"/>
      <c r="C131" s="32"/>
      <c r="D131" s="32"/>
    </row>
    <row r="132" spans="1:4" ht="20.25" x14ac:dyDescent="0.25">
      <c r="A132" s="98"/>
      <c r="B132" s="22"/>
      <c r="C132" s="32"/>
      <c r="D132" s="32"/>
    </row>
    <row r="133" spans="1:4" ht="20.25" x14ac:dyDescent="0.25">
      <c r="A133" s="98"/>
      <c r="B133" s="22"/>
      <c r="C133" s="32"/>
      <c r="D133" s="32"/>
    </row>
    <row r="134" spans="1:4" ht="20.25" x14ac:dyDescent="0.25">
      <c r="A134" s="98"/>
      <c r="B134" s="22"/>
      <c r="C134" s="32"/>
      <c r="D134" s="32"/>
    </row>
    <row r="135" spans="1:4" ht="20.25" x14ac:dyDescent="0.25">
      <c r="A135" s="98"/>
      <c r="B135" s="22"/>
      <c r="C135" s="32"/>
      <c r="D135" s="32"/>
    </row>
    <row r="136" spans="1:4" ht="20.25" x14ac:dyDescent="0.25">
      <c r="A136" s="98"/>
      <c r="B136" s="22"/>
      <c r="C136" s="32"/>
      <c r="D136" s="32"/>
    </row>
    <row r="137" spans="1:4" ht="20.25" x14ac:dyDescent="0.25">
      <c r="A137" s="98"/>
      <c r="B137" s="22"/>
      <c r="C137" s="32"/>
      <c r="D137" s="32"/>
    </row>
    <row r="138" spans="1:4" ht="20.25" x14ac:dyDescent="0.25">
      <c r="A138" s="98"/>
      <c r="B138" s="22"/>
      <c r="C138" s="32"/>
      <c r="D138" s="32"/>
    </row>
    <row r="139" spans="1:4" ht="20.25" x14ac:dyDescent="0.25">
      <c r="A139" s="98"/>
      <c r="B139" s="22"/>
      <c r="C139" s="32"/>
      <c r="D139" s="32"/>
    </row>
    <row r="140" spans="1:4" ht="20.25" x14ac:dyDescent="0.25">
      <c r="A140" s="98"/>
      <c r="B140" s="22"/>
      <c r="C140" s="32"/>
      <c r="D140" s="32"/>
    </row>
    <row r="141" spans="1:4" ht="20.25" x14ac:dyDescent="0.25">
      <c r="A141" s="98"/>
      <c r="B141" s="22"/>
      <c r="C141" s="32"/>
      <c r="D141" s="32"/>
    </row>
    <row r="142" spans="1:4" ht="20.25" x14ac:dyDescent="0.25">
      <c r="A142" s="98"/>
      <c r="B142" s="22"/>
      <c r="C142" s="32"/>
      <c r="D142" s="32"/>
    </row>
    <row r="143" spans="1:4" ht="20.25" x14ac:dyDescent="0.25">
      <c r="A143" s="98"/>
      <c r="B143" s="22"/>
      <c r="C143" s="32"/>
      <c r="D143" s="32"/>
    </row>
    <row r="144" spans="1:4" ht="20.25" x14ac:dyDescent="0.25">
      <c r="A144" s="98"/>
      <c r="B144" s="22"/>
      <c r="C144" s="32"/>
      <c r="D144" s="32"/>
    </row>
    <row r="145" spans="1:4" ht="20.25" x14ac:dyDescent="0.25">
      <c r="A145" s="98"/>
      <c r="B145" s="22"/>
      <c r="C145" s="32"/>
      <c r="D145" s="32"/>
    </row>
    <row r="146" spans="1:4" ht="20.25" x14ac:dyDescent="0.25">
      <c r="A146" s="98"/>
      <c r="B146" s="22"/>
      <c r="C146" s="32"/>
      <c r="D146" s="32"/>
    </row>
    <row r="147" spans="1:4" ht="20.25" x14ac:dyDescent="0.25">
      <c r="A147" s="98"/>
      <c r="B147" s="22"/>
      <c r="C147" s="32"/>
      <c r="D147" s="32"/>
    </row>
    <row r="148" spans="1:4" ht="20.25" x14ac:dyDescent="0.25">
      <c r="A148" s="98"/>
      <c r="B148" s="22"/>
      <c r="C148" s="32"/>
      <c r="D148" s="32"/>
    </row>
    <row r="149" spans="1:4" ht="20.25" x14ac:dyDescent="0.25">
      <c r="A149" s="98"/>
      <c r="B149" s="22"/>
      <c r="C149" s="32"/>
      <c r="D149" s="32"/>
    </row>
    <row r="150" spans="1:4" ht="20.25" x14ac:dyDescent="0.25">
      <c r="A150" s="98"/>
      <c r="B150" s="22"/>
      <c r="C150" s="32"/>
      <c r="D150" s="32"/>
    </row>
    <row r="151" spans="1:4" ht="20.25" x14ac:dyDescent="0.25">
      <c r="A151" s="98"/>
      <c r="B151" s="22"/>
      <c r="C151" s="32"/>
      <c r="D151" s="32"/>
    </row>
    <row r="152" spans="1:4" ht="20.25" x14ac:dyDescent="0.25">
      <c r="A152" s="98"/>
      <c r="B152" s="22"/>
      <c r="C152" s="32"/>
      <c r="D152" s="32"/>
    </row>
    <row r="153" spans="1:4" ht="20.25" x14ac:dyDescent="0.25">
      <c r="A153" s="98"/>
      <c r="B153" s="22"/>
      <c r="C153" s="32"/>
      <c r="D153" s="32"/>
    </row>
    <row r="154" spans="1:4" ht="20.25" x14ac:dyDescent="0.25">
      <c r="A154" s="98"/>
      <c r="B154" s="22"/>
      <c r="C154" s="32"/>
      <c r="D154" s="32"/>
    </row>
    <row r="155" spans="1:4" ht="20.25" x14ac:dyDescent="0.25">
      <c r="A155" s="98"/>
      <c r="B155" s="22"/>
      <c r="C155" s="32"/>
      <c r="D155" s="32"/>
    </row>
    <row r="156" spans="1:4" ht="20.25" x14ac:dyDescent="0.25">
      <c r="A156" s="98"/>
      <c r="B156" s="22"/>
      <c r="C156" s="32"/>
      <c r="D156" s="32"/>
    </row>
    <row r="157" spans="1:4" ht="20.25" x14ac:dyDescent="0.25">
      <c r="A157" s="98"/>
      <c r="B157" s="22"/>
      <c r="C157" s="32"/>
      <c r="D157" s="32"/>
    </row>
    <row r="158" spans="1:4" ht="20.25" x14ac:dyDescent="0.25">
      <c r="A158" s="98"/>
      <c r="B158" s="22"/>
      <c r="C158" s="32"/>
      <c r="D158" s="32"/>
    </row>
    <row r="159" spans="1:4" ht="20.25" x14ac:dyDescent="0.25">
      <c r="A159" s="98"/>
      <c r="B159" s="22"/>
      <c r="C159" s="32"/>
      <c r="D159" s="32"/>
    </row>
    <row r="160" spans="1:4" ht="20.25" x14ac:dyDescent="0.25">
      <c r="A160" s="98"/>
      <c r="B160" s="22"/>
      <c r="C160" s="32"/>
      <c r="D160" s="32"/>
    </row>
    <row r="161" spans="1:4" ht="20.25" x14ac:dyDescent="0.25">
      <c r="A161" s="98"/>
      <c r="B161" s="22"/>
      <c r="C161" s="32"/>
      <c r="D161" s="32"/>
    </row>
    <row r="162" spans="1:4" ht="20.25" x14ac:dyDescent="0.25">
      <c r="A162" s="98"/>
      <c r="B162" s="22"/>
      <c r="C162" s="32"/>
      <c r="D162" s="32"/>
    </row>
    <row r="163" spans="1:4" ht="20.25" x14ac:dyDescent="0.25">
      <c r="A163" s="98"/>
      <c r="B163" s="22"/>
      <c r="C163" s="32"/>
      <c r="D163" s="32"/>
    </row>
    <row r="164" spans="1:4" ht="20.25" x14ac:dyDescent="0.25">
      <c r="A164" s="98"/>
      <c r="B164" s="22"/>
      <c r="C164" s="32"/>
      <c r="D164" s="32"/>
    </row>
    <row r="165" spans="1:4" ht="20.25" x14ac:dyDescent="0.25">
      <c r="A165" s="98"/>
      <c r="B165" s="22"/>
      <c r="C165" s="32"/>
      <c r="D165" s="32"/>
    </row>
    <row r="166" spans="1:4" ht="20.25" x14ac:dyDescent="0.25">
      <c r="A166" s="98"/>
      <c r="B166" s="22"/>
      <c r="C166" s="32"/>
      <c r="D166" s="32"/>
    </row>
    <row r="167" spans="1:4" ht="20.25" x14ac:dyDescent="0.25">
      <c r="A167" s="98"/>
      <c r="B167" s="22"/>
      <c r="C167" s="32"/>
      <c r="D167" s="32"/>
    </row>
    <row r="168" spans="1:4" ht="20.25" x14ac:dyDescent="0.25">
      <c r="A168" s="98"/>
      <c r="B168" s="22"/>
      <c r="C168" s="32"/>
      <c r="D168" s="32"/>
    </row>
    <row r="169" spans="1:4" ht="20.25" x14ac:dyDescent="0.25">
      <c r="A169" s="98"/>
      <c r="B169" s="22"/>
      <c r="C169" s="32"/>
      <c r="D169" s="32"/>
    </row>
    <row r="170" spans="1:4" ht="20.25" x14ac:dyDescent="0.25">
      <c r="A170" s="98"/>
      <c r="B170" s="22"/>
      <c r="C170" s="32"/>
      <c r="D170" s="32"/>
    </row>
    <row r="171" spans="1:4" ht="20.25" x14ac:dyDescent="0.25">
      <c r="A171" s="98"/>
      <c r="B171" s="22"/>
      <c r="C171" s="32"/>
      <c r="D171" s="32"/>
    </row>
    <row r="172" spans="1:4" ht="20.25" x14ac:dyDescent="0.25">
      <c r="A172" s="98"/>
      <c r="B172" s="22"/>
      <c r="C172" s="32"/>
      <c r="D172" s="32"/>
    </row>
    <row r="173" spans="1:4" ht="20.25" x14ac:dyDescent="0.25">
      <c r="A173" s="98"/>
      <c r="B173" s="22"/>
      <c r="C173" s="32"/>
      <c r="D173" s="32"/>
    </row>
    <row r="174" spans="1:4" ht="20.25" x14ac:dyDescent="0.25">
      <c r="A174" s="98"/>
      <c r="B174" s="22"/>
      <c r="C174" s="32"/>
      <c r="D174" s="32"/>
    </row>
    <row r="175" spans="1:4" ht="20.25" x14ac:dyDescent="0.25">
      <c r="A175" s="98"/>
      <c r="B175" s="22"/>
      <c r="C175" s="32"/>
      <c r="D175" s="32"/>
    </row>
    <row r="176" spans="1:4" ht="20.25" x14ac:dyDescent="0.25">
      <c r="A176" s="98"/>
      <c r="B176" s="22"/>
      <c r="C176" s="32"/>
      <c r="D176" s="32"/>
    </row>
    <row r="177" spans="1:4" ht="20.25" x14ac:dyDescent="0.25">
      <c r="A177" s="98"/>
      <c r="B177" s="22"/>
      <c r="C177" s="32"/>
      <c r="D177" s="32"/>
    </row>
    <row r="178" spans="1:4" ht="20.25" x14ac:dyDescent="0.25">
      <c r="A178" s="98"/>
      <c r="B178" s="22"/>
      <c r="C178" s="32"/>
      <c r="D178" s="32"/>
    </row>
    <row r="179" spans="1:4" ht="20.25" x14ac:dyDescent="0.25">
      <c r="A179" s="98"/>
      <c r="B179" s="22"/>
      <c r="C179" s="32"/>
      <c r="D179" s="32"/>
    </row>
    <row r="180" spans="1:4" ht="20.25" x14ac:dyDescent="0.25">
      <c r="A180" s="98"/>
      <c r="B180" s="22"/>
      <c r="C180" s="32"/>
      <c r="D180" s="32"/>
    </row>
    <row r="181" spans="1:4" ht="20.25" x14ac:dyDescent="0.25">
      <c r="A181" s="98"/>
      <c r="B181" s="22"/>
      <c r="C181" s="32"/>
      <c r="D181" s="32"/>
    </row>
    <row r="182" spans="1:4" ht="20.25" x14ac:dyDescent="0.25">
      <c r="A182" s="98"/>
      <c r="B182" s="22"/>
      <c r="C182" s="32"/>
      <c r="D182" s="32"/>
    </row>
    <row r="183" spans="1:4" ht="20.25" x14ac:dyDescent="0.25">
      <c r="A183" s="98"/>
      <c r="B183" s="22"/>
      <c r="C183" s="32"/>
      <c r="D183" s="32"/>
    </row>
    <row r="184" spans="1:4" ht="20.25" x14ac:dyDescent="0.25">
      <c r="A184" s="98"/>
      <c r="B184" s="22"/>
      <c r="C184" s="32"/>
      <c r="D184" s="32"/>
    </row>
    <row r="185" spans="1:4" ht="20.25" x14ac:dyDescent="0.25">
      <c r="A185" s="98"/>
      <c r="B185" s="22"/>
      <c r="C185" s="32"/>
      <c r="D185" s="32"/>
    </row>
    <row r="186" spans="1:4" ht="20.25" x14ac:dyDescent="0.25">
      <c r="A186" s="98"/>
      <c r="B186" s="22"/>
      <c r="C186" s="32"/>
      <c r="D186" s="32"/>
    </row>
    <row r="187" spans="1:4" ht="20.25" x14ac:dyDescent="0.25">
      <c r="A187" s="98"/>
      <c r="B187" s="22"/>
      <c r="C187" s="32"/>
      <c r="D187" s="32"/>
    </row>
    <row r="188" spans="1:4" ht="20.25" x14ac:dyDescent="0.25">
      <c r="A188" s="98"/>
      <c r="B188" s="22"/>
      <c r="C188" s="32"/>
      <c r="D188" s="32"/>
    </row>
    <row r="189" spans="1:4" ht="20.25" x14ac:dyDescent="0.25">
      <c r="A189" s="98"/>
      <c r="B189" s="22"/>
      <c r="C189" s="32"/>
      <c r="D189" s="32"/>
    </row>
    <row r="190" spans="1:4" ht="20.25" x14ac:dyDescent="0.25">
      <c r="A190" s="98"/>
      <c r="B190" s="22"/>
      <c r="C190" s="32"/>
      <c r="D190" s="32"/>
    </row>
    <row r="191" spans="1:4" ht="20.25" x14ac:dyDescent="0.25">
      <c r="A191" s="98"/>
      <c r="B191" s="22"/>
      <c r="C191" s="32"/>
      <c r="D191" s="32"/>
    </row>
    <row r="192" spans="1:4" ht="20.25" x14ac:dyDescent="0.25">
      <c r="A192" s="98"/>
      <c r="B192" s="22"/>
      <c r="C192" s="32"/>
      <c r="D192" s="32"/>
    </row>
    <row r="193" spans="1:4" ht="20.25" x14ac:dyDescent="0.25">
      <c r="A193" s="98"/>
      <c r="B193" s="22"/>
      <c r="C193" s="32"/>
      <c r="D193" s="32"/>
    </row>
    <row r="194" spans="1:4" ht="20.25" x14ac:dyDescent="0.25">
      <c r="A194" s="98"/>
      <c r="B194" s="22"/>
      <c r="C194" s="32"/>
      <c r="D194" s="32"/>
    </row>
    <row r="195" spans="1:4" ht="20.25" x14ac:dyDescent="0.25">
      <c r="A195" s="98"/>
      <c r="B195" s="22"/>
      <c r="C195" s="32"/>
      <c r="D195" s="32"/>
    </row>
    <row r="196" spans="1:4" ht="20.25" x14ac:dyDescent="0.25">
      <c r="A196" s="98"/>
      <c r="B196" s="22"/>
      <c r="C196" s="32"/>
      <c r="D196" s="32"/>
    </row>
    <row r="197" spans="1:4" ht="20.25" x14ac:dyDescent="0.25">
      <c r="A197" s="98"/>
      <c r="B197" s="22"/>
      <c r="C197" s="32"/>
      <c r="D197" s="32"/>
    </row>
    <row r="198" spans="1:4" ht="20.25" x14ac:dyDescent="0.25">
      <c r="A198" s="98"/>
      <c r="B198" s="22"/>
      <c r="C198" s="32"/>
      <c r="D198" s="32"/>
    </row>
    <row r="199" spans="1:4" ht="20.25" x14ac:dyDescent="0.25">
      <c r="A199" s="98"/>
      <c r="B199" s="22"/>
      <c r="C199" s="32"/>
      <c r="D199" s="32"/>
    </row>
    <row r="200" spans="1:4" ht="20.25" x14ac:dyDescent="0.25">
      <c r="A200" s="98"/>
      <c r="B200" s="22"/>
      <c r="C200" s="32"/>
      <c r="D200" s="32"/>
    </row>
    <row r="201" spans="1:4" ht="20.25" x14ac:dyDescent="0.25">
      <c r="A201" s="98"/>
      <c r="B201" s="22"/>
      <c r="C201" s="32"/>
      <c r="D201" s="32"/>
    </row>
    <row r="202" spans="1:4" ht="20.25" x14ac:dyDescent="0.25">
      <c r="A202" s="98"/>
      <c r="B202" s="22"/>
      <c r="C202" s="32"/>
      <c r="D202" s="32"/>
    </row>
    <row r="203" spans="1:4" ht="20.25" x14ac:dyDescent="0.25">
      <c r="A203" s="98"/>
      <c r="B203" s="22"/>
      <c r="C203" s="32"/>
      <c r="D203" s="32"/>
    </row>
    <row r="204" spans="1:4" ht="20.25" x14ac:dyDescent="0.25">
      <c r="A204" s="98"/>
      <c r="B204" s="22"/>
      <c r="C204" s="32"/>
      <c r="D204" s="32"/>
    </row>
    <row r="205" spans="1:4" ht="20.25" x14ac:dyDescent="0.25">
      <c r="A205" s="98"/>
      <c r="B205" s="22"/>
      <c r="C205" s="32"/>
      <c r="D205" s="32"/>
    </row>
    <row r="206" spans="1:4" ht="20.25" x14ac:dyDescent="0.25">
      <c r="A206" s="98"/>
      <c r="B206" s="22"/>
      <c r="C206" s="32"/>
      <c r="D206" s="32"/>
    </row>
    <row r="207" spans="1:4" ht="20.25" x14ac:dyDescent="0.25">
      <c r="A207" s="98"/>
      <c r="B207" s="22"/>
      <c r="C207" s="32"/>
      <c r="D207" s="32"/>
    </row>
    <row r="208" spans="1:4" x14ac:dyDescent="0.25">
      <c r="A208" s="81"/>
      <c r="B208" s="22"/>
      <c r="C208" s="22"/>
      <c r="D208" s="22"/>
    </row>
    <row r="209" spans="1:8" ht="20.25" x14ac:dyDescent="0.25">
      <c r="A209" s="81"/>
      <c r="B209" s="28" t="s">
        <v>225</v>
      </c>
      <c r="C209" s="28" t="s">
        <v>226</v>
      </c>
      <c r="D209" s="31" t="s">
        <v>225</v>
      </c>
      <c r="E209" s="31" t="s">
        <v>226</v>
      </c>
    </row>
    <row r="210" spans="1:8" ht="21" x14ac:dyDescent="0.35">
      <c r="A210" s="81"/>
      <c r="B210" s="29" t="s">
        <v>227</v>
      </c>
      <c r="C210" s="29" t="s">
        <v>228</v>
      </c>
      <c r="D210" t="s">
        <v>227</v>
      </c>
      <c r="F210" t="str">
        <f>IF(NOT(ISBLANK(D210)),D210,IF(NOT(ISBLANK(E210)),"     "&amp;E210,FALSE))</f>
        <v>Afectación Económica o presupuestal</v>
      </c>
      <c r="G210" t="s">
        <v>227</v>
      </c>
      <c r="H210" t="str">
        <f>IF(NOT(ISERROR(MATCH(G210,_xlfn.ANCHORARRAY(B221),0))),F223&amp;"Por favor no seleccionar los criterios de impacto",G210)</f>
        <v>❌Por favor no seleccionar los criterios de impacto</v>
      </c>
    </row>
    <row r="211" spans="1:8" ht="21" x14ac:dyDescent="0.35">
      <c r="A211" s="81"/>
      <c r="B211" s="29" t="s">
        <v>227</v>
      </c>
      <c r="C211" s="29" t="s">
        <v>201</v>
      </c>
      <c r="E211" t="s">
        <v>228</v>
      </c>
      <c r="F211" t="str">
        <f t="shared" ref="F211:F221" si="0">IF(NOT(ISBLANK(D211)),D211,IF(NOT(ISBLANK(E211)),"     "&amp;E211,FALSE))</f>
        <v xml:space="preserve">     Afectación menor a 10 SMLMV .</v>
      </c>
    </row>
    <row r="212" spans="1:8" ht="21" x14ac:dyDescent="0.35">
      <c r="A212" s="81"/>
      <c r="B212" s="29" t="s">
        <v>227</v>
      </c>
      <c r="C212" s="29" t="s">
        <v>204</v>
      </c>
      <c r="E212" t="s">
        <v>201</v>
      </c>
      <c r="F212" t="str">
        <f t="shared" si="0"/>
        <v xml:space="preserve">     Entre 10 y 50 SMLMV </v>
      </c>
    </row>
    <row r="213" spans="1:8" ht="21" x14ac:dyDescent="0.35">
      <c r="A213" s="81"/>
      <c r="B213" s="29" t="s">
        <v>227</v>
      </c>
      <c r="C213" s="29" t="s">
        <v>208</v>
      </c>
      <c r="E213" t="s">
        <v>204</v>
      </c>
      <c r="F213" t="str">
        <f t="shared" si="0"/>
        <v xml:space="preserve">     Entre 50 y 100 SMLMV </v>
      </c>
    </row>
    <row r="214" spans="1:8" ht="21" x14ac:dyDescent="0.35">
      <c r="A214" s="81"/>
      <c r="B214" s="29" t="s">
        <v>227</v>
      </c>
      <c r="C214" s="29" t="s">
        <v>212</v>
      </c>
      <c r="E214" t="s">
        <v>208</v>
      </c>
      <c r="F214" t="str">
        <f t="shared" si="0"/>
        <v xml:space="preserve">     Entre 100 y 500 SMLMV </v>
      </c>
    </row>
    <row r="215" spans="1:8" ht="21" x14ac:dyDescent="0.35">
      <c r="A215" s="81"/>
      <c r="B215" s="29" t="s">
        <v>194</v>
      </c>
      <c r="C215" s="29" t="s">
        <v>198</v>
      </c>
      <c r="E215" t="s">
        <v>212</v>
      </c>
      <c r="F215" t="str">
        <f t="shared" si="0"/>
        <v xml:space="preserve">     Mayor a 500 SMLMV </v>
      </c>
    </row>
    <row r="216" spans="1:8" ht="21" x14ac:dyDescent="0.35">
      <c r="A216" s="81"/>
      <c r="B216" s="29" t="s">
        <v>194</v>
      </c>
      <c r="C216" s="29" t="s">
        <v>202</v>
      </c>
      <c r="D216" t="s">
        <v>194</v>
      </c>
      <c r="F216" t="str">
        <f t="shared" si="0"/>
        <v>Pérdida Reputacional</v>
      </c>
    </row>
    <row r="217" spans="1:8" ht="21" x14ac:dyDescent="0.35">
      <c r="A217" s="81"/>
      <c r="B217" s="29" t="s">
        <v>194</v>
      </c>
      <c r="C217" s="29" t="s">
        <v>205</v>
      </c>
      <c r="E217" t="s">
        <v>198</v>
      </c>
      <c r="F217" t="str">
        <f t="shared" si="0"/>
        <v xml:space="preserve">     El riesgo afecta la imagen de alguna área de la organización</v>
      </c>
    </row>
    <row r="218" spans="1:8" ht="21" x14ac:dyDescent="0.35">
      <c r="A218" s="81"/>
      <c r="B218" s="29" t="s">
        <v>194</v>
      </c>
      <c r="C218" s="29" t="s">
        <v>209</v>
      </c>
      <c r="E218" t="s">
        <v>202</v>
      </c>
      <c r="F218" t="str">
        <f t="shared" si="0"/>
        <v xml:space="preserve">     El riesgo afecta la imagen de la entidad internamente, de conocimiento general, nivel interno, de junta dircetiva y accionistas y/o de provedores</v>
      </c>
    </row>
    <row r="219" spans="1:8" ht="21" x14ac:dyDescent="0.35">
      <c r="A219" s="81"/>
      <c r="B219" s="29" t="s">
        <v>194</v>
      </c>
      <c r="C219" s="29" t="s">
        <v>213</v>
      </c>
      <c r="E219" t="s">
        <v>205</v>
      </c>
      <c r="F219" t="str">
        <f t="shared" si="0"/>
        <v xml:space="preserve">     El riesgo afecta la imagen de la entidad con algunos usuarios de relevancia frente al logro de los objetivos</v>
      </c>
    </row>
    <row r="220" spans="1:8" x14ac:dyDescent="0.25">
      <c r="A220" s="81"/>
      <c r="B220" s="30"/>
      <c r="C220" s="30"/>
      <c r="E220" t="s">
        <v>209</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213</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229</v>
      </c>
    </row>
    <row r="224" spans="1:8" x14ac:dyDescent="0.25">
      <c r="B224" s="21"/>
      <c r="C224" s="21"/>
      <c r="F224" s="33" t="s">
        <v>230</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598" t="s">
        <v>231</v>
      </c>
      <c r="C1" s="599"/>
      <c r="D1" s="599"/>
      <c r="E1" s="599"/>
      <c r="F1" s="600"/>
    </row>
    <row r="2" spans="2:6" ht="16.5" thickBot="1" x14ac:dyDescent="0.3">
      <c r="B2" s="84"/>
      <c r="C2" s="84"/>
      <c r="D2" s="84"/>
      <c r="E2" s="84"/>
      <c r="F2" s="84"/>
    </row>
    <row r="3" spans="2:6" ht="16.5" thickBot="1" x14ac:dyDescent="0.25">
      <c r="B3" s="602" t="s">
        <v>232</v>
      </c>
      <c r="C3" s="603"/>
      <c r="D3" s="603"/>
      <c r="E3" s="96" t="s">
        <v>233</v>
      </c>
      <c r="F3" s="97" t="s">
        <v>234</v>
      </c>
    </row>
    <row r="4" spans="2:6" ht="31.5" x14ac:dyDescent="0.2">
      <c r="B4" s="604" t="s">
        <v>235</v>
      </c>
      <c r="C4" s="606" t="s">
        <v>139</v>
      </c>
      <c r="D4" s="85" t="s">
        <v>152</v>
      </c>
      <c r="E4" s="86" t="s">
        <v>236</v>
      </c>
      <c r="F4" s="87">
        <v>0.25</v>
      </c>
    </row>
    <row r="5" spans="2:6" ht="47.25" x14ac:dyDescent="0.2">
      <c r="B5" s="605"/>
      <c r="C5" s="607"/>
      <c r="D5" s="88" t="s">
        <v>237</v>
      </c>
      <c r="E5" s="89" t="s">
        <v>238</v>
      </c>
      <c r="F5" s="90">
        <v>0.15</v>
      </c>
    </row>
    <row r="6" spans="2:6" ht="47.25" x14ac:dyDescent="0.2">
      <c r="B6" s="605"/>
      <c r="C6" s="607"/>
      <c r="D6" s="88" t="s">
        <v>239</v>
      </c>
      <c r="E6" s="89" t="s">
        <v>240</v>
      </c>
      <c r="F6" s="90">
        <v>0.1</v>
      </c>
    </row>
    <row r="7" spans="2:6" ht="63" x14ac:dyDescent="0.2">
      <c r="B7" s="605"/>
      <c r="C7" s="607" t="s">
        <v>140</v>
      </c>
      <c r="D7" s="88" t="s">
        <v>241</v>
      </c>
      <c r="E7" s="89" t="s">
        <v>242</v>
      </c>
      <c r="F7" s="90">
        <v>0.25</v>
      </c>
    </row>
    <row r="8" spans="2:6" ht="31.5" x14ac:dyDescent="0.2">
      <c r="B8" s="605"/>
      <c r="C8" s="607"/>
      <c r="D8" s="88" t="s">
        <v>153</v>
      </c>
      <c r="E8" s="89" t="s">
        <v>243</v>
      </c>
      <c r="F8" s="90">
        <v>0.15</v>
      </c>
    </row>
    <row r="9" spans="2:6" ht="47.25" x14ac:dyDescent="0.2">
      <c r="B9" s="605" t="s">
        <v>244</v>
      </c>
      <c r="C9" s="607" t="s">
        <v>142</v>
      </c>
      <c r="D9" s="88" t="s">
        <v>154</v>
      </c>
      <c r="E9" s="89" t="s">
        <v>245</v>
      </c>
      <c r="F9" s="91" t="s">
        <v>246</v>
      </c>
    </row>
    <row r="10" spans="2:6" ht="63" x14ac:dyDescent="0.2">
      <c r="B10" s="605"/>
      <c r="C10" s="607"/>
      <c r="D10" s="88" t="s">
        <v>247</v>
      </c>
      <c r="E10" s="89" t="s">
        <v>248</v>
      </c>
      <c r="F10" s="91" t="s">
        <v>246</v>
      </c>
    </row>
    <row r="11" spans="2:6" ht="47.25" x14ac:dyDescent="0.2">
      <c r="B11" s="605"/>
      <c r="C11" s="607" t="s">
        <v>143</v>
      </c>
      <c r="D11" s="88" t="s">
        <v>155</v>
      </c>
      <c r="E11" s="89" t="s">
        <v>249</v>
      </c>
      <c r="F11" s="91" t="s">
        <v>246</v>
      </c>
    </row>
    <row r="12" spans="2:6" ht="47.25" x14ac:dyDescent="0.2">
      <c r="B12" s="605"/>
      <c r="C12" s="607"/>
      <c r="D12" s="88" t="s">
        <v>250</v>
      </c>
      <c r="E12" s="89" t="s">
        <v>251</v>
      </c>
      <c r="F12" s="91" t="s">
        <v>246</v>
      </c>
    </row>
    <row r="13" spans="2:6" ht="31.5" x14ac:dyDescent="0.2">
      <c r="B13" s="605"/>
      <c r="C13" s="607" t="s">
        <v>144</v>
      </c>
      <c r="D13" s="88" t="s">
        <v>156</v>
      </c>
      <c r="E13" s="89" t="s">
        <v>252</v>
      </c>
      <c r="F13" s="91" t="s">
        <v>246</v>
      </c>
    </row>
    <row r="14" spans="2:6" ht="32.25" thickBot="1" x14ac:dyDescent="0.25">
      <c r="B14" s="608"/>
      <c r="C14" s="609"/>
      <c r="D14" s="92" t="s">
        <v>253</v>
      </c>
      <c r="E14" s="93" t="s">
        <v>254</v>
      </c>
      <c r="F14" s="94" t="s">
        <v>246</v>
      </c>
    </row>
    <row r="15" spans="2:6" ht="49.5" customHeight="1" x14ac:dyDescent="0.2">
      <c r="B15" s="601" t="s">
        <v>255</v>
      </c>
      <c r="C15" s="601"/>
      <c r="D15" s="601"/>
      <c r="E15" s="601"/>
      <c r="F15" s="601"/>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256</v>
      </c>
      <c r="E2" t="s">
        <v>257</v>
      </c>
    </row>
    <row r="3" spans="2:5" x14ac:dyDescent="0.25">
      <c r="B3" t="s">
        <v>258</v>
      </c>
      <c r="E3" t="s">
        <v>145</v>
      </c>
    </row>
    <row r="4" spans="2:5" x14ac:dyDescent="0.25">
      <c r="B4" t="s">
        <v>259</v>
      </c>
      <c r="E4" t="s">
        <v>260</v>
      </c>
    </row>
    <row r="5" spans="2:5" x14ac:dyDescent="0.25">
      <c r="B5" t="s">
        <v>157</v>
      </c>
    </row>
    <row r="8" spans="2:5" x14ac:dyDescent="0.25">
      <c r="B8" t="s">
        <v>261</v>
      </c>
    </row>
    <row r="9" spans="2:5" x14ac:dyDescent="0.25">
      <c r="B9" t="s">
        <v>262</v>
      </c>
    </row>
    <row r="10" spans="2:5" x14ac:dyDescent="0.25">
      <c r="B10" t="s">
        <v>263</v>
      </c>
    </row>
    <row r="13" spans="2:5" x14ac:dyDescent="0.25">
      <c r="B13" t="s">
        <v>264</v>
      </c>
    </row>
    <row r="14" spans="2:5" x14ac:dyDescent="0.25">
      <c r="B14" t="s">
        <v>149</v>
      </c>
    </row>
    <row r="15" spans="2:5" x14ac:dyDescent="0.25">
      <c r="B15" t="s">
        <v>265</v>
      </c>
    </row>
    <row r="16" spans="2:5" x14ac:dyDescent="0.25">
      <c r="B16" t="s">
        <v>266</v>
      </c>
    </row>
    <row r="17" spans="2:2" x14ac:dyDescent="0.25">
      <c r="B17" t="s">
        <v>267</v>
      </c>
    </row>
    <row r="18" spans="2:2" x14ac:dyDescent="0.25">
      <c r="B18" t="s">
        <v>268</v>
      </c>
    </row>
    <row r="19" spans="2:2" x14ac:dyDescent="0.25">
      <c r="B19" t="s">
        <v>269</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MONICA</cp:lastModifiedBy>
  <cp:revision/>
  <dcterms:created xsi:type="dcterms:W3CDTF">2020-03-24T23:12:47Z</dcterms:created>
  <dcterms:modified xsi:type="dcterms:W3CDTF">2023-03-15T23:08:50Z</dcterms:modified>
  <cp:category/>
  <cp:contentStatus/>
</cp:coreProperties>
</file>