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hidePivotFieldList="1" defaultThemeVersion="124226"/>
  <mc:AlternateContent xmlns:mc="http://schemas.openxmlformats.org/markup-compatibility/2006">
    <mc:Choice Requires="x15">
      <x15ac:absPath xmlns:x15ac="http://schemas.microsoft.com/office/spreadsheetml/2010/11/ac" url="C:\Users\yulie\Downloads\FORMULACIÓN MRG\"/>
    </mc:Choice>
  </mc:AlternateContent>
  <xr:revisionPtr revIDLastSave="0" documentId="13_ncr:1_{3D6BED26-A600-4BDF-8D18-D0C93E7C2E8E}"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177"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4" i="1" l="1"/>
  <c r="Z14" i="1" s="1"/>
  <c r="AB14" i="1"/>
  <c r="AA14" i="1" s="1"/>
  <c r="Y14" i="1"/>
  <c r="T30" i="1"/>
  <c r="T14" i="1"/>
  <c r="Q14" i="1"/>
  <c r="AC14" i="1" l="1"/>
  <c r="H60" i="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0" i="1"/>
  <c r="X51" i="1"/>
  <c r="X50" i="1"/>
  <c r="X53" i="1"/>
  <c r="X57" i="1"/>
  <c r="X59" i="1"/>
  <c r="X24" i="1"/>
  <c r="X26" i="1"/>
  <c r="X28" i="1"/>
  <c r="X37" i="1"/>
  <c r="X36" i="1"/>
  <c r="X39" i="1"/>
  <c r="X41" i="1"/>
  <c r="X45" i="1"/>
  <c r="X44" i="1"/>
  <c r="X47" i="1"/>
  <c r="AB43" i="1"/>
  <c r="X43" i="1"/>
  <c r="X42" i="1"/>
  <c r="X48" i="1"/>
  <c r="AB37" i="1"/>
  <c r="AB52" i="1"/>
  <c r="AA52" i="1" s="1"/>
  <c r="AB53" i="1"/>
  <c r="AA53" i="1" s="1"/>
  <c r="I18" i="1"/>
  <c r="X18" i="1" s="1"/>
  <c r="Y54" i="1" l="1"/>
  <c r="Z54" i="1"/>
  <c r="Z55" i="1" s="1"/>
  <c r="Y53" i="1"/>
  <c r="Z53" i="1"/>
  <c r="Y52" i="1"/>
  <c r="Z52" i="1"/>
  <c r="Y48" i="1"/>
  <c r="Z48" i="1"/>
  <c r="X49" i="1" s="1"/>
  <c r="Y42" i="1"/>
  <c r="Z42" i="1"/>
  <c r="Z43" i="1" s="1"/>
  <c r="Y36" i="1"/>
  <c r="Z36" i="1"/>
  <c r="Y30" i="1"/>
  <c r="Z30" i="1"/>
  <c r="Y24" i="1"/>
  <c r="Z24" i="1"/>
  <c r="Y18" i="1"/>
  <c r="Z18" i="1"/>
  <c r="X19" i="1" s="1"/>
  <c r="X31" i="1" l="1"/>
  <c r="Z31" i="1" s="1"/>
  <c r="Y32" i="1" s="1"/>
  <c r="X25" i="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Z12"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AB30" i="1" s="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A30" i="1" l="1"/>
  <c r="AC30" i="1" s="1"/>
  <c r="AB31" i="1"/>
  <c r="AA31" i="1" s="1"/>
  <c r="AC31" i="1" s="1"/>
  <c r="AB42" i="1"/>
  <c r="AA42" i="1" s="1"/>
  <c r="AB54" i="1"/>
  <c r="AA54" i="1" s="1"/>
  <c r="AA12" i="1"/>
  <c r="AB18" i="1"/>
  <c r="AB24" i="1"/>
  <c r="AB48" i="1"/>
  <c r="AB36" i="1"/>
  <c r="AA36" i="1" s="1"/>
  <c r="AA48" i="1" l="1"/>
  <c r="V22" i="19" s="1"/>
  <c r="AB49" i="1"/>
  <c r="AA24" i="1"/>
  <c r="P8" i="19" s="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38" i="1"/>
  <c r="AA37" i="1"/>
  <c r="AA43" i="1"/>
  <c r="AB44" i="1"/>
  <c r="AA44" i="1" s="1"/>
  <c r="AB45" i="1"/>
  <c r="AB50" i="1"/>
  <c r="AA50" i="1" s="1"/>
  <c r="AB51" i="1"/>
  <c r="AA51" i="1" s="1"/>
  <c r="AA49" i="1"/>
  <c r="AA55" i="1"/>
  <c r="AB56" i="1"/>
  <c r="AB32" i="1"/>
  <c r="J38" i="19" l="1"/>
  <c r="AB28" i="19"/>
  <c r="AH8" i="19"/>
  <c r="AB18" i="19"/>
  <c r="J18" i="19"/>
  <c r="AH28" i="19"/>
  <c r="V8" i="19"/>
  <c r="AH38" i="19"/>
  <c r="V48" i="19"/>
  <c r="AH18" i="19"/>
  <c r="V38" i="19"/>
  <c r="V28" i="19"/>
  <c r="V18" i="19"/>
  <c r="AH48" i="19"/>
  <c r="AB48" i="19"/>
  <c r="AB38" i="19"/>
  <c r="P28" i="19"/>
  <c r="J28" i="19"/>
  <c r="J8" i="19"/>
  <c r="P48" i="19"/>
  <c r="P38" i="19"/>
  <c r="AB8" i="19"/>
  <c r="J48" i="19"/>
  <c r="P18" i="19"/>
  <c r="AC24" i="1"/>
  <c r="P17" i="19"/>
  <c r="P47" i="19"/>
  <c r="V27" i="19"/>
  <c r="P7" i="19"/>
  <c r="V37" i="19"/>
  <c r="J7" i="19"/>
  <c r="AH17" i="19"/>
  <c r="AB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<sst xmlns="http://schemas.openxmlformats.org/spreadsheetml/2006/main" count="461" uniqueCount="301">
  <si>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</si>
  <si>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</si>
  <si>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</si>
  <si>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</si>
  <si>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</si>
  <si>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</si>
  <si>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</si>
  <si>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</si>
  <si>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</si>
  <si>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</si>
  <si>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</si>
  <si>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</si>
  <si>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</si>
  <si>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</si>
  <si>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</si>
  <si>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</si>
  <si>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</si>
  <si>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</si>
  <si>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</si>
  <si>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</si>
  <si>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</si>
  <si>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</si>
  <si>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</si>
  <si>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</si>
  <si>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</si>
  <si>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</si>
  <si>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</si>
  <si>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</si>
  <si>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</si>
  <si>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</si>
  <si>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</si>
  <si>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</si>
  <si>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</si>
  <si>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</si>
  <si>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</si>
  <si>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</si>
  <si>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</si>
  <si>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</si>
  <si>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</si>
  <si>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</si>
  <si>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</si>
  <si>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</si>
  <si>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</si>
  <si>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</si>
  <si>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</si>
  <si>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</si>
  <si>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</si>
  <si>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</si>
  <si>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</si>
  <si>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</si>
  <si>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</si>
  <si>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</si>
  <si>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</si>
  <si>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</si>
  <si>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</si>
  <si>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</si>
  <si>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</si>
  <si>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</si>
  <si>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</si>
  <si>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</si>
  <si>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</si>
  <si>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</si>
  <si>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</si>
  <si>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</si>
  <si>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</si>
  <si>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</si>
  <si>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</si>
  <si>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</si>
  <si>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</si>
  <si>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</si>
  <si>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</si>
  <si>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</si>
  <si>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</si>
  <si>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</si>
  <si>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</si>
  <si>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</si>
  <si>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</si>
  <si>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</si>
  <si>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JURÍDICA</t>
  </si>
  <si>
    <t>ALCANCE:</t>
  </si>
  <si>
    <t>Comprende la definición de los lineamientos y directrices de los asuntos jurídicos para el cumplimiento de la normatividad vigente mediante la emisión de conceptos, revisión de actos administrativos para firma del señor alcalde, viabilidades jurídicas a las modalidades de selección en los procesos contractuales, formulación de la política de prevención del daño antijurídico y ejercer la defensa de los interes del Municipio de Bucaramanga.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</si>
  <si>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</si>
  <si>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</si>
  <si>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</si>
  <si>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</si>
  <si>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</si>
  <si>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Formular, organizar, dirigir, ejecutar y controlar los planes, programas y proyectos del ámbito jurídico del ente territorial, así como atender lo relativo a los asuntos jurídicos del municipio, creando y fijando la política jurídica y unificando criteriosa nivel municipal  ejerciendo  así  las  funciones  jurídicas  en  todos  los  aspectos  relativos  a  Asuntos  Legales,  Procesos  Judiciales, Contratación, Conciliación y acciones constitucionales.</t>
  </si>
  <si>
    <t>Piezas procesales, viabilidades juridicas en las modalidades de selección de los procesos contractuales, actos administrativos, actas de comité de conciliacion, respuestas derechos de peticion, conceptos juridicos.</t>
  </si>
  <si>
    <t>Formulación y seguimiento de las piezas procesales, viabilidades juridicas, actos administrativos, actas de comité de conciliacion, respuestas derechos de peticion y conceptos juridicos</t>
  </si>
  <si>
    <t>MATRIZ DOFA</t>
  </si>
  <si>
    <t>DEBILIDADES</t>
  </si>
  <si>
    <t>AMENAZAS</t>
  </si>
  <si>
    <t>Infraestructura tecnológica obsoleta, insuficiente o inestable</t>
  </si>
  <si>
    <t xml:space="preserve">Falta de estabilidad jurídica </t>
  </si>
  <si>
    <t>Rotación del talento humano</t>
  </si>
  <si>
    <t xml:space="preserve">Falta de espacio físico para personal </t>
  </si>
  <si>
    <t>Falta de respuesta oportuna y de fondo por parte de las diferentes dependencias de la Alcaldía a los requirimientos efectuados por la Secretaría Jurídica.</t>
  </si>
  <si>
    <t>Falta de  parametrización del GSC que permita asignar de conformidad con los tiempos dados por los despachos judiciales y entes de control y vigilancia.</t>
  </si>
  <si>
    <t>Falta de parametrización del GSC de acuerdo con el Decteto Municipal No. 396 del 2020</t>
  </si>
  <si>
    <t>Demandas por actuaciones de la Administración</t>
  </si>
  <si>
    <t>FORTALEZAS</t>
  </si>
  <si>
    <t>OPORTUNIDADES</t>
  </si>
  <si>
    <t>Conocimiento especializado en los abogados que pertenecen a la Secretaria Jurídica</t>
  </si>
  <si>
    <t xml:space="preserve">La infraestructura tecnológica que nos permita llevar a cabo las audiencias dentro de los procesos debido a la virtualidad. </t>
  </si>
  <si>
    <t xml:space="preserve">Compromiso del talento humano con la Administración </t>
  </si>
  <si>
    <t xml:space="preserve">Oferta educativa de las entidades nacionales del sector público que permite  mantener actualizado en los cambios normativos a su equipo de trabajo. </t>
  </si>
  <si>
    <t xml:space="preserve">Capacidad de trabajo en equipo </t>
  </si>
  <si>
    <t>Sistemas de alerta (Software) para el proceso de defensa judicial para hacer seguimiento a los procesos.</t>
  </si>
  <si>
    <t>Política de defensa jurídica mediante el Plan de acción establecido en el modelo integrado de planeación y gestión, aplicada.</t>
  </si>
  <si>
    <t xml:space="preserve">Contar con la asesoría permanente de la Agencia Nacional de Defensa Jurídica del Estado. </t>
  </si>
  <si>
    <t>Controles en los procesos para evitar respuestas fuera de tiempo.</t>
  </si>
  <si>
    <t>Matriz Mapa Riesgos de Gestión</t>
  </si>
  <si>
    <t>Código: F-DPM-1210-238,37-013</t>
  </si>
  <si>
    <t>Versión: 3.0</t>
  </si>
  <si>
    <t>Fecha Aprobación: Octubre-19-2021</t>
  </si>
  <si>
    <t xml:space="preserve">Página: 1 de 1 </t>
  </si>
  <si>
    <t>Proceso:</t>
  </si>
  <si>
    <t>Objetivo:</t>
  </si>
  <si>
    <t xml:space="preserve">Formular, organizar, dirigir, ejecutar y controlar los planes, programas y proyectos del ámbito jurídico del ente territorial, así como atender lo relativo a los asuntos jurídicos del municipio, creando y fijando la política jurídica y unificando criteriosa nivel municipal  ejerciendo  así  las  funciones  jurídicas  en  todos  los  aspectos  relativos  a  Asuntos  Legales,  Procesos  Judiciales, Contratación, Conciliación y acciones constitucionales.  </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</si>
  <si>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</si>
  <si>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</si>
  <si>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</si>
  <si>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</si>
  <si>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</si>
  <si>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</si>
  <si>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</si>
  <si>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</si>
  <si>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</si>
  <si>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</si>
  <si>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</si>
  <si>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</si>
  <si>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</si>
  <si>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</si>
  <si>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</si>
  <si>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</si>
  <si>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</si>
  <si>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</si>
  <si>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</si>
  <si>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</si>
  <si>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</si>
  <si>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</si>
  <si>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</si>
  <si>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</si>
  <si>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</si>
  <si>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</si>
  <si>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</si>
  <si>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</si>
  <si>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</si>
  <si>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</si>
  <si>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</si>
  <si>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Sanciones e investigaciones disciplinarias  de entes de control y vigilancia</t>
  </si>
  <si>
    <t>Incumplimiento en los términos de entrega oportuna a los requerimientos de los entes de control y vigilancia, de acuerdo a la competencia de la Secretaría Jurídica en el marco de la Resolución No. 194 de 24 de agosto de 2020.</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</si>
  <si>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Jurídica en el marco de la Resolución No. 194 de 24 de agosto de 2020.</t>
  </si>
  <si>
    <t>Ejecucion y Administracion de procesos</t>
  </si>
  <si>
    <t xml:space="preserve">     Entre 10 y 50 SMLMV </t>
  </si>
  <si>
    <t>La persona encargada de realizar seguimiento a los requerimientos elevados por los entes de control y vigilancia asignados a la secretaría jurídica en el marco de la Resolución No. 194 del 24 de agosto de 2020, verifica que la respuesta sea oportuna de conformidad con el plazo otorgado por el ente de control.</t>
  </si>
  <si>
    <t>Preventivo</t>
  </si>
  <si>
    <t>Manual</t>
  </si>
  <si>
    <t>Documentado</t>
  </si>
  <si>
    <t>Continua</t>
  </si>
  <si>
    <t>Con Registro</t>
  </si>
  <si>
    <t>Reducir (mitigar)</t>
  </si>
  <si>
    <t>Realizar 3 mesas de trabajo durante el año con los responsables de dar trámite a los requerimientos, para dar lineamientos sobre las respuestas oportunas a los entes de control y vigilancia.</t>
  </si>
  <si>
    <t>La persona encargada de realizar seguimiento a los requerimientos elavados por los entes de entes de control y vigilancia</t>
  </si>
  <si>
    <t>Realizar un (01) informe semestral sobre el cumplimiento de las respuestas de los entes de control y vigilancia de competencia de la Secretaría Jurídica, conforme a solicitudes asignadas a través Sistema Gestión de Solicitudes del Ciudadano – GSC, en el marco de la Resolución No. 194 del 24 de agosto de 2020.</t>
  </si>
  <si>
    <t>La persona encargada de realizar seguimientos a los requerimientos elevados por los entes de control y vigilancia proyecta lineamientos para la respuesta oportuna a dichas solicitudes.</t>
  </si>
  <si>
    <t>Detectivo</t>
  </si>
  <si>
    <t>Emitir y comunicar una (1) circular dirigida a los secretarios de despacho, directores, jefes de oficina y enlaces encargados de dar respuestas a entes de control, con el objetivo de emitir los lineamientos que deben cumplir para la oportuna respuesta a los requerimientos de los entes de control y vigilancia.</t>
  </si>
  <si>
    <t>Reputacional</t>
  </si>
  <si>
    <t>Fallos Judiciales en contra del Municipio, y posibles investigaciones y sanciones por entes de control</t>
  </si>
  <si>
    <t>expedición de actos administrativos de carácter general (Decretos), sin cumplir los requisitos legales y procedimentales vigentes, dada la complejidad en la expedición y eventual nulidad del mismo.</t>
  </si>
  <si>
    <t>Posibilidad de afectación reputacional por 
fallos judiciales en contra del Municipio, y posibles investigaciones y sanciones por entes de control, debido a la expedición de actos administrativos de carácter general (Decretos), sin cumplir los requisitos legales y procedimentales vigentes, dada la complejidad en la expedición y eventual nulidad del mismo.</t>
  </si>
  <si>
    <t xml:space="preserve">     El riesgo afecta la imagen de la entidad con algunos usuarios de relevancia frente al logro de los objetivos</t>
  </si>
  <si>
    <t>La Secretaria Jurídica a través del subproceso de asuntos legales revisa los proyectos de actos administrativos para firma del señor alcalde, elaborados por las diferentes secretarías u oficinas gestoras, con el fin de que cumplan los requisitos establecidos en la normatividad legal vigente.</t>
  </si>
  <si>
    <t>Realizar 2 reuniones en el año con el equipo de asuntos legales con el fin de resaltar la importancia de verificar la normatividad legal vigente para la expedición de actos administrativos y/o para verificar los fundamentos de los procesos iniciados durante la vigencia.</t>
  </si>
  <si>
    <t xml:space="preserve">Secretaría Juridica </t>
  </si>
  <si>
    <t>La Secretaria Jurídica verifica que el acto administrativo de carácter general (Decreto) para firma del señor alcalde cuente con lista de chequeo para la prevención del daño antijurídico adoptada por calidad No. F-GJ-1110-238,37-004.</t>
  </si>
  <si>
    <t>Verificar el cumplimiento de la lista de chequeo, del 100% de los actos administrativos de carácter general (Decretos), que son enviados a la Secretaría Jurídica mediante la plataforma GSC para revisión y posterior firma del señor Alcalde.</t>
  </si>
  <si>
    <t>Inadecuada gestión del proceso de defensa judicial, en razón a la omisión en las actuaciones de las etapas procesales de acuerdo con los términos de Ley.</t>
  </si>
  <si>
    <t>Posibilidad de afectación reputacional y económica por fallos judiciales en contra del Municipio, y posibles investigaciones y sanciones por entes de control, debido a la inadecuada gestión del proceso de defensa judicial, en razón a la omisión en las actuaciones de las etapas procesales de acuerdo con los términos de Ley.</t>
  </si>
  <si>
    <t xml:space="preserve">     Entre 100 y 500 SMLMV </t>
  </si>
  <si>
    <t>El líder del subproceso de defensa judicial coordina con los abogados apoderados de los procesos la presentación de los memoriales ante los Despachos judiciales con el fin de ejercer una adecuada defensa en el marco de la normatividad legal vigente.</t>
  </si>
  <si>
    <t>Realizar 3 reuniones en el año con el equipo de defensa judicial para socializar las actuaciones y términos procesales que deben surtir los abogados en el ejercicio de la defensa técnica del municipio.</t>
  </si>
  <si>
    <t xml:space="preserve">Líder del Proceso de defensa judicial
Secretaría Juridica </t>
  </si>
  <si>
    <t>Investigaciones disciplinarias y sanciones por entes de control.</t>
  </si>
  <si>
    <t>Incumplimiento de la Ley 594 del 2000 en los documentos emanados por la Secretaría Jurídica.</t>
  </si>
  <si>
    <t>Posibilidad de afectación reputacional por posibles investigaciones y sanciones disciplinarias por entes de control, debido al incumplimiento de la Ley 594 del 2000 en los documentos emanados por la Secretaría Jurídica.</t>
  </si>
  <si>
    <t>La persona asignada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</si>
  <si>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Realizar las Transferencias documentales de la Secretaría Jurídica en los tiempos establecidos en el cronograma del Archivo Central.</t>
  </si>
  <si>
    <t>Persona encargada</t>
  </si>
  <si>
    <t>La persona asignada al archivo realiza la revisión, clasificación, organización, indización e inventario de los archivos de gestión documental periódicamente, así como la correcta producción de los documentos de la Secretaría Jurídica según las TRD (Tablas de Retención Documental).</t>
  </si>
  <si>
    <t>Ejecutar el 100% del cronograma establecido para la realización del inventario de la gestión documental que ha producido la Secretaría Jurídica en las vigencias 2020 a 2023.</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</si>
  <si>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</si>
  <si>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</si>
  <si>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</si>
  <si>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</si>
  <si>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</si>
  <si>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</si>
  <si>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</si>
  <si>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</si>
  <si>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</si>
  <si>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</si>
  <si>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</si>
  <si>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</si>
  <si>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</si>
  <si>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</si>
  <si>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</si>
  <si>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</si>
  <si>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</si>
  <si>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</si>
  <si>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</si>
  <si>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</si>
  <si>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</si>
  <si>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</si>
  <si>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</si>
  <si>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</si>
  <si>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</si>
  <si>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</si>
  <si>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</si>
  <si>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</si>
  <si>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</si>
  <si>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</si>
  <si>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</si>
  <si>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</si>
  <si>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</si>
  <si>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</si>
  <si>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</si>
  <si>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</si>
  <si>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</si>
  <si>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</si>
  <si>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</si>
  <si>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</si>
  <si>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</si>
  <si>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</si>
  <si>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</si>
  <si>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</si>
  <si>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</si>
  <si>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</si>
  <si>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</si>
  <si>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</si>
  <si>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</si>
  <si>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</si>
  <si>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</si>
  <si>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</si>
  <si>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</si>
  <si>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</si>
  <si>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</si>
  <si>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</si>
  <si>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</si>
  <si>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</si>
  <si>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Entre 50 y 100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</si>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</sst>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dashed">
        <color theme="9" tint="-0.24994659260841701"/>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164" fontId="1" fillId="0" borderId="2" xfId="1" applyNumberFormat="1" applyFont="1" applyBorder="1" applyAlignment="1">
      <alignment horizontal="center" vertical="center"/>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1"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hidden="1"/>
    </xf>
    <xf numFmtId="0" fontId="58" fillId="0" borderId="4" xfId="0" applyFont="1" applyBorder="1" applyAlignment="1" applyProtection="1">
      <alignment horizontal="center" vertical="center" textRotation="90"/>
      <protection hidden="1"/>
    </xf>
    <xf numFmtId="0" fontId="58" fillId="0" borderId="4" xfId="0" applyFont="1" applyBorder="1" applyAlignment="1" applyProtection="1">
      <alignment horizontal="center" vertical="center" textRotation="90" wrapText="1"/>
      <protection hidden="1"/>
    </xf>
    <xf numFmtId="0" fontId="50" fillId="0" borderId="2" xfId="0" applyFont="1" applyBorder="1" applyAlignment="1" applyProtection="1">
      <alignment horizontal="justify" vertical="center" wrapText="1"/>
      <protection locked="0"/>
    </xf>
    <xf numFmtId="9" fontId="1" fillId="0" borderId="4" xfId="1"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36" fillId="0" borderId="37" xfId="0" applyFont="1" applyBorder="1" applyAlignment="1">
      <alignment horizontal="left" vertical="center" wrapText="1"/>
    </xf>
    <xf numFmtId="0" fontId="36" fillId="0" borderId="33" xfId="0" applyFont="1" applyBorder="1" applyAlignment="1">
      <alignment horizontal="left" vertical="center" wrapText="1"/>
    </xf>
    <xf numFmtId="0" fontId="36" fillId="0" borderId="38" xfId="0" applyFont="1" applyBorder="1" applyAlignment="1">
      <alignment horizontal="left" vertical="center" wrapText="1"/>
    </xf>
    <xf numFmtId="0" fontId="66" fillId="0" borderId="37" xfId="0" applyFont="1" applyBorder="1" applyAlignment="1">
      <alignment horizontal="left" vertical="center" wrapText="1"/>
    </xf>
    <xf numFmtId="0" fontId="66" fillId="0" borderId="38" xfId="0" applyFont="1" applyBorder="1" applyAlignment="1">
      <alignment horizontal="left" vertical="center" wrapText="1"/>
    </xf>
    <xf numFmtId="0" fontId="36" fillId="0" borderId="98" xfId="0" applyFont="1" applyBorder="1" applyAlignment="1">
      <alignment horizontal="left" vertical="center" wrapText="1"/>
    </xf>
    <xf numFmtId="0" fontId="36" fillId="0" borderId="109" xfId="0" applyFont="1" applyBorder="1" applyAlignment="1">
      <alignment horizontal="left" vertical="center" wrapText="1"/>
    </xf>
    <xf numFmtId="0" fontId="36" fillId="0" borderId="110" xfId="0" applyFont="1" applyBorder="1" applyAlignment="1">
      <alignment horizontal="left" vertical="center" wrapText="1"/>
    </xf>
    <xf numFmtId="0" fontId="36" fillId="0" borderId="48" xfId="0" applyFont="1" applyBorder="1" applyAlignment="1">
      <alignment horizontal="left" vertical="center" wrapText="1"/>
    </xf>
    <xf numFmtId="0" fontId="36" fillId="0" borderId="50"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36" fillId="0" borderId="37" xfId="0" applyFont="1" applyBorder="1" applyAlignment="1">
      <alignment horizontal="left" vertical="top" wrapText="1"/>
    </xf>
    <xf numFmtId="0" fontId="36" fillId="0" borderId="33" xfId="0" applyFont="1" applyBorder="1" applyAlignment="1">
      <alignment horizontal="left" vertical="top" wrapText="1"/>
    </xf>
    <xf numFmtId="0" fontId="36" fillId="0" borderId="38" xfId="0" applyFont="1" applyBorder="1" applyAlignment="1">
      <alignment horizontal="left" vertical="top" wrapText="1"/>
    </xf>
    <xf numFmtId="0" fontId="1" fillId="0" borderId="105" xfId="0" applyFont="1" applyBorder="1" applyAlignment="1">
      <alignment horizontal="left" vertical="center" wrapText="1"/>
    </xf>
    <xf numFmtId="0" fontId="1" fillId="0" borderId="79" xfId="0" applyFont="1" applyBorder="1" applyAlignment="1">
      <alignment horizontal="left" vertical="center" wrapText="1"/>
    </xf>
    <xf numFmtId="0" fontId="1" fillId="0" borderId="106"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0" borderId="37" xfId="0" applyFont="1" applyBorder="1" applyAlignment="1">
      <alignment horizontal="left" vertical="center"/>
    </xf>
    <xf numFmtId="0" fontId="66" fillId="0" borderId="38" xfId="0" applyFont="1" applyBorder="1" applyAlignment="1">
      <alignment horizontal="left" vertical="center"/>
    </xf>
    <xf numFmtId="0" fontId="66" fillId="0" borderId="105" xfId="0" applyFont="1" applyBorder="1" applyAlignment="1">
      <alignment horizontal="left" vertical="center"/>
    </xf>
    <xf numFmtId="0" fontId="66" fillId="0" borderId="106"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39"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1" fillId="0" borderId="98" xfId="0" applyFont="1" applyBorder="1" applyAlignment="1">
      <alignment horizontal="left" vertical="center" wrapText="1"/>
    </xf>
    <xf numFmtId="0" fontId="1" fillId="0" borderId="109" xfId="0" applyFont="1" applyBorder="1" applyAlignment="1">
      <alignment horizontal="left" vertical="center" wrapText="1"/>
    </xf>
    <xf numFmtId="0" fontId="1" fillId="0" borderId="110" xfId="0" applyFont="1" applyBorder="1" applyAlignment="1">
      <alignment horizontal="left" vertical="center" wrapText="1"/>
    </xf>
    <xf numFmtId="0" fontId="1" fillId="0" borderId="111" xfId="0" applyFont="1" applyBorder="1" applyAlignment="1">
      <alignment horizontal="left" vertical="center" wrapText="1"/>
    </xf>
    <xf numFmtId="0" fontId="1" fillId="0" borderId="33" xfId="0" applyFont="1" applyBorder="1" applyAlignment="1">
      <alignment horizontal="left" vertical="center" wrapText="1"/>
    </xf>
    <xf numFmtId="0" fontId="1" fillId="0" borderId="107" xfId="0" applyFont="1" applyBorder="1" applyAlignment="1">
      <alignment horizontal="left" vertical="center" wrapText="1"/>
    </xf>
    <xf numFmtId="0" fontId="66" fillId="0" borderId="33" xfId="0" applyFont="1" applyBorder="1" applyAlignment="1">
      <alignment horizontal="left" vertical="center" wrapText="1"/>
    </xf>
    <xf numFmtId="0" fontId="36" fillId="0" borderId="107" xfId="0" applyFont="1" applyBorder="1" applyAlignment="1">
      <alignment horizontal="left" vertical="center" wrapText="1"/>
    </xf>
    <xf numFmtId="0" fontId="66" fillId="0" borderId="107" xfId="0" applyFont="1" applyBorder="1" applyAlignment="1">
      <alignment horizontal="left" vertical="center"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02" xfId="0" applyFont="1" applyBorder="1" applyAlignment="1">
      <alignment horizontal="left"/>
    </xf>
    <xf numFmtId="0" fontId="1" fillId="0" borderId="103" xfId="0" applyFont="1" applyBorder="1" applyAlignment="1">
      <alignment horizontal="left"/>
    </xf>
    <xf numFmtId="0" fontId="1" fillId="0" borderId="105" xfId="0" applyFont="1" applyBorder="1" applyAlignment="1">
      <alignment horizontal="left"/>
    </xf>
    <xf numFmtId="0" fontId="1" fillId="0" borderId="79" xfId="0" applyFont="1" applyBorder="1" applyAlignment="1">
      <alignment horizontal="left"/>
    </xf>
    <xf numFmtId="0" fontId="1" fillId="0" borderId="106"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4" fillId="2" borderId="4" xfId="0" applyFont="1" applyFill="1" applyBorder="1" applyAlignment="1">
      <alignment horizontal="center" vertical="center" textRotation="90"/>
    </xf>
    <xf numFmtId="0" fontId="4"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8"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08"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9" fontId="1" fillId="0" borderId="4" xfId="1" applyFont="1" applyBorder="1" applyAlignment="1">
      <alignment horizontal="center" vertical="center"/>
    </xf>
    <xf numFmtId="9" fontId="1" fillId="0" borderId="5" xfId="1" applyFont="1" applyBorder="1" applyAlignment="1">
      <alignment horizontal="center" vertical="center"/>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0" fontId="58" fillId="0" borderId="4"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9" fontId="36" fillId="0" borderId="4"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0" fontId="58" fillId="0" borderId="4"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17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defaultColWidth="11.42578125" defaultRowHeight="15"/>
  <cols>
    <col min="1" max="1" width="2.7109375" style="82" customWidth="1" collapsed="1"/>
    <col min="2" max="3" width="24.7109375" style="82" customWidth="1" collapsed="1"/>
    <col min="4" max="4" width="16" style="82" customWidth="1" collapsed="1"/>
    <col min="5" max="5" width="24.7109375" style="82" customWidth="1" collapsed="1"/>
    <col min="6" max="6" width="27.7109375" style="82" customWidth="1" collapsed="1"/>
    <col min="7" max="8" width="24.7109375" style="82" customWidth="1" collapsed="1"/>
    <col min="9" max="16384" width="11.42578125" style="82" collapsed="1"/>
  </cols>
  <sheetData>
    <row r="1" spans="1:8" ht="15.75" thickBot="1"/>
    <row r="2" spans="1:8" ht="18">
      <c r="B2" s="194" t="s">
        <v>0</v>
      </c>
      <c r="C2" s="195"/>
      <c r="D2" s="195"/>
      <c r="E2" s="195"/>
      <c r="F2" s="195"/>
      <c r="G2" s="195"/>
      <c r="H2" s="196"/>
    </row>
    <row r="3" spans="1:8">
      <c r="B3" s="118"/>
      <c r="C3" s="119"/>
      <c r="D3" s="119"/>
      <c r="E3" s="119"/>
      <c r="F3" s="119"/>
      <c r="G3" s="119"/>
      <c r="H3" s="120"/>
    </row>
    <row r="4" spans="1:8" ht="63" customHeight="1">
      <c r="B4" s="197" t="s">
        <v>1</v>
      </c>
      <c r="C4" s="198"/>
      <c r="D4" s="198"/>
      <c r="E4" s="198"/>
      <c r="F4" s="198"/>
      <c r="G4" s="198"/>
      <c r="H4" s="199"/>
    </row>
    <row r="5" spans="1:8" ht="63" customHeight="1">
      <c r="B5" s="200"/>
      <c r="C5" s="201"/>
      <c r="D5" s="201"/>
      <c r="E5" s="201"/>
      <c r="F5" s="201"/>
      <c r="G5" s="201"/>
      <c r="H5" s="202"/>
    </row>
    <row r="6" spans="1:8" ht="16.5">
      <c r="A6" s="121"/>
      <c r="B6" s="203" t="s">
        <v>2</v>
      </c>
      <c r="C6" s="204"/>
      <c r="D6" s="204"/>
      <c r="E6" s="204"/>
      <c r="F6" s="204"/>
      <c r="G6" s="204"/>
      <c r="H6" s="205"/>
    </row>
    <row r="7" spans="1:8" ht="95.25" customHeight="1">
      <c r="A7" s="121"/>
      <c r="B7" s="206" t="s">
        <v>3</v>
      </c>
      <c r="C7" s="206"/>
      <c r="D7" s="206"/>
      <c r="E7" s="206"/>
      <c r="F7" s="206"/>
      <c r="G7" s="206"/>
      <c r="H7" s="207"/>
    </row>
    <row r="8" spans="1:8" ht="16.5">
      <c r="A8" s="121"/>
      <c r="B8" s="122"/>
      <c r="C8" s="123"/>
      <c r="D8" s="123"/>
      <c r="E8" s="123"/>
      <c r="F8" s="123"/>
      <c r="G8" s="123"/>
      <c r="H8" s="124"/>
    </row>
    <row r="9" spans="1:8" ht="16.5" customHeight="1">
      <c r="A9" s="121"/>
      <c r="B9" s="208" t="s">
        <v>4</v>
      </c>
      <c r="C9" s="208"/>
      <c r="D9" s="208"/>
      <c r="E9" s="208"/>
      <c r="F9" s="208"/>
      <c r="G9" s="208"/>
      <c r="H9" s="209"/>
    </row>
    <row r="10" spans="1:8" ht="16.5" customHeight="1">
      <c r="A10" s="121"/>
      <c r="B10" s="208"/>
      <c r="C10" s="208"/>
      <c r="D10" s="208"/>
      <c r="E10" s="208"/>
      <c r="F10" s="208"/>
      <c r="G10" s="208"/>
      <c r="H10" s="209"/>
    </row>
    <row r="11" spans="1:8" ht="11.65" customHeight="1">
      <c r="A11" s="121"/>
      <c r="B11" s="208"/>
      <c r="C11" s="208"/>
      <c r="D11" s="208"/>
      <c r="E11" s="208"/>
      <c r="F11" s="208"/>
      <c r="G11" s="208"/>
      <c r="H11" s="209"/>
    </row>
    <row r="12" spans="1:8" ht="11.65" customHeight="1" thickBot="1">
      <c r="A12" s="121"/>
      <c r="B12" s="125"/>
      <c r="C12" s="125"/>
      <c r="D12" s="125"/>
      <c r="E12" s="125"/>
      <c r="F12" s="125"/>
      <c r="G12" s="125"/>
      <c r="H12" s="126"/>
    </row>
    <row r="13" spans="1:8" ht="15.4" customHeight="1" thickTop="1">
      <c r="A13" s="121"/>
      <c r="B13" s="125"/>
      <c r="C13" s="190" t="s">
        <v>5</v>
      </c>
      <c r="D13" s="191"/>
      <c r="E13" s="192" t="s">
        <v>6</v>
      </c>
      <c r="F13" s="193"/>
      <c r="G13" s="125"/>
      <c r="H13" s="126"/>
    </row>
    <row r="14" spans="1:8" ht="11.65" customHeight="1">
      <c r="A14" s="121"/>
      <c r="B14" s="125"/>
      <c r="C14" s="210" t="s">
        <v>7</v>
      </c>
      <c r="D14" s="211"/>
      <c r="E14" s="212" t="s">
        <v>8</v>
      </c>
      <c r="F14" s="213"/>
      <c r="G14" s="125"/>
      <c r="H14" s="126"/>
    </row>
    <row r="15" spans="1:8" ht="11.65" customHeight="1">
      <c r="A15" s="121"/>
      <c r="B15" s="125"/>
      <c r="C15" s="210" t="s">
        <v>9</v>
      </c>
      <c r="D15" s="211"/>
      <c r="E15" s="212" t="s">
        <v>10</v>
      </c>
      <c r="F15" s="213"/>
      <c r="G15" s="125"/>
      <c r="H15" s="126"/>
    </row>
    <row r="16" spans="1:8" ht="11.65" customHeight="1">
      <c r="A16" s="121"/>
      <c r="B16" s="125"/>
      <c r="C16" s="210" t="s">
        <v>11</v>
      </c>
      <c r="D16" s="211"/>
      <c r="E16" s="212" t="s">
        <v>12</v>
      </c>
      <c r="F16" s="213"/>
      <c r="G16" s="125"/>
      <c r="H16" s="126"/>
    </row>
    <row r="17" spans="1:8" ht="13.5" customHeight="1">
      <c r="A17" s="121"/>
      <c r="B17" s="125"/>
      <c r="C17" s="210" t="s">
        <v>13</v>
      </c>
      <c r="D17" s="211"/>
      <c r="E17" s="212" t="s">
        <v>14</v>
      </c>
      <c r="F17" s="213"/>
      <c r="G17" s="125"/>
      <c r="H17" s="127"/>
    </row>
    <row r="18" spans="1:8" ht="12.4" customHeight="1">
      <c r="A18" s="121"/>
      <c r="B18" s="125"/>
      <c r="C18" s="210" t="s">
        <v>15</v>
      </c>
      <c r="D18" s="211"/>
      <c r="E18" s="217" t="s">
        <v>16</v>
      </c>
      <c r="F18" s="213"/>
      <c r="G18" s="125"/>
      <c r="H18" s="126"/>
    </row>
    <row r="19" spans="1:8" ht="24" customHeight="1" thickBot="1">
      <c r="A19" s="121"/>
      <c r="B19" s="125"/>
      <c r="C19" s="218" t="s">
        <v>17</v>
      </c>
      <c r="D19" s="219"/>
      <c r="E19" s="220" t="s">
        <v>18</v>
      </c>
      <c r="F19" s="221"/>
      <c r="G19" s="125"/>
      <c r="H19" s="126"/>
    </row>
    <row r="20" spans="1:8" ht="11.65" customHeight="1" thickTop="1">
      <c r="A20" s="121"/>
      <c r="B20" s="125"/>
      <c r="C20" s="128"/>
      <c r="D20" s="128"/>
      <c r="E20" s="128"/>
      <c r="F20" s="128"/>
      <c r="G20" s="125"/>
      <c r="H20" s="126"/>
    </row>
    <row r="21" spans="1:8" ht="27.4" customHeight="1" thickBot="1">
      <c r="A21" s="121"/>
      <c r="B21" s="222" t="s">
        <v>19</v>
      </c>
      <c r="C21" s="223"/>
      <c r="D21" s="223"/>
      <c r="E21" s="223"/>
      <c r="F21" s="223"/>
      <c r="G21" s="223"/>
      <c r="H21" s="224"/>
    </row>
    <row r="22" spans="1:8" ht="15.75" thickTop="1">
      <c r="A22" s="121"/>
      <c r="B22" s="129"/>
      <c r="C22" s="225" t="s">
        <v>5</v>
      </c>
      <c r="D22" s="191"/>
      <c r="E22" s="192" t="s">
        <v>6</v>
      </c>
      <c r="F22" s="193"/>
      <c r="G22" s="128"/>
      <c r="H22" s="130"/>
    </row>
    <row r="23" spans="1:8" ht="13.5" customHeight="1">
      <c r="A23" s="121"/>
      <c r="B23" s="131"/>
      <c r="C23" s="226" t="s">
        <v>7</v>
      </c>
      <c r="D23" s="227"/>
      <c r="E23" s="228" t="s">
        <v>8</v>
      </c>
      <c r="F23" s="229"/>
      <c r="G23" s="132"/>
      <c r="H23" s="133"/>
    </row>
    <row r="24" spans="1:8" ht="13.5" customHeight="1">
      <c r="A24" s="121"/>
      <c r="B24" s="131"/>
      <c r="C24" s="214" t="s">
        <v>20</v>
      </c>
      <c r="D24" s="215"/>
      <c r="E24" s="216" t="s">
        <v>14</v>
      </c>
      <c r="F24" s="213"/>
      <c r="G24" s="132"/>
      <c r="H24" s="133"/>
    </row>
    <row r="25" spans="1:8" ht="13.5" customHeight="1">
      <c r="A25" s="121"/>
      <c r="B25" s="131"/>
      <c r="C25" s="214" t="s">
        <v>9</v>
      </c>
      <c r="D25" s="215"/>
      <c r="E25" s="216" t="s">
        <v>10</v>
      </c>
      <c r="F25" s="213"/>
      <c r="G25" s="132"/>
      <c r="H25" s="133"/>
    </row>
    <row r="26" spans="1:8" ht="22.9" customHeight="1">
      <c r="A26" s="121"/>
      <c r="B26" s="131"/>
      <c r="C26" s="214" t="s">
        <v>21</v>
      </c>
      <c r="D26" s="215"/>
      <c r="E26" s="230" t="s">
        <v>22</v>
      </c>
      <c r="F26" s="231"/>
      <c r="G26" s="132"/>
      <c r="H26" s="133"/>
    </row>
    <row r="27" spans="1:8" ht="69.75" customHeight="1">
      <c r="A27" s="121"/>
      <c r="B27" s="131"/>
      <c r="C27" s="232" t="s">
        <v>23</v>
      </c>
      <c r="D27" s="233"/>
      <c r="E27" s="234" t="s">
        <v>24</v>
      </c>
      <c r="F27" s="235"/>
      <c r="G27" s="132"/>
      <c r="H27" s="134"/>
    </row>
    <row r="28" spans="1:8" ht="34.5" customHeight="1">
      <c r="B28" s="135"/>
      <c r="C28" s="236" t="s">
        <v>25</v>
      </c>
      <c r="D28" s="233"/>
      <c r="E28" s="234" t="s">
        <v>26</v>
      </c>
      <c r="F28" s="235"/>
      <c r="G28" s="132"/>
      <c r="H28" s="134"/>
    </row>
    <row r="29" spans="1:8" ht="27.75" customHeight="1">
      <c r="B29" s="135"/>
      <c r="C29" s="236" t="s">
        <v>27</v>
      </c>
      <c r="D29" s="233"/>
      <c r="E29" s="234" t="s">
        <v>28</v>
      </c>
      <c r="F29" s="235"/>
      <c r="G29" s="132"/>
      <c r="H29" s="134"/>
    </row>
    <row r="30" spans="1:8" ht="28.5" customHeight="1">
      <c r="B30" s="135"/>
      <c r="C30" s="236" t="s">
        <v>29</v>
      </c>
      <c r="D30" s="233"/>
      <c r="E30" s="234" t="s">
        <v>30</v>
      </c>
      <c r="F30" s="235"/>
      <c r="G30" s="132"/>
      <c r="H30" s="134"/>
    </row>
    <row r="31" spans="1:8" ht="72.75" customHeight="1">
      <c r="B31" s="135"/>
      <c r="C31" s="236" t="s">
        <v>31</v>
      </c>
      <c r="D31" s="233"/>
      <c r="E31" s="234" t="s">
        <v>32</v>
      </c>
      <c r="F31" s="235"/>
      <c r="G31" s="132"/>
      <c r="H31" s="134"/>
    </row>
    <row r="32" spans="1:8" ht="64.5" customHeight="1">
      <c r="B32" s="135"/>
      <c r="C32" s="236" t="s">
        <v>33</v>
      </c>
      <c r="D32" s="233"/>
      <c r="E32" s="234" t="s">
        <v>34</v>
      </c>
      <c r="F32" s="235"/>
      <c r="G32" s="132"/>
      <c r="H32" s="134"/>
    </row>
    <row r="33" spans="2:8" ht="71.25" customHeight="1">
      <c r="B33" s="135"/>
      <c r="C33" s="237" t="s">
        <v>35</v>
      </c>
      <c r="D33" s="232"/>
      <c r="E33" s="234" t="s">
        <v>36</v>
      </c>
      <c r="F33" s="235"/>
      <c r="G33" s="132"/>
      <c r="H33" s="134"/>
    </row>
    <row r="34" spans="2:8" ht="55.5" customHeight="1">
      <c r="B34" s="135"/>
      <c r="C34" s="237" t="s">
        <v>37</v>
      </c>
      <c r="D34" s="232"/>
      <c r="E34" s="234" t="s">
        <v>38</v>
      </c>
      <c r="F34" s="235"/>
      <c r="G34" s="132"/>
      <c r="H34" s="134"/>
    </row>
    <row r="35" spans="2:8" ht="42" customHeight="1">
      <c r="B35" s="135"/>
      <c r="C35" s="237" t="s">
        <v>39</v>
      </c>
      <c r="D35" s="232"/>
      <c r="E35" s="234" t="s">
        <v>40</v>
      </c>
      <c r="F35" s="235"/>
      <c r="G35" s="132"/>
      <c r="H35" s="134"/>
    </row>
    <row r="36" spans="2:8" ht="59.25" customHeight="1">
      <c r="B36" s="135"/>
      <c r="C36" s="237" t="s">
        <v>41</v>
      </c>
      <c r="D36" s="232"/>
      <c r="E36" s="234" t="s">
        <v>42</v>
      </c>
      <c r="F36" s="235"/>
      <c r="G36" s="132"/>
      <c r="H36" s="134"/>
    </row>
    <row r="37" spans="2:8" ht="23.25" customHeight="1">
      <c r="B37" s="135"/>
      <c r="C37" s="237" t="s">
        <v>43</v>
      </c>
      <c r="D37" s="232"/>
      <c r="E37" s="234" t="s">
        <v>44</v>
      </c>
      <c r="F37" s="235"/>
      <c r="G37" s="132"/>
      <c r="H37" s="134"/>
    </row>
    <row r="38" spans="2:8" ht="30.75" customHeight="1">
      <c r="B38" s="135"/>
      <c r="C38" s="237" t="s">
        <v>45</v>
      </c>
      <c r="D38" s="232"/>
      <c r="E38" s="234" t="s">
        <v>46</v>
      </c>
      <c r="F38" s="235"/>
      <c r="G38" s="132"/>
      <c r="H38" s="134"/>
    </row>
    <row r="39" spans="2:8" ht="35.25" customHeight="1">
      <c r="B39" s="135"/>
      <c r="C39" s="237" t="s">
        <v>45</v>
      </c>
      <c r="D39" s="232"/>
      <c r="E39" s="234" t="s">
        <v>46</v>
      </c>
      <c r="F39" s="235"/>
      <c r="G39" s="132"/>
      <c r="H39" s="134"/>
    </row>
    <row r="40" spans="2:8" ht="33" customHeight="1">
      <c r="B40" s="135"/>
      <c r="C40" s="237" t="s">
        <v>47</v>
      </c>
      <c r="D40" s="232"/>
      <c r="E40" s="234" t="s">
        <v>48</v>
      </c>
      <c r="F40" s="235"/>
      <c r="G40" s="132"/>
      <c r="H40" s="134"/>
    </row>
    <row r="41" spans="2:8" ht="30" customHeight="1">
      <c r="B41" s="135"/>
      <c r="C41" s="237" t="s">
        <v>49</v>
      </c>
      <c r="D41" s="232"/>
      <c r="E41" s="234" t="s">
        <v>50</v>
      </c>
      <c r="F41" s="235"/>
      <c r="G41" s="132"/>
      <c r="H41" s="134"/>
    </row>
    <row r="42" spans="2:8" ht="35.25" customHeight="1">
      <c r="B42" s="135"/>
      <c r="C42" s="237" t="s">
        <v>51</v>
      </c>
      <c r="D42" s="232"/>
      <c r="E42" s="234" t="s">
        <v>52</v>
      </c>
      <c r="F42" s="235"/>
      <c r="G42" s="132"/>
      <c r="H42" s="134"/>
    </row>
    <row r="43" spans="2:8" ht="31.5" customHeight="1">
      <c r="B43" s="135"/>
      <c r="C43" s="237" t="s">
        <v>53</v>
      </c>
      <c r="D43" s="232"/>
      <c r="E43" s="234" t="s">
        <v>54</v>
      </c>
      <c r="F43" s="235"/>
      <c r="G43" s="132"/>
      <c r="H43" s="134"/>
    </row>
    <row r="44" spans="2:8" ht="54" customHeight="1">
      <c r="B44" s="135"/>
      <c r="C44" s="237" t="s">
        <v>55</v>
      </c>
      <c r="D44" s="232"/>
      <c r="E44" s="234" t="s">
        <v>56</v>
      </c>
      <c r="F44" s="235"/>
      <c r="G44" s="132"/>
      <c r="H44" s="134"/>
    </row>
    <row r="45" spans="2:8" ht="59.25" customHeight="1">
      <c r="B45" s="135"/>
      <c r="C45" s="237" t="s">
        <v>57</v>
      </c>
      <c r="D45" s="232"/>
      <c r="E45" s="234" t="s">
        <v>58</v>
      </c>
      <c r="F45" s="235"/>
      <c r="G45" s="132"/>
      <c r="H45" s="134"/>
    </row>
    <row r="46" spans="2:8" ht="84" customHeight="1">
      <c r="B46" s="135"/>
      <c r="C46" s="237" t="s">
        <v>59</v>
      </c>
      <c r="D46" s="232"/>
      <c r="E46" s="234" t="s">
        <v>60</v>
      </c>
      <c r="F46" s="235"/>
      <c r="G46" s="132"/>
      <c r="H46" s="134"/>
    </row>
    <row r="47" spans="2:8" ht="82.5" customHeight="1">
      <c r="B47" s="135"/>
      <c r="C47" s="237" t="s">
        <v>61</v>
      </c>
      <c r="D47" s="232"/>
      <c r="E47" s="234" t="s">
        <v>62</v>
      </c>
      <c r="F47" s="235"/>
      <c r="G47" s="132"/>
      <c r="H47" s="134"/>
    </row>
    <row r="48" spans="2:8" ht="46.5" customHeight="1" thickBot="1">
      <c r="B48" s="135"/>
      <c r="C48" s="238"/>
      <c r="D48" s="239"/>
      <c r="E48" s="240"/>
      <c r="F48" s="241"/>
      <c r="G48" s="132"/>
      <c r="H48" s="134"/>
    </row>
    <row r="49" spans="2:8" ht="6.75" customHeight="1" thickTop="1">
      <c r="B49" s="135"/>
      <c r="C49" s="136"/>
      <c r="D49" s="136"/>
      <c r="E49" s="137"/>
      <c r="F49" s="137"/>
      <c r="G49" s="132"/>
      <c r="H49" s="134"/>
    </row>
    <row r="50" spans="2:8">
      <c r="B50" s="135"/>
      <c r="C50" s="138"/>
      <c r="D50" s="138"/>
      <c r="E50" s="138"/>
      <c r="F50" s="138"/>
      <c r="G50" s="132"/>
      <c r="H50" s="134"/>
    </row>
    <row r="51" spans="2:8" ht="21" customHeight="1">
      <c r="B51" s="139" t="s">
        <v>63</v>
      </c>
      <c r="C51" s="138"/>
      <c r="D51" s="138"/>
      <c r="E51" s="138"/>
      <c r="F51" s="138"/>
      <c r="G51" s="138"/>
      <c r="H51" s="140"/>
    </row>
    <row r="52" spans="2:8" ht="20.25" customHeight="1">
      <c r="B52" s="139" t="s">
        <v>64</v>
      </c>
      <c r="C52" s="138"/>
      <c r="D52" s="138"/>
      <c r="E52" s="138"/>
      <c r="F52" s="138"/>
      <c r="G52" s="138"/>
      <c r="H52" s="140"/>
    </row>
    <row r="53" spans="2:8" ht="20.25" customHeight="1">
      <c r="B53" s="139" t="s">
        <v>65</v>
      </c>
      <c r="C53" s="138"/>
      <c r="D53" s="138"/>
      <c r="E53" s="138"/>
      <c r="F53" s="138"/>
      <c r="G53" s="138"/>
      <c r="H53" s="140"/>
    </row>
    <row r="54" spans="2:8" ht="20.25" customHeight="1">
      <c r="B54" s="139" t="s">
        <v>66</v>
      </c>
      <c r="C54" s="138"/>
      <c r="D54" s="138"/>
      <c r="E54" s="138"/>
      <c r="F54" s="138"/>
      <c r="G54" s="138"/>
      <c r="H54" s="140"/>
    </row>
    <row r="55" spans="2:8" ht="14.65" customHeight="1">
      <c r="B55" s="139" t="s">
        <v>67</v>
      </c>
      <c r="C55" s="138"/>
      <c r="D55" s="138"/>
      <c r="E55" s="138"/>
      <c r="F55" s="138"/>
      <c r="G55" s="138"/>
      <c r="H55" s="140"/>
    </row>
    <row r="56" spans="2:8" ht="15.75" thickBot="1">
      <c r="B56" s="141"/>
      <c r="C56" s="142"/>
      <c r="D56" s="142"/>
      <c r="E56" s="142"/>
      <c r="F56" s="142"/>
      <c r="G56" s="142"/>
      <c r="H56" s="143"/>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156</v>
      </c>
    </row>
    <row r="4" spans="1:1">
      <c r="A4" s="10" t="s">
        <v>166</v>
      </c>
    </row>
    <row r="5" spans="1:1">
      <c r="A5" s="10" t="s">
        <v>267</v>
      </c>
    </row>
    <row r="6" spans="1:1">
      <c r="A6" s="10" t="s">
        <v>269</v>
      </c>
    </row>
    <row r="7" spans="1:1">
      <c r="A7" s="10" t="s">
        <v>157</v>
      </c>
    </row>
    <row r="8" spans="1:1">
      <c r="A8" s="10" t="s">
        <v>158</v>
      </c>
    </row>
    <row r="9" spans="1:1">
      <c r="A9" s="10" t="s">
        <v>275</v>
      </c>
    </row>
    <row r="10" spans="1:1">
      <c r="A10" s="10" t="s">
        <v>159</v>
      </c>
    </row>
    <row r="11" spans="1:1">
      <c r="A11" s="10" t="s">
        <v>278</v>
      </c>
    </row>
    <row r="12" spans="1:1">
      <c r="A12" s="10" t="s">
        <v>297</v>
      </c>
    </row>
    <row r="13" spans="1:1">
      <c r="A13" s="10" t="s">
        <v>298</v>
      </c>
    </row>
    <row r="14" spans="1:1">
      <c r="A14" s="10" t="s">
        <v>299</v>
      </c>
    </row>
    <row r="16" spans="1:1">
      <c r="A16" s="10" t="s">
        <v>300</v>
      </c>
    </row>
    <row r="17" spans="1:1">
      <c r="A17" s="10" t="s">
        <v>284</v>
      </c>
    </row>
    <row r="18" spans="1:1">
      <c r="A18" s="10" t="s">
        <v>286</v>
      </c>
    </row>
    <row r="20" spans="1:1">
      <c r="A20" s="10" t="s">
        <v>289</v>
      </c>
    </row>
    <row r="21" spans="1:1">
      <c r="A21" s="10" t="s">
        <v>290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2"/>
  <sheetViews>
    <sheetView showGridLines="0" zoomScale="90" zoomScaleNormal="90" workbookViewId="0">
      <selection activeCell="B1" sqref="B1"/>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4" t="s">
        <v>68</v>
      </c>
    </row>
    <row r="2" spans="2:52" ht="18" customHeight="1" thickBot="1">
      <c r="B2" s="253"/>
      <c r="C2" s="256" t="s">
        <v>69</v>
      </c>
      <c r="D2" s="257"/>
      <c r="E2" s="257"/>
      <c r="F2" s="145" t="s">
        <v>70</v>
      </c>
      <c r="AZ2" s="144" t="s">
        <v>71</v>
      </c>
    </row>
    <row r="3" spans="2:52" ht="18" customHeight="1" thickBot="1">
      <c r="B3" s="254"/>
      <c r="C3" s="258"/>
      <c r="D3" s="259"/>
      <c r="E3" s="259"/>
      <c r="F3" s="146" t="s">
        <v>72</v>
      </c>
      <c r="AZ3" s="144" t="s">
        <v>73</v>
      </c>
    </row>
    <row r="4" spans="2:52" ht="18" customHeight="1" thickBot="1">
      <c r="B4" s="254"/>
      <c r="C4" s="258"/>
      <c r="D4" s="259"/>
      <c r="E4" s="259"/>
      <c r="F4" s="146" t="s">
        <v>74</v>
      </c>
      <c r="AZ4" s="144" t="s">
        <v>75</v>
      </c>
    </row>
    <row r="5" spans="2:52" ht="18" customHeight="1" thickBot="1">
      <c r="B5" s="255"/>
      <c r="C5" s="260"/>
      <c r="D5" s="261"/>
      <c r="E5" s="261"/>
      <c r="F5" s="146" t="s">
        <v>76</v>
      </c>
      <c r="AZ5" s="147"/>
    </row>
    <row r="6" spans="2:52" ht="18" customHeight="1" thickBot="1">
      <c r="B6" s="148"/>
      <c r="C6" s="149"/>
      <c r="D6" s="149"/>
      <c r="E6" s="149"/>
      <c r="F6" s="150"/>
      <c r="AZ6" s="147"/>
    </row>
    <row r="7" spans="2:52" ht="33.4" customHeight="1">
      <c r="B7" s="151" t="s">
        <v>77</v>
      </c>
      <c r="C7" s="262" t="s">
        <v>78</v>
      </c>
      <c r="D7" s="263"/>
      <c r="E7" s="263"/>
      <c r="F7" s="264"/>
      <c r="AZ7" s="147"/>
    </row>
    <row r="8" spans="2:52" ht="53.25" customHeight="1" thickBot="1">
      <c r="B8" s="152" t="s">
        <v>79</v>
      </c>
      <c r="C8" s="265" t="s">
        <v>80</v>
      </c>
      <c r="D8" s="266"/>
      <c r="E8" s="266"/>
      <c r="F8" s="267"/>
      <c r="AZ8" s="147"/>
    </row>
    <row r="9" spans="2:52" ht="16.5" thickBot="1">
      <c r="B9" s="268"/>
      <c r="C9" s="268"/>
      <c r="D9" s="268"/>
      <c r="E9" s="268"/>
      <c r="F9" s="268"/>
    </row>
    <row r="10" spans="2:52" ht="15.6" customHeight="1" thickBot="1">
      <c r="B10" s="242" t="s">
        <v>69</v>
      </c>
      <c r="C10" s="243"/>
      <c r="D10" s="243"/>
      <c r="E10" s="243"/>
      <c r="F10" s="244"/>
    </row>
    <row r="11" spans="2:52" ht="32.25" thickBot="1">
      <c r="B11" s="245" t="s">
        <v>81</v>
      </c>
      <c r="C11" s="246"/>
      <c r="D11" s="153" t="s">
        <v>82</v>
      </c>
      <c r="E11" s="153" t="s">
        <v>83</v>
      </c>
      <c r="F11" s="154" t="s">
        <v>84</v>
      </c>
    </row>
    <row r="12" spans="2:52" ht="188.25" customHeight="1" thickBot="1">
      <c r="B12" s="247" t="s">
        <v>85</v>
      </c>
      <c r="C12" s="248"/>
      <c r="D12" s="155" t="s">
        <v>86</v>
      </c>
      <c r="E12" s="156" t="s">
        <v>87</v>
      </c>
      <c r="F12" s="157" t="s">
        <v>88</v>
      </c>
    </row>
    <row r="14" spans="2:52" ht="18">
      <c r="B14" s="249" t="s">
        <v>89</v>
      </c>
      <c r="C14" s="249"/>
      <c r="D14" s="249"/>
      <c r="E14" s="249"/>
      <c r="F14" s="249"/>
    </row>
    <row r="15" spans="2:52" ht="15.75">
      <c r="B15" s="158"/>
    </row>
    <row r="16" spans="2:52" ht="15.75" thickBot="1">
      <c r="B16" s="159"/>
    </row>
    <row r="17" spans="2:6" ht="16.5" thickBot="1">
      <c r="B17" s="250" t="s">
        <v>90</v>
      </c>
      <c r="C17" s="251"/>
      <c r="D17" s="252"/>
      <c r="E17" s="250" t="s">
        <v>91</v>
      </c>
      <c r="F17" s="252"/>
    </row>
    <row r="18" spans="2:6" ht="15" customHeight="1">
      <c r="B18" s="274" t="s">
        <v>92</v>
      </c>
      <c r="C18" s="275"/>
      <c r="D18" s="276"/>
      <c r="E18" s="277" t="s">
        <v>93</v>
      </c>
      <c r="F18" s="278"/>
    </row>
    <row r="19" spans="2:6" ht="15" customHeight="1">
      <c r="B19" s="269" t="s">
        <v>94</v>
      </c>
      <c r="C19" s="270"/>
      <c r="D19" s="271"/>
      <c r="E19" s="269"/>
      <c r="F19" s="271"/>
    </row>
    <row r="20" spans="2:6" ht="15" customHeight="1">
      <c r="B20" s="269" t="s">
        <v>95</v>
      </c>
      <c r="C20" s="270"/>
      <c r="D20" s="271"/>
      <c r="E20" s="272"/>
      <c r="F20" s="273"/>
    </row>
    <row r="21" spans="2:6" ht="32.25" customHeight="1">
      <c r="B21" s="269" t="s">
        <v>96</v>
      </c>
      <c r="C21" s="270"/>
      <c r="D21" s="271"/>
      <c r="E21" s="279"/>
      <c r="F21" s="280"/>
    </row>
    <row r="22" spans="2:6" ht="30.75" customHeight="1">
      <c r="B22" s="281" t="s">
        <v>97</v>
      </c>
      <c r="C22" s="282"/>
      <c r="D22" s="283"/>
      <c r="E22" s="279"/>
      <c r="F22" s="280"/>
    </row>
    <row r="23" spans="2:6" ht="15" customHeight="1">
      <c r="B23" s="281" t="s">
        <v>98</v>
      </c>
      <c r="C23" s="282"/>
      <c r="D23" s="283"/>
      <c r="E23" s="272"/>
      <c r="F23" s="273"/>
    </row>
    <row r="24" spans="2:6" ht="15.75" customHeight="1">
      <c r="B24" s="284" t="s">
        <v>99</v>
      </c>
      <c r="C24" s="285"/>
      <c r="D24" s="286"/>
      <c r="E24" s="279"/>
      <c r="F24" s="280"/>
    </row>
    <row r="25" spans="2:6" ht="16.5" hidden="1">
      <c r="B25" s="287"/>
      <c r="C25" s="288"/>
      <c r="D25" s="289"/>
      <c r="E25" s="290"/>
      <c r="F25" s="291"/>
    </row>
    <row r="26" spans="2:6" ht="15" hidden="1" customHeight="1">
      <c r="B26" s="292"/>
      <c r="C26" s="293"/>
      <c r="D26" s="294"/>
      <c r="E26" s="295"/>
      <c r="F26" s="296"/>
    </row>
    <row r="27" spans="2:6" ht="15" hidden="1" customHeight="1">
      <c r="B27" s="287"/>
      <c r="C27" s="288"/>
      <c r="D27" s="289"/>
      <c r="E27" s="295"/>
      <c r="F27" s="296"/>
    </row>
    <row r="28" spans="2:6" ht="15" hidden="1" customHeight="1">
      <c r="B28" s="287"/>
      <c r="C28" s="288"/>
      <c r="D28" s="289"/>
      <c r="E28" s="295"/>
      <c r="F28" s="296"/>
    </row>
    <row r="29" spans="2:6" ht="15" customHeight="1">
      <c r="B29" s="287"/>
      <c r="C29" s="288"/>
      <c r="D29" s="289"/>
      <c r="E29" s="297"/>
      <c r="F29" s="298"/>
    </row>
    <row r="30" spans="2:6" ht="15" customHeight="1" thickBot="1">
      <c r="B30" s="299"/>
      <c r="C30" s="300"/>
      <c r="D30" s="301"/>
      <c r="E30" s="302"/>
      <c r="F30" s="303"/>
    </row>
    <row r="31" spans="2:6" ht="15" customHeight="1" thickBot="1">
      <c r="B31" s="304" t="s">
        <v>100</v>
      </c>
      <c r="C31" s="305"/>
      <c r="D31" s="305"/>
      <c r="E31" s="250" t="s">
        <v>101</v>
      </c>
      <c r="F31" s="252"/>
    </row>
    <row r="32" spans="2:6" ht="43.5" customHeight="1">
      <c r="B32" s="306" t="s">
        <v>102</v>
      </c>
      <c r="C32" s="307"/>
      <c r="D32" s="308"/>
      <c r="E32" s="309" t="s">
        <v>103</v>
      </c>
      <c r="F32" s="308"/>
    </row>
    <row r="33" spans="2:6" ht="31.5" customHeight="1">
      <c r="B33" s="279" t="s">
        <v>104</v>
      </c>
      <c r="C33" s="310"/>
      <c r="D33" s="280"/>
      <c r="E33" s="311" t="s">
        <v>105</v>
      </c>
      <c r="F33" s="280"/>
    </row>
    <row r="34" spans="2:6" ht="33.75" customHeight="1">
      <c r="B34" s="279" t="s">
        <v>106</v>
      </c>
      <c r="C34" s="310"/>
      <c r="D34" s="280"/>
      <c r="E34" s="311" t="s">
        <v>107</v>
      </c>
      <c r="F34" s="280"/>
    </row>
    <row r="35" spans="2:6" ht="33" customHeight="1">
      <c r="B35" s="279" t="s">
        <v>108</v>
      </c>
      <c r="C35" s="310"/>
      <c r="D35" s="280"/>
      <c r="E35" s="311" t="s">
        <v>109</v>
      </c>
      <c r="F35" s="280"/>
    </row>
    <row r="36" spans="2:6" ht="16.5">
      <c r="B36" s="272" t="s">
        <v>110</v>
      </c>
      <c r="C36" s="312"/>
      <c r="D36" s="273"/>
      <c r="E36" s="313"/>
      <c r="F36" s="271"/>
    </row>
    <row r="37" spans="2:6" ht="16.5" hidden="1">
      <c r="B37" s="272"/>
      <c r="C37" s="312"/>
      <c r="D37" s="273"/>
      <c r="E37" s="314"/>
      <c r="F37" s="273"/>
    </row>
    <row r="38" spans="2:6" ht="16.5" hidden="1">
      <c r="B38" s="272"/>
      <c r="C38" s="312"/>
      <c r="D38" s="273"/>
      <c r="E38" s="311"/>
      <c r="F38" s="280"/>
    </row>
    <row r="39" spans="2:6" ht="16.5" hidden="1">
      <c r="B39" s="272"/>
      <c r="C39" s="312"/>
      <c r="D39" s="273"/>
      <c r="E39" s="311"/>
      <c r="F39" s="280"/>
    </row>
    <row r="40" spans="2:6" ht="16.5" hidden="1">
      <c r="B40" s="279"/>
      <c r="C40" s="310"/>
      <c r="D40" s="280"/>
      <c r="E40" s="311"/>
      <c r="F40" s="280"/>
    </row>
    <row r="41" spans="2:6" ht="16.5">
      <c r="B41" s="320"/>
      <c r="C41" s="321"/>
      <c r="D41" s="322"/>
      <c r="E41" s="321"/>
      <c r="F41" s="322"/>
    </row>
    <row r="42" spans="2:6" ht="17.25" thickBot="1">
      <c r="B42" s="315"/>
      <c r="C42" s="316"/>
      <c r="D42" s="317"/>
      <c r="E42" s="318"/>
      <c r="F42" s="319"/>
    </row>
  </sheetData>
  <mergeCells count="61">
    <mergeCell ref="B42:D42"/>
    <mergeCell ref="E42:F42"/>
    <mergeCell ref="B39:D39"/>
    <mergeCell ref="E39:F39"/>
    <mergeCell ref="B40:D40"/>
    <mergeCell ref="E40:F40"/>
    <mergeCell ref="B41:D41"/>
    <mergeCell ref="E41:F41"/>
    <mergeCell ref="B36:D36"/>
    <mergeCell ref="E36:F36"/>
    <mergeCell ref="B37:D37"/>
    <mergeCell ref="E37:F37"/>
    <mergeCell ref="B38:D38"/>
    <mergeCell ref="E38:F38"/>
    <mergeCell ref="B33:D33"/>
    <mergeCell ref="E33:F33"/>
    <mergeCell ref="B34:D34"/>
    <mergeCell ref="E34:F34"/>
    <mergeCell ref="B35:D35"/>
    <mergeCell ref="E35:F35"/>
    <mergeCell ref="B30:D30"/>
    <mergeCell ref="E30:F30"/>
    <mergeCell ref="B31:D31"/>
    <mergeCell ref="E31:F31"/>
    <mergeCell ref="B32:D32"/>
    <mergeCell ref="E32:F32"/>
    <mergeCell ref="B27:D27"/>
    <mergeCell ref="E27:F27"/>
    <mergeCell ref="B28:D28"/>
    <mergeCell ref="E28:F28"/>
    <mergeCell ref="B29:D29"/>
    <mergeCell ref="E29:F29"/>
    <mergeCell ref="B24:D24"/>
    <mergeCell ref="E24:F24"/>
    <mergeCell ref="B25:D25"/>
    <mergeCell ref="E25:F25"/>
    <mergeCell ref="B26:D26"/>
    <mergeCell ref="E26:F26"/>
    <mergeCell ref="B21:D21"/>
    <mergeCell ref="E21:F21"/>
    <mergeCell ref="B22:D22"/>
    <mergeCell ref="E22:F22"/>
    <mergeCell ref="B23:D23"/>
    <mergeCell ref="E23:F23"/>
    <mergeCell ref="B19:D19"/>
    <mergeCell ref="E19:F19"/>
    <mergeCell ref="B20:D20"/>
    <mergeCell ref="E20:F20"/>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CV110"/>
  <sheetViews>
    <sheetView tabSelected="1" zoomScaleNormal="100" workbookViewId="0">
      <selection activeCell="C7" sqref="C7:N7"/>
    </sheetView>
  </sheetViews>
  <sheetFormatPr defaultColWidth="11.42578125" defaultRowHeight="16.5"/>
  <cols>
    <col min="1" max="1" width="4" style="2" bestFit="1" customWidth="1"/>
    <col min="2" max="2" width="14.140625" style="2" customWidth="1"/>
    <col min="3" max="3" width="15.42578125" style="2" customWidth="1"/>
    <col min="4" max="4" width="25.85546875" style="2" customWidth="1"/>
    <col min="5" max="5" width="38.285156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2"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6.28515625" style="1" customWidth="1"/>
    <col min="32" max="32" width="29.71093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100" ht="15" customHeight="1">
      <c r="A1" s="411"/>
      <c r="B1" s="412"/>
      <c r="C1" s="412"/>
      <c r="D1" s="413"/>
      <c r="E1" s="431" t="s">
        <v>111</v>
      </c>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3"/>
      <c r="AJ1" s="426" t="s">
        <v>112</v>
      </c>
      <c r="AK1" s="427"/>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row>
    <row r="2" spans="1:100" ht="15" customHeight="1">
      <c r="A2" s="414"/>
      <c r="B2" s="415"/>
      <c r="C2" s="415"/>
      <c r="D2" s="416"/>
      <c r="E2" s="434"/>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6"/>
      <c r="AJ2" s="428" t="s">
        <v>113</v>
      </c>
      <c r="AK2" s="429"/>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row>
    <row r="3" spans="1:100" ht="15" customHeight="1">
      <c r="A3" s="414"/>
      <c r="B3" s="415"/>
      <c r="C3" s="415"/>
      <c r="D3" s="416"/>
      <c r="E3" s="434"/>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6"/>
      <c r="AJ3" s="428" t="s">
        <v>114</v>
      </c>
      <c r="AK3" s="430"/>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row>
    <row r="4" spans="1:100" ht="15" customHeight="1">
      <c r="A4" s="417"/>
      <c r="B4" s="418"/>
      <c r="C4" s="418"/>
      <c r="D4" s="419"/>
      <c r="E4" s="437"/>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9"/>
      <c r="AJ4" s="426" t="s">
        <v>115</v>
      </c>
      <c r="AK4" s="427"/>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row>
    <row r="5" spans="1:100" ht="16.5" customHeight="1">
      <c r="A5" s="27"/>
      <c r="B5" s="28"/>
      <c r="C5" s="27"/>
      <c r="D5" s="27"/>
      <c r="E5" s="8"/>
      <c r="F5" s="26"/>
      <c r="G5" s="8"/>
      <c r="H5" s="8"/>
      <c r="I5" s="8"/>
      <c r="J5" s="8"/>
      <c r="K5" s="8"/>
      <c r="L5" s="8"/>
      <c r="M5" s="8"/>
      <c r="N5" s="8"/>
      <c r="O5" s="8"/>
      <c r="P5" s="181"/>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row>
    <row r="6" spans="1:100" ht="26.25" customHeight="1">
      <c r="A6" s="359" t="s">
        <v>116</v>
      </c>
      <c r="B6" s="360"/>
      <c r="C6" s="420" t="s">
        <v>78</v>
      </c>
      <c r="D6" s="421"/>
      <c r="E6" s="421"/>
      <c r="F6" s="421"/>
      <c r="G6" s="421"/>
      <c r="H6" s="421"/>
      <c r="I6" s="421"/>
      <c r="J6" s="421"/>
      <c r="K6" s="421"/>
      <c r="L6" s="421"/>
      <c r="M6" s="421"/>
      <c r="N6" s="422"/>
      <c r="O6" s="440"/>
      <c r="P6" s="440"/>
      <c r="Q6" s="440"/>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row>
    <row r="7" spans="1:100" ht="53.25" customHeight="1">
      <c r="A7" s="359" t="s">
        <v>117</v>
      </c>
      <c r="B7" s="360"/>
      <c r="C7" s="366" t="s">
        <v>118</v>
      </c>
      <c r="D7" s="367"/>
      <c r="E7" s="367"/>
      <c r="F7" s="367"/>
      <c r="G7" s="367"/>
      <c r="H7" s="367"/>
      <c r="I7" s="367"/>
      <c r="J7" s="367"/>
      <c r="K7" s="367"/>
      <c r="L7" s="367"/>
      <c r="M7" s="367"/>
      <c r="N7" s="368"/>
      <c r="O7" s="8"/>
      <c r="P7" s="181"/>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row>
    <row r="8" spans="1:100" ht="52.5" customHeight="1">
      <c r="A8" s="359" t="s">
        <v>119</v>
      </c>
      <c r="B8" s="360"/>
      <c r="C8" s="366" t="s">
        <v>80</v>
      </c>
      <c r="D8" s="367"/>
      <c r="E8" s="367"/>
      <c r="F8" s="367"/>
      <c r="G8" s="367"/>
      <c r="H8" s="367"/>
      <c r="I8" s="367"/>
      <c r="J8" s="367"/>
      <c r="K8" s="367"/>
      <c r="L8" s="367"/>
      <c r="M8" s="367"/>
      <c r="N8" s="368"/>
      <c r="O8" s="8"/>
      <c r="P8" s="181"/>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row>
    <row r="9" spans="1:100">
      <c r="A9" s="423" t="s">
        <v>120</v>
      </c>
      <c r="B9" s="424"/>
      <c r="C9" s="424"/>
      <c r="D9" s="424"/>
      <c r="E9" s="424"/>
      <c r="F9" s="424"/>
      <c r="G9" s="425"/>
      <c r="H9" s="423" t="s">
        <v>121</v>
      </c>
      <c r="I9" s="424"/>
      <c r="J9" s="424"/>
      <c r="K9" s="424"/>
      <c r="L9" s="424"/>
      <c r="M9" s="424"/>
      <c r="N9" s="425"/>
      <c r="O9" s="423" t="s">
        <v>122</v>
      </c>
      <c r="P9" s="424"/>
      <c r="Q9" s="424"/>
      <c r="R9" s="424"/>
      <c r="S9" s="424"/>
      <c r="T9" s="424"/>
      <c r="U9" s="424"/>
      <c r="V9" s="424"/>
      <c r="W9" s="425"/>
      <c r="X9" s="423" t="s">
        <v>123</v>
      </c>
      <c r="Y9" s="424"/>
      <c r="Z9" s="424"/>
      <c r="AA9" s="424"/>
      <c r="AB9" s="424"/>
      <c r="AC9" s="424"/>
      <c r="AD9" s="425"/>
      <c r="AE9" s="423" t="s">
        <v>124</v>
      </c>
      <c r="AF9" s="424"/>
      <c r="AG9" s="424"/>
      <c r="AH9" s="424"/>
      <c r="AI9" s="424"/>
      <c r="AJ9" s="424"/>
      <c r="AK9" s="425"/>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row>
    <row r="10" spans="1:100" ht="16.5" customHeight="1">
      <c r="A10" s="361" t="s">
        <v>125</v>
      </c>
      <c r="B10" s="354" t="s">
        <v>23</v>
      </c>
      <c r="C10" s="348" t="s">
        <v>25</v>
      </c>
      <c r="D10" s="348" t="s">
        <v>27</v>
      </c>
      <c r="E10" s="363" t="s">
        <v>29</v>
      </c>
      <c r="F10" s="355" t="s">
        <v>31</v>
      </c>
      <c r="G10" s="348" t="s">
        <v>126</v>
      </c>
      <c r="H10" s="350" t="s">
        <v>127</v>
      </c>
      <c r="I10" s="351" t="s">
        <v>128</v>
      </c>
      <c r="J10" s="355" t="s">
        <v>129</v>
      </c>
      <c r="K10" s="355" t="s">
        <v>130</v>
      </c>
      <c r="L10" s="353" t="s">
        <v>131</v>
      </c>
      <c r="M10" s="351" t="s">
        <v>128</v>
      </c>
      <c r="N10" s="348" t="s">
        <v>37</v>
      </c>
      <c r="O10" s="364" t="s">
        <v>132</v>
      </c>
      <c r="P10" s="349" t="s">
        <v>39</v>
      </c>
      <c r="Q10" s="355" t="s">
        <v>41</v>
      </c>
      <c r="R10" s="349" t="s">
        <v>133</v>
      </c>
      <c r="S10" s="349"/>
      <c r="T10" s="349"/>
      <c r="U10" s="349"/>
      <c r="V10" s="349"/>
      <c r="W10" s="349"/>
      <c r="X10" s="347" t="s">
        <v>134</v>
      </c>
      <c r="Y10" s="347" t="s">
        <v>135</v>
      </c>
      <c r="Z10" s="347" t="s">
        <v>128</v>
      </c>
      <c r="AA10" s="347" t="s">
        <v>136</v>
      </c>
      <c r="AB10" s="347" t="s">
        <v>128</v>
      </c>
      <c r="AC10" s="347" t="s">
        <v>137</v>
      </c>
      <c r="AD10" s="364" t="s">
        <v>57</v>
      </c>
      <c r="AE10" s="349" t="s">
        <v>124</v>
      </c>
      <c r="AF10" s="349" t="s">
        <v>138</v>
      </c>
      <c r="AG10" s="349" t="s">
        <v>139</v>
      </c>
      <c r="AH10" s="355" t="s">
        <v>140</v>
      </c>
      <c r="AI10" s="349" t="s">
        <v>141</v>
      </c>
      <c r="AJ10" s="349" t="s">
        <v>142</v>
      </c>
      <c r="AK10" s="349"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row>
    <row r="11" spans="1:100" s="4" customFormat="1" ht="94.5" customHeight="1">
      <c r="A11" s="362"/>
      <c r="B11" s="354"/>
      <c r="C11" s="349"/>
      <c r="D11" s="349"/>
      <c r="E11" s="354"/>
      <c r="F11" s="348"/>
      <c r="G11" s="349"/>
      <c r="H11" s="348"/>
      <c r="I11" s="352"/>
      <c r="J11" s="348"/>
      <c r="K11" s="348"/>
      <c r="L11" s="352"/>
      <c r="M11" s="352"/>
      <c r="N11" s="349"/>
      <c r="O11" s="365"/>
      <c r="P11" s="349"/>
      <c r="Q11" s="348"/>
      <c r="R11" s="7" t="s">
        <v>143</v>
      </c>
      <c r="S11" s="7" t="s">
        <v>144</v>
      </c>
      <c r="T11" s="7" t="s">
        <v>145</v>
      </c>
      <c r="U11" s="7" t="s">
        <v>146</v>
      </c>
      <c r="V11" s="7" t="s">
        <v>147</v>
      </c>
      <c r="W11" s="7" t="s">
        <v>148</v>
      </c>
      <c r="X11" s="347"/>
      <c r="Y11" s="347"/>
      <c r="Z11" s="347"/>
      <c r="AA11" s="347"/>
      <c r="AB11" s="347"/>
      <c r="AC11" s="347"/>
      <c r="AD11" s="365"/>
      <c r="AE11" s="349"/>
      <c r="AF11" s="349"/>
      <c r="AG11" s="349"/>
      <c r="AH11" s="348"/>
      <c r="AI11" s="349"/>
      <c r="AJ11" s="349"/>
      <c r="AK11" s="349"/>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row>
    <row r="12" spans="1:100" s="3" customFormat="1" ht="93.75" customHeight="1">
      <c r="A12" s="332">
        <v>1</v>
      </c>
      <c r="B12" s="323" t="s">
        <v>149</v>
      </c>
      <c r="C12" s="323" t="s">
        <v>150</v>
      </c>
      <c r="D12" s="323" t="s">
        <v>151</v>
      </c>
      <c r="E12" s="335" t="s">
        <v>152</v>
      </c>
      <c r="F12" s="323" t="s">
        <v>153</v>
      </c>
      <c r="G12" s="326">
        <v>50</v>
      </c>
      <c r="H12" s="329" t="str">
        <f>IF(G12&lt;=0,"",IF(G12&lt;=2,"Muy Baja",IF(G12&lt;=24,"Baja",IF(G12&lt;=500,"Media",IF(G12&lt;=5000,"Alta","Muy Alta")))))</f>
        <v>Media</v>
      </c>
      <c r="I12" s="341">
        <f>IF(H12="","",IF(H12="Muy Baja",0.2,IF(H12="Baja",0.4,IF(H12="Media",0.6,IF(H12="Alta",0.8,IF(H12="Muy Alta",1,))))))</f>
        <v>0.6</v>
      </c>
      <c r="J12" s="344" t="s">
        <v>154</v>
      </c>
      <c r="K12" s="341" t="str">
        <f>IF(NOT(ISERROR(MATCH(J12,'Tabla Impacto'!$B$221:$B$223,0))),'Tabla Impacto'!$F$223&amp;"Por favor no seleccionar los criterios de impacto(Afectación Económica o presupuestal y Pérdida Reputacional)",J12)</f>
        <v xml:space="preserve">     Entre 10 y 50 SMLMV </v>
      </c>
      <c r="L12" s="329" t="str">
        <f>IF(OR(K12='Tabla Impacto'!$C$11,K12='Tabla Impacto'!$D$11),"Leve",IF(OR(K12='Tabla Impacto'!$C$12,K12='Tabla Impacto'!$D$12),"Menor",IF(OR(K12='Tabla Impacto'!$C$13,K12='Tabla Impacto'!$D$13),"Moderado",IF(OR(K12='Tabla Impacto'!$C$14,K12='Tabla Impacto'!$D$14),"Mayor",IF(OR(K12='Tabla Impacto'!$C$15,K12='Tabla Impacto'!$D$15),"Catastrófico","")))))</f>
        <v>Menor</v>
      </c>
      <c r="M12" s="341">
        <f>IF(L12="","",IF(L12="Leve",0.2,IF(L12="Menor",0.4,IF(L12="Moderado",0.6,IF(L12="Mayor",0.8,IF(L12="Catastrófico",1,))))))</f>
        <v>0.4</v>
      </c>
      <c r="N12" s="338"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32">
        <v>1</v>
      </c>
      <c r="P12" s="378" t="s">
        <v>155</v>
      </c>
      <c r="Q12" s="443" t="str">
        <f>IF(OR(R12="Preventivo",R12="Detectivo"),"Probabilidad",IF(R12="Correctivo","Impacto",""))</f>
        <v>Probabilidad</v>
      </c>
      <c r="R12" s="445" t="s">
        <v>156</v>
      </c>
      <c r="S12" s="445" t="s">
        <v>157</v>
      </c>
      <c r="T12" s="449" t="str">
        <f>IF(AND(R12="Preventivo",S12="Automático"),"50%",IF(AND(R12="Preventivo",S12="Manual"),"40%",IF(AND(R12="Detectivo",S12="Automático"),"40%",IF(AND(R12="Detectivo",S12="Manual"),"30%",IF(AND(R12="Correctivo",S12="Automático"),"35%",IF(AND(R12="Correctivo",S12="Manual"),"25%",""))))))</f>
        <v>40%</v>
      </c>
      <c r="U12" s="445" t="s">
        <v>158</v>
      </c>
      <c r="V12" s="445" t="s">
        <v>159</v>
      </c>
      <c r="W12" s="445" t="s">
        <v>160</v>
      </c>
      <c r="X12" s="441">
        <f>IFERROR(IF(Q12="Probabilidad",(I12-(+I12*T12)),IF(Q12="Impacto",I12,"")),"")</f>
        <v>0.36</v>
      </c>
      <c r="Y12" s="451" t="str">
        <f>IFERROR(IF(X12="","",IF(X12&lt;=0.2,"Muy Baja",IF(X12&lt;=0.4,"Baja",IF(X12&lt;=0.6,"Media",IF(X12&lt;=0.8,"Alta","Muy Alta"))))),"")</f>
        <v>Baja</v>
      </c>
      <c r="Z12" s="449">
        <f>+X12</f>
        <v>0.36</v>
      </c>
      <c r="AA12" s="451" t="str">
        <f>IFERROR(IF(AB12="","",IF(AB12&lt;=0.2,"Leve",IF(AB12&lt;=0.4,"Menor",IF(AB12&lt;=0.6,"Moderado",IF(AB12&lt;=0.8,"Mayor","Catastrófico"))))),"")</f>
        <v>Menor</v>
      </c>
      <c r="AB12" s="449">
        <f>IFERROR(IF(Q12="Impacto",(M12-(+M12*T12)),IF(Q12="Probabilidad",M12,"")),"")</f>
        <v>0.4</v>
      </c>
      <c r="AC12" s="44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445" t="s">
        <v>161</v>
      </c>
      <c r="AE12" s="175" t="s">
        <v>162</v>
      </c>
      <c r="AF12" s="175" t="s">
        <v>163</v>
      </c>
      <c r="AG12" s="176">
        <v>45001</v>
      </c>
      <c r="AH12" s="176">
        <v>45275</v>
      </c>
      <c r="AI12" s="165"/>
      <c r="AJ12" s="117"/>
      <c r="AK12" s="164"/>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row>
    <row r="13" spans="1:100" ht="79.5" customHeight="1">
      <c r="A13" s="333"/>
      <c r="B13" s="324"/>
      <c r="C13" s="324"/>
      <c r="D13" s="324"/>
      <c r="E13" s="336"/>
      <c r="F13" s="324"/>
      <c r="G13" s="327"/>
      <c r="H13" s="330"/>
      <c r="I13" s="342"/>
      <c r="J13" s="345"/>
      <c r="K13" s="342">
        <f>IF(NOT(ISERROR(MATCH(J13,_xlfn.ANCHORARRAY(E24),0))),I26&amp;"Por favor no seleccionar los criterios de impacto",J13)</f>
        <v>0</v>
      </c>
      <c r="L13" s="330"/>
      <c r="M13" s="342"/>
      <c r="N13" s="339"/>
      <c r="O13" s="334"/>
      <c r="P13" s="380"/>
      <c r="Q13" s="444"/>
      <c r="R13" s="446"/>
      <c r="S13" s="446"/>
      <c r="T13" s="450"/>
      <c r="U13" s="446"/>
      <c r="V13" s="446"/>
      <c r="W13" s="446"/>
      <c r="X13" s="442"/>
      <c r="Y13" s="452"/>
      <c r="Z13" s="450"/>
      <c r="AA13" s="452"/>
      <c r="AB13" s="450"/>
      <c r="AC13" s="448"/>
      <c r="AD13" s="446"/>
      <c r="AE13" s="187" t="s">
        <v>164</v>
      </c>
      <c r="AF13" s="175" t="s">
        <v>163</v>
      </c>
      <c r="AG13" s="176">
        <v>45001</v>
      </c>
      <c r="AH13" s="176">
        <v>45275</v>
      </c>
      <c r="AI13" s="167"/>
      <c r="AJ13" s="114"/>
      <c r="AK13" s="166"/>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row>
    <row r="14" spans="1:100" ht="90.75" customHeight="1">
      <c r="A14" s="333"/>
      <c r="B14" s="324"/>
      <c r="C14" s="324"/>
      <c r="D14" s="324"/>
      <c r="E14" s="336"/>
      <c r="F14" s="324"/>
      <c r="G14" s="327"/>
      <c r="H14" s="330"/>
      <c r="I14" s="342"/>
      <c r="J14" s="345"/>
      <c r="K14" s="342">
        <f>IF(NOT(ISERROR(MATCH(J14,_xlfn.ANCHORARRAY(E25),0))),I27&amp;"Por favor no seleccionar los criterios de impacto",J14)</f>
        <v>0</v>
      </c>
      <c r="L14" s="330"/>
      <c r="M14" s="342"/>
      <c r="N14" s="339"/>
      <c r="O14" s="6">
        <v>2</v>
      </c>
      <c r="P14" s="183" t="s">
        <v>165</v>
      </c>
      <c r="Q14" s="184" t="str">
        <f>IF(OR(R14="Preventivo",R14="Detectivo"),"Probabilidad",IF(R14="Correctivo","Impacto",""))</f>
        <v>Probabilidad</v>
      </c>
      <c r="R14" s="163" t="s">
        <v>166</v>
      </c>
      <c r="S14" s="163" t="s">
        <v>157</v>
      </c>
      <c r="T14" s="161" t="str">
        <f t="shared" ref="T14" si="0">IF(AND(R14="Preventivo",S14="Automático"),"50%",IF(AND(R14="Preventivo",S14="Manual"),"40%",IF(AND(R14="Detectivo",S14="Automático"),"40%",IF(AND(R14="Detectivo",S14="Manual"),"30%",IF(AND(R14="Correctivo",S14="Automático"),"35%",IF(AND(R14="Correctivo",S14="Manual"),"25%",""))))))</f>
        <v>30%</v>
      </c>
      <c r="U14" s="163" t="s">
        <v>158</v>
      </c>
      <c r="V14" s="163" t="s">
        <v>159</v>
      </c>
      <c r="W14" s="163" t="s">
        <v>160</v>
      </c>
      <c r="X14" s="188">
        <f>IFERROR(IF(AND(Q12="Probabilidad",Q14="Probabilidad"),(Z12-(+Z12*T14)),IF(Q14="Probabilidad",(I12-(+I12*T14)),IF(Q14="Impacto",Z12,""))),"")</f>
        <v>0.252</v>
      </c>
      <c r="Y14" s="186" t="str">
        <f>IFERROR(IF(X14="","",IF(X14&lt;=0.2,"Muy Baja",IF(X14&lt;=0.4,"Baja",IF(X14&lt;=0.6,"Media",IF(X14&lt;=0.8,"Alta","Muy Alta"))))),"")</f>
        <v>Baja</v>
      </c>
      <c r="Z14" s="161">
        <f>+X14</f>
        <v>0.252</v>
      </c>
      <c r="AA14" s="186" t="str">
        <f>IFERROR(IF(AB14="","",IF(AB14&lt;=0.2,"Leve",IF(AB14&lt;=0.4,"Menor",IF(AB14&lt;=0.6,"Moderado",IF(AB14&lt;=0.8,"Mayor","Catastrófico"))))),"")</f>
        <v>Menor</v>
      </c>
      <c r="AB14" s="161">
        <f>IFERROR(IF(AND(Q12="Impacto",Q14="Impacto"),(AB12-(+AB12*T14)),IF(Q14="Impacto",(M12-(+M12*T14)),IF(Q14="Probabilidad",AB12,""))),"")</f>
        <v>0.4</v>
      </c>
      <c r="AC14" s="185" t="str">
        <f>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Moderado</v>
      </c>
      <c r="AD14" s="163" t="s">
        <v>161</v>
      </c>
      <c r="AE14" s="178" t="s">
        <v>167</v>
      </c>
      <c r="AF14" s="175" t="s">
        <v>163</v>
      </c>
      <c r="AG14" s="176">
        <v>45001</v>
      </c>
      <c r="AH14" s="176">
        <v>45107</v>
      </c>
      <c r="AI14" s="116"/>
      <c r="AJ14" s="114"/>
      <c r="AK14" s="115"/>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row>
    <row r="15" spans="1:100" ht="59.25" customHeight="1">
      <c r="A15" s="333"/>
      <c r="B15" s="324"/>
      <c r="C15" s="324"/>
      <c r="D15" s="324"/>
      <c r="E15" s="336"/>
      <c r="F15" s="324"/>
      <c r="G15" s="327"/>
      <c r="H15" s="330"/>
      <c r="I15" s="342"/>
      <c r="J15" s="345"/>
      <c r="K15" s="342">
        <f>IF(NOT(ISERROR(MATCH(J15,_xlfn.ANCHORARRAY(E26),0))),I28&amp;"Por favor no seleccionar los criterios de impacto",J15)</f>
        <v>0</v>
      </c>
      <c r="L15" s="330"/>
      <c r="M15" s="342"/>
      <c r="N15" s="339"/>
      <c r="O15" s="105">
        <v>3</v>
      </c>
      <c r="P15" s="178"/>
      <c r="Q15" s="178"/>
      <c r="R15" s="178"/>
      <c r="S15" s="178"/>
      <c r="T15" s="178"/>
      <c r="U15" s="178"/>
      <c r="V15" s="178"/>
      <c r="W15" s="178"/>
      <c r="X15" s="178"/>
      <c r="Y15" s="178"/>
      <c r="Z15" s="178"/>
      <c r="AA15" s="178"/>
      <c r="AB15" s="178"/>
      <c r="AC15" s="178"/>
      <c r="AD15" s="178"/>
      <c r="AE15" s="187"/>
      <c r="AF15" s="175"/>
      <c r="AG15" s="176"/>
      <c r="AH15" s="176"/>
      <c r="AI15" s="116"/>
      <c r="AJ15" s="114"/>
      <c r="AK15" s="115"/>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row>
    <row r="16" spans="1:100" ht="18" customHeight="1">
      <c r="A16" s="333"/>
      <c r="B16" s="324"/>
      <c r="C16" s="324"/>
      <c r="D16" s="324"/>
      <c r="E16" s="336"/>
      <c r="F16" s="324"/>
      <c r="G16" s="327"/>
      <c r="H16" s="330"/>
      <c r="I16" s="342"/>
      <c r="J16" s="345"/>
      <c r="K16" s="342">
        <f>IF(NOT(ISERROR(MATCH(J16,_xlfn.ANCHORARRAY(E27),0))),I29&amp;"Por favor no seleccionar los criterios de impacto",J16)</f>
        <v>0</v>
      </c>
      <c r="L16" s="330"/>
      <c r="M16" s="342"/>
      <c r="N16" s="339"/>
      <c r="O16" s="105">
        <v>4</v>
      </c>
      <c r="P16" s="178"/>
      <c r="Q16" s="106" t="str">
        <f t="shared" ref="Q16:Q17" si="1">IF(OR(R16="Preventivo",R16="Detectivo"),"Probabilidad",IF(R16="Correctivo","Impacto",""))</f>
        <v/>
      </c>
      <c r="R16" s="107"/>
      <c r="S16" s="107"/>
      <c r="T16" s="108" t="str">
        <f t="shared" ref="T16:T17" si="2">IF(AND(R16="Preventivo",S16="Automático"),"50%",IF(AND(R16="Preventivo",S16="Manual"),"40%",IF(AND(R16="Detectivo",S16="Automático"),"40%",IF(AND(R16="Detectivo",S16="Manual"),"30%",IF(AND(R16="Correctivo",S16="Automático"),"35%",IF(AND(R16="Correctivo",S16="Manual"),"25%",""))))))</f>
        <v/>
      </c>
      <c r="U16" s="107"/>
      <c r="V16" s="107"/>
      <c r="W16" s="107"/>
      <c r="X16" s="109" t="str">
        <f t="shared" ref="X16:X17" si="3">IFERROR(IF(AND(Q15="Probabilidad",Q16="Probabilidad"),(Z15-(+Z15*T16)),IF(AND(Q15="Impacto",Q16="Probabilidad"),(Z14-(+Z14*T16)),IF(Q16="Impacto",Z15,""))),"")</f>
        <v/>
      </c>
      <c r="Y16" s="110" t="str">
        <f t="shared" ref="Y16:Y71" si="4">IFERROR(IF(X16="","",IF(X16&lt;=0.2,"Muy Baja",IF(X16&lt;=0.4,"Baja",IF(X16&lt;=0.6,"Media",IF(X16&lt;=0.8,"Alta","Muy Alta"))))),"")</f>
        <v/>
      </c>
      <c r="Z16" s="111" t="str">
        <f t="shared" ref="Z16:Z17" si="5">+X16</f>
        <v/>
      </c>
      <c r="AA16" s="110" t="str">
        <f t="shared" ref="AA16:AA71" si="6">IFERROR(IF(AB16="","",IF(AB16&lt;=0.2,"Leve",IF(AB16&lt;=0.4,"Menor",IF(AB16&lt;=0.6,"Moderado",IF(AB16&lt;=0.8,"Mayor","Catastrófico"))))),"")</f>
        <v/>
      </c>
      <c r="AB16" s="111" t="str">
        <f t="shared" ref="AB16:AB17" si="7">IFERROR(IF(AND(Q15="Impacto",Q16="Impacto"),(AB15-(+AB15*T16)),IF(AND(Q15="Probabilidad",Q16="Impacto"),(AB14-(+AB14*T16)),IF(Q16="Probabilidad",AB15,""))),"")</f>
        <v/>
      </c>
      <c r="AC16" s="112" t="str">
        <f t="shared" ref="AC16:AC17" si="8">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13"/>
      <c r="AE16" s="114"/>
      <c r="AF16" s="115"/>
      <c r="AG16" s="116"/>
      <c r="AH16" s="116"/>
      <c r="AI16" s="116"/>
      <c r="AJ16" s="114"/>
      <c r="AK16" s="115"/>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row>
    <row r="17" spans="1:100" ht="18" customHeight="1">
      <c r="A17" s="334"/>
      <c r="B17" s="325"/>
      <c r="C17" s="325"/>
      <c r="D17" s="325"/>
      <c r="E17" s="337"/>
      <c r="F17" s="325"/>
      <c r="G17" s="328"/>
      <c r="H17" s="331"/>
      <c r="I17" s="343"/>
      <c r="J17" s="346"/>
      <c r="K17" s="343">
        <f>IF(NOT(ISERROR(MATCH(J17,_xlfn.ANCHORARRAY(E28),0))),I30&amp;"Por favor no seleccionar los criterios de impacto",J17)</f>
        <v>0</v>
      </c>
      <c r="L17" s="331"/>
      <c r="M17" s="343"/>
      <c r="N17" s="340"/>
      <c r="O17" s="105">
        <v>5</v>
      </c>
      <c r="P17" s="178"/>
      <c r="Q17" s="106" t="str">
        <f t="shared" si="1"/>
        <v/>
      </c>
      <c r="R17" s="107"/>
      <c r="S17" s="107"/>
      <c r="T17" s="108" t="str">
        <f t="shared" si="2"/>
        <v/>
      </c>
      <c r="U17" s="107"/>
      <c r="V17" s="107"/>
      <c r="W17" s="107"/>
      <c r="X17" s="109" t="str">
        <f t="shared" si="3"/>
        <v/>
      </c>
      <c r="Y17" s="110" t="str">
        <f t="shared" si="4"/>
        <v/>
      </c>
      <c r="Z17" s="111" t="str">
        <f t="shared" si="5"/>
        <v/>
      </c>
      <c r="AA17" s="110" t="str">
        <f t="shared" si="6"/>
        <v/>
      </c>
      <c r="AB17" s="111" t="str">
        <f t="shared" si="7"/>
        <v/>
      </c>
      <c r="AC17" s="112" t="str">
        <f t="shared" si="8"/>
        <v/>
      </c>
      <c r="AD17" s="113"/>
      <c r="AE17" s="114"/>
      <c r="AF17" s="115"/>
      <c r="AG17" s="116"/>
      <c r="AH17" s="116"/>
      <c r="AI17" s="116"/>
      <c r="AJ17" s="114"/>
      <c r="AK17" s="115"/>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row>
    <row r="18" spans="1:100" ht="98.25" customHeight="1">
      <c r="A18" s="332">
        <v>2</v>
      </c>
      <c r="B18" s="378" t="s">
        <v>168</v>
      </c>
      <c r="C18" s="378" t="s">
        <v>169</v>
      </c>
      <c r="D18" s="378" t="s">
        <v>170</v>
      </c>
      <c r="E18" s="356" t="s">
        <v>171</v>
      </c>
      <c r="F18" s="378" t="s">
        <v>153</v>
      </c>
      <c r="G18" s="381">
        <v>483</v>
      </c>
      <c r="H18" s="369" t="str">
        <f>IF(G18&lt;=0,"",IF(G18&lt;=2,"Muy Baja",IF(G18&lt;=24,"Baja",IF(G18&lt;=500,"Media",IF(G18&lt;=5000,"Alta","Muy Alta")))))</f>
        <v>Media</v>
      </c>
      <c r="I18" s="372">
        <f>IF(H18="","",IF(H18="Muy Baja",0.2,IF(H18="Baja",0.4,IF(H18="Media",0.6,IF(H18="Alta",0.8,IF(H18="Muy Alta",1,))))))</f>
        <v>0.6</v>
      </c>
      <c r="J18" s="384" t="s">
        <v>172</v>
      </c>
      <c r="K18" s="372"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69" t="str">
        <f>IF(OR(K18='Tabla Impacto'!$C$11,K18='Tabla Impacto'!$D$11),"Leve",IF(OR(K18='Tabla Impacto'!$C$12,K18='Tabla Impacto'!$D$12),"Menor",IF(OR(K18='Tabla Impacto'!$C$13,K18='Tabla Impacto'!$D$13),"Moderado",IF(OR(K18='Tabla Impacto'!$C$14,K18='Tabla Impacto'!$D$14),"Mayor",IF(OR(K18='Tabla Impacto'!$C$15,K18='Tabla Impacto'!$D$15),"Catastrófico","")))))</f>
        <v>Moderado</v>
      </c>
      <c r="M18" s="372">
        <f>IF(L18="","",IF(L18="Leve",0.2,IF(L18="Menor",0.4,IF(L18="Moderado",0.6,IF(L18="Mayor",0.8,IF(L18="Catastrófico",1,))))))</f>
        <v>0.6</v>
      </c>
      <c r="N18" s="375"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6">
        <v>1</v>
      </c>
      <c r="P18" s="178" t="s">
        <v>173</v>
      </c>
      <c r="Q18" s="162" t="str">
        <f>IF(OR(R18="Preventivo",R18="Detectivo"),"Probabilidad",IF(R18="Correctivo","Impacto",""))</f>
        <v>Probabilidad</v>
      </c>
      <c r="R18" s="168" t="s">
        <v>166</v>
      </c>
      <c r="S18" s="168" t="s">
        <v>157</v>
      </c>
      <c r="T18" s="169" t="str">
        <f>IF(AND(R18="Preventivo",S18="Automático"),"50%",IF(AND(R18="Preventivo",S18="Manual"),"40%",IF(AND(R18="Detectivo",S18="Automático"),"40%",IF(AND(R18="Detectivo",S18="Manual"),"30%",IF(AND(R18="Correctivo",S18="Automático"),"35%",IF(AND(R18="Correctivo",S18="Manual"),"25%",""))))))</f>
        <v>30%</v>
      </c>
      <c r="U18" s="168" t="s">
        <v>158</v>
      </c>
      <c r="V18" s="168" t="s">
        <v>159</v>
      </c>
      <c r="W18" s="168" t="s">
        <v>160</v>
      </c>
      <c r="X18" s="160">
        <f>IFERROR(IF(Q18="Probabilidad",(I18-(+I18*T18)),IF(Q18="Impacto",I18,"")),"")</f>
        <v>0.42</v>
      </c>
      <c r="Y18" s="170" t="str">
        <f>IFERROR(IF(X18="","",IF(X18&lt;=0.2,"Muy Baja",IF(X18&lt;=0.4,"Baja",IF(X18&lt;=0.6,"Media",IF(X18&lt;=0.8,"Alta","Muy Alta"))))),"")</f>
        <v>Media</v>
      </c>
      <c r="Z18" s="171">
        <f>+X18</f>
        <v>0.42</v>
      </c>
      <c r="AA18" s="170" t="str">
        <f>IFERROR(IF(AB18="","",IF(AB18&lt;=0.2,"Leve",IF(AB18&lt;=0.4,"Menor",IF(AB18&lt;=0.6,"Moderado",IF(AB18&lt;=0.8,"Mayor","Catastrófico"))))),"")</f>
        <v>Moderado</v>
      </c>
      <c r="AB18" s="171">
        <f>IFERROR(IF(Q18="Impacto",(M18-(+M18*T18)),IF(Q18="Probabilidad",M18,"")),"")</f>
        <v>0.6</v>
      </c>
      <c r="AC18" s="172"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3" t="s">
        <v>161</v>
      </c>
      <c r="AE18" s="175" t="s">
        <v>174</v>
      </c>
      <c r="AF18" s="175" t="s">
        <v>175</v>
      </c>
      <c r="AG18" s="176">
        <v>45001</v>
      </c>
      <c r="AH18" s="176">
        <v>45275</v>
      </c>
      <c r="AI18" s="116"/>
      <c r="AJ18" s="114"/>
      <c r="AK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row>
    <row r="19" spans="1:100" ht="96" customHeight="1">
      <c r="A19" s="333"/>
      <c r="B19" s="379"/>
      <c r="C19" s="379"/>
      <c r="D19" s="379"/>
      <c r="E19" s="357"/>
      <c r="F19" s="379"/>
      <c r="G19" s="382"/>
      <c r="H19" s="370"/>
      <c r="I19" s="373"/>
      <c r="J19" s="385"/>
      <c r="K19" s="373">
        <f>IF(NOT(ISERROR(MATCH(J19,_xlfn.ANCHORARRAY(E30),0))),I32&amp;"Por favor no seleccionar los criterios de impacto",J19)</f>
        <v>0</v>
      </c>
      <c r="L19" s="370"/>
      <c r="M19" s="373"/>
      <c r="N19" s="376"/>
      <c r="O19" s="6">
        <v>2</v>
      </c>
      <c r="P19" s="178" t="s">
        <v>176</v>
      </c>
      <c r="Q19" s="162" t="str">
        <f>IF(OR(R19="Preventivo",R19="Detectivo"),"Probabilidad",IF(R19="Correctivo","Impacto",""))</f>
        <v>Probabilidad</v>
      </c>
      <c r="R19" s="168" t="s">
        <v>156</v>
      </c>
      <c r="S19" s="168" t="s">
        <v>157</v>
      </c>
      <c r="T19" s="169" t="str">
        <f t="shared" ref="T19:T23" si="9">IF(AND(R19="Preventivo",S19="Automático"),"50%",IF(AND(R19="Preventivo",S19="Manual"),"40%",IF(AND(R19="Detectivo",S19="Automático"),"40%",IF(AND(R19="Detectivo",S19="Manual"),"30%",IF(AND(R19="Correctivo",S19="Automático"),"35%",IF(AND(R19="Correctivo",S19="Manual"),"25%",""))))))</f>
        <v>40%</v>
      </c>
      <c r="U19" s="168" t="s">
        <v>158</v>
      </c>
      <c r="V19" s="168" t="s">
        <v>159</v>
      </c>
      <c r="W19" s="168" t="s">
        <v>160</v>
      </c>
      <c r="X19" s="160">
        <f>IFERROR(IF(AND(Q18="Probabilidad",Q19="Probabilidad"),(Z18-(+Z18*T19)),IF(Q19="Probabilidad",(I18-(+I18*T19)),IF(Q19="Impacto",Z18,""))),"")</f>
        <v>0.252</v>
      </c>
      <c r="Y19" s="170" t="str">
        <f t="shared" si="4"/>
        <v>Baja</v>
      </c>
      <c r="Z19" s="171">
        <f t="shared" ref="Z19:Z23" si="10">+X19</f>
        <v>0.252</v>
      </c>
      <c r="AA19" s="170" t="str">
        <f t="shared" si="6"/>
        <v>Moderado</v>
      </c>
      <c r="AB19" s="171">
        <f>IFERROR(IF(AND(Q18="Impacto",Q19="Impacto"),(AB18-(+AB18*T19)),IF(Q19="Impacto",(M18-(+M18*T19)),IF(Q19="Probabilidad",AB18,""))),"")</f>
        <v>0.6</v>
      </c>
      <c r="AC19" s="172" t="str">
        <f t="shared" ref="AC19:AC20" si="11">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73" t="s">
        <v>161</v>
      </c>
      <c r="AE19" s="175" t="s">
        <v>177</v>
      </c>
      <c r="AF19" s="175" t="s">
        <v>175</v>
      </c>
      <c r="AG19" s="176">
        <v>45001</v>
      </c>
      <c r="AH19" s="176">
        <v>45275</v>
      </c>
      <c r="AI19" s="116"/>
      <c r="AJ19" s="114"/>
      <c r="AK19" s="115"/>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row>
    <row r="20" spans="1:100" ht="18.75" customHeight="1">
      <c r="A20" s="333"/>
      <c r="B20" s="379"/>
      <c r="C20" s="379"/>
      <c r="D20" s="379"/>
      <c r="E20" s="357"/>
      <c r="F20" s="379"/>
      <c r="G20" s="382"/>
      <c r="H20" s="370"/>
      <c r="I20" s="373"/>
      <c r="J20" s="385"/>
      <c r="K20" s="373">
        <f>IF(NOT(ISERROR(MATCH(J20,_xlfn.ANCHORARRAY(E31),0))),I33&amp;"Por favor no seleccionar los criterios de impacto",J20)</f>
        <v>0</v>
      </c>
      <c r="L20" s="370"/>
      <c r="M20" s="373"/>
      <c r="N20" s="376"/>
      <c r="O20" s="105">
        <v>3</v>
      </c>
      <c r="P20" s="180"/>
      <c r="Q20" s="162" t="str">
        <f>IF(OR(R20="Preventivo",R20="Detectivo"),"Probabilidad",IF(R20="Correctivo","Impacto",""))</f>
        <v/>
      </c>
      <c r="R20" s="168"/>
      <c r="S20" s="168"/>
      <c r="T20" s="169" t="str">
        <f t="shared" si="9"/>
        <v/>
      </c>
      <c r="U20" s="168"/>
      <c r="V20" s="168"/>
      <c r="W20" s="168"/>
      <c r="X20" s="160" t="str">
        <f>IFERROR(IF(AND(Q19="Probabilidad",Q20="Probabilidad"),(Z19-(+Z19*T20)),IF(AND(Q19="Impacto",Q20="Probabilidad"),(Z18-(+Z18*T20)),IF(Q20="Impacto",Z19,""))),"")</f>
        <v/>
      </c>
      <c r="Y20" s="170" t="str">
        <f t="shared" si="4"/>
        <v/>
      </c>
      <c r="Z20" s="171" t="str">
        <f t="shared" si="10"/>
        <v/>
      </c>
      <c r="AA20" s="170" t="str">
        <f t="shared" si="6"/>
        <v/>
      </c>
      <c r="AB20" s="171" t="str">
        <f>IFERROR(IF(AND(Q19="Impacto",Q20="Impacto"),(AB19-(+AB19*T20)),IF(AND(Q19="Probabilidad",Q20="Impacto"),(AB18-(+AB18*T20)),IF(Q20="Probabilidad",AB19,""))),"")</f>
        <v/>
      </c>
      <c r="AC20" s="172" t="str">
        <f t="shared" si="11"/>
        <v/>
      </c>
      <c r="AD20" s="173"/>
      <c r="AE20" s="175"/>
      <c r="AF20" s="177"/>
      <c r="AG20" s="176"/>
      <c r="AH20" s="176"/>
      <c r="AI20" s="116"/>
      <c r="AJ20" s="114"/>
      <c r="AK20" s="115"/>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row>
    <row r="21" spans="1:100" ht="18" customHeight="1">
      <c r="A21" s="333"/>
      <c r="B21" s="379"/>
      <c r="C21" s="379"/>
      <c r="D21" s="379"/>
      <c r="E21" s="357"/>
      <c r="F21" s="379"/>
      <c r="G21" s="382"/>
      <c r="H21" s="370"/>
      <c r="I21" s="373"/>
      <c r="J21" s="385"/>
      <c r="K21" s="373">
        <f>IF(NOT(ISERROR(MATCH(J21,_xlfn.ANCHORARRAY(E32),0))),I34&amp;"Por favor no seleccionar los criterios de impacto",J21)</f>
        <v>0</v>
      </c>
      <c r="L21" s="370"/>
      <c r="M21" s="373"/>
      <c r="N21" s="376"/>
      <c r="O21" s="105">
        <v>4</v>
      </c>
      <c r="P21" s="178"/>
      <c r="Q21" s="106" t="str">
        <f t="shared" ref="Q21:Q23" si="12">IF(OR(R21="Preventivo",R21="Detectivo"),"Probabilidad",IF(R21="Correctivo","Impacto",""))</f>
        <v/>
      </c>
      <c r="R21" s="107"/>
      <c r="S21" s="107"/>
      <c r="T21" s="108" t="str">
        <f t="shared" si="9"/>
        <v/>
      </c>
      <c r="U21" s="107"/>
      <c r="V21" s="107"/>
      <c r="W21" s="107"/>
      <c r="X21" s="109" t="str">
        <f t="shared" ref="X21:X23" si="13">IFERROR(IF(AND(Q20="Probabilidad",Q21="Probabilidad"),(Z20-(+Z20*T21)),IF(AND(Q20="Impacto",Q21="Probabilidad"),(Z19-(+Z19*T21)),IF(Q21="Impacto",Z20,""))),"")</f>
        <v/>
      </c>
      <c r="Y21" s="110" t="str">
        <f t="shared" si="4"/>
        <v/>
      </c>
      <c r="Z21" s="111" t="str">
        <f t="shared" si="10"/>
        <v/>
      </c>
      <c r="AA21" s="110" t="str">
        <f t="shared" si="6"/>
        <v/>
      </c>
      <c r="AB21" s="111" t="str">
        <f t="shared" ref="AB21:AB23" si="14">IFERROR(IF(AND(Q20="Impacto",Q21="Impacto"),(AB20-(+AB20*T21)),IF(AND(Q20="Probabilidad",Q21="Impacto"),(AB19-(+AB19*T21)),IF(Q21="Probabilidad",AB20,""))),"")</f>
        <v/>
      </c>
      <c r="AC21" s="112"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3"/>
      <c r="AE21" s="114"/>
      <c r="AF21" s="115"/>
      <c r="AG21" s="116"/>
      <c r="AH21" s="116"/>
      <c r="AI21" s="116"/>
      <c r="AJ21" s="114"/>
      <c r="AK21" s="115"/>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row>
    <row r="22" spans="1:100" ht="18" customHeight="1">
      <c r="A22" s="333"/>
      <c r="B22" s="379"/>
      <c r="C22" s="379"/>
      <c r="D22" s="379"/>
      <c r="E22" s="357"/>
      <c r="F22" s="379"/>
      <c r="G22" s="382"/>
      <c r="H22" s="370"/>
      <c r="I22" s="373"/>
      <c r="J22" s="385"/>
      <c r="K22" s="373">
        <f>IF(NOT(ISERROR(MATCH(J22,_xlfn.ANCHORARRAY(E33),0))),I35&amp;"Por favor no seleccionar los criterios de impacto",J22)</f>
        <v>0</v>
      </c>
      <c r="L22" s="370"/>
      <c r="M22" s="373"/>
      <c r="N22" s="376"/>
      <c r="O22" s="105">
        <v>5</v>
      </c>
      <c r="P22" s="178"/>
      <c r="Q22" s="106" t="str">
        <f t="shared" si="12"/>
        <v/>
      </c>
      <c r="R22" s="107"/>
      <c r="S22" s="107"/>
      <c r="T22" s="108" t="str">
        <f t="shared" si="9"/>
        <v/>
      </c>
      <c r="U22" s="107"/>
      <c r="V22" s="107"/>
      <c r="W22" s="107"/>
      <c r="X22" s="109" t="str">
        <f t="shared" si="13"/>
        <v/>
      </c>
      <c r="Y22" s="110" t="str">
        <f t="shared" si="4"/>
        <v/>
      </c>
      <c r="Z22" s="111" t="str">
        <f t="shared" si="10"/>
        <v/>
      </c>
      <c r="AA22" s="110" t="str">
        <f t="shared" si="6"/>
        <v/>
      </c>
      <c r="AB22" s="111" t="str">
        <f t="shared" si="14"/>
        <v/>
      </c>
      <c r="AC22" s="112" t="str">
        <f t="shared" ref="AC22:AC23" si="15">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3"/>
      <c r="AE22" s="114"/>
      <c r="AF22" s="115"/>
      <c r="AG22" s="116"/>
      <c r="AH22" s="116"/>
      <c r="AI22" s="116"/>
      <c r="AJ22" s="114"/>
      <c r="AK22" s="115"/>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row>
    <row r="23" spans="1:100" ht="18" customHeight="1">
      <c r="A23" s="334"/>
      <c r="B23" s="380"/>
      <c r="C23" s="380"/>
      <c r="D23" s="380"/>
      <c r="E23" s="358"/>
      <c r="F23" s="380"/>
      <c r="G23" s="383"/>
      <c r="H23" s="371"/>
      <c r="I23" s="374"/>
      <c r="J23" s="386"/>
      <c r="K23" s="374">
        <f>IF(NOT(ISERROR(MATCH(J23,_xlfn.ANCHORARRAY(E34),0))),I36&amp;"Por favor no seleccionar los criterios de impacto",J23)</f>
        <v>0</v>
      </c>
      <c r="L23" s="371"/>
      <c r="M23" s="374"/>
      <c r="N23" s="377"/>
      <c r="O23" s="105">
        <v>6</v>
      </c>
      <c r="P23" s="178"/>
      <c r="Q23" s="106" t="str">
        <f t="shared" si="12"/>
        <v/>
      </c>
      <c r="R23" s="107"/>
      <c r="S23" s="107"/>
      <c r="T23" s="108" t="str">
        <f t="shared" si="9"/>
        <v/>
      </c>
      <c r="U23" s="107"/>
      <c r="V23" s="107"/>
      <c r="W23" s="107"/>
      <c r="X23" s="109" t="str">
        <f t="shared" si="13"/>
        <v/>
      </c>
      <c r="Y23" s="110" t="str">
        <f t="shared" si="4"/>
        <v/>
      </c>
      <c r="Z23" s="111" t="str">
        <f t="shared" si="10"/>
        <v/>
      </c>
      <c r="AA23" s="110" t="str">
        <f t="shared" si="6"/>
        <v/>
      </c>
      <c r="AB23" s="111" t="str">
        <f t="shared" si="14"/>
        <v/>
      </c>
      <c r="AC23" s="112" t="str">
        <f t="shared" si="15"/>
        <v/>
      </c>
      <c r="AD23" s="113"/>
      <c r="AE23" s="114"/>
      <c r="AF23" s="115"/>
      <c r="AG23" s="116"/>
      <c r="AH23" s="116"/>
      <c r="AI23" s="116"/>
      <c r="AJ23" s="114"/>
      <c r="AK23" s="115"/>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row>
    <row r="24" spans="1:100" s="3" customFormat="1" ht="89.25" customHeight="1">
      <c r="A24" s="332">
        <v>3</v>
      </c>
      <c r="B24" s="378" t="s">
        <v>149</v>
      </c>
      <c r="C24" s="378" t="s">
        <v>169</v>
      </c>
      <c r="D24" s="378" t="s">
        <v>178</v>
      </c>
      <c r="E24" s="356" t="s">
        <v>179</v>
      </c>
      <c r="F24" s="378" t="s">
        <v>153</v>
      </c>
      <c r="G24" s="381">
        <v>360</v>
      </c>
      <c r="H24" s="369" t="str">
        <f>IF(G24&lt;=0,"",IF(G24&lt;=2,"Muy Baja",IF(G24&lt;=24,"Baja",IF(G24&lt;=500,"Media",IF(G24&lt;=5000,"Alta","Muy Alta")))))</f>
        <v>Media</v>
      </c>
      <c r="I24" s="372">
        <f>IF(H24="","",IF(H24="Muy Baja",0.2,IF(H24="Baja",0.4,IF(H24="Media",0.6,IF(H24="Alta",0.8,IF(H24="Muy Alta",1,))))))</f>
        <v>0.6</v>
      </c>
      <c r="J24" s="384" t="s">
        <v>180</v>
      </c>
      <c r="K24" s="372" t="str">
        <f>IF(NOT(ISERROR(MATCH(J24,'Tabla Impacto'!$B$221:$B$223,0))),'Tabla Impacto'!$F$223&amp;"Por favor no seleccionar los criterios de impacto(Afectación Económica o presupuestal y Pérdida Reputacional)",J24)</f>
        <v xml:space="preserve">     Entre 100 y 500 SMLMV </v>
      </c>
      <c r="L24" s="369" t="str">
        <f>IF(OR(K24='Tabla Impacto'!$C$11,K24='Tabla Impacto'!$D$11),"Leve",IF(OR(K24='Tabla Impacto'!$C$12,K24='Tabla Impacto'!$D$12),"Menor",IF(OR(K24='Tabla Impacto'!$C$13,K24='Tabla Impacto'!$D$13),"Moderado",IF(OR(K24='Tabla Impacto'!$C$14,K24='Tabla Impacto'!$D$14),"Mayor",IF(OR(K24='Tabla Impacto'!$C$15,K24='Tabla Impacto'!$D$15),"Catastrófico","")))))</f>
        <v>Mayor</v>
      </c>
      <c r="M24" s="372">
        <f>IF(L24="","",IF(L24="Leve",0.2,IF(L24="Menor",0.4,IF(L24="Moderado",0.6,IF(L24="Mayor",0.8,IF(L24="Catastrófico",1,))))))</f>
        <v>0.8</v>
      </c>
      <c r="N24" s="375"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Alto</v>
      </c>
      <c r="O24" s="6">
        <v>1</v>
      </c>
      <c r="P24" s="178" t="s">
        <v>181</v>
      </c>
      <c r="Q24" s="162" t="str">
        <f>IF(OR(R24="Preventivo",R24="Detectivo"),"Probabilidad",IF(R24="Correctivo","Impacto",""))</f>
        <v>Probabilidad</v>
      </c>
      <c r="R24" s="168" t="s">
        <v>156</v>
      </c>
      <c r="S24" s="168" t="s">
        <v>157</v>
      </c>
      <c r="T24" s="169" t="str">
        <f>IF(AND(R24="Preventivo",S24="Automático"),"50%",IF(AND(R24="Preventivo",S24="Manual"),"40%",IF(AND(R24="Detectivo",S24="Automático"),"40%",IF(AND(R24="Detectivo",S24="Manual"),"30%",IF(AND(R24="Correctivo",S24="Automático"),"35%",IF(AND(R24="Correctivo",S24="Manual"),"25%",""))))))</f>
        <v>40%</v>
      </c>
      <c r="U24" s="168" t="s">
        <v>158</v>
      </c>
      <c r="V24" s="168" t="s">
        <v>159</v>
      </c>
      <c r="W24" s="168" t="s">
        <v>160</v>
      </c>
      <c r="X24" s="160">
        <f>IFERROR(IF(Q24="Probabilidad",(I24-(+I24*T24)),IF(Q24="Impacto",I24,"")),"")</f>
        <v>0.36</v>
      </c>
      <c r="Y24" s="170" t="str">
        <f>IFERROR(IF(X24="","",IF(X24&lt;=0.2,"Muy Baja",IF(X24&lt;=0.4,"Baja",IF(X24&lt;=0.6,"Media",IF(X24&lt;=0.8,"Alta","Muy Alta"))))),"")</f>
        <v>Baja</v>
      </c>
      <c r="Z24" s="171">
        <f>+X24</f>
        <v>0.36</v>
      </c>
      <c r="AA24" s="170" t="str">
        <f>IFERROR(IF(AB24="","",IF(AB24&lt;=0.2,"Leve",IF(AB24&lt;=0.4,"Menor",IF(AB24&lt;=0.6,"Moderado",IF(AB24&lt;=0.8,"Mayor","Catastrófico"))))),"")</f>
        <v>Mayor</v>
      </c>
      <c r="AB24" s="171">
        <f>IFERROR(IF(Q24="Impacto",(M24-(+M24*T24)),IF(Q24="Probabilidad",M24,"")),"")</f>
        <v>0.8</v>
      </c>
      <c r="AC24" s="172"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Alto</v>
      </c>
      <c r="AD24" s="173" t="s">
        <v>161</v>
      </c>
      <c r="AE24" s="175" t="s">
        <v>182</v>
      </c>
      <c r="AF24" s="175" t="s">
        <v>183</v>
      </c>
      <c r="AG24" s="176">
        <v>45001</v>
      </c>
      <c r="AH24" s="176">
        <v>45275</v>
      </c>
      <c r="AI24" s="167"/>
      <c r="AJ24" s="189"/>
      <c r="AK24" s="166"/>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row>
    <row r="25" spans="1:100" s="3" customFormat="1" ht="18" customHeight="1">
      <c r="A25" s="333"/>
      <c r="B25" s="379"/>
      <c r="C25" s="379"/>
      <c r="D25" s="379"/>
      <c r="E25" s="357"/>
      <c r="F25" s="379"/>
      <c r="G25" s="382"/>
      <c r="H25" s="370"/>
      <c r="I25" s="373"/>
      <c r="J25" s="385"/>
      <c r="K25" s="373">
        <f>IF(NOT(ISERROR(MATCH(J25,_xlfn.ANCHORARRAY(E36),0))),I38&amp;"Por favor no seleccionar los criterios de impacto",J25)</f>
        <v>0</v>
      </c>
      <c r="L25" s="370"/>
      <c r="M25" s="373"/>
      <c r="N25" s="376"/>
      <c r="O25" s="6">
        <v>2</v>
      </c>
      <c r="P25" s="178"/>
      <c r="Q25" s="162" t="str">
        <f>IF(OR(R25="Preventivo",R25="Detectivo"),"Probabilidad",IF(R25="Correctivo","Impacto",""))</f>
        <v/>
      </c>
      <c r="R25" s="168"/>
      <c r="S25" s="168"/>
      <c r="T25" s="169" t="str">
        <f t="shared" ref="T25:T29" si="16">IF(AND(R25="Preventivo",S25="Automático"),"50%",IF(AND(R25="Preventivo",S25="Manual"),"40%",IF(AND(R25="Detectivo",S25="Automático"),"40%",IF(AND(R25="Detectivo",S25="Manual"),"30%",IF(AND(R25="Correctivo",S25="Automático"),"35%",IF(AND(R25="Correctivo",S25="Manual"),"25%",""))))))</f>
        <v/>
      </c>
      <c r="U25" s="168"/>
      <c r="V25" s="168"/>
      <c r="W25" s="168"/>
      <c r="X25" s="160" t="str">
        <f>IFERROR(IF(AND(Q24="Probabilidad",Q25="Probabilidad"),(Z24-(+Z24*T25)),IF(Q25="Probabilidad",(I24-(+I24*T25)),IF(Q25="Impacto",Z24,""))),"")</f>
        <v/>
      </c>
      <c r="Y25" s="170" t="str">
        <f t="shared" si="4"/>
        <v/>
      </c>
      <c r="Z25" s="171" t="str">
        <f t="shared" ref="Z25:Z29" si="17">+X25</f>
        <v/>
      </c>
      <c r="AA25" s="170" t="str">
        <f t="shared" si="6"/>
        <v/>
      </c>
      <c r="AB25" s="171" t="str">
        <f>IFERROR(IF(AND(Q24="Impacto",Q25="Impacto"),(AB24-(+AB24*T25)),IF(Q25="Impacto",(M24-(+M24*T25)),IF(Q25="Probabilidad",AB24,""))),"")</f>
        <v/>
      </c>
      <c r="AC25" s="172" t="str">
        <f t="shared" ref="AC25:AC26" si="18">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3"/>
      <c r="AE25" s="175"/>
      <c r="AF25" s="175"/>
      <c r="AG25" s="167"/>
      <c r="AH25" s="167"/>
      <c r="AI25" s="167"/>
      <c r="AJ25" s="189"/>
      <c r="AK25" s="166"/>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row>
    <row r="26" spans="1:100" s="3" customFormat="1" ht="18" customHeight="1">
      <c r="A26" s="333"/>
      <c r="B26" s="379"/>
      <c r="C26" s="379"/>
      <c r="D26" s="379"/>
      <c r="E26" s="357"/>
      <c r="F26" s="379"/>
      <c r="G26" s="382"/>
      <c r="H26" s="370"/>
      <c r="I26" s="373"/>
      <c r="J26" s="385"/>
      <c r="K26" s="373">
        <f>IF(NOT(ISERROR(MATCH(J26,_xlfn.ANCHORARRAY(E37),0))),I39&amp;"Por favor no seleccionar los criterios de impacto",J26)</f>
        <v>0</v>
      </c>
      <c r="L26" s="370"/>
      <c r="M26" s="373"/>
      <c r="N26" s="376"/>
      <c r="O26" s="6">
        <v>3</v>
      </c>
      <c r="P26" s="179"/>
      <c r="Q26" s="162" t="str">
        <f>IF(OR(R26="Preventivo",R26="Detectivo"),"Probabilidad",IF(R26="Correctivo","Impacto",""))</f>
        <v/>
      </c>
      <c r="R26" s="168"/>
      <c r="S26" s="168"/>
      <c r="T26" s="169" t="str">
        <f t="shared" si="16"/>
        <v/>
      </c>
      <c r="U26" s="168"/>
      <c r="V26" s="168"/>
      <c r="W26" s="168"/>
      <c r="X26" s="160" t="str">
        <f>IFERROR(IF(AND(Q25="Probabilidad",Q26="Probabilidad"),(Z25-(+Z25*T26)),IF(AND(Q25="Impacto",Q26="Probabilidad"),(Z24-(+Z24*T26)),IF(Q26="Impacto",Z25,""))),"")</f>
        <v/>
      </c>
      <c r="Y26" s="170" t="str">
        <f t="shared" si="4"/>
        <v/>
      </c>
      <c r="Z26" s="171" t="str">
        <f t="shared" si="17"/>
        <v/>
      </c>
      <c r="AA26" s="170" t="str">
        <f t="shared" si="6"/>
        <v/>
      </c>
      <c r="AB26" s="171" t="str">
        <f>IFERROR(IF(AND(Q25="Impacto",Q26="Impacto"),(AB25-(+AB25*T26)),IF(AND(Q25="Probabilidad",Q26="Impacto"),(AB24-(+AB24*T26)),IF(Q26="Probabilidad",AB25,""))),"")</f>
        <v/>
      </c>
      <c r="AC26" s="172" t="str">
        <f t="shared" si="18"/>
        <v/>
      </c>
      <c r="AD26" s="173"/>
      <c r="AE26" s="189"/>
      <c r="AF26" s="166"/>
      <c r="AG26" s="167"/>
      <c r="AH26" s="167"/>
      <c r="AI26" s="167"/>
      <c r="AJ26" s="189"/>
      <c r="AK26" s="166"/>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row>
    <row r="27" spans="1:100" s="3" customFormat="1" ht="18" customHeight="1">
      <c r="A27" s="333"/>
      <c r="B27" s="379"/>
      <c r="C27" s="379"/>
      <c r="D27" s="379"/>
      <c r="E27" s="357"/>
      <c r="F27" s="379"/>
      <c r="G27" s="382"/>
      <c r="H27" s="370"/>
      <c r="I27" s="373"/>
      <c r="J27" s="385"/>
      <c r="K27" s="373">
        <f>IF(NOT(ISERROR(MATCH(J27,_xlfn.ANCHORARRAY(E38),0))),I40&amp;"Por favor no seleccionar los criterios de impacto",J27)</f>
        <v>0</v>
      </c>
      <c r="L27" s="370"/>
      <c r="M27" s="373"/>
      <c r="N27" s="376"/>
      <c r="O27" s="6">
        <v>4</v>
      </c>
      <c r="P27" s="178"/>
      <c r="Q27" s="162" t="str">
        <f t="shared" ref="Q27:Q29" si="19">IF(OR(R27="Preventivo",R27="Detectivo"),"Probabilidad",IF(R27="Correctivo","Impacto",""))</f>
        <v/>
      </c>
      <c r="R27" s="168"/>
      <c r="S27" s="168"/>
      <c r="T27" s="169" t="str">
        <f t="shared" si="16"/>
        <v/>
      </c>
      <c r="U27" s="168"/>
      <c r="V27" s="168"/>
      <c r="W27" s="168"/>
      <c r="X27" s="160" t="str">
        <f t="shared" ref="X27:X29" si="20">IFERROR(IF(AND(Q26="Probabilidad",Q27="Probabilidad"),(Z26-(+Z26*T27)),IF(AND(Q26="Impacto",Q27="Probabilidad"),(Z25-(+Z25*T27)),IF(Q27="Impacto",Z26,""))),"")</f>
        <v/>
      </c>
      <c r="Y27" s="170" t="str">
        <f t="shared" si="4"/>
        <v/>
      </c>
      <c r="Z27" s="171" t="str">
        <f t="shared" si="17"/>
        <v/>
      </c>
      <c r="AA27" s="170" t="str">
        <f t="shared" si="6"/>
        <v/>
      </c>
      <c r="AB27" s="171" t="str">
        <f t="shared" ref="AB27:AB29" si="21">IFERROR(IF(AND(Q26="Impacto",Q27="Impacto"),(AB26-(+AB26*T27)),IF(AND(Q26="Probabilidad",Q27="Impacto"),(AB25-(+AB25*T27)),IF(Q27="Probabilidad",AB26,""))),"")</f>
        <v/>
      </c>
      <c r="AC27" s="172"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73"/>
      <c r="AE27" s="189"/>
      <c r="AF27" s="166"/>
      <c r="AG27" s="167"/>
      <c r="AH27" s="167"/>
      <c r="AI27" s="167"/>
      <c r="AJ27" s="189"/>
      <c r="AK27" s="166"/>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row>
    <row r="28" spans="1:100" s="3" customFormat="1" ht="18" customHeight="1">
      <c r="A28" s="333"/>
      <c r="B28" s="379"/>
      <c r="C28" s="379"/>
      <c r="D28" s="379"/>
      <c r="E28" s="357"/>
      <c r="F28" s="379"/>
      <c r="G28" s="382"/>
      <c r="H28" s="370"/>
      <c r="I28" s="373"/>
      <c r="J28" s="385"/>
      <c r="K28" s="373">
        <f>IF(NOT(ISERROR(MATCH(J28,_xlfn.ANCHORARRAY(E39),0))),I41&amp;"Por favor no seleccionar los criterios de impacto",J28)</f>
        <v>0</v>
      </c>
      <c r="L28" s="370"/>
      <c r="M28" s="373"/>
      <c r="N28" s="376"/>
      <c r="O28" s="6">
        <v>5</v>
      </c>
      <c r="P28" s="178"/>
      <c r="Q28" s="162" t="str">
        <f t="shared" si="19"/>
        <v/>
      </c>
      <c r="R28" s="168"/>
      <c r="S28" s="168"/>
      <c r="T28" s="169" t="str">
        <f t="shared" si="16"/>
        <v/>
      </c>
      <c r="U28" s="168"/>
      <c r="V28" s="168"/>
      <c r="W28" s="168"/>
      <c r="X28" s="160" t="str">
        <f t="shared" si="20"/>
        <v/>
      </c>
      <c r="Y28" s="170" t="str">
        <f t="shared" si="4"/>
        <v/>
      </c>
      <c r="Z28" s="171" t="str">
        <f t="shared" si="17"/>
        <v/>
      </c>
      <c r="AA28" s="170" t="str">
        <f t="shared" si="6"/>
        <v/>
      </c>
      <c r="AB28" s="171" t="str">
        <f t="shared" si="21"/>
        <v/>
      </c>
      <c r="AC28" s="172" t="str">
        <f t="shared" ref="AC28:AC29" si="22">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73"/>
      <c r="AE28" s="189"/>
      <c r="AF28" s="166"/>
      <c r="AG28" s="167"/>
      <c r="AH28" s="167"/>
      <c r="AI28" s="167"/>
      <c r="AJ28" s="189"/>
      <c r="AK28" s="166"/>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row>
    <row r="29" spans="1:100" s="3" customFormat="1" ht="18" customHeight="1">
      <c r="A29" s="334"/>
      <c r="B29" s="380"/>
      <c r="C29" s="380"/>
      <c r="D29" s="380"/>
      <c r="E29" s="358"/>
      <c r="F29" s="380"/>
      <c r="G29" s="383"/>
      <c r="H29" s="371"/>
      <c r="I29" s="374"/>
      <c r="J29" s="386"/>
      <c r="K29" s="374">
        <f>IF(NOT(ISERROR(MATCH(J29,_xlfn.ANCHORARRAY(E40),0))),I42&amp;"Por favor no seleccionar los criterios de impacto",J29)</f>
        <v>0</v>
      </c>
      <c r="L29" s="371"/>
      <c r="M29" s="374"/>
      <c r="N29" s="377"/>
      <c r="O29" s="6">
        <v>6</v>
      </c>
      <c r="P29" s="178"/>
      <c r="Q29" s="162" t="str">
        <f t="shared" si="19"/>
        <v/>
      </c>
      <c r="R29" s="168"/>
      <c r="S29" s="168"/>
      <c r="T29" s="169" t="str">
        <f t="shared" si="16"/>
        <v/>
      </c>
      <c r="U29" s="168"/>
      <c r="V29" s="168"/>
      <c r="W29" s="168"/>
      <c r="X29" s="160" t="str">
        <f t="shared" si="20"/>
        <v/>
      </c>
      <c r="Y29" s="170" t="str">
        <f t="shared" si="4"/>
        <v/>
      </c>
      <c r="Z29" s="171" t="str">
        <f t="shared" si="17"/>
        <v/>
      </c>
      <c r="AA29" s="170" t="str">
        <f t="shared" si="6"/>
        <v/>
      </c>
      <c r="AB29" s="171" t="str">
        <f t="shared" si="21"/>
        <v/>
      </c>
      <c r="AC29" s="172" t="str">
        <f t="shared" si="22"/>
        <v/>
      </c>
      <c r="AD29" s="173"/>
      <c r="AE29" s="189"/>
      <c r="AF29" s="166"/>
      <c r="AG29" s="167"/>
      <c r="AH29" s="167"/>
      <c r="AI29" s="167"/>
      <c r="AJ29" s="189"/>
      <c r="AK29" s="166"/>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row>
    <row r="30" spans="1:100" s="3" customFormat="1" ht="152.25" customHeight="1">
      <c r="A30" s="332">
        <v>4</v>
      </c>
      <c r="B30" s="378" t="s">
        <v>168</v>
      </c>
      <c r="C30" s="378" t="s">
        <v>184</v>
      </c>
      <c r="D30" s="378" t="s">
        <v>185</v>
      </c>
      <c r="E30" s="356" t="s">
        <v>186</v>
      </c>
      <c r="F30" s="378" t="s">
        <v>153</v>
      </c>
      <c r="G30" s="381">
        <v>360</v>
      </c>
      <c r="H30" s="369" t="str">
        <f>IF(G30&lt;=0,"",IF(G30&lt;=2,"Muy Baja",IF(G30&lt;=24,"Baja",IF(G30&lt;=500,"Media",IF(G30&lt;=5000,"Alta","Muy Alta")))))</f>
        <v>Media</v>
      </c>
      <c r="I30" s="372">
        <f>IF(H30="","",IF(H30="Muy Baja",0.2,IF(H30="Baja",0.4,IF(H30="Media",0.6,IF(H30="Alta",0.8,IF(H30="Muy Alta",1,))))))</f>
        <v>0.6</v>
      </c>
      <c r="J30" s="384" t="s">
        <v>172</v>
      </c>
      <c r="K30" s="372"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69" t="str">
        <f>IF(OR(K30='Tabla Impacto'!$C$11,K30='Tabla Impacto'!$D$11),"Leve",IF(OR(K30='Tabla Impacto'!$C$12,K30='Tabla Impacto'!$D$12),"Menor",IF(OR(K30='Tabla Impacto'!$C$13,K30='Tabla Impacto'!$D$13),"Moderado",IF(OR(K30='Tabla Impacto'!$C$14,K30='Tabla Impacto'!$D$14),"Mayor",IF(OR(K30='Tabla Impacto'!$C$15,K30='Tabla Impacto'!$D$15),"Catastrófico","")))))</f>
        <v>Moderado</v>
      </c>
      <c r="M30" s="372">
        <f>IF(L30="","",IF(L30="Leve",0.2,IF(L30="Menor",0.4,IF(L30="Moderado",0.6,IF(L30="Mayor",0.8,IF(L30="Catastrófico",1,))))))</f>
        <v>0.6</v>
      </c>
      <c r="N30" s="375"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6">
        <v>1</v>
      </c>
      <c r="P30" s="178" t="s">
        <v>187</v>
      </c>
      <c r="Q30" s="162" t="str">
        <f>IF(OR(R30="Preventivo",R30="Detectivo"),"Probabilidad",IF(R30="Correctivo","Impacto",""))</f>
        <v>Probabilidad</v>
      </c>
      <c r="R30" s="168" t="s">
        <v>156</v>
      </c>
      <c r="S30" s="168" t="s">
        <v>157</v>
      </c>
      <c r="T30" s="169" t="str">
        <f>IF(AND(R30="Preventivo",S30="Automático"),"50%",IF(AND(R30="Preventivo",S30="Manual"),"40%",IF(AND(R30="Detectivo",S30="Automático"),"40%",IF(AND(R30="Detectivo",S30="Manual"),"30%",IF(AND(R30="Correctivo",S30="Automático"),"35%",IF(AND(R30="Correctivo",S30="Manual"),"25%",""))))))</f>
        <v>40%</v>
      </c>
      <c r="U30" s="168" t="s">
        <v>158</v>
      </c>
      <c r="V30" s="168" t="s">
        <v>159</v>
      </c>
      <c r="W30" s="168" t="s">
        <v>160</v>
      </c>
      <c r="X30" s="160">
        <f>IFERROR(IF(Q30="Probabilidad",(I30-(+I30*T30)),IF(Q30="Impacto",I30,"")),"")</f>
        <v>0.36</v>
      </c>
      <c r="Y30" s="170" t="str">
        <f>IFERROR(IF(X30="","",IF(X30&lt;=0.2,"Muy Baja",IF(X30&lt;=0.4,"Baja",IF(X30&lt;=0.6,"Media",IF(X30&lt;=0.8,"Alta","Muy Alta"))))),"")</f>
        <v>Baja</v>
      </c>
      <c r="Z30" s="171">
        <f>+X30</f>
        <v>0.36</v>
      </c>
      <c r="AA30" s="170" t="str">
        <f>IFERROR(IF(AB30="","",IF(AB30&lt;=0.2,"Leve",IF(AB30&lt;=0.4,"Menor",IF(AB30&lt;=0.6,"Moderado",IF(AB30&lt;=0.8,"Mayor","Catastrófico"))))),"")</f>
        <v>Moderado</v>
      </c>
      <c r="AB30" s="171">
        <f>IFERROR(IF(Q30="Impacto",(M30-(+M30*T30)),IF(Q30="Probabilidad",M30,"")),"")</f>
        <v>0.6</v>
      </c>
      <c r="AC30" s="172"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3" t="s">
        <v>161</v>
      </c>
      <c r="AE30" s="175" t="s">
        <v>188</v>
      </c>
      <c r="AF30" s="176" t="s">
        <v>189</v>
      </c>
      <c r="AG30" s="176">
        <v>45047</v>
      </c>
      <c r="AH30" s="176">
        <v>45275</v>
      </c>
      <c r="AI30" s="167"/>
      <c r="AJ30" s="189"/>
      <c r="AK30" s="166"/>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row>
    <row r="31" spans="1:100" s="3" customFormat="1" ht="75">
      <c r="A31" s="333"/>
      <c r="B31" s="379"/>
      <c r="C31" s="379"/>
      <c r="D31" s="379"/>
      <c r="E31" s="357"/>
      <c r="F31" s="379"/>
      <c r="G31" s="382"/>
      <c r="H31" s="370"/>
      <c r="I31" s="373"/>
      <c r="J31" s="385"/>
      <c r="K31" s="373">
        <f>IF(NOT(ISERROR(MATCH(J31,_xlfn.ANCHORARRAY(E42),0))),I44&amp;"Por favor no seleccionar los criterios de impacto",J31)</f>
        <v>0</v>
      </c>
      <c r="L31" s="370"/>
      <c r="M31" s="373"/>
      <c r="N31" s="376"/>
      <c r="O31" s="6">
        <v>2</v>
      </c>
      <c r="P31" s="178" t="s">
        <v>190</v>
      </c>
      <c r="Q31" s="162" t="str">
        <f>IF(OR(R31="Preventivo",R31="Detectivo"),"Probabilidad",IF(R31="Correctivo","Impacto",""))</f>
        <v>Probabilidad</v>
      </c>
      <c r="R31" s="168" t="s">
        <v>156</v>
      </c>
      <c r="S31" s="168" t="s">
        <v>157</v>
      </c>
      <c r="T31" s="169" t="str">
        <f t="shared" ref="T31:T35" si="23">IF(AND(R31="Preventivo",S31="Automático"),"50%",IF(AND(R31="Preventivo",S31="Manual"),"40%",IF(AND(R31="Detectivo",S31="Automático"),"40%",IF(AND(R31="Detectivo",S31="Manual"),"30%",IF(AND(R31="Correctivo",S31="Automático"),"35%",IF(AND(R31="Correctivo",S31="Manual"),"25%",""))))))</f>
        <v>40%</v>
      </c>
      <c r="U31" s="168" t="s">
        <v>158</v>
      </c>
      <c r="V31" s="168" t="s">
        <v>159</v>
      </c>
      <c r="W31" s="168" t="s">
        <v>160</v>
      </c>
      <c r="X31" s="160">
        <f>IFERROR(IF(AND(Q30="Probabilidad",Q31="Probabilidad"),(Z30-(+Z30*T31)),IF(Q31="Probabilidad",(I30-(+I30*T31)),IF(Q31="Impacto",Z30,""))),"")</f>
        <v>0.216</v>
      </c>
      <c r="Y31" s="170" t="str">
        <f t="shared" si="4"/>
        <v>Baja</v>
      </c>
      <c r="Z31" s="171">
        <f t="shared" ref="Z31:Z35" si="24">+X31</f>
        <v>0.216</v>
      </c>
      <c r="AA31" s="170" t="str">
        <f t="shared" si="6"/>
        <v>Moderado</v>
      </c>
      <c r="AB31" s="171">
        <f>IFERROR(IF(AND(Q30="Impacto",Q31="Impacto"),(AB30-(+AB30*T31)),IF(Q31="Impacto",(M30-(+M30*T31)),IF(Q31="Probabilidad",AB30,""))),"")</f>
        <v>0.6</v>
      </c>
      <c r="AC31" s="172" t="str">
        <f t="shared" ref="AC31:AC32" si="25">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Moderado</v>
      </c>
      <c r="AD31" s="173" t="s">
        <v>161</v>
      </c>
      <c r="AE31" s="175" t="s">
        <v>191</v>
      </c>
      <c r="AF31" s="176" t="s">
        <v>189</v>
      </c>
      <c r="AG31" s="176">
        <v>45001</v>
      </c>
      <c r="AH31" s="176">
        <v>45275</v>
      </c>
      <c r="AI31" s="167"/>
      <c r="AJ31" s="189"/>
      <c r="AK31" s="166"/>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row>
    <row r="32" spans="1:100" s="3" customFormat="1">
      <c r="A32" s="333"/>
      <c r="B32" s="379"/>
      <c r="C32" s="379"/>
      <c r="D32" s="379"/>
      <c r="E32" s="357"/>
      <c r="F32" s="379"/>
      <c r="G32" s="382"/>
      <c r="H32" s="370"/>
      <c r="I32" s="373"/>
      <c r="J32" s="385"/>
      <c r="K32" s="373">
        <f>IF(NOT(ISERROR(MATCH(J32,_xlfn.ANCHORARRAY(E43),0))),I45&amp;"Por favor no seleccionar los criterios de impacto",J32)</f>
        <v>0</v>
      </c>
      <c r="L32" s="370"/>
      <c r="M32" s="373"/>
      <c r="N32" s="376"/>
      <c r="O32" s="6">
        <v>3</v>
      </c>
      <c r="P32" s="179"/>
      <c r="Q32" s="162" t="str">
        <f>IF(OR(R32="Preventivo",R32="Detectivo"),"Probabilidad",IF(R32="Correctivo","Impacto",""))</f>
        <v/>
      </c>
      <c r="R32" s="168"/>
      <c r="S32" s="168"/>
      <c r="T32" s="169" t="str">
        <f t="shared" si="23"/>
        <v/>
      </c>
      <c r="U32" s="168"/>
      <c r="V32" s="168"/>
      <c r="W32" s="168"/>
      <c r="X32" s="160" t="str">
        <f>IFERROR(IF(AND(Q31="Probabilidad",Q32="Probabilidad"),(Z31-(+Z31*T32)),IF(AND(Q31="Impacto",Q32="Probabilidad"),(Z30-(+Z30*T32)),IF(Q32="Impacto",Z31,""))),"")</f>
        <v/>
      </c>
      <c r="Y32" s="170" t="str">
        <f t="shared" si="4"/>
        <v/>
      </c>
      <c r="Z32" s="171" t="str">
        <f t="shared" si="24"/>
        <v/>
      </c>
      <c r="AA32" s="170" t="str">
        <f t="shared" si="6"/>
        <v/>
      </c>
      <c r="AB32" s="171" t="str">
        <f>IFERROR(IF(AND(Q31="Impacto",Q32="Impacto"),(AB31-(+AB31*T32)),IF(AND(Q31="Probabilidad",Q32="Impacto"),(AB30-(+AB30*T32)),IF(Q32="Probabilidad",AB31,""))),"")</f>
        <v/>
      </c>
      <c r="AC32" s="172" t="str">
        <f t="shared" si="25"/>
        <v/>
      </c>
      <c r="AD32" s="173"/>
      <c r="AE32" s="189"/>
      <c r="AF32" s="166"/>
      <c r="AG32" s="167"/>
      <c r="AH32" s="167"/>
      <c r="AI32" s="167"/>
      <c r="AJ32" s="189"/>
      <c r="AK32" s="166"/>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row>
    <row r="33" spans="1:100" s="3" customFormat="1">
      <c r="A33" s="333"/>
      <c r="B33" s="379"/>
      <c r="C33" s="379"/>
      <c r="D33" s="379"/>
      <c r="E33" s="357"/>
      <c r="F33" s="379"/>
      <c r="G33" s="382"/>
      <c r="H33" s="370"/>
      <c r="I33" s="373"/>
      <c r="J33" s="385"/>
      <c r="K33" s="373">
        <f>IF(NOT(ISERROR(MATCH(J33,_xlfn.ANCHORARRAY(E44),0))),I46&amp;"Por favor no seleccionar los criterios de impacto",J33)</f>
        <v>0</v>
      </c>
      <c r="L33" s="370"/>
      <c r="M33" s="373"/>
      <c r="N33" s="376"/>
      <c r="O33" s="6">
        <v>4</v>
      </c>
      <c r="P33" s="178"/>
      <c r="Q33" s="162" t="str">
        <f t="shared" ref="Q33:Q35" si="26">IF(OR(R33="Preventivo",R33="Detectivo"),"Probabilidad",IF(R33="Correctivo","Impacto",""))</f>
        <v/>
      </c>
      <c r="R33" s="168"/>
      <c r="S33" s="168"/>
      <c r="T33" s="169" t="str">
        <f t="shared" si="23"/>
        <v/>
      </c>
      <c r="U33" s="168"/>
      <c r="V33" s="168"/>
      <c r="W33" s="168"/>
      <c r="X33" s="160" t="str">
        <f t="shared" ref="X33:X35" si="27">IFERROR(IF(AND(Q32="Probabilidad",Q33="Probabilidad"),(Z32-(+Z32*T33)),IF(AND(Q32="Impacto",Q33="Probabilidad"),(Z31-(+Z31*T33)),IF(Q33="Impacto",Z32,""))),"")</f>
        <v/>
      </c>
      <c r="Y33" s="170" t="str">
        <f t="shared" si="4"/>
        <v/>
      </c>
      <c r="Z33" s="171" t="str">
        <f t="shared" si="24"/>
        <v/>
      </c>
      <c r="AA33" s="170" t="str">
        <f t="shared" si="6"/>
        <v/>
      </c>
      <c r="AB33" s="171" t="str">
        <f t="shared" ref="AB33:AB35" si="28">IFERROR(IF(AND(Q32="Impacto",Q33="Impacto"),(AB32-(+AB32*T33)),IF(AND(Q32="Probabilidad",Q33="Impacto"),(AB31-(+AB31*T33)),IF(Q33="Probabilidad",AB32,""))),"")</f>
        <v/>
      </c>
      <c r="AC33" s="172"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73"/>
      <c r="AE33" s="189"/>
      <c r="AF33" s="166"/>
      <c r="AG33" s="167"/>
      <c r="AH33" s="167"/>
      <c r="AI33" s="167"/>
      <c r="AJ33" s="189"/>
      <c r="AK33" s="166"/>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row>
    <row r="34" spans="1:100" s="3" customFormat="1">
      <c r="A34" s="333"/>
      <c r="B34" s="379"/>
      <c r="C34" s="379"/>
      <c r="D34" s="379"/>
      <c r="E34" s="357"/>
      <c r="F34" s="379"/>
      <c r="G34" s="382"/>
      <c r="H34" s="370"/>
      <c r="I34" s="373"/>
      <c r="J34" s="385"/>
      <c r="K34" s="373">
        <f>IF(NOT(ISERROR(MATCH(J34,_xlfn.ANCHORARRAY(E45),0))),I47&amp;"Por favor no seleccionar los criterios de impacto",J34)</f>
        <v>0</v>
      </c>
      <c r="L34" s="370"/>
      <c r="M34" s="373"/>
      <c r="N34" s="376"/>
      <c r="O34" s="6">
        <v>5</v>
      </c>
      <c r="P34" s="178"/>
      <c r="Q34" s="162" t="str">
        <f t="shared" si="26"/>
        <v/>
      </c>
      <c r="R34" s="168"/>
      <c r="S34" s="168"/>
      <c r="T34" s="169" t="str">
        <f t="shared" si="23"/>
        <v/>
      </c>
      <c r="U34" s="168"/>
      <c r="V34" s="168"/>
      <c r="W34" s="168"/>
      <c r="X34" s="160" t="str">
        <f t="shared" si="27"/>
        <v/>
      </c>
      <c r="Y34" s="170" t="str">
        <f>IFERROR(IF(X34="","",IF(X34&lt;=0.2,"Muy Baja",IF(X34&lt;=0.4,"Baja",IF(X34&lt;=0.6,"Media",IF(X34&lt;=0.8,"Alta","Muy Alta"))))),"")</f>
        <v/>
      </c>
      <c r="Z34" s="171" t="str">
        <f t="shared" si="24"/>
        <v/>
      </c>
      <c r="AA34" s="170" t="str">
        <f t="shared" si="6"/>
        <v/>
      </c>
      <c r="AB34" s="171" t="str">
        <f t="shared" si="28"/>
        <v/>
      </c>
      <c r="AC34" s="172" t="str">
        <f t="shared" ref="AC34:AC35" si="29">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73"/>
      <c r="AE34" s="189"/>
      <c r="AF34" s="166"/>
      <c r="AG34" s="167"/>
      <c r="AH34" s="167"/>
      <c r="AI34" s="167"/>
      <c r="AJ34" s="189"/>
      <c r="AK34" s="166"/>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row>
    <row r="35" spans="1:100" s="3" customFormat="1">
      <c r="A35" s="334"/>
      <c r="B35" s="380"/>
      <c r="C35" s="380"/>
      <c r="D35" s="380"/>
      <c r="E35" s="358"/>
      <c r="F35" s="380"/>
      <c r="G35" s="383"/>
      <c r="H35" s="371"/>
      <c r="I35" s="374"/>
      <c r="J35" s="386"/>
      <c r="K35" s="374">
        <f>IF(NOT(ISERROR(MATCH(J35,_xlfn.ANCHORARRAY(E46),0))),I48&amp;"Por favor no seleccionar los criterios de impacto",J35)</f>
        <v>0</v>
      </c>
      <c r="L35" s="371"/>
      <c r="M35" s="374"/>
      <c r="N35" s="377"/>
      <c r="O35" s="6">
        <v>6</v>
      </c>
      <c r="P35" s="178"/>
      <c r="Q35" s="162" t="str">
        <f t="shared" si="26"/>
        <v/>
      </c>
      <c r="R35" s="168"/>
      <c r="S35" s="168"/>
      <c r="T35" s="169" t="str">
        <f t="shared" si="23"/>
        <v/>
      </c>
      <c r="U35" s="168"/>
      <c r="V35" s="168"/>
      <c r="W35" s="168"/>
      <c r="X35" s="160" t="str">
        <f t="shared" si="27"/>
        <v/>
      </c>
      <c r="Y35" s="170" t="str">
        <f t="shared" si="4"/>
        <v/>
      </c>
      <c r="Z35" s="171" t="str">
        <f t="shared" si="24"/>
        <v/>
      </c>
      <c r="AA35" s="170" t="str">
        <f t="shared" si="6"/>
        <v/>
      </c>
      <c r="AB35" s="171" t="str">
        <f t="shared" si="28"/>
        <v/>
      </c>
      <c r="AC35" s="172" t="str">
        <f t="shared" si="29"/>
        <v/>
      </c>
      <c r="AD35" s="173"/>
      <c r="AE35" s="189"/>
      <c r="AF35" s="166"/>
      <c r="AG35" s="167"/>
      <c r="AH35" s="167"/>
      <c r="AI35" s="167"/>
      <c r="AJ35" s="189"/>
      <c r="AK35" s="166"/>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row>
    <row r="36" spans="1:100" ht="18" hidden="1" customHeight="1">
      <c r="A36" s="332">
        <v>5</v>
      </c>
      <c r="B36" s="387"/>
      <c r="C36" s="387"/>
      <c r="D36" s="387"/>
      <c r="E36" s="390"/>
      <c r="F36" s="387"/>
      <c r="G36" s="408"/>
      <c r="H36" s="405"/>
      <c r="I36" s="396" t="str">
        <f>IF(H36="","",IF(H36="Muy Baja",0.2,IF(H36="Baja",0.4,IF(H36="Media",0.6,IF(H36="Alta",0.8,IF(H36="Muy Alta",1,))))))</f>
        <v/>
      </c>
      <c r="J36" s="402"/>
      <c r="K36" s="396">
        <f>IF(NOT(ISERROR(MATCH(J36,'Tabla Impacto'!$B$221:$B$223,0))),'Tabla Impacto'!$F$223&amp;"Por favor no seleccionar los criterios de impacto(Afectación Económica o presupuestal y Pérdida Reputacional)",J36)</f>
        <v>0</v>
      </c>
      <c r="L36" s="405" t="str">
        <f>IF(OR(K36='Tabla Impacto'!$C$11,K36='Tabla Impacto'!$D$11),"Leve",IF(OR(K36='Tabla Impacto'!$C$12,K36='Tabla Impacto'!$D$12),"Menor",IF(OR(K36='Tabla Impacto'!$C$13,K36='Tabla Impacto'!$D$13),"Moderado",IF(OR(K36='Tabla Impacto'!$C$14,K36='Tabla Impacto'!$D$14),"Mayor",IF(OR(K36='Tabla Impacto'!$C$15,K36='Tabla Impacto'!$D$15),"Catastrófico","")))))</f>
        <v/>
      </c>
      <c r="M36" s="396" t="str">
        <f>IF(L36="","",IF(L36="Leve",0.2,IF(L36="Menor",0.4,IF(L36="Moderado",0.6,IF(L36="Mayor",0.8,IF(L36="Catastrófico",1,))))))</f>
        <v/>
      </c>
      <c r="N36" s="399"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5">
        <v>1</v>
      </c>
      <c r="P36" s="178"/>
      <c r="Q36" s="162"/>
      <c r="R36" s="168"/>
      <c r="S36" s="168"/>
      <c r="T36" s="169"/>
      <c r="U36" s="168"/>
      <c r="V36" s="168"/>
      <c r="W36" s="168"/>
      <c r="X36" s="160" t="str">
        <f>IFERROR(IF(Q36="Probabilidad",(I36-(+I36*T36)),IF(Q36="Impacto",I36,"")),"")</f>
        <v/>
      </c>
      <c r="Y36" s="170" t="str">
        <f>IFERROR(IF(X36="","",IF(X36&lt;=0.2,"Muy Baja",IF(X36&lt;=0.4,"Baja",IF(X36&lt;=0.6,"Media",IF(X36&lt;=0.8,"Alta","Muy Alta"))))),"")</f>
        <v/>
      </c>
      <c r="Z36" s="171" t="str">
        <f>+X36</f>
        <v/>
      </c>
      <c r="AA36" s="170" t="str">
        <f>IFERROR(IF(AB36="","",IF(AB36&lt;=0.2,"Leve",IF(AB36&lt;=0.4,"Menor",IF(AB36&lt;=0.6,"Moderado",IF(AB36&lt;=0.8,"Mayor","Catastrófico"))))),"")</f>
        <v/>
      </c>
      <c r="AB36" s="171" t="str">
        <f>IFERROR(IF(Q36="Impacto",(M36-(+M36*T36)),IF(Q36="Probabilidad",M36,"")),"")</f>
        <v/>
      </c>
      <c r="AC36" s="172"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3"/>
      <c r="AE36" s="174"/>
      <c r="AF36" s="175"/>
      <c r="AG36" s="116"/>
      <c r="AH36" s="116"/>
      <c r="AI36" s="116"/>
      <c r="AJ36" s="114"/>
      <c r="AK36" s="115"/>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row>
    <row r="37" spans="1:100" ht="18" hidden="1" customHeight="1">
      <c r="A37" s="333"/>
      <c r="B37" s="388"/>
      <c r="C37" s="388"/>
      <c r="D37" s="388"/>
      <c r="E37" s="391"/>
      <c r="F37" s="388"/>
      <c r="G37" s="409"/>
      <c r="H37" s="406"/>
      <c r="I37" s="397"/>
      <c r="J37" s="403"/>
      <c r="K37" s="397">
        <f>IF(NOT(ISERROR(MATCH(J37,_xlfn.ANCHORARRAY(E48),0))),I50&amp;"Por favor no seleccionar los criterios de impacto",J37)</f>
        <v>0</v>
      </c>
      <c r="L37" s="406"/>
      <c r="M37" s="397"/>
      <c r="N37" s="400"/>
      <c r="O37" s="105">
        <v>2</v>
      </c>
      <c r="P37" s="178"/>
      <c r="Q37" s="106" t="str">
        <f>IF(OR(R37="Preventivo",R37="Detectivo"),"Probabilidad",IF(R37="Correctivo","Impacto",""))</f>
        <v/>
      </c>
      <c r="R37" s="107"/>
      <c r="S37" s="107"/>
      <c r="T37" s="108" t="str">
        <f t="shared" ref="T37:T41" si="30">IF(AND(R37="Preventivo",S37="Automático"),"50%",IF(AND(R37="Preventivo",S37="Manual"),"40%",IF(AND(R37="Detectivo",S37="Automático"),"40%",IF(AND(R37="Detectivo",S37="Manual"),"30%",IF(AND(R37="Correctivo",S37="Automático"),"35%",IF(AND(R37="Correctivo",S37="Manual"),"25%",""))))))</f>
        <v/>
      </c>
      <c r="U37" s="107"/>
      <c r="V37" s="107"/>
      <c r="W37" s="107"/>
      <c r="X37" s="109" t="str">
        <f>IFERROR(IF(AND(Q36="Probabilidad",Q37="Probabilidad"),(Z36-(+Z36*T37)),IF(Q37="Probabilidad",(I36-(+I36*T37)),IF(Q37="Impacto",Z36,""))),"")</f>
        <v/>
      </c>
      <c r="Y37" s="110" t="str">
        <f t="shared" si="4"/>
        <v/>
      </c>
      <c r="Z37" s="111" t="str">
        <f t="shared" ref="Z37:Z41" si="31">+X37</f>
        <v/>
      </c>
      <c r="AA37" s="110" t="str">
        <f t="shared" si="6"/>
        <v/>
      </c>
      <c r="AB37" s="111" t="str">
        <f>IFERROR(IF(AND(Q36="Impacto",Q37="Impacto"),(AB36-(+AB36*T37)),IF(Q37="Impacto",(M36-(+M36*T37)),IF(Q37="Probabilidad",AB36,""))),"")</f>
        <v/>
      </c>
      <c r="AC37" s="112" t="str">
        <f t="shared" ref="AC37:AC38" si="32">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3"/>
      <c r="AE37" s="114"/>
      <c r="AF37" s="115"/>
      <c r="AG37" s="116"/>
      <c r="AH37" s="116"/>
      <c r="AI37" s="116"/>
      <c r="AJ37" s="114"/>
      <c r="AK37" s="115"/>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row>
    <row r="38" spans="1:100" ht="18" hidden="1" customHeight="1">
      <c r="A38" s="333"/>
      <c r="B38" s="388"/>
      <c r="C38" s="388"/>
      <c r="D38" s="388"/>
      <c r="E38" s="391"/>
      <c r="F38" s="388"/>
      <c r="G38" s="409"/>
      <c r="H38" s="406"/>
      <c r="I38" s="397"/>
      <c r="J38" s="403"/>
      <c r="K38" s="397">
        <f>IF(NOT(ISERROR(MATCH(J38,_xlfn.ANCHORARRAY(E49),0))),I51&amp;"Por favor no seleccionar los criterios de impacto",J38)</f>
        <v>0</v>
      </c>
      <c r="L38" s="406"/>
      <c r="M38" s="397"/>
      <c r="N38" s="400"/>
      <c r="O38" s="105">
        <v>3</v>
      </c>
      <c r="P38" s="179"/>
      <c r="Q38" s="106" t="str">
        <f>IF(OR(R38="Preventivo",R38="Detectivo"),"Probabilidad",IF(R38="Correctivo","Impacto",""))</f>
        <v/>
      </c>
      <c r="R38" s="107"/>
      <c r="S38" s="107"/>
      <c r="T38" s="108" t="str">
        <f t="shared" si="30"/>
        <v/>
      </c>
      <c r="U38" s="107"/>
      <c r="V38" s="107"/>
      <c r="W38" s="107"/>
      <c r="X38" s="109" t="str">
        <f>IFERROR(IF(AND(Q37="Probabilidad",Q38="Probabilidad"),(Z37-(+Z37*T38)),IF(AND(Q37="Impacto",Q38="Probabilidad"),(Z36-(+Z36*T38)),IF(Q38="Impacto",Z37,""))),"")</f>
        <v/>
      </c>
      <c r="Y38" s="110" t="str">
        <f t="shared" si="4"/>
        <v/>
      </c>
      <c r="Z38" s="111" t="str">
        <f t="shared" si="31"/>
        <v/>
      </c>
      <c r="AA38" s="110" t="str">
        <f t="shared" si="6"/>
        <v/>
      </c>
      <c r="AB38" s="111" t="str">
        <f>IFERROR(IF(AND(Q37="Impacto",Q38="Impacto"),(AB37-(+AB37*T38)),IF(AND(Q37="Probabilidad",Q38="Impacto"),(AB36-(+AB36*T38)),IF(Q38="Probabilidad",AB37,""))),"")</f>
        <v/>
      </c>
      <c r="AC38" s="112" t="str">
        <f t="shared" si="32"/>
        <v/>
      </c>
      <c r="AD38" s="113"/>
      <c r="AE38" s="114"/>
      <c r="AF38" s="115"/>
      <c r="AG38" s="116"/>
      <c r="AH38" s="116"/>
      <c r="AI38" s="116"/>
      <c r="AJ38" s="114"/>
      <c r="AK38" s="115"/>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row>
    <row r="39" spans="1:100" ht="18" hidden="1" customHeight="1">
      <c r="A39" s="333"/>
      <c r="B39" s="388"/>
      <c r="C39" s="388"/>
      <c r="D39" s="388"/>
      <c r="E39" s="391"/>
      <c r="F39" s="388"/>
      <c r="G39" s="409"/>
      <c r="H39" s="406"/>
      <c r="I39" s="397"/>
      <c r="J39" s="403"/>
      <c r="K39" s="397">
        <f>IF(NOT(ISERROR(MATCH(J39,_xlfn.ANCHORARRAY(E50),0))),I52&amp;"Por favor no seleccionar los criterios de impacto",J39)</f>
        <v>0</v>
      </c>
      <c r="L39" s="406"/>
      <c r="M39" s="397"/>
      <c r="N39" s="400"/>
      <c r="O39" s="105">
        <v>4</v>
      </c>
      <c r="P39" s="178"/>
      <c r="Q39" s="106" t="str">
        <f t="shared" ref="Q39:Q41" si="33">IF(OR(R39="Preventivo",R39="Detectivo"),"Probabilidad",IF(R39="Correctivo","Impacto",""))</f>
        <v/>
      </c>
      <c r="R39" s="107"/>
      <c r="S39" s="107"/>
      <c r="T39" s="108" t="str">
        <f t="shared" si="30"/>
        <v/>
      </c>
      <c r="U39" s="107"/>
      <c r="V39" s="107"/>
      <c r="W39" s="107"/>
      <c r="X39" s="109" t="str">
        <f t="shared" ref="X39:X41" si="34">IFERROR(IF(AND(Q38="Probabilidad",Q39="Probabilidad"),(Z38-(+Z38*T39)),IF(AND(Q38="Impacto",Q39="Probabilidad"),(Z37-(+Z37*T39)),IF(Q39="Impacto",Z38,""))),"")</f>
        <v/>
      </c>
      <c r="Y39" s="110" t="str">
        <f t="shared" si="4"/>
        <v/>
      </c>
      <c r="Z39" s="111" t="str">
        <f t="shared" si="31"/>
        <v/>
      </c>
      <c r="AA39" s="110" t="str">
        <f t="shared" si="6"/>
        <v/>
      </c>
      <c r="AB39" s="111" t="str">
        <f t="shared" ref="AB39:AB41" si="35">IFERROR(IF(AND(Q38="Impacto",Q39="Impacto"),(AB38-(+AB38*T39)),IF(AND(Q38="Probabilidad",Q39="Impacto"),(AB37-(+AB37*T39)),IF(Q39="Probabilidad",AB38,""))),"")</f>
        <v/>
      </c>
      <c r="AC39" s="112"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3"/>
      <c r="AE39" s="114"/>
      <c r="AF39" s="115"/>
      <c r="AG39" s="116"/>
      <c r="AH39" s="116"/>
      <c r="AI39" s="116"/>
      <c r="AJ39" s="114"/>
      <c r="AK39" s="115"/>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row>
    <row r="40" spans="1:100" ht="18" hidden="1" customHeight="1">
      <c r="A40" s="333"/>
      <c r="B40" s="388"/>
      <c r="C40" s="388"/>
      <c r="D40" s="388"/>
      <c r="E40" s="391"/>
      <c r="F40" s="388"/>
      <c r="G40" s="409"/>
      <c r="H40" s="406"/>
      <c r="I40" s="397"/>
      <c r="J40" s="403"/>
      <c r="K40" s="397">
        <f>IF(NOT(ISERROR(MATCH(J40,_xlfn.ANCHORARRAY(E51),0))),I53&amp;"Por favor no seleccionar los criterios de impacto",J40)</f>
        <v>0</v>
      </c>
      <c r="L40" s="406"/>
      <c r="M40" s="397"/>
      <c r="N40" s="400"/>
      <c r="O40" s="105">
        <v>5</v>
      </c>
      <c r="P40" s="178"/>
      <c r="Q40" s="106" t="str">
        <f t="shared" si="33"/>
        <v/>
      </c>
      <c r="R40" s="107"/>
      <c r="S40" s="107"/>
      <c r="T40" s="108" t="str">
        <f t="shared" si="30"/>
        <v/>
      </c>
      <c r="U40" s="107"/>
      <c r="V40" s="107"/>
      <c r="W40" s="107"/>
      <c r="X40" s="109" t="str">
        <f t="shared" si="34"/>
        <v/>
      </c>
      <c r="Y40" s="110" t="str">
        <f t="shared" si="4"/>
        <v/>
      </c>
      <c r="Z40" s="111" t="str">
        <f t="shared" si="31"/>
        <v/>
      </c>
      <c r="AA40" s="110" t="str">
        <f t="shared" si="6"/>
        <v/>
      </c>
      <c r="AB40" s="111" t="str">
        <f t="shared" si="35"/>
        <v/>
      </c>
      <c r="AC40" s="112" t="str">
        <f t="shared" ref="AC40:AC41" si="36">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3"/>
      <c r="AE40" s="114"/>
      <c r="AF40" s="115"/>
      <c r="AG40" s="116"/>
      <c r="AH40" s="116"/>
      <c r="AI40" s="116"/>
      <c r="AJ40" s="114"/>
      <c r="AK40" s="115"/>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row>
    <row r="41" spans="1:100" ht="18" hidden="1" customHeight="1">
      <c r="A41" s="334"/>
      <c r="B41" s="389"/>
      <c r="C41" s="389"/>
      <c r="D41" s="389"/>
      <c r="E41" s="392"/>
      <c r="F41" s="389"/>
      <c r="G41" s="410"/>
      <c r="H41" s="407"/>
      <c r="I41" s="398"/>
      <c r="J41" s="404"/>
      <c r="K41" s="398">
        <f>IF(NOT(ISERROR(MATCH(J41,_xlfn.ANCHORARRAY(E52),0))),I54&amp;"Por favor no seleccionar los criterios de impacto",J41)</f>
        <v>0</v>
      </c>
      <c r="L41" s="407"/>
      <c r="M41" s="398"/>
      <c r="N41" s="401"/>
      <c r="O41" s="105">
        <v>6</v>
      </c>
      <c r="P41" s="178"/>
      <c r="Q41" s="106" t="str">
        <f t="shared" si="33"/>
        <v/>
      </c>
      <c r="R41" s="107"/>
      <c r="S41" s="107"/>
      <c r="T41" s="108" t="str">
        <f t="shared" si="30"/>
        <v/>
      </c>
      <c r="U41" s="107"/>
      <c r="V41" s="107"/>
      <c r="W41" s="107"/>
      <c r="X41" s="109" t="str">
        <f t="shared" si="34"/>
        <v/>
      </c>
      <c r="Y41" s="110" t="str">
        <f t="shared" si="4"/>
        <v/>
      </c>
      <c r="Z41" s="111" t="str">
        <f t="shared" si="31"/>
        <v/>
      </c>
      <c r="AA41" s="110" t="str">
        <f t="shared" si="6"/>
        <v/>
      </c>
      <c r="AB41" s="111" t="str">
        <f t="shared" si="35"/>
        <v/>
      </c>
      <c r="AC41" s="112" t="str">
        <f t="shared" si="36"/>
        <v/>
      </c>
      <c r="AD41" s="113"/>
      <c r="AE41" s="114"/>
      <c r="AF41" s="115"/>
      <c r="AG41" s="116"/>
      <c r="AH41" s="116"/>
      <c r="AI41" s="116"/>
      <c r="AJ41" s="114"/>
      <c r="AK41" s="115"/>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row>
    <row r="42" spans="1:100" ht="18" hidden="1" customHeight="1">
      <c r="A42" s="332">
        <v>6</v>
      </c>
      <c r="B42" s="387"/>
      <c r="C42" s="387"/>
      <c r="D42" s="387"/>
      <c r="E42" s="390"/>
      <c r="F42" s="387"/>
      <c r="G42" s="408"/>
      <c r="H42" s="405" t="str">
        <f>IF(G42&lt;=0,"",IF(G42&lt;=2,"Muy Baja",IF(G42&lt;=24,"Baja",IF(G42&lt;=500,"Media",IF(G42&lt;=5000,"Alta","Muy Alta")))))</f>
        <v/>
      </c>
      <c r="I42" s="396" t="str">
        <f>IF(H42="","",IF(H42="Muy Baja",0.2,IF(H42="Baja",0.4,IF(H42="Media",0.6,IF(H42="Alta",0.8,IF(H42="Muy Alta",1,))))))</f>
        <v/>
      </c>
      <c r="J42" s="402"/>
      <c r="K42" s="396">
        <f>IF(NOT(ISERROR(MATCH(J42,'Tabla Impacto'!$B$221:$B$223,0))),'Tabla Impacto'!$F$223&amp;"Por favor no seleccionar los criterios de impacto(Afectación Económica o presupuestal y Pérdida Reputacional)",J42)</f>
        <v>0</v>
      </c>
      <c r="L42" s="405" t="str">
        <f>IF(OR(K42='Tabla Impacto'!$C$11,K42='Tabla Impacto'!$D$11),"Leve",IF(OR(K42='Tabla Impacto'!$C$12,K42='Tabla Impacto'!$D$12),"Menor",IF(OR(K42='Tabla Impacto'!$C$13,K42='Tabla Impacto'!$D$13),"Moderado",IF(OR(K42='Tabla Impacto'!$C$14,K42='Tabla Impacto'!$D$14),"Mayor",IF(OR(K42='Tabla Impacto'!$C$15,K42='Tabla Impacto'!$D$15),"Catastrófico","")))))</f>
        <v/>
      </c>
      <c r="M42" s="396" t="str">
        <f>IF(L42="","",IF(L42="Leve",0.2,IF(L42="Menor",0.4,IF(L42="Moderado",0.6,IF(L42="Mayor",0.8,IF(L42="Catastrófico",1,))))))</f>
        <v/>
      </c>
      <c r="N42" s="399"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5">
        <v>1</v>
      </c>
      <c r="P42" s="178"/>
      <c r="Q42" s="106"/>
      <c r="R42" s="107"/>
      <c r="S42" s="107"/>
      <c r="T42" s="108"/>
      <c r="U42" s="107"/>
      <c r="V42" s="107"/>
      <c r="W42" s="107"/>
      <c r="X42" s="109" t="str">
        <f>IFERROR(IF(Q42="Probabilidad",(I42-(+I42*T42)),IF(Q42="Impacto",I42,"")),"")</f>
        <v/>
      </c>
      <c r="Y42" s="110" t="str">
        <f>IFERROR(IF(X42="","",IF(X42&lt;=0.2,"Muy Baja",IF(X42&lt;=0.4,"Baja",IF(X42&lt;=0.6,"Media",IF(X42&lt;=0.8,"Alta","Muy Alta"))))),"")</f>
        <v/>
      </c>
      <c r="Z42" s="111" t="str">
        <f>+X42</f>
        <v/>
      </c>
      <c r="AA42" s="110" t="str">
        <f>IFERROR(IF(AB42="","",IF(AB42&lt;=0.2,"Leve",IF(AB42&lt;=0.4,"Menor",IF(AB42&lt;=0.6,"Moderado",IF(AB42&lt;=0.8,"Mayor","Catastrófico"))))),"")</f>
        <v/>
      </c>
      <c r="AB42" s="111" t="str">
        <f>IFERROR(IF(Q42="Impacto",(M42-(+M42*T42)),IF(Q42="Probabilidad",M42,"")),"")</f>
        <v/>
      </c>
      <c r="AC42" s="112"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3"/>
      <c r="AE42" s="174"/>
      <c r="AF42" s="114"/>
      <c r="AG42" s="116"/>
      <c r="AH42" s="116"/>
      <c r="AI42" s="116"/>
      <c r="AJ42" s="114"/>
      <c r="AK42" s="115"/>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row>
    <row r="43" spans="1:100" ht="18" hidden="1" customHeight="1">
      <c r="A43" s="333"/>
      <c r="B43" s="388"/>
      <c r="C43" s="388"/>
      <c r="D43" s="388"/>
      <c r="E43" s="391"/>
      <c r="F43" s="388"/>
      <c r="G43" s="409"/>
      <c r="H43" s="406"/>
      <c r="I43" s="397"/>
      <c r="J43" s="403"/>
      <c r="K43" s="397">
        <f>IF(NOT(ISERROR(MATCH(J43,_xlfn.ANCHORARRAY(E54),0))),I56&amp;"Por favor no seleccionar los criterios de impacto",J43)</f>
        <v>0</v>
      </c>
      <c r="L43" s="406"/>
      <c r="M43" s="397"/>
      <c r="N43" s="400"/>
      <c r="O43" s="105">
        <v>2</v>
      </c>
      <c r="P43" s="178"/>
      <c r="Q43" s="106" t="str">
        <f>IF(OR(R43="Preventivo",R43="Detectivo"),"Probabilidad",IF(R43="Correctivo","Impacto",""))</f>
        <v/>
      </c>
      <c r="R43" s="107"/>
      <c r="S43" s="107"/>
      <c r="T43" s="108" t="str">
        <f t="shared" ref="T43:T47" si="37">IF(AND(R43="Preventivo",S43="Automático"),"50%",IF(AND(R43="Preventivo",S43="Manual"),"40%",IF(AND(R43="Detectivo",S43="Automático"),"40%",IF(AND(R43="Detectivo",S43="Manual"),"30%",IF(AND(R43="Correctivo",S43="Automático"),"35%",IF(AND(R43="Correctivo",S43="Manual"),"25%",""))))))</f>
        <v/>
      </c>
      <c r="U43" s="107"/>
      <c r="V43" s="107"/>
      <c r="W43" s="107"/>
      <c r="X43" s="109" t="str">
        <f>IFERROR(IF(AND(Q42="Probabilidad",Q43="Probabilidad"),(Z42-(+Z42*T43)),IF(Q43="Probabilidad",(I42-(+I42*T43)),IF(Q43="Impacto",Z42,""))),"")</f>
        <v/>
      </c>
      <c r="Y43" s="110" t="str">
        <f t="shared" si="4"/>
        <v/>
      </c>
      <c r="Z43" s="111" t="str">
        <f t="shared" ref="Z43:Z47" si="38">+X43</f>
        <v/>
      </c>
      <c r="AA43" s="110" t="str">
        <f t="shared" si="6"/>
        <v/>
      </c>
      <c r="AB43" s="111" t="str">
        <f>IFERROR(IF(AND(Q42="Impacto",Q43="Impacto"),(AB42-(+AB42*T43)),IF(Q43="Impacto",(M42-(+M42*T43)),IF(Q43="Probabilidad",AB42,""))),"")</f>
        <v/>
      </c>
      <c r="AC43" s="112" t="str">
        <f t="shared" ref="AC43:AC44" si="39">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3"/>
      <c r="AE43" s="114"/>
      <c r="AF43" s="115"/>
      <c r="AG43" s="116"/>
      <c r="AH43" s="116"/>
      <c r="AI43" s="116"/>
      <c r="AJ43" s="114"/>
      <c r="AK43" s="115"/>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row>
    <row r="44" spans="1:100" ht="18" hidden="1" customHeight="1">
      <c r="A44" s="333"/>
      <c r="B44" s="388"/>
      <c r="C44" s="388"/>
      <c r="D44" s="388"/>
      <c r="E44" s="391"/>
      <c r="F44" s="388"/>
      <c r="G44" s="409"/>
      <c r="H44" s="406"/>
      <c r="I44" s="397"/>
      <c r="J44" s="403"/>
      <c r="K44" s="397">
        <f>IF(NOT(ISERROR(MATCH(J44,_xlfn.ANCHORARRAY(E55),0))),I57&amp;"Por favor no seleccionar los criterios de impacto",J44)</f>
        <v>0</v>
      </c>
      <c r="L44" s="406"/>
      <c r="M44" s="397"/>
      <c r="N44" s="400"/>
      <c r="O44" s="105">
        <v>3</v>
      </c>
      <c r="P44" s="179"/>
      <c r="Q44" s="106" t="str">
        <f>IF(OR(R44="Preventivo",R44="Detectivo"),"Probabilidad",IF(R44="Correctivo","Impacto",""))</f>
        <v/>
      </c>
      <c r="R44" s="107"/>
      <c r="S44" s="107"/>
      <c r="T44" s="108" t="str">
        <f t="shared" si="37"/>
        <v/>
      </c>
      <c r="U44" s="107"/>
      <c r="V44" s="107"/>
      <c r="W44" s="107"/>
      <c r="X44" s="109" t="str">
        <f>IFERROR(IF(AND(Q43="Probabilidad",Q44="Probabilidad"),(Z43-(+Z43*T44)),IF(AND(Q43="Impacto",Q44="Probabilidad"),(Z42-(+Z42*T44)),IF(Q44="Impacto",Z43,""))),"")</f>
        <v/>
      </c>
      <c r="Y44" s="110" t="str">
        <f t="shared" si="4"/>
        <v/>
      </c>
      <c r="Z44" s="111" t="str">
        <f t="shared" si="38"/>
        <v/>
      </c>
      <c r="AA44" s="110" t="str">
        <f t="shared" si="6"/>
        <v/>
      </c>
      <c r="AB44" s="111" t="str">
        <f>IFERROR(IF(AND(Q43="Impacto",Q44="Impacto"),(AB43-(+AB43*T44)),IF(AND(Q43="Probabilidad",Q44="Impacto"),(AB42-(+AB42*T44)),IF(Q44="Probabilidad",AB43,""))),"")</f>
        <v/>
      </c>
      <c r="AC44" s="112" t="str">
        <f t="shared" si="39"/>
        <v/>
      </c>
      <c r="AD44" s="113"/>
      <c r="AE44" s="114"/>
      <c r="AF44" s="115"/>
      <c r="AG44" s="116"/>
      <c r="AH44" s="116"/>
      <c r="AI44" s="116"/>
      <c r="AJ44" s="114"/>
      <c r="AK44" s="115"/>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row>
    <row r="45" spans="1:100" ht="18" hidden="1" customHeight="1">
      <c r="A45" s="333"/>
      <c r="B45" s="388"/>
      <c r="C45" s="388"/>
      <c r="D45" s="388"/>
      <c r="E45" s="391"/>
      <c r="F45" s="388"/>
      <c r="G45" s="409"/>
      <c r="H45" s="406"/>
      <c r="I45" s="397"/>
      <c r="J45" s="403"/>
      <c r="K45" s="397">
        <f>IF(NOT(ISERROR(MATCH(J45,_xlfn.ANCHORARRAY(E56),0))),I58&amp;"Por favor no seleccionar los criterios de impacto",J45)</f>
        <v>0</v>
      </c>
      <c r="L45" s="406"/>
      <c r="M45" s="397"/>
      <c r="N45" s="400"/>
      <c r="O45" s="105">
        <v>4</v>
      </c>
      <c r="P45" s="178"/>
      <c r="Q45" s="106" t="str">
        <f t="shared" ref="Q45:Q47" si="40">IF(OR(R45="Preventivo",R45="Detectivo"),"Probabilidad",IF(R45="Correctivo","Impacto",""))</f>
        <v/>
      </c>
      <c r="R45" s="107"/>
      <c r="S45" s="107"/>
      <c r="T45" s="108" t="str">
        <f t="shared" si="37"/>
        <v/>
      </c>
      <c r="U45" s="107"/>
      <c r="V45" s="107"/>
      <c r="W45" s="107"/>
      <c r="X45" s="109" t="str">
        <f t="shared" ref="X45:X47" si="41">IFERROR(IF(AND(Q44="Probabilidad",Q45="Probabilidad"),(Z44-(+Z44*T45)),IF(AND(Q44="Impacto",Q45="Probabilidad"),(Z43-(+Z43*T45)),IF(Q45="Impacto",Z44,""))),"")</f>
        <v/>
      </c>
      <c r="Y45" s="110" t="str">
        <f t="shared" si="4"/>
        <v/>
      </c>
      <c r="Z45" s="111" t="str">
        <f t="shared" si="38"/>
        <v/>
      </c>
      <c r="AA45" s="110" t="str">
        <f t="shared" si="6"/>
        <v/>
      </c>
      <c r="AB45" s="111" t="str">
        <f t="shared" ref="AB45:AB47" si="42">IFERROR(IF(AND(Q44="Impacto",Q45="Impacto"),(AB44-(+AB44*T45)),IF(AND(Q44="Probabilidad",Q45="Impacto"),(AB43-(+AB43*T45)),IF(Q45="Probabilidad",AB44,""))),"")</f>
        <v/>
      </c>
      <c r="AC45" s="112"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3"/>
      <c r="AE45" s="114"/>
      <c r="AF45" s="115"/>
      <c r="AG45" s="116"/>
      <c r="AH45" s="116"/>
      <c r="AI45" s="116"/>
      <c r="AJ45" s="114"/>
      <c r="AK45" s="115"/>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row>
    <row r="46" spans="1:100" ht="18" hidden="1" customHeight="1">
      <c r="A46" s="333"/>
      <c r="B46" s="388"/>
      <c r="C46" s="388"/>
      <c r="D46" s="388"/>
      <c r="E46" s="391"/>
      <c r="F46" s="388"/>
      <c r="G46" s="409"/>
      <c r="H46" s="406"/>
      <c r="I46" s="397"/>
      <c r="J46" s="403"/>
      <c r="K46" s="397">
        <f>IF(NOT(ISERROR(MATCH(J46,_xlfn.ANCHORARRAY(E57),0))),I59&amp;"Por favor no seleccionar los criterios de impacto",J46)</f>
        <v>0</v>
      </c>
      <c r="L46" s="406"/>
      <c r="M46" s="397"/>
      <c r="N46" s="400"/>
      <c r="O46" s="105">
        <v>5</v>
      </c>
      <c r="P46" s="178"/>
      <c r="Q46" s="106" t="str">
        <f t="shared" si="40"/>
        <v/>
      </c>
      <c r="R46" s="107"/>
      <c r="S46" s="107"/>
      <c r="T46" s="108" t="str">
        <f t="shared" si="37"/>
        <v/>
      </c>
      <c r="U46" s="107"/>
      <c r="V46" s="107"/>
      <c r="W46" s="107"/>
      <c r="X46" s="109" t="str">
        <f t="shared" si="41"/>
        <v/>
      </c>
      <c r="Y46" s="110" t="str">
        <f t="shared" si="4"/>
        <v/>
      </c>
      <c r="Z46" s="111" t="str">
        <f t="shared" si="38"/>
        <v/>
      </c>
      <c r="AA46" s="110" t="str">
        <f t="shared" si="6"/>
        <v/>
      </c>
      <c r="AB46" s="111" t="str">
        <f t="shared" si="42"/>
        <v/>
      </c>
      <c r="AC46" s="112" t="str">
        <f t="shared" ref="AC46" si="43">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3"/>
      <c r="AE46" s="114"/>
      <c r="AF46" s="115"/>
      <c r="AG46" s="116"/>
      <c r="AH46" s="116"/>
      <c r="AI46" s="116"/>
      <c r="AJ46" s="114"/>
      <c r="AK46" s="115"/>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row>
    <row r="47" spans="1:100" ht="18" hidden="1" customHeight="1">
      <c r="A47" s="334"/>
      <c r="B47" s="389"/>
      <c r="C47" s="389"/>
      <c r="D47" s="389"/>
      <c r="E47" s="392"/>
      <c r="F47" s="389"/>
      <c r="G47" s="410"/>
      <c r="H47" s="407"/>
      <c r="I47" s="398"/>
      <c r="J47" s="404"/>
      <c r="K47" s="398">
        <f>IF(NOT(ISERROR(MATCH(J47,_xlfn.ANCHORARRAY(E58),0))),I60&amp;"Por favor no seleccionar los criterios de impacto",J47)</f>
        <v>0</v>
      </c>
      <c r="L47" s="407"/>
      <c r="M47" s="398"/>
      <c r="N47" s="401"/>
      <c r="O47" s="105">
        <v>6</v>
      </c>
      <c r="P47" s="178"/>
      <c r="Q47" s="106" t="str">
        <f t="shared" si="40"/>
        <v/>
      </c>
      <c r="R47" s="107"/>
      <c r="S47" s="107"/>
      <c r="T47" s="108" t="str">
        <f t="shared" si="37"/>
        <v/>
      </c>
      <c r="U47" s="107"/>
      <c r="V47" s="107"/>
      <c r="W47" s="107"/>
      <c r="X47" s="109" t="str">
        <f t="shared" si="41"/>
        <v/>
      </c>
      <c r="Y47" s="110" t="str">
        <f t="shared" si="4"/>
        <v/>
      </c>
      <c r="Z47" s="111" t="str">
        <f t="shared" si="38"/>
        <v/>
      </c>
      <c r="AA47" s="110" t="str">
        <f>IFERROR(IF(AB47="","",IF(AB47&lt;=0.2,"Leve",IF(AB47&lt;=0.4,"Menor",IF(AB47&lt;=0.6,"Moderado",IF(AB47&lt;=0.8,"Mayor","Catastrófico"))))),"")</f>
        <v/>
      </c>
      <c r="AB47" s="111" t="str">
        <f t="shared" si="42"/>
        <v/>
      </c>
      <c r="AC47" s="112"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3"/>
      <c r="AE47" s="114"/>
      <c r="AF47" s="115"/>
      <c r="AG47" s="116"/>
      <c r="AH47" s="116"/>
      <c r="AI47" s="116"/>
      <c r="AJ47" s="114"/>
      <c r="AK47" s="115"/>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row>
    <row r="48" spans="1:100" ht="18" hidden="1" customHeight="1">
      <c r="A48" s="332">
        <v>7</v>
      </c>
      <c r="B48" s="387"/>
      <c r="C48" s="387"/>
      <c r="D48" s="387"/>
      <c r="E48" s="390"/>
      <c r="F48" s="387"/>
      <c r="G48" s="408"/>
      <c r="H48" s="405" t="str">
        <f>IF(G48&lt;=0,"",IF(G48&lt;=2,"Muy Baja",IF(G48&lt;=24,"Baja",IF(G48&lt;=500,"Media",IF(G48&lt;=5000,"Alta","Muy Alta")))))</f>
        <v/>
      </c>
      <c r="I48" s="396" t="str">
        <f>IF(H48="","",IF(H48="Muy Baja",0.2,IF(H48="Baja",0.4,IF(H48="Media",0.6,IF(H48="Alta",0.8,IF(H48="Muy Alta",1,))))))</f>
        <v/>
      </c>
      <c r="J48" s="402"/>
      <c r="K48" s="396">
        <f>IF(NOT(ISERROR(MATCH(J48,'Tabla Impacto'!$B$221:$B$223,0))),'Tabla Impacto'!$F$223&amp;"Por favor no seleccionar los criterios de impacto(Afectación Económica o presupuestal y Pérdida Reputacional)",J48)</f>
        <v>0</v>
      </c>
      <c r="L48" s="405" t="str">
        <f>IF(OR(K48='Tabla Impacto'!$C$11,K48='Tabla Impacto'!$D$11),"Leve",IF(OR(K48='Tabla Impacto'!$C$12,K48='Tabla Impacto'!$D$12),"Menor",IF(OR(K48='Tabla Impacto'!$C$13,K48='Tabla Impacto'!$D$13),"Moderado",IF(OR(K48='Tabla Impacto'!$C$14,K48='Tabla Impacto'!$D$14),"Mayor",IF(OR(K48='Tabla Impacto'!$C$15,K48='Tabla Impacto'!$D$15),"Catastrófico","")))))</f>
        <v/>
      </c>
      <c r="M48" s="396" t="str">
        <f>IF(L48="","",IF(L48="Leve",0.2,IF(L48="Menor",0.4,IF(L48="Moderado",0.6,IF(L48="Mayor",0.8,IF(L48="Catastrófico",1,))))))</f>
        <v/>
      </c>
      <c r="N48" s="399"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5">
        <v>1</v>
      </c>
      <c r="P48" s="178"/>
      <c r="Q48" s="162" t="str">
        <f>IF(OR(R48="Preventivo",R48="Detectivo"),"Probabilidad",IF(R48="Correctivo","Impacto",""))</f>
        <v/>
      </c>
      <c r="R48" s="168"/>
      <c r="S48" s="168"/>
      <c r="T48" s="169" t="str">
        <f>IF(AND(R48="Preventivo",S48="Automático"),"50%",IF(AND(R48="Preventivo",S48="Manual"),"40%",IF(AND(R48="Detectivo",S48="Automático"),"40%",IF(AND(R48="Detectivo",S48="Manual"),"30%",IF(AND(R48="Correctivo",S48="Automático"),"35%",IF(AND(R48="Correctivo",S48="Manual"),"25%",""))))))</f>
        <v/>
      </c>
      <c r="U48" s="168"/>
      <c r="V48" s="168"/>
      <c r="W48" s="168"/>
      <c r="X48" s="160" t="str">
        <f>IFERROR(IF(Q48="Probabilidad",(I48-(+I48*T48)),IF(Q48="Impacto",I48,"")),"")</f>
        <v/>
      </c>
      <c r="Y48" s="170" t="str">
        <f>IFERROR(IF(X48="","",IF(X48&lt;=0.2,"Muy Baja",IF(X48&lt;=0.4,"Baja",IF(X48&lt;=0.6,"Media",IF(X48&lt;=0.8,"Alta","Muy Alta"))))),"")</f>
        <v/>
      </c>
      <c r="Z48" s="171" t="str">
        <f>+X48</f>
        <v/>
      </c>
      <c r="AA48" s="170" t="str">
        <f>IFERROR(IF(AB48="","",IF(AB48&lt;=0.2,"Leve",IF(AB48&lt;=0.4,"Menor",IF(AB48&lt;=0.6,"Moderado",IF(AB48&lt;=0.8,"Mayor","Catastrófico"))))),"")</f>
        <v/>
      </c>
      <c r="AB48" s="171" t="str">
        <f>IFERROR(IF(Q48="Impacto",(M48-(+M48*T48)),IF(Q48="Probabilidad",M48,"")),"")</f>
        <v/>
      </c>
      <c r="AC48" s="172"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3"/>
      <c r="AE48" s="114"/>
      <c r="AF48" s="114"/>
      <c r="AG48" s="116"/>
      <c r="AH48" s="116"/>
      <c r="AI48" s="116"/>
      <c r="AJ48" s="114"/>
      <c r="AK48" s="115"/>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row>
    <row r="49" spans="1:100" ht="18" hidden="1" customHeight="1">
      <c r="A49" s="333"/>
      <c r="B49" s="388"/>
      <c r="C49" s="388"/>
      <c r="D49" s="388"/>
      <c r="E49" s="391"/>
      <c r="F49" s="388"/>
      <c r="G49" s="409"/>
      <c r="H49" s="406"/>
      <c r="I49" s="397"/>
      <c r="J49" s="403"/>
      <c r="K49" s="397">
        <f>IF(NOT(ISERROR(MATCH(J49,_xlfn.ANCHORARRAY(E60),0))),I62&amp;"Por favor no seleccionar los criterios de impacto",J49)</f>
        <v>0</v>
      </c>
      <c r="L49" s="406"/>
      <c r="M49" s="397"/>
      <c r="N49" s="400"/>
      <c r="O49" s="105">
        <v>2</v>
      </c>
      <c r="P49" s="178"/>
      <c r="Q49" s="162" t="str">
        <f>IF(OR(R49="Preventivo",R49="Detectivo"),"Probabilidad",IF(R49="Correctivo","Impacto",""))</f>
        <v/>
      </c>
      <c r="R49" s="168"/>
      <c r="S49" s="168"/>
      <c r="T49" s="169" t="str">
        <f t="shared" ref="T49:T53" si="44">IF(AND(R49="Preventivo",S49="Automático"),"50%",IF(AND(R49="Preventivo",S49="Manual"),"40%",IF(AND(R49="Detectivo",S49="Automático"),"40%",IF(AND(R49="Detectivo",S49="Manual"),"30%",IF(AND(R49="Correctivo",S49="Automático"),"35%",IF(AND(R49="Correctivo",S49="Manual"),"25%",""))))))</f>
        <v/>
      </c>
      <c r="U49" s="168"/>
      <c r="V49" s="168"/>
      <c r="W49" s="168"/>
      <c r="X49" s="160" t="str">
        <f>IFERROR(IF(AND(Q48="Probabilidad",Q49="Probabilidad"),(Z48-(+Z48*T49)),IF(Q49="Probabilidad",(I48-(+I48*T49)),IF(Q49="Impacto",Z48,""))),"")</f>
        <v/>
      </c>
      <c r="Y49" s="170" t="str">
        <f t="shared" si="4"/>
        <v/>
      </c>
      <c r="Z49" s="171" t="str">
        <f t="shared" ref="Z49:Z53" si="45">+X49</f>
        <v/>
      </c>
      <c r="AA49" s="170" t="str">
        <f t="shared" si="6"/>
        <v/>
      </c>
      <c r="AB49" s="171" t="str">
        <f>IFERROR(IF(AND(Q48="Impacto",Q49="Impacto"),(AB48-(+AB48*T49)),IF(Q49="Impacto",(M48-(+M48*T49)),IF(Q49="Probabilidad",AB48,""))),"")</f>
        <v/>
      </c>
      <c r="AC49" s="172" t="str">
        <f t="shared" ref="AC49:AC50" si="46">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3"/>
      <c r="AE49" s="114"/>
      <c r="AF49" s="115"/>
      <c r="AG49" s="116"/>
      <c r="AH49" s="116"/>
      <c r="AI49" s="116"/>
      <c r="AJ49" s="114"/>
      <c r="AK49" s="115"/>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row>
    <row r="50" spans="1:100" ht="18" hidden="1" customHeight="1">
      <c r="A50" s="333"/>
      <c r="B50" s="388"/>
      <c r="C50" s="388"/>
      <c r="D50" s="388"/>
      <c r="E50" s="391"/>
      <c r="F50" s="388"/>
      <c r="G50" s="409"/>
      <c r="H50" s="406"/>
      <c r="I50" s="397"/>
      <c r="J50" s="403"/>
      <c r="K50" s="397">
        <f>IF(NOT(ISERROR(MATCH(J50,_xlfn.ANCHORARRAY(E61),0))),I63&amp;"Por favor no seleccionar los criterios de impacto",J50)</f>
        <v>0</v>
      </c>
      <c r="L50" s="406"/>
      <c r="M50" s="397"/>
      <c r="N50" s="400"/>
      <c r="O50" s="105">
        <v>3</v>
      </c>
      <c r="P50" s="179"/>
      <c r="Q50" s="106" t="str">
        <f>IF(OR(R50="Preventivo",R50="Detectivo"),"Probabilidad",IF(R50="Correctivo","Impacto",""))</f>
        <v/>
      </c>
      <c r="R50" s="107"/>
      <c r="S50" s="107"/>
      <c r="T50" s="108" t="str">
        <f t="shared" si="44"/>
        <v/>
      </c>
      <c r="U50" s="107"/>
      <c r="V50" s="107"/>
      <c r="W50" s="107"/>
      <c r="X50" s="109" t="str">
        <f>IFERROR(IF(AND(Q49="Probabilidad",Q50="Probabilidad"),(Z49-(+Z49*T50)),IF(AND(Q49="Impacto",Q50="Probabilidad"),(Z48-(+Z48*T50)),IF(Q50="Impacto",Z49,""))),"")</f>
        <v/>
      </c>
      <c r="Y50" s="110" t="str">
        <f t="shared" si="4"/>
        <v/>
      </c>
      <c r="Z50" s="111" t="str">
        <f t="shared" si="45"/>
        <v/>
      </c>
      <c r="AA50" s="110" t="str">
        <f t="shared" si="6"/>
        <v/>
      </c>
      <c r="AB50" s="111" t="str">
        <f>IFERROR(IF(AND(Q49="Impacto",Q50="Impacto"),(AB49-(+AB49*T50)),IF(AND(Q49="Probabilidad",Q50="Impacto"),(AB48-(+AB48*T50)),IF(Q50="Probabilidad",AB49,""))),"")</f>
        <v/>
      </c>
      <c r="AC50" s="112" t="str">
        <f t="shared" si="46"/>
        <v/>
      </c>
      <c r="AD50" s="113"/>
      <c r="AE50" s="114"/>
      <c r="AF50" s="115"/>
      <c r="AG50" s="116"/>
      <c r="AH50" s="116"/>
      <c r="AI50" s="116"/>
      <c r="AJ50" s="114"/>
      <c r="AK50" s="115"/>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row>
    <row r="51" spans="1:100" ht="18" hidden="1" customHeight="1">
      <c r="A51" s="333"/>
      <c r="B51" s="388"/>
      <c r="C51" s="388"/>
      <c r="D51" s="388"/>
      <c r="E51" s="391"/>
      <c r="F51" s="388"/>
      <c r="G51" s="409"/>
      <c r="H51" s="406"/>
      <c r="I51" s="397"/>
      <c r="J51" s="403"/>
      <c r="K51" s="397">
        <f>IF(NOT(ISERROR(MATCH(J51,_xlfn.ANCHORARRAY(E62),0))),I64&amp;"Por favor no seleccionar los criterios de impacto",J51)</f>
        <v>0</v>
      </c>
      <c r="L51" s="406"/>
      <c r="M51" s="397"/>
      <c r="N51" s="400"/>
      <c r="O51" s="105">
        <v>4</v>
      </c>
      <c r="P51" s="178"/>
      <c r="Q51" s="106" t="str">
        <f t="shared" ref="Q51:Q53" si="47">IF(OR(R51="Preventivo",R51="Detectivo"),"Probabilidad",IF(R51="Correctivo","Impacto",""))</f>
        <v/>
      </c>
      <c r="R51" s="107"/>
      <c r="S51" s="107"/>
      <c r="T51" s="108" t="str">
        <f t="shared" si="44"/>
        <v/>
      </c>
      <c r="U51" s="107"/>
      <c r="V51" s="107"/>
      <c r="W51" s="107"/>
      <c r="X51" s="109" t="str">
        <f t="shared" ref="X51:X53" si="48">IFERROR(IF(AND(Q50="Probabilidad",Q51="Probabilidad"),(Z50-(+Z50*T51)),IF(AND(Q50="Impacto",Q51="Probabilidad"),(Z49-(+Z49*T51)),IF(Q51="Impacto",Z50,""))),"")</f>
        <v/>
      </c>
      <c r="Y51" s="110" t="str">
        <f t="shared" si="4"/>
        <v/>
      </c>
      <c r="Z51" s="111" t="str">
        <f t="shared" si="45"/>
        <v/>
      </c>
      <c r="AA51" s="110" t="str">
        <f t="shared" si="6"/>
        <v/>
      </c>
      <c r="AB51" s="111" t="str">
        <f t="shared" ref="AB51:AB53" si="49">IFERROR(IF(AND(Q50="Impacto",Q51="Impacto"),(AB50-(+AB50*T51)),IF(AND(Q50="Probabilidad",Q51="Impacto"),(AB49-(+AB49*T51)),IF(Q51="Probabilidad",AB50,""))),"")</f>
        <v/>
      </c>
      <c r="AC51" s="112"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3"/>
      <c r="AE51" s="114"/>
      <c r="AF51" s="115"/>
      <c r="AG51" s="116"/>
      <c r="AH51" s="116"/>
      <c r="AI51" s="116"/>
      <c r="AJ51" s="114"/>
      <c r="AK51" s="115"/>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row>
    <row r="52" spans="1:100" ht="18" hidden="1" customHeight="1">
      <c r="A52" s="333"/>
      <c r="B52" s="388"/>
      <c r="C52" s="388"/>
      <c r="D52" s="388"/>
      <c r="E52" s="391"/>
      <c r="F52" s="388"/>
      <c r="G52" s="409"/>
      <c r="H52" s="406"/>
      <c r="I52" s="397"/>
      <c r="J52" s="403"/>
      <c r="K52" s="397">
        <f>IF(NOT(ISERROR(MATCH(J52,_xlfn.ANCHORARRAY(E63),0))),I65&amp;"Por favor no seleccionar los criterios de impacto",J52)</f>
        <v>0</v>
      </c>
      <c r="L52" s="406"/>
      <c r="M52" s="397"/>
      <c r="N52" s="400"/>
      <c r="O52" s="105">
        <v>5</v>
      </c>
      <c r="P52" s="178"/>
      <c r="Q52" s="106" t="str">
        <f t="shared" si="47"/>
        <v/>
      </c>
      <c r="R52" s="107"/>
      <c r="S52" s="107"/>
      <c r="T52" s="108" t="str">
        <f t="shared" si="44"/>
        <v/>
      </c>
      <c r="U52" s="107"/>
      <c r="V52" s="107"/>
      <c r="W52" s="107"/>
      <c r="X52" s="109" t="str">
        <f t="shared" si="48"/>
        <v/>
      </c>
      <c r="Y52" s="110" t="str">
        <f t="shared" si="4"/>
        <v/>
      </c>
      <c r="Z52" s="111" t="str">
        <f t="shared" si="45"/>
        <v/>
      </c>
      <c r="AA52" s="110" t="str">
        <f t="shared" si="6"/>
        <v/>
      </c>
      <c r="AB52" s="111" t="str">
        <f t="shared" si="49"/>
        <v/>
      </c>
      <c r="AC52" s="112" t="str">
        <f t="shared" ref="AC52:AC53" si="50">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3"/>
      <c r="AE52" s="114"/>
      <c r="AF52" s="115"/>
      <c r="AG52" s="116"/>
      <c r="AH52" s="116"/>
      <c r="AI52" s="116"/>
      <c r="AJ52" s="114"/>
      <c r="AK52" s="115"/>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row>
    <row r="53" spans="1:100" ht="18" hidden="1" customHeight="1">
      <c r="A53" s="334"/>
      <c r="B53" s="389"/>
      <c r="C53" s="389"/>
      <c r="D53" s="389"/>
      <c r="E53" s="392"/>
      <c r="F53" s="389"/>
      <c r="G53" s="410"/>
      <c r="H53" s="407"/>
      <c r="I53" s="398"/>
      <c r="J53" s="404"/>
      <c r="K53" s="398">
        <f>IF(NOT(ISERROR(MATCH(J53,_xlfn.ANCHORARRAY(E64),0))),I66&amp;"Por favor no seleccionar los criterios de impacto",J53)</f>
        <v>0</v>
      </c>
      <c r="L53" s="407"/>
      <c r="M53" s="398"/>
      <c r="N53" s="401"/>
      <c r="O53" s="105">
        <v>6</v>
      </c>
      <c r="P53" s="178"/>
      <c r="Q53" s="106" t="str">
        <f t="shared" si="47"/>
        <v/>
      </c>
      <c r="R53" s="107"/>
      <c r="S53" s="107"/>
      <c r="T53" s="108" t="str">
        <f t="shared" si="44"/>
        <v/>
      </c>
      <c r="U53" s="107"/>
      <c r="V53" s="107"/>
      <c r="W53" s="107"/>
      <c r="X53" s="109" t="str">
        <f t="shared" si="48"/>
        <v/>
      </c>
      <c r="Y53" s="110" t="str">
        <f t="shared" si="4"/>
        <v/>
      </c>
      <c r="Z53" s="111" t="str">
        <f t="shared" si="45"/>
        <v/>
      </c>
      <c r="AA53" s="110" t="str">
        <f t="shared" si="6"/>
        <v/>
      </c>
      <c r="AB53" s="111" t="str">
        <f t="shared" si="49"/>
        <v/>
      </c>
      <c r="AC53" s="112" t="str">
        <f t="shared" si="50"/>
        <v/>
      </c>
      <c r="AD53" s="113"/>
      <c r="AE53" s="114"/>
      <c r="AF53" s="115"/>
      <c r="AG53" s="116"/>
      <c r="AH53" s="116"/>
      <c r="AI53" s="116"/>
      <c r="AJ53" s="114"/>
      <c r="AK53" s="115"/>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row>
    <row r="54" spans="1:100" ht="18" hidden="1" customHeight="1">
      <c r="A54" s="332">
        <v>8</v>
      </c>
      <c r="B54" s="387"/>
      <c r="C54" s="387"/>
      <c r="D54" s="387"/>
      <c r="E54" s="390"/>
      <c r="F54" s="387"/>
      <c r="G54" s="408"/>
      <c r="H54" s="405" t="str">
        <f>IF(G54&lt;=0,"",IF(G54&lt;=2,"Muy Baja",IF(G54&lt;=24,"Baja",IF(G54&lt;=500,"Media",IF(G54&lt;=5000,"Alta","Muy Alta")))))</f>
        <v/>
      </c>
      <c r="I54" s="396" t="str">
        <f>IF(H54="","",IF(H54="Muy Baja",0.2,IF(H54="Baja",0.4,IF(H54="Media",0.6,IF(H54="Alta",0.8,IF(H54="Muy Alta",1,))))))</f>
        <v/>
      </c>
      <c r="J54" s="402"/>
      <c r="K54" s="396">
        <f>IF(NOT(ISERROR(MATCH(J54,'Tabla Impacto'!$B$221:$B$223,0))),'Tabla Impacto'!$F$223&amp;"Por favor no seleccionar los criterios de impacto(Afectación Económica o presupuestal y Pérdida Reputacional)",J54)</f>
        <v>0</v>
      </c>
      <c r="L54" s="405" t="str">
        <f>IF(OR(K54='Tabla Impacto'!$C$11,K54='Tabla Impacto'!$D$11),"Leve",IF(OR(K54='Tabla Impacto'!$C$12,K54='Tabla Impacto'!$D$12),"Menor",IF(OR(K54='Tabla Impacto'!$C$13,K54='Tabla Impacto'!$D$13),"Moderado",IF(OR(K54='Tabla Impacto'!$C$14,K54='Tabla Impacto'!$D$14),"Mayor",IF(OR(K54='Tabla Impacto'!$C$15,K54='Tabla Impacto'!$D$15),"Catastrófico","")))))</f>
        <v/>
      </c>
      <c r="M54" s="396" t="str">
        <f>IF(L54="","",IF(L54="Leve",0.2,IF(L54="Menor",0.4,IF(L54="Moderado",0.6,IF(L54="Mayor",0.8,IF(L54="Catastrófico",1,))))))</f>
        <v/>
      </c>
      <c r="N54" s="399"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5">
        <v>1</v>
      </c>
      <c r="P54" s="178"/>
      <c r="Q54" s="162"/>
      <c r="R54" s="168"/>
      <c r="S54" s="168"/>
      <c r="T54" s="169" t="str">
        <f>IF(AND(R54="Preventivo",S54="Automático"),"50%",IF(AND(R54="Preventivo",S54="Manual"),"40%",IF(AND(R54="Detectivo",S54="Automático"),"40%",IF(AND(R54="Detectivo",S54="Manual"),"30%",IF(AND(R54="Correctivo",S54="Automático"),"35%",IF(AND(R54="Correctivo",S54="Manual"),"25%",""))))))</f>
        <v/>
      </c>
      <c r="U54" s="168"/>
      <c r="V54" s="168"/>
      <c r="W54" s="168"/>
      <c r="X54" s="160" t="str">
        <f>IFERROR(IF(Q54="Probabilidad",(I54-(+I54*T54)),IF(Q54="Impacto",I54,"")),"")</f>
        <v/>
      </c>
      <c r="Y54" s="170" t="str">
        <f>IFERROR(IF(X54="","",IF(X54&lt;=0.2,"Muy Baja",IF(X54&lt;=0.4,"Baja",IF(X54&lt;=0.6,"Media",IF(X54&lt;=0.8,"Alta","Muy Alta"))))),"")</f>
        <v/>
      </c>
      <c r="Z54" s="171" t="str">
        <f>+X54</f>
        <v/>
      </c>
      <c r="AA54" s="170" t="str">
        <f>IFERROR(IF(AB54="","",IF(AB54&lt;=0.2,"Leve",IF(AB54&lt;=0.4,"Menor",IF(AB54&lt;=0.6,"Moderado",IF(AB54&lt;=0.8,"Mayor","Catastrófico"))))),"")</f>
        <v/>
      </c>
      <c r="AB54" s="171" t="str">
        <f>IFERROR(IF(Q54="Impacto",(M54-(+M54*T54)),IF(Q54="Probabilidad",M54,"")),"")</f>
        <v/>
      </c>
      <c r="AC54" s="172"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3"/>
      <c r="AE54" s="114"/>
      <c r="AF54" s="114"/>
      <c r="AG54" s="116"/>
      <c r="AH54" s="116"/>
      <c r="AI54" s="116"/>
      <c r="AJ54" s="114"/>
      <c r="AK54" s="115"/>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row>
    <row r="55" spans="1:100" ht="18" hidden="1" customHeight="1">
      <c r="A55" s="333"/>
      <c r="B55" s="388"/>
      <c r="C55" s="388"/>
      <c r="D55" s="388"/>
      <c r="E55" s="391"/>
      <c r="F55" s="388"/>
      <c r="G55" s="409"/>
      <c r="H55" s="406"/>
      <c r="I55" s="397"/>
      <c r="J55" s="403"/>
      <c r="K55" s="397">
        <f>IF(NOT(ISERROR(MATCH(J55,_xlfn.ANCHORARRAY(E66),0))),I68&amp;"Por favor no seleccionar los criterios de impacto",J55)</f>
        <v>0</v>
      </c>
      <c r="L55" s="406"/>
      <c r="M55" s="397"/>
      <c r="N55" s="400"/>
      <c r="O55" s="105">
        <v>2</v>
      </c>
      <c r="P55" s="178"/>
      <c r="Q55" s="106" t="str">
        <f>IF(OR(R55="Preventivo",R55="Detectivo"),"Probabilidad",IF(R55="Correctivo","Impacto",""))</f>
        <v/>
      </c>
      <c r="R55" s="107"/>
      <c r="S55" s="107"/>
      <c r="T55" s="108" t="str">
        <f t="shared" ref="T55:T59" si="51">IF(AND(R55="Preventivo",S55="Automático"),"50%",IF(AND(R55="Preventivo",S55="Manual"),"40%",IF(AND(R55="Detectivo",S55="Automático"),"40%",IF(AND(R55="Detectivo",S55="Manual"),"30%",IF(AND(R55="Correctivo",S55="Automático"),"35%",IF(AND(R55="Correctivo",S55="Manual"),"25%",""))))))</f>
        <v/>
      </c>
      <c r="U55" s="107"/>
      <c r="V55" s="107"/>
      <c r="W55" s="107"/>
      <c r="X55" s="109" t="str">
        <f>IFERROR(IF(AND(Q54="Probabilidad",Q55="Probabilidad"),(Z54-(+Z54*T55)),IF(Q55="Probabilidad",(I54-(+I54*T55)),IF(Q55="Impacto",Z54,""))),"")</f>
        <v/>
      </c>
      <c r="Y55" s="110" t="str">
        <f t="shared" si="4"/>
        <v/>
      </c>
      <c r="Z55" s="111" t="str">
        <f t="shared" ref="Z55:Z59" si="52">+X55</f>
        <v/>
      </c>
      <c r="AA55" s="110" t="str">
        <f t="shared" si="6"/>
        <v/>
      </c>
      <c r="AB55" s="111" t="str">
        <f>IFERROR(IF(AND(Q54="Impacto",Q55="Impacto"),(AB54-(+AB54*T55)),IF(Q55="Impacto",(M54-(+M54*T55)),IF(Q55="Probabilidad",AB54,""))),"")</f>
        <v/>
      </c>
      <c r="AC55" s="112" t="str">
        <f t="shared" ref="AC55:AC56" si="53">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3"/>
      <c r="AE55" s="114"/>
      <c r="AF55" s="115"/>
      <c r="AG55" s="116"/>
      <c r="AH55" s="116"/>
      <c r="AI55" s="116"/>
      <c r="AJ55" s="114"/>
      <c r="AK55" s="115"/>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row>
    <row r="56" spans="1:100" ht="18" hidden="1" customHeight="1">
      <c r="A56" s="333"/>
      <c r="B56" s="388"/>
      <c r="C56" s="388"/>
      <c r="D56" s="388"/>
      <c r="E56" s="391"/>
      <c r="F56" s="388"/>
      <c r="G56" s="409"/>
      <c r="H56" s="406"/>
      <c r="I56" s="397"/>
      <c r="J56" s="403"/>
      <c r="K56" s="397">
        <f>IF(NOT(ISERROR(MATCH(J56,_xlfn.ANCHORARRAY(E67),0))),I69&amp;"Por favor no seleccionar los criterios de impacto",J56)</f>
        <v>0</v>
      </c>
      <c r="L56" s="406"/>
      <c r="M56" s="397"/>
      <c r="N56" s="400"/>
      <c r="O56" s="105">
        <v>3</v>
      </c>
      <c r="P56" s="179"/>
      <c r="Q56" s="106" t="str">
        <f>IF(OR(R56="Preventivo",R56="Detectivo"),"Probabilidad",IF(R56="Correctivo","Impacto",""))</f>
        <v/>
      </c>
      <c r="R56" s="107"/>
      <c r="S56" s="107"/>
      <c r="T56" s="108" t="str">
        <f t="shared" si="51"/>
        <v/>
      </c>
      <c r="U56" s="107"/>
      <c r="V56" s="107"/>
      <c r="W56" s="107"/>
      <c r="X56" s="109" t="str">
        <f>IFERROR(IF(AND(Q55="Probabilidad",Q56="Probabilidad"),(Z55-(+Z55*T56)),IF(AND(Q55="Impacto",Q56="Probabilidad"),(Z54-(+Z54*T56)),IF(Q56="Impacto",Z55,""))),"")</f>
        <v/>
      </c>
      <c r="Y56" s="110" t="str">
        <f t="shared" si="4"/>
        <v/>
      </c>
      <c r="Z56" s="111" t="str">
        <f t="shared" si="52"/>
        <v/>
      </c>
      <c r="AA56" s="110" t="str">
        <f t="shared" si="6"/>
        <v/>
      </c>
      <c r="AB56" s="111" t="str">
        <f>IFERROR(IF(AND(Q55="Impacto",Q56="Impacto"),(AB55-(+AB55*T56)),IF(AND(Q55="Probabilidad",Q56="Impacto"),(AB54-(+AB54*T56)),IF(Q56="Probabilidad",AB55,""))),"")</f>
        <v/>
      </c>
      <c r="AC56" s="112" t="str">
        <f t="shared" si="53"/>
        <v/>
      </c>
      <c r="AD56" s="113"/>
      <c r="AE56" s="114"/>
      <c r="AF56" s="115"/>
      <c r="AG56" s="116"/>
      <c r="AH56" s="116"/>
      <c r="AI56" s="116"/>
      <c r="AJ56" s="114"/>
      <c r="AK56" s="115"/>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row>
    <row r="57" spans="1:100" ht="18" hidden="1" customHeight="1">
      <c r="A57" s="333"/>
      <c r="B57" s="388"/>
      <c r="C57" s="388"/>
      <c r="D57" s="388"/>
      <c r="E57" s="391"/>
      <c r="F57" s="388"/>
      <c r="G57" s="409"/>
      <c r="H57" s="406"/>
      <c r="I57" s="397"/>
      <c r="J57" s="403"/>
      <c r="K57" s="397">
        <f>IF(NOT(ISERROR(MATCH(J57,_xlfn.ANCHORARRAY(E68),0))),I70&amp;"Por favor no seleccionar los criterios de impacto",J57)</f>
        <v>0</v>
      </c>
      <c r="L57" s="406"/>
      <c r="M57" s="397"/>
      <c r="N57" s="400"/>
      <c r="O57" s="105">
        <v>4</v>
      </c>
      <c r="P57" s="178"/>
      <c r="Q57" s="106" t="str">
        <f t="shared" ref="Q57:Q59" si="54">IF(OR(R57="Preventivo",R57="Detectivo"),"Probabilidad",IF(R57="Correctivo","Impacto",""))</f>
        <v/>
      </c>
      <c r="R57" s="107"/>
      <c r="S57" s="107"/>
      <c r="T57" s="108" t="str">
        <f t="shared" si="51"/>
        <v/>
      </c>
      <c r="U57" s="107"/>
      <c r="V57" s="107"/>
      <c r="W57" s="107"/>
      <c r="X57" s="109" t="str">
        <f t="shared" ref="X57:X59" si="55">IFERROR(IF(AND(Q56="Probabilidad",Q57="Probabilidad"),(Z56-(+Z56*T57)),IF(AND(Q56="Impacto",Q57="Probabilidad"),(Z55-(+Z55*T57)),IF(Q57="Impacto",Z56,""))),"")</f>
        <v/>
      </c>
      <c r="Y57" s="110" t="str">
        <f t="shared" si="4"/>
        <v/>
      </c>
      <c r="Z57" s="111" t="str">
        <f t="shared" si="52"/>
        <v/>
      </c>
      <c r="AA57" s="110" t="str">
        <f t="shared" si="6"/>
        <v/>
      </c>
      <c r="AB57" s="111" t="str">
        <f t="shared" ref="AB57:AB59" si="56">IFERROR(IF(AND(Q56="Impacto",Q57="Impacto"),(AB56-(+AB56*T57)),IF(AND(Q56="Probabilidad",Q57="Impacto"),(AB55-(+AB55*T57)),IF(Q57="Probabilidad",AB56,""))),"")</f>
        <v/>
      </c>
      <c r="AC57" s="112"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3"/>
      <c r="AE57" s="114"/>
      <c r="AF57" s="115"/>
      <c r="AG57" s="116"/>
      <c r="AH57" s="116"/>
      <c r="AI57" s="116"/>
      <c r="AJ57" s="114"/>
      <c r="AK57" s="115"/>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row>
    <row r="58" spans="1:100" ht="18" hidden="1" customHeight="1">
      <c r="A58" s="333"/>
      <c r="B58" s="388"/>
      <c r="C58" s="388"/>
      <c r="D58" s="388"/>
      <c r="E58" s="391"/>
      <c r="F58" s="388"/>
      <c r="G58" s="409"/>
      <c r="H58" s="406"/>
      <c r="I58" s="397"/>
      <c r="J58" s="403"/>
      <c r="K58" s="397">
        <f>IF(NOT(ISERROR(MATCH(J58,_xlfn.ANCHORARRAY(E69),0))),I71&amp;"Por favor no seleccionar los criterios de impacto",J58)</f>
        <v>0</v>
      </c>
      <c r="L58" s="406"/>
      <c r="M58" s="397"/>
      <c r="N58" s="400"/>
      <c r="O58" s="105">
        <v>5</v>
      </c>
      <c r="P58" s="178"/>
      <c r="Q58" s="106" t="str">
        <f t="shared" si="54"/>
        <v/>
      </c>
      <c r="R58" s="107"/>
      <c r="S58" s="107"/>
      <c r="T58" s="108" t="str">
        <f t="shared" si="51"/>
        <v/>
      </c>
      <c r="U58" s="107"/>
      <c r="V58" s="107"/>
      <c r="W58" s="107"/>
      <c r="X58" s="109" t="str">
        <f t="shared" si="55"/>
        <v/>
      </c>
      <c r="Y58" s="110" t="str">
        <f t="shared" si="4"/>
        <v/>
      </c>
      <c r="Z58" s="111" t="str">
        <f t="shared" si="52"/>
        <v/>
      </c>
      <c r="AA58" s="110" t="str">
        <f t="shared" si="6"/>
        <v/>
      </c>
      <c r="AB58" s="111" t="str">
        <f t="shared" si="56"/>
        <v/>
      </c>
      <c r="AC58" s="112" t="str">
        <f t="shared" ref="AC58:AC59" si="57">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3"/>
      <c r="AE58" s="114"/>
      <c r="AF58" s="115"/>
      <c r="AG58" s="116"/>
      <c r="AH58" s="116"/>
      <c r="AI58" s="116"/>
      <c r="AJ58" s="114"/>
      <c r="AK58" s="115"/>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row>
    <row r="59" spans="1:100" ht="18" hidden="1" customHeight="1">
      <c r="A59" s="334"/>
      <c r="B59" s="389"/>
      <c r="C59" s="389"/>
      <c r="D59" s="389"/>
      <c r="E59" s="392"/>
      <c r="F59" s="389"/>
      <c r="G59" s="410"/>
      <c r="H59" s="407"/>
      <c r="I59" s="398"/>
      <c r="J59" s="404"/>
      <c r="K59" s="398">
        <f>IF(NOT(ISERROR(MATCH(J59,_xlfn.ANCHORARRAY(E70),0))),I72&amp;"Por favor no seleccionar los criterios de impacto",J59)</f>
        <v>0</v>
      </c>
      <c r="L59" s="407"/>
      <c r="M59" s="398"/>
      <c r="N59" s="401"/>
      <c r="O59" s="105">
        <v>6</v>
      </c>
      <c r="P59" s="178"/>
      <c r="Q59" s="106" t="str">
        <f t="shared" si="54"/>
        <v/>
      </c>
      <c r="R59" s="107"/>
      <c r="S59" s="107"/>
      <c r="T59" s="108" t="str">
        <f t="shared" si="51"/>
        <v/>
      </c>
      <c r="U59" s="107"/>
      <c r="V59" s="107"/>
      <c r="W59" s="107"/>
      <c r="X59" s="109" t="str">
        <f t="shared" si="55"/>
        <v/>
      </c>
      <c r="Y59" s="110" t="str">
        <f t="shared" si="4"/>
        <v/>
      </c>
      <c r="Z59" s="111" t="str">
        <f t="shared" si="52"/>
        <v/>
      </c>
      <c r="AA59" s="110" t="str">
        <f t="shared" si="6"/>
        <v/>
      </c>
      <c r="AB59" s="111" t="str">
        <f t="shared" si="56"/>
        <v/>
      </c>
      <c r="AC59" s="112" t="str">
        <f t="shared" si="57"/>
        <v/>
      </c>
      <c r="AD59" s="113"/>
      <c r="AE59" s="114"/>
      <c r="AF59" s="115"/>
      <c r="AG59" s="116"/>
      <c r="AH59" s="116"/>
      <c r="AI59" s="116"/>
      <c r="AJ59" s="114"/>
      <c r="AK59" s="115"/>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row>
    <row r="60" spans="1:100" ht="18" hidden="1" customHeight="1">
      <c r="A60" s="332">
        <v>9</v>
      </c>
      <c r="B60" s="387"/>
      <c r="C60" s="387"/>
      <c r="D60" s="387"/>
      <c r="E60" s="390"/>
      <c r="F60" s="387"/>
      <c r="G60" s="408"/>
      <c r="H60" s="405" t="str">
        <f>IF(G60&lt;=0,"",IF(G60&lt;=2,"Muy Baja",IF(G60&lt;=24,"Baja",IF(G60&lt;=500,"Media",IF(G60&lt;=5000,"Alta","Muy Alta")))))</f>
        <v/>
      </c>
      <c r="I60" s="396" t="str">
        <f>IF(H60="","",IF(H60="Muy Baja",0.2,IF(H60="Baja",0.4,IF(H60="Media",0.6,IF(H60="Alta",0.8,IF(H60="Muy Alta",1,))))))</f>
        <v/>
      </c>
      <c r="J60" s="402"/>
      <c r="K60" s="396">
        <f>IF(NOT(ISERROR(MATCH(J60,'Tabla Impacto'!$B$221:$B$223,0))),'Tabla Impacto'!$F$223&amp;"Por favor no seleccionar los criterios de impacto(Afectación Económica o presupuestal y Pérdida Reputacional)",J60)</f>
        <v>0</v>
      </c>
      <c r="L60" s="405" t="str">
        <f>IF(OR(K60='Tabla Impacto'!$C$11,K60='Tabla Impacto'!$D$11),"Leve",IF(OR(K60='Tabla Impacto'!$C$12,K60='Tabla Impacto'!$D$12),"Menor",IF(OR(K60='Tabla Impacto'!$C$13,K60='Tabla Impacto'!$D$13),"Moderado",IF(OR(K60='Tabla Impacto'!$C$14,K60='Tabla Impacto'!$D$14),"Mayor",IF(OR(K60='Tabla Impacto'!$C$15,K60='Tabla Impacto'!$D$15),"Catastrófico","")))))</f>
        <v/>
      </c>
      <c r="M60" s="396" t="str">
        <f>IF(L60="","",IF(L60="Leve",0.2,IF(L60="Menor",0.4,IF(L60="Moderado",0.6,IF(L60="Mayor",0.8,IF(L60="Catastrófico",1,))))))</f>
        <v/>
      </c>
      <c r="N60" s="399"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5">
        <v>1</v>
      </c>
      <c r="P60" s="178"/>
      <c r="Q60" s="162"/>
      <c r="R60" s="168"/>
      <c r="S60" s="168"/>
      <c r="T60" s="169" t="str">
        <f>IF(AND(R60="Preventivo",S60="Automático"),"50%",IF(AND(R60="Preventivo",S60="Manual"),"40%",IF(AND(R60="Detectivo",S60="Automático"),"40%",IF(AND(R60="Detectivo",S60="Manual"),"30%",IF(AND(R60="Correctivo",S60="Automático"),"35%",IF(AND(R60="Correctivo",S60="Manual"),"25%",""))))))</f>
        <v/>
      </c>
      <c r="U60" s="168"/>
      <c r="V60" s="168"/>
      <c r="W60" s="168"/>
      <c r="X60" s="160" t="str">
        <f>IFERROR(IF(Q60="Probabilidad",(I60-(+I60*T60)),IF(Q60="Impacto",I60,"")),"")</f>
        <v/>
      </c>
      <c r="Y60" s="170" t="str">
        <f>IFERROR(IF(X60="","",IF(X60&lt;=0.2,"Muy Baja",IF(X60&lt;=0.4,"Baja",IF(X60&lt;=0.6,"Media",IF(X60&lt;=0.8,"Alta","Muy Alta"))))),"")</f>
        <v/>
      </c>
      <c r="Z60" s="171" t="str">
        <f>+X60</f>
        <v/>
      </c>
      <c r="AA60" s="170" t="str">
        <f>IFERROR(IF(AB60="","",IF(AB60&lt;=0.2,"Leve",IF(AB60&lt;=0.4,"Menor",IF(AB60&lt;=0.6,"Moderado",IF(AB60&lt;=0.8,"Mayor","Catastrófico"))))),"")</f>
        <v/>
      </c>
      <c r="AB60" s="171" t="str">
        <f>IFERROR(IF(Q60="Impacto",(M60-(+M60*T60)),IF(Q60="Probabilidad",M60,"")),"")</f>
        <v/>
      </c>
      <c r="AC60" s="172"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3"/>
      <c r="AE60" s="114"/>
      <c r="AF60" s="114"/>
      <c r="AG60" s="116"/>
      <c r="AH60" s="116"/>
      <c r="AI60" s="116"/>
      <c r="AJ60" s="114"/>
      <c r="AK60" s="115"/>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row>
    <row r="61" spans="1:100" ht="18" hidden="1" customHeight="1">
      <c r="A61" s="333"/>
      <c r="B61" s="388"/>
      <c r="C61" s="388"/>
      <c r="D61" s="388"/>
      <c r="E61" s="391"/>
      <c r="F61" s="388"/>
      <c r="G61" s="409"/>
      <c r="H61" s="406"/>
      <c r="I61" s="397"/>
      <c r="J61" s="403"/>
      <c r="K61" s="397">
        <f>IF(NOT(ISERROR(MATCH(J61,_xlfn.ANCHORARRAY(E72),0))),I74&amp;"Por favor no seleccionar los criterios de impacto",J61)</f>
        <v>0</v>
      </c>
      <c r="L61" s="406"/>
      <c r="M61" s="397"/>
      <c r="N61" s="400"/>
      <c r="O61" s="105">
        <v>2</v>
      </c>
      <c r="P61" s="178"/>
      <c r="Q61" s="106" t="str">
        <f>IF(OR(R61="Preventivo",R61="Detectivo"),"Probabilidad",IF(R61="Correctivo","Impacto",""))</f>
        <v/>
      </c>
      <c r="R61" s="107"/>
      <c r="S61" s="107"/>
      <c r="T61" s="108" t="str">
        <f t="shared" ref="T61:T65" si="58">IF(AND(R61="Preventivo",S61="Automático"),"50%",IF(AND(R61="Preventivo",S61="Manual"),"40%",IF(AND(R61="Detectivo",S61="Automático"),"40%",IF(AND(R61="Detectivo",S61="Manual"),"30%",IF(AND(R61="Correctivo",S61="Automático"),"35%",IF(AND(R61="Correctivo",S61="Manual"),"25%",""))))))</f>
        <v/>
      </c>
      <c r="U61" s="107"/>
      <c r="V61" s="107"/>
      <c r="W61" s="107"/>
      <c r="X61" s="109" t="str">
        <f>IFERROR(IF(AND(Q60="Probabilidad",Q61="Probabilidad"),(Z60-(+Z60*T61)),IF(Q61="Probabilidad",(I60-(+I60*T61)),IF(Q61="Impacto",Z60,""))),"")</f>
        <v/>
      </c>
      <c r="Y61" s="110" t="str">
        <f t="shared" si="4"/>
        <v/>
      </c>
      <c r="Z61" s="111" t="str">
        <f t="shared" ref="Z61:Z65" si="59">+X61</f>
        <v/>
      </c>
      <c r="AA61" s="110" t="str">
        <f t="shared" si="6"/>
        <v/>
      </c>
      <c r="AB61" s="111" t="str">
        <f>IFERROR(IF(AND(Q60="Impacto",Q61="Impacto"),(AB60-(+AB60*T61)),IF(Q61="Impacto",(M60-(+M60*T61)),IF(Q61="Probabilidad",AB60,""))),"")</f>
        <v/>
      </c>
      <c r="AC61" s="112" t="str">
        <f t="shared" ref="AC61:AC62" si="60">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3"/>
      <c r="AE61" s="114"/>
      <c r="AF61" s="115"/>
      <c r="AG61" s="116"/>
      <c r="AH61" s="116"/>
      <c r="AI61" s="116"/>
      <c r="AJ61" s="114"/>
      <c r="AK61" s="115"/>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row>
    <row r="62" spans="1:100" ht="18" hidden="1" customHeight="1">
      <c r="A62" s="333"/>
      <c r="B62" s="388"/>
      <c r="C62" s="388"/>
      <c r="D62" s="388"/>
      <c r="E62" s="391"/>
      <c r="F62" s="388"/>
      <c r="G62" s="409"/>
      <c r="H62" s="406"/>
      <c r="I62" s="397"/>
      <c r="J62" s="403"/>
      <c r="K62" s="397">
        <f>IF(NOT(ISERROR(MATCH(J62,_xlfn.ANCHORARRAY(E73),0))),I75&amp;"Por favor no seleccionar los criterios de impacto",J62)</f>
        <v>0</v>
      </c>
      <c r="L62" s="406"/>
      <c r="M62" s="397"/>
      <c r="N62" s="400"/>
      <c r="O62" s="105">
        <v>3</v>
      </c>
      <c r="P62" s="179"/>
      <c r="Q62" s="106" t="str">
        <f>IF(OR(R62="Preventivo",R62="Detectivo"),"Probabilidad",IF(R62="Correctivo","Impacto",""))</f>
        <v/>
      </c>
      <c r="R62" s="107"/>
      <c r="S62" s="107"/>
      <c r="T62" s="108" t="str">
        <f t="shared" si="58"/>
        <v/>
      </c>
      <c r="U62" s="107"/>
      <c r="V62" s="107"/>
      <c r="W62" s="107"/>
      <c r="X62" s="109" t="str">
        <f>IFERROR(IF(AND(Q61="Probabilidad",Q62="Probabilidad"),(Z61-(+Z61*T62)),IF(AND(Q61="Impacto",Q62="Probabilidad"),(Z60-(+Z60*T62)),IF(Q62="Impacto",Z61,""))),"")</f>
        <v/>
      </c>
      <c r="Y62" s="110" t="str">
        <f t="shared" si="4"/>
        <v/>
      </c>
      <c r="Z62" s="111" t="str">
        <f t="shared" si="59"/>
        <v/>
      </c>
      <c r="AA62" s="110" t="str">
        <f t="shared" si="6"/>
        <v/>
      </c>
      <c r="AB62" s="111" t="str">
        <f>IFERROR(IF(AND(Q61="Impacto",Q62="Impacto"),(AB61-(+AB61*T62)),IF(AND(Q61="Probabilidad",Q62="Impacto"),(AB60-(+AB60*T62)),IF(Q62="Probabilidad",AB61,""))),"")</f>
        <v/>
      </c>
      <c r="AC62" s="112" t="str">
        <f t="shared" si="60"/>
        <v/>
      </c>
      <c r="AD62" s="113"/>
      <c r="AE62" s="114"/>
      <c r="AF62" s="115"/>
      <c r="AG62" s="116"/>
      <c r="AH62" s="116"/>
      <c r="AI62" s="116"/>
      <c r="AJ62" s="114"/>
      <c r="AK62" s="115"/>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row>
    <row r="63" spans="1:100" ht="18" hidden="1" customHeight="1">
      <c r="A63" s="333"/>
      <c r="B63" s="388"/>
      <c r="C63" s="388"/>
      <c r="D63" s="388"/>
      <c r="E63" s="391"/>
      <c r="F63" s="388"/>
      <c r="G63" s="409"/>
      <c r="H63" s="406"/>
      <c r="I63" s="397"/>
      <c r="J63" s="403"/>
      <c r="K63" s="397">
        <f>IF(NOT(ISERROR(MATCH(J63,_xlfn.ANCHORARRAY(E74),0))),I76&amp;"Por favor no seleccionar los criterios de impacto",J63)</f>
        <v>0</v>
      </c>
      <c r="L63" s="406"/>
      <c r="M63" s="397"/>
      <c r="N63" s="400"/>
      <c r="O63" s="105">
        <v>4</v>
      </c>
      <c r="P63" s="178"/>
      <c r="Q63" s="106" t="str">
        <f t="shared" ref="Q63:Q65" si="61">IF(OR(R63="Preventivo",R63="Detectivo"),"Probabilidad",IF(R63="Correctivo","Impacto",""))</f>
        <v/>
      </c>
      <c r="R63" s="107"/>
      <c r="S63" s="107"/>
      <c r="T63" s="108" t="str">
        <f t="shared" si="58"/>
        <v/>
      </c>
      <c r="U63" s="107"/>
      <c r="V63" s="107"/>
      <c r="W63" s="107"/>
      <c r="X63" s="109" t="str">
        <f t="shared" ref="X63:X64" si="62">IFERROR(IF(AND(Q62="Probabilidad",Q63="Probabilidad"),(Z62-(+Z62*T63)),IF(AND(Q62="Impacto",Q63="Probabilidad"),(Z61-(+Z61*T63)),IF(Q63="Impacto",Z62,""))),"")</f>
        <v/>
      </c>
      <c r="Y63" s="110" t="str">
        <f t="shared" si="4"/>
        <v/>
      </c>
      <c r="Z63" s="111" t="str">
        <f t="shared" si="59"/>
        <v/>
      </c>
      <c r="AA63" s="110" t="str">
        <f t="shared" si="6"/>
        <v/>
      </c>
      <c r="AB63" s="111" t="str">
        <f t="shared" ref="AB63:AB64" si="63">IFERROR(IF(AND(Q62="Impacto",Q63="Impacto"),(AB62-(+AB62*T63)),IF(AND(Q62="Probabilidad",Q63="Impacto"),(AB61-(+AB61*T63)),IF(Q63="Probabilidad",AB62,""))),"")</f>
        <v/>
      </c>
      <c r="AC63" s="112"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3"/>
      <c r="AE63" s="114"/>
      <c r="AF63" s="115"/>
      <c r="AG63" s="116"/>
      <c r="AH63" s="116"/>
      <c r="AI63" s="116"/>
      <c r="AJ63" s="114"/>
      <c r="AK63" s="115"/>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row>
    <row r="64" spans="1:100" ht="18" hidden="1" customHeight="1">
      <c r="A64" s="333"/>
      <c r="B64" s="388"/>
      <c r="C64" s="388"/>
      <c r="D64" s="388"/>
      <c r="E64" s="391"/>
      <c r="F64" s="388"/>
      <c r="G64" s="409"/>
      <c r="H64" s="406"/>
      <c r="I64" s="397"/>
      <c r="J64" s="403"/>
      <c r="K64" s="397">
        <f>IF(NOT(ISERROR(MATCH(J64,_xlfn.ANCHORARRAY(E75),0))),I77&amp;"Por favor no seleccionar los criterios de impacto",J64)</f>
        <v>0</v>
      </c>
      <c r="L64" s="406"/>
      <c r="M64" s="397"/>
      <c r="N64" s="400"/>
      <c r="O64" s="105">
        <v>5</v>
      </c>
      <c r="P64" s="178"/>
      <c r="Q64" s="106" t="str">
        <f t="shared" si="61"/>
        <v/>
      </c>
      <c r="R64" s="107"/>
      <c r="S64" s="107"/>
      <c r="T64" s="108" t="str">
        <f t="shared" si="58"/>
        <v/>
      </c>
      <c r="U64" s="107"/>
      <c r="V64" s="107"/>
      <c r="W64" s="107"/>
      <c r="X64" s="109" t="str">
        <f t="shared" si="62"/>
        <v/>
      </c>
      <c r="Y64" s="110" t="str">
        <f t="shared" si="4"/>
        <v/>
      </c>
      <c r="Z64" s="111" t="str">
        <f t="shared" si="59"/>
        <v/>
      </c>
      <c r="AA64" s="110" t="str">
        <f t="shared" si="6"/>
        <v/>
      </c>
      <c r="AB64" s="111" t="str">
        <f t="shared" si="63"/>
        <v/>
      </c>
      <c r="AC64" s="112" t="str">
        <f t="shared" ref="AC64:AC65" si="64">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3"/>
      <c r="AE64" s="114"/>
      <c r="AF64" s="115"/>
      <c r="AG64" s="116"/>
      <c r="AH64" s="116"/>
      <c r="AI64" s="116"/>
      <c r="AJ64" s="114"/>
      <c r="AK64" s="115"/>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row>
    <row r="65" spans="1:100" ht="18" hidden="1" customHeight="1">
      <c r="A65" s="334"/>
      <c r="B65" s="389"/>
      <c r="C65" s="389"/>
      <c r="D65" s="389"/>
      <c r="E65" s="392"/>
      <c r="F65" s="389"/>
      <c r="G65" s="410"/>
      <c r="H65" s="407"/>
      <c r="I65" s="398"/>
      <c r="J65" s="404"/>
      <c r="K65" s="398">
        <f>IF(NOT(ISERROR(MATCH(J65,_xlfn.ANCHORARRAY(E76),0))),I78&amp;"Por favor no seleccionar los criterios de impacto",J65)</f>
        <v>0</v>
      </c>
      <c r="L65" s="407"/>
      <c r="M65" s="398"/>
      <c r="N65" s="401"/>
      <c r="O65" s="105">
        <v>6</v>
      </c>
      <c r="P65" s="178"/>
      <c r="Q65" s="106" t="str">
        <f t="shared" si="61"/>
        <v/>
      </c>
      <c r="R65" s="107"/>
      <c r="S65" s="107"/>
      <c r="T65" s="108" t="str">
        <f t="shared" si="58"/>
        <v/>
      </c>
      <c r="U65" s="107"/>
      <c r="V65" s="107"/>
      <c r="W65" s="107"/>
      <c r="X65" s="109" t="str">
        <f>IFERROR(IF(AND(Q64="Probabilidad",Q65="Probabilidad"),(Z64-(+Z64*T65)),IF(AND(Q64="Impacto",Q65="Probabilidad"),(Z63-(+Z63*T65)),IF(Q65="Impacto",Z64,""))),"")</f>
        <v/>
      </c>
      <c r="Y65" s="110" t="str">
        <f t="shared" si="4"/>
        <v/>
      </c>
      <c r="Z65" s="111" t="str">
        <f t="shared" si="59"/>
        <v/>
      </c>
      <c r="AA65" s="110" t="str">
        <f t="shared" si="6"/>
        <v/>
      </c>
      <c r="AB65" s="111" t="str">
        <f>IFERROR(IF(AND(Q64="Impacto",Q65="Impacto"),(AB64-(+AB64*T65)),IF(AND(Q64="Probabilidad",Q65="Impacto"),(AB63-(+AB63*T65)),IF(Q65="Probabilidad",AB64,""))),"")</f>
        <v/>
      </c>
      <c r="AC65" s="112" t="str">
        <f t="shared" si="64"/>
        <v/>
      </c>
      <c r="AD65" s="113"/>
      <c r="AE65" s="114"/>
      <c r="AF65" s="115"/>
      <c r="AG65" s="116"/>
      <c r="AH65" s="116"/>
      <c r="AI65" s="116"/>
      <c r="AJ65" s="114"/>
      <c r="AK65" s="115"/>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row>
    <row r="66" spans="1:100" ht="18" hidden="1" customHeight="1">
      <c r="A66" s="332">
        <v>10</v>
      </c>
      <c r="B66" s="387"/>
      <c r="C66" s="387"/>
      <c r="D66" s="387"/>
      <c r="E66" s="390"/>
      <c r="F66" s="387"/>
      <c r="G66" s="408"/>
      <c r="H66" s="405" t="str">
        <f>IF(G66&lt;=0,"",IF(G66&lt;=2,"Muy Baja",IF(G66&lt;=24,"Baja",IF(G66&lt;=500,"Media",IF(G66&lt;=5000,"Alta","Muy Alta")))))</f>
        <v/>
      </c>
      <c r="I66" s="396" t="str">
        <f>IF(H66="","",IF(H66="Muy Baja",0.2,IF(H66="Baja",0.4,IF(H66="Media",0.6,IF(H66="Alta",0.8,IF(H66="Muy Alta",1,))))))</f>
        <v/>
      </c>
      <c r="J66" s="402"/>
      <c r="K66" s="396">
        <f>IF(NOT(ISERROR(MATCH(J66,'Tabla Impacto'!$B$221:$B$223,0))),'Tabla Impacto'!$F$223&amp;"Por favor no seleccionar los criterios de impacto(Afectación Económica o presupuestal y Pérdida Reputacional)",J66)</f>
        <v>0</v>
      </c>
      <c r="L66" s="405" t="str">
        <f>IF(OR(K66='Tabla Impacto'!$C$11,K66='Tabla Impacto'!$D$11),"Leve",IF(OR(K66='Tabla Impacto'!$C$12,K66='Tabla Impacto'!$D$12),"Menor",IF(OR(K66='Tabla Impacto'!$C$13,K66='Tabla Impacto'!$D$13),"Moderado",IF(OR(K66='Tabla Impacto'!$C$14,K66='Tabla Impacto'!$D$14),"Mayor",IF(OR(K66='Tabla Impacto'!$C$15,K66='Tabla Impacto'!$D$15),"Catastrófico","")))))</f>
        <v/>
      </c>
      <c r="M66" s="396" t="str">
        <f>IF(L66="","",IF(L66="Leve",0.2,IF(L66="Menor",0.4,IF(L66="Moderado",0.6,IF(L66="Mayor",0.8,IF(L66="Catastrófico",1,))))))</f>
        <v/>
      </c>
      <c r="N66" s="399"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5">
        <v>1</v>
      </c>
      <c r="P66" s="178"/>
      <c r="Q66" s="162"/>
      <c r="R66" s="168"/>
      <c r="S66" s="168"/>
      <c r="T66" s="169" t="str">
        <f>IF(AND(R66="Preventivo",S66="Automático"),"50%",IF(AND(R66="Preventivo",S66="Manual"),"40%",IF(AND(R66="Detectivo",S66="Automático"),"40%",IF(AND(R66="Detectivo",S66="Manual"),"30%",IF(AND(R66="Correctivo",S66="Automático"),"35%",IF(AND(R66="Correctivo",S66="Manual"),"25%",""))))))</f>
        <v/>
      </c>
      <c r="U66" s="168"/>
      <c r="V66" s="168"/>
      <c r="W66" s="168"/>
      <c r="X66" s="160" t="str">
        <f>IFERROR(IF(Q66="Probabilidad",(I66-(+I66*T66)),IF(Q66="Impacto",I66,"")),"")</f>
        <v/>
      </c>
      <c r="Y66" s="170" t="str">
        <f>IFERROR(IF(X66="","",IF(X66&lt;=0.2,"Muy Baja",IF(X66&lt;=0.4,"Baja",IF(X66&lt;=0.6,"Media",IF(X66&lt;=0.8,"Alta","Muy Alta"))))),"")</f>
        <v/>
      </c>
      <c r="Z66" s="171" t="str">
        <f>+X66</f>
        <v/>
      </c>
      <c r="AA66" s="170" t="str">
        <f>IFERROR(IF(AB66="","",IF(AB66&lt;=0.2,"Leve",IF(AB66&lt;=0.4,"Menor",IF(AB66&lt;=0.6,"Moderado",IF(AB66&lt;=0.8,"Mayor","Catastrófico"))))),"")</f>
        <v/>
      </c>
      <c r="AB66" s="171" t="str">
        <f>IFERROR(IF(Q66="Impacto",(M66-(+M66*T66)),IF(Q66="Probabilidad",M66,"")),"")</f>
        <v/>
      </c>
      <c r="AC66" s="172"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3"/>
      <c r="AE66" s="114"/>
      <c r="AF66" s="115"/>
      <c r="AG66" s="116"/>
      <c r="AH66" s="116"/>
      <c r="AI66" s="116"/>
      <c r="AJ66" s="114"/>
      <c r="AK66" s="115"/>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row>
    <row r="67" spans="1:100" ht="18" hidden="1" customHeight="1">
      <c r="A67" s="333"/>
      <c r="B67" s="388"/>
      <c r="C67" s="388"/>
      <c r="D67" s="388"/>
      <c r="E67" s="391"/>
      <c r="F67" s="388"/>
      <c r="G67" s="409"/>
      <c r="H67" s="406"/>
      <c r="I67" s="397"/>
      <c r="J67" s="403"/>
      <c r="K67" s="397">
        <f>IF(NOT(ISERROR(MATCH(J67,_xlfn.ANCHORARRAY(E78),0))),I80&amp;"Por favor no seleccionar los criterios de impacto",J67)</f>
        <v>0</v>
      </c>
      <c r="L67" s="406"/>
      <c r="M67" s="397"/>
      <c r="N67" s="400"/>
      <c r="O67" s="105">
        <v>2</v>
      </c>
      <c r="P67" s="178"/>
      <c r="Q67" s="106" t="str">
        <f>IF(OR(R67="Preventivo",R67="Detectivo"),"Probabilidad",IF(R67="Correctivo","Impacto",""))</f>
        <v/>
      </c>
      <c r="R67" s="107"/>
      <c r="S67" s="107"/>
      <c r="T67" s="108" t="str">
        <f t="shared" ref="T67:T71" si="65">IF(AND(R67="Preventivo",S67="Automático"),"50%",IF(AND(R67="Preventivo",S67="Manual"),"40%",IF(AND(R67="Detectivo",S67="Automático"),"40%",IF(AND(R67="Detectivo",S67="Manual"),"30%",IF(AND(R67="Correctivo",S67="Automático"),"35%",IF(AND(R67="Correctivo",S67="Manual"),"25%",""))))))</f>
        <v/>
      </c>
      <c r="U67" s="107"/>
      <c r="V67" s="107"/>
      <c r="W67" s="107"/>
      <c r="X67" s="109" t="str">
        <f>IFERROR(IF(AND(Q66="Probabilidad",Q67="Probabilidad"),(Z66-(+Z66*T67)),IF(Q67="Probabilidad",(I66-(+I66*T67)),IF(Q67="Impacto",Z66,""))),"")</f>
        <v/>
      </c>
      <c r="Y67" s="110" t="str">
        <f t="shared" si="4"/>
        <v/>
      </c>
      <c r="Z67" s="111" t="str">
        <f t="shared" ref="Z67:Z71" si="66">+X67</f>
        <v/>
      </c>
      <c r="AA67" s="110" t="str">
        <f t="shared" si="6"/>
        <v/>
      </c>
      <c r="AB67" s="111" t="str">
        <f>IFERROR(IF(AND(Q66="Impacto",Q67="Impacto"),(AB66-(+AB66*T67)),IF(Q67="Impacto",(M66-(+M66*T67)),IF(Q67="Probabilidad",AB66,""))),"")</f>
        <v/>
      </c>
      <c r="AC67" s="112" t="str">
        <f t="shared" ref="AC67:AC68" si="67">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3"/>
      <c r="AE67" s="114"/>
      <c r="AF67" s="115"/>
      <c r="AG67" s="116"/>
      <c r="AH67" s="116"/>
      <c r="AI67" s="116"/>
      <c r="AJ67" s="114"/>
      <c r="AK67" s="115"/>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row>
    <row r="68" spans="1:100" ht="18" hidden="1" customHeight="1">
      <c r="A68" s="333"/>
      <c r="B68" s="388"/>
      <c r="C68" s="388"/>
      <c r="D68" s="388"/>
      <c r="E68" s="391"/>
      <c r="F68" s="388"/>
      <c r="G68" s="409"/>
      <c r="H68" s="406"/>
      <c r="I68" s="397"/>
      <c r="J68" s="403"/>
      <c r="K68" s="397">
        <f>IF(NOT(ISERROR(MATCH(J68,_xlfn.ANCHORARRAY(E79),0))),I81&amp;"Por favor no seleccionar los criterios de impacto",J68)</f>
        <v>0</v>
      </c>
      <c r="L68" s="406"/>
      <c r="M68" s="397"/>
      <c r="N68" s="400"/>
      <c r="O68" s="105">
        <v>3</v>
      </c>
      <c r="P68" s="179"/>
      <c r="Q68" s="106" t="str">
        <f>IF(OR(R68="Preventivo",R68="Detectivo"),"Probabilidad",IF(R68="Correctivo","Impacto",""))</f>
        <v/>
      </c>
      <c r="R68" s="107"/>
      <c r="S68" s="107"/>
      <c r="T68" s="108" t="str">
        <f t="shared" si="65"/>
        <v/>
      </c>
      <c r="U68" s="107"/>
      <c r="V68" s="107"/>
      <c r="W68" s="107"/>
      <c r="X68" s="109" t="str">
        <f>IFERROR(IF(AND(Q67="Probabilidad",Q68="Probabilidad"),(Z67-(+Z67*T68)),IF(AND(Q67="Impacto",Q68="Probabilidad"),(Z66-(+Z66*T68)),IF(Q68="Impacto",Z67,""))),"")</f>
        <v/>
      </c>
      <c r="Y68" s="110" t="str">
        <f t="shared" si="4"/>
        <v/>
      </c>
      <c r="Z68" s="111" t="str">
        <f t="shared" si="66"/>
        <v/>
      </c>
      <c r="AA68" s="110" t="str">
        <f t="shared" si="6"/>
        <v/>
      </c>
      <c r="AB68" s="111" t="str">
        <f>IFERROR(IF(AND(Q67="Impacto",Q68="Impacto"),(AB67-(+AB67*T68)),IF(AND(Q67="Probabilidad",Q68="Impacto"),(AB66-(+AB66*T68)),IF(Q68="Probabilidad",AB67,""))),"")</f>
        <v/>
      </c>
      <c r="AC68" s="112" t="str">
        <f t="shared" si="67"/>
        <v/>
      </c>
      <c r="AD68" s="113"/>
      <c r="AE68" s="114"/>
      <c r="AF68" s="115"/>
      <c r="AG68" s="116"/>
      <c r="AH68" s="116"/>
      <c r="AI68" s="116"/>
      <c r="AJ68" s="114"/>
      <c r="AK68" s="115"/>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row>
    <row r="69" spans="1:100" ht="18" hidden="1" customHeight="1">
      <c r="A69" s="333"/>
      <c r="B69" s="388"/>
      <c r="C69" s="388"/>
      <c r="D69" s="388"/>
      <c r="E69" s="391"/>
      <c r="F69" s="388"/>
      <c r="G69" s="409"/>
      <c r="H69" s="406"/>
      <c r="I69" s="397"/>
      <c r="J69" s="403"/>
      <c r="K69" s="397">
        <f>IF(NOT(ISERROR(MATCH(J69,_xlfn.ANCHORARRAY(E80),0))),I82&amp;"Por favor no seleccionar los criterios de impacto",J69)</f>
        <v>0</v>
      </c>
      <c r="L69" s="406"/>
      <c r="M69" s="397"/>
      <c r="N69" s="400"/>
      <c r="O69" s="105">
        <v>4</v>
      </c>
      <c r="P69" s="178"/>
      <c r="Q69" s="106" t="str">
        <f t="shared" ref="Q69:Q71" si="68">IF(OR(R69="Preventivo",R69="Detectivo"),"Probabilidad",IF(R69="Correctivo","Impacto",""))</f>
        <v/>
      </c>
      <c r="R69" s="107"/>
      <c r="S69" s="107"/>
      <c r="T69" s="108" t="str">
        <f t="shared" si="65"/>
        <v/>
      </c>
      <c r="U69" s="107"/>
      <c r="V69" s="107"/>
      <c r="W69" s="107"/>
      <c r="X69" s="109" t="str">
        <f t="shared" ref="X69:X70" si="69">IFERROR(IF(AND(Q68="Probabilidad",Q69="Probabilidad"),(Z68-(+Z68*T69)),IF(AND(Q68="Impacto",Q69="Probabilidad"),(Z67-(+Z67*T69)),IF(Q69="Impacto",Z68,""))),"")</f>
        <v/>
      </c>
      <c r="Y69" s="110" t="str">
        <f t="shared" si="4"/>
        <v/>
      </c>
      <c r="Z69" s="111" t="str">
        <f t="shared" si="66"/>
        <v/>
      </c>
      <c r="AA69" s="110" t="str">
        <f t="shared" si="6"/>
        <v/>
      </c>
      <c r="AB69" s="111" t="str">
        <f t="shared" ref="AB69:AB70" si="70">IFERROR(IF(AND(Q68="Impacto",Q69="Impacto"),(AB68-(+AB68*T69)),IF(AND(Q68="Probabilidad",Q69="Impacto"),(AB67-(+AB67*T69)),IF(Q69="Probabilidad",AB68,""))),"")</f>
        <v/>
      </c>
      <c r="AC69" s="112"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3"/>
      <c r="AE69" s="114"/>
      <c r="AF69" s="115"/>
      <c r="AG69" s="116"/>
      <c r="AH69" s="116"/>
      <c r="AI69" s="116"/>
      <c r="AJ69" s="114"/>
      <c r="AK69" s="115"/>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row>
    <row r="70" spans="1:100" ht="18" hidden="1" customHeight="1">
      <c r="A70" s="333"/>
      <c r="B70" s="388"/>
      <c r="C70" s="388"/>
      <c r="D70" s="388"/>
      <c r="E70" s="391"/>
      <c r="F70" s="388"/>
      <c r="G70" s="409"/>
      <c r="H70" s="406"/>
      <c r="I70" s="397"/>
      <c r="J70" s="403"/>
      <c r="K70" s="397">
        <f>IF(NOT(ISERROR(MATCH(J70,_xlfn.ANCHORARRAY(E81),0))),I83&amp;"Por favor no seleccionar los criterios de impacto",J70)</f>
        <v>0</v>
      </c>
      <c r="L70" s="406"/>
      <c r="M70" s="397"/>
      <c r="N70" s="400"/>
      <c r="O70" s="105">
        <v>5</v>
      </c>
      <c r="P70" s="178"/>
      <c r="Q70" s="106" t="str">
        <f t="shared" si="68"/>
        <v/>
      </c>
      <c r="R70" s="107"/>
      <c r="S70" s="107"/>
      <c r="T70" s="108" t="str">
        <f t="shared" si="65"/>
        <v/>
      </c>
      <c r="U70" s="107"/>
      <c r="V70" s="107"/>
      <c r="W70" s="107"/>
      <c r="X70" s="109" t="str">
        <f t="shared" si="69"/>
        <v/>
      </c>
      <c r="Y70" s="110" t="str">
        <f t="shared" si="4"/>
        <v/>
      </c>
      <c r="Z70" s="111" t="str">
        <f t="shared" si="66"/>
        <v/>
      </c>
      <c r="AA70" s="110" t="str">
        <f t="shared" si="6"/>
        <v/>
      </c>
      <c r="AB70" s="111" t="str">
        <f t="shared" si="70"/>
        <v/>
      </c>
      <c r="AC70" s="112" t="str">
        <f t="shared" ref="AC70:AC71" si="71">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3"/>
      <c r="AE70" s="114"/>
      <c r="AF70" s="115"/>
      <c r="AG70" s="116"/>
      <c r="AH70" s="116"/>
      <c r="AI70" s="116"/>
      <c r="AJ70" s="114"/>
      <c r="AK70" s="115"/>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row>
    <row r="71" spans="1:100" ht="18" hidden="1" customHeight="1">
      <c r="A71" s="334"/>
      <c r="B71" s="389"/>
      <c r="C71" s="389"/>
      <c r="D71" s="389"/>
      <c r="E71" s="392"/>
      <c r="F71" s="389"/>
      <c r="G71" s="410"/>
      <c r="H71" s="407"/>
      <c r="I71" s="398"/>
      <c r="J71" s="404"/>
      <c r="K71" s="398">
        <f>IF(NOT(ISERROR(MATCH(J71,_xlfn.ANCHORARRAY(E82),0))),I84&amp;"Por favor no seleccionar los criterios de impacto",J71)</f>
        <v>0</v>
      </c>
      <c r="L71" s="407"/>
      <c r="M71" s="398"/>
      <c r="N71" s="401"/>
      <c r="O71" s="105">
        <v>6</v>
      </c>
      <c r="P71" s="178"/>
      <c r="Q71" s="106" t="str">
        <f t="shared" si="68"/>
        <v/>
      </c>
      <c r="R71" s="107"/>
      <c r="S71" s="107"/>
      <c r="T71" s="108" t="str">
        <f t="shared" si="65"/>
        <v/>
      </c>
      <c r="U71" s="107"/>
      <c r="V71" s="107"/>
      <c r="W71" s="107"/>
      <c r="X71" s="109" t="str">
        <f>IFERROR(IF(AND(Q70="Probabilidad",Q71="Probabilidad"),(Z70-(+Z70*T71)),IF(AND(Q70="Impacto",Q71="Probabilidad"),(Z69-(+Z69*T71)),IF(Q71="Impacto",Z70,""))),"")</f>
        <v/>
      </c>
      <c r="Y71" s="110" t="str">
        <f t="shared" si="4"/>
        <v/>
      </c>
      <c r="Z71" s="111" t="str">
        <f t="shared" si="66"/>
        <v/>
      </c>
      <c r="AA71" s="110" t="str">
        <f t="shared" si="6"/>
        <v/>
      </c>
      <c r="AB71" s="111" t="str">
        <f>IFERROR(IF(AND(Q70="Impacto",Q71="Impacto"),(AB70-(+AB70*T71)),IF(AND(Q70="Probabilidad",Q71="Impacto"),(AB69-(+AB69*T71)),IF(Q71="Probabilidad",AB70,""))),"")</f>
        <v/>
      </c>
      <c r="AC71" s="112" t="str">
        <f t="shared" si="71"/>
        <v/>
      </c>
      <c r="AD71" s="113"/>
      <c r="AE71" s="114"/>
      <c r="AF71" s="115"/>
      <c r="AG71" s="116"/>
      <c r="AH71" s="116"/>
      <c r="AI71" s="116"/>
      <c r="AJ71" s="114"/>
      <c r="AK71" s="115"/>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row>
    <row r="72" spans="1:100" ht="34.5" customHeight="1">
      <c r="A72" s="6"/>
      <c r="B72" s="393" t="s">
        <v>192</v>
      </c>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5"/>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row>
    <row r="73" spans="1:100">
      <c r="A73" s="27"/>
      <c r="B73" s="27"/>
      <c r="C73" s="27"/>
      <c r="D73" s="27"/>
      <c r="E73" s="8"/>
      <c r="F73" s="26"/>
      <c r="G73" s="8"/>
      <c r="H73" s="8"/>
      <c r="I73" s="8"/>
      <c r="J73" s="8"/>
      <c r="K73" s="8"/>
      <c r="L73" s="8"/>
      <c r="M73" s="8"/>
      <c r="N73" s="8"/>
      <c r="O73" s="8"/>
      <c r="P73" s="181"/>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row>
    <row r="74" spans="1:100">
      <c r="A74" s="8"/>
      <c r="B74" s="104" t="s">
        <v>193</v>
      </c>
      <c r="C74" s="8"/>
      <c r="D74" s="8"/>
      <c r="E74" s="8"/>
      <c r="F74" s="8"/>
      <c r="G74" s="8"/>
      <c r="H74" s="8"/>
      <c r="I74" s="8"/>
      <c r="J74" s="8"/>
      <c r="K74" s="8"/>
      <c r="L74" s="8"/>
      <c r="M74" s="8"/>
      <c r="N74" s="8"/>
      <c r="O74" s="8"/>
      <c r="P74" s="181"/>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row>
    <row r="75" spans="1:100">
      <c r="A75" s="27"/>
      <c r="B75" s="27"/>
      <c r="C75" s="27"/>
      <c r="D75" s="27"/>
      <c r="E75" s="8"/>
      <c r="F75" s="26"/>
      <c r="G75" s="8"/>
      <c r="H75" s="8"/>
      <c r="I75" s="8"/>
      <c r="J75" s="8"/>
      <c r="K75" s="8"/>
      <c r="L75" s="8"/>
      <c r="M75" s="8"/>
      <c r="N75" s="8"/>
      <c r="O75" s="8"/>
      <c r="P75" s="181"/>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row>
    <row r="76" spans="1:100">
      <c r="A76" s="27"/>
      <c r="B76" s="27"/>
      <c r="C76" s="27"/>
      <c r="D76" s="27"/>
      <c r="E76" s="8"/>
      <c r="F76" s="26"/>
      <c r="G76" s="8"/>
      <c r="H76" s="8"/>
      <c r="I76" s="8"/>
      <c r="J76" s="8"/>
      <c r="K76" s="8"/>
      <c r="L76" s="8"/>
      <c r="M76" s="8"/>
      <c r="N76" s="8"/>
      <c r="O76" s="8"/>
      <c r="P76" s="181"/>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row>
    <row r="77" spans="1:100">
      <c r="A77" s="27"/>
      <c r="B77" s="27"/>
      <c r="C77" s="27"/>
      <c r="D77" s="27"/>
      <c r="E77" s="8"/>
      <c r="F77" s="26"/>
      <c r="G77" s="8"/>
      <c r="H77" s="8"/>
      <c r="I77" s="8"/>
      <c r="J77" s="8"/>
      <c r="K77" s="8"/>
      <c r="L77" s="8"/>
      <c r="M77" s="8"/>
      <c r="N77" s="8"/>
      <c r="O77" s="8"/>
      <c r="P77" s="181"/>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row>
    <row r="78" spans="1:100">
      <c r="A78" s="27"/>
      <c r="B78" s="27"/>
      <c r="C78" s="27"/>
      <c r="D78" s="27"/>
      <c r="E78" s="8"/>
      <c r="F78" s="26"/>
      <c r="G78" s="8"/>
      <c r="H78" s="8"/>
      <c r="I78" s="8"/>
      <c r="J78" s="8"/>
      <c r="K78" s="8"/>
      <c r="L78" s="8"/>
      <c r="M78" s="8"/>
      <c r="N78" s="8"/>
      <c r="O78" s="8"/>
      <c r="P78" s="181"/>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row>
    <row r="79" spans="1:100">
      <c r="A79" s="27"/>
      <c r="B79" s="27"/>
      <c r="C79" s="27"/>
      <c r="D79" s="27"/>
      <c r="E79" s="8"/>
      <c r="F79" s="26"/>
      <c r="G79" s="8"/>
      <c r="H79" s="8"/>
      <c r="I79" s="8"/>
      <c r="J79" s="8"/>
      <c r="K79" s="8"/>
      <c r="L79" s="8"/>
      <c r="M79" s="8"/>
      <c r="N79" s="8"/>
      <c r="O79" s="8"/>
      <c r="P79" s="181"/>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row>
    <row r="80" spans="1:100">
      <c r="A80" s="27"/>
      <c r="B80" s="27"/>
      <c r="C80" s="27"/>
      <c r="D80" s="27"/>
      <c r="E80" s="8"/>
      <c r="F80" s="26"/>
      <c r="G80" s="8"/>
      <c r="H80" s="8"/>
      <c r="I80" s="8"/>
      <c r="J80" s="8"/>
      <c r="K80" s="8"/>
      <c r="L80" s="8"/>
      <c r="M80" s="8"/>
      <c r="N80" s="8"/>
      <c r="O80" s="8"/>
      <c r="P80" s="181"/>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row>
    <row r="81" spans="1:46">
      <c r="A81" s="27"/>
      <c r="B81" s="27"/>
      <c r="C81" s="27"/>
      <c r="D81" s="27"/>
      <c r="E81" s="8"/>
      <c r="F81" s="26"/>
      <c r="G81" s="8"/>
      <c r="H81" s="8"/>
      <c r="I81" s="8"/>
      <c r="J81" s="8"/>
      <c r="K81" s="8"/>
      <c r="L81" s="8"/>
      <c r="M81" s="8"/>
      <c r="N81" s="8"/>
      <c r="O81" s="8"/>
      <c r="P81" s="181"/>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row>
    <row r="82" spans="1:46">
      <c r="A82" s="27"/>
      <c r="B82" s="27"/>
      <c r="C82" s="27"/>
      <c r="D82" s="27"/>
      <c r="E82" s="8"/>
      <c r="F82" s="26"/>
      <c r="G82" s="8"/>
      <c r="H82" s="8"/>
      <c r="I82" s="8"/>
      <c r="J82" s="8"/>
      <c r="K82" s="8"/>
      <c r="L82" s="8"/>
      <c r="M82" s="8"/>
      <c r="N82" s="8"/>
      <c r="O82" s="8"/>
      <c r="P82" s="181"/>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row>
    <row r="83" spans="1:46">
      <c r="A83" s="27"/>
      <c r="B83" s="27"/>
      <c r="C83" s="27"/>
      <c r="D83" s="27"/>
      <c r="E83" s="8"/>
      <c r="F83" s="26"/>
      <c r="G83" s="8"/>
      <c r="H83" s="8"/>
      <c r="I83" s="8"/>
      <c r="J83" s="8"/>
      <c r="K83" s="8"/>
      <c r="L83" s="8"/>
      <c r="M83" s="8"/>
      <c r="N83" s="8"/>
      <c r="O83" s="8"/>
      <c r="P83" s="181"/>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row>
    <row r="84" spans="1:46">
      <c r="A84" s="27"/>
      <c r="B84" s="27"/>
      <c r="C84" s="27"/>
      <c r="D84" s="27"/>
      <c r="E84" s="8"/>
      <c r="F84" s="26"/>
      <c r="G84" s="8"/>
      <c r="H84" s="8"/>
      <c r="I84" s="8"/>
      <c r="J84" s="8"/>
      <c r="K84" s="8"/>
      <c r="L84" s="8"/>
      <c r="M84" s="8"/>
      <c r="N84" s="8"/>
      <c r="O84" s="8"/>
      <c r="P84" s="181"/>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row>
    <row r="85" spans="1:46">
      <c r="A85" s="27"/>
      <c r="B85" s="27"/>
      <c r="C85" s="27"/>
      <c r="D85" s="27"/>
      <c r="E85" s="8"/>
      <c r="F85" s="26"/>
      <c r="G85" s="8"/>
      <c r="H85" s="8"/>
      <c r="I85" s="8"/>
      <c r="J85" s="8"/>
      <c r="K85" s="8"/>
      <c r="L85" s="8"/>
      <c r="M85" s="8"/>
      <c r="N85" s="8"/>
      <c r="O85" s="8"/>
      <c r="P85" s="181"/>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row>
    <row r="86" spans="1:46">
      <c r="A86" s="27"/>
      <c r="B86" s="27"/>
      <c r="C86" s="27"/>
      <c r="D86" s="27"/>
      <c r="E86" s="8"/>
      <c r="F86" s="26"/>
      <c r="G86" s="8"/>
      <c r="H86" s="8"/>
      <c r="I86" s="8"/>
      <c r="J86" s="8"/>
      <c r="K86" s="8"/>
      <c r="L86" s="8"/>
      <c r="M86" s="8"/>
      <c r="N86" s="8"/>
      <c r="O86" s="8"/>
      <c r="P86" s="181"/>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row>
    <row r="87" spans="1:46">
      <c r="A87" s="27"/>
      <c r="B87" s="27"/>
      <c r="C87" s="27"/>
      <c r="D87" s="27"/>
      <c r="E87" s="8"/>
      <c r="F87" s="26"/>
      <c r="G87" s="8"/>
      <c r="H87" s="8"/>
      <c r="I87" s="8"/>
      <c r="J87" s="8"/>
      <c r="K87" s="8"/>
      <c r="L87" s="8"/>
      <c r="M87" s="8"/>
      <c r="N87" s="8"/>
      <c r="O87" s="8"/>
      <c r="P87" s="181"/>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row>
    <row r="88" spans="1:46">
      <c r="A88" s="27"/>
      <c r="B88" s="27"/>
      <c r="C88" s="27"/>
      <c r="D88" s="27"/>
      <c r="E88" s="8"/>
      <c r="F88" s="26"/>
      <c r="G88" s="8"/>
      <c r="H88" s="8"/>
      <c r="I88" s="8"/>
      <c r="J88" s="8"/>
      <c r="K88" s="8"/>
      <c r="L88" s="8"/>
      <c r="M88" s="8"/>
      <c r="N88" s="8"/>
      <c r="O88" s="8"/>
      <c r="P88" s="181"/>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row>
    <row r="89" spans="1:46">
      <c r="A89" s="27"/>
      <c r="B89" s="27"/>
      <c r="C89" s="27"/>
      <c r="D89" s="27"/>
      <c r="E89" s="8"/>
      <c r="F89" s="26"/>
      <c r="G89" s="8"/>
      <c r="H89" s="8"/>
      <c r="I89" s="8"/>
      <c r="J89" s="8"/>
      <c r="K89" s="8"/>
      <c r="L89" s="8"/>
      <c r="M89" s="8"/>
      <c r="N89" s="8"/>
      <c r="O89" s="8"/>
      <c r="P89" s="181"/>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row>
    <row r="90" spans="1:46">
      <c r="A90" s="27"/>
      <c r="B90" s="27"/>
      <c r="C90" s="27"/>
      <c r="D90" s="27"/>
      <c r="E90" s="8"/>
      <c r="F90" s="26"/>
      <c r="G90" s="8"/>
      <c r="H90" s="8"/>
      <c r="I90" s="8"/>
      <c r="J90" s="8"/>
      <c r="K90" s="8"/>
      <c r="L90" s="8"/>
      <c r="M90" s="8"/>
      <c r="N90" s="8"/>
      <c r="O90" s="8"/>
      <c r="P90" s="181"/>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row>
    <row r="91" spans="1:46">
      <c r="A91" s="27"/>
      <c r="B91" s="27"/>
      <c r="C91" s="27"/>
      <c r="D91" s="27"/>
      <c r="E91" s="8"/>
      <c r="F91" s="26"/>
      <c r="G91" s="8"/>
      <c r="H91" s="8"/>
      <c r="I91" s="8"/>
      <c r="J91" s="8"/>
      <c r="K91" s="8"/>
      <c r="L91" s="8"/>
      <c r="M91" s="8"/>
      <c r="N91" s="8"/>
      <c r="O91" s="8"/>
      <c r="P91" s="181"/>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row>
    <row r="92" spans="1:46">
      <c r="A92" s="27"/>
      <c r="B92" s="27"/>
      <c r="C92" s="27"/>
      <c r="D92" s="27"/>
      <c r="E92" s="8"/>
      <c r="F92" s="26"/>
      <c r="G92" s="8"/>
      <c r="H92" s="8"/>
      <c r="I92" s="8"/>
      <c r="J92" s="8"/>
      <c r="K92" s="8"/>
      <c r="L92" s="8"/>
      <c r="M92" s="8"/>
      <c r="N92" s="8"/>
      <c r="O92" s="8"/>
      <c r="P92" s="181"/>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row>
    <row r="93" spans="1:46">
      <c r="A93" s="27"/>
      <c r="B93" s="27"/>
      <c r="C93" s="27"/>
      <c r="D93" s="27"/>
      <c r="E93" s="8"/>
      <c r="F93" s="26"/>
      <c r="G93" s="8"/>
      <c r="H93" s="8"/>
      <c r="I93" s="8"/>
      <c r="J93" s="8"/>
      <c r="K93" s="8"/>
      <c r="L93" s="8"/>
      <c r="M93" s="8"/>
      <c r="N93" s="8"/>
      <c r="O93" s="8"/>
      <c r="P93" s="181"/>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row>
    <row r="94" spans="1:46">
      <c r="A94" s="27"/>
      <c r="B94" s="27"/>
      <c r="C94" s="27"/>
      <c r="D94" s="27"/>
      <c r="E94" s="8"/>
      <c r="F94" s="26"/>
      <c r="G94" s="8"/>
      <c r="H94" s="8"/>
      <c r="I94" s="8"/>
      <c r="J94" s="8"/>
      <c r="K94" s="8"/>
      <c r="L94" s="8"/>
      <c r="M94" s="8"/>
      <c r="N94" s="8"/>
      <c r="O94" s="8"/>
      <c r="P94" s="181"/>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row>
    <row r="95" spans="1:46">
      <c r="A95" s="27"/>
      <c r="B95" s="27"/>
      <c r="C95" s="27"/>
      <c r="D95" s="27"/>
      <c r="E95" s="8"/>
      <c r="F95" s="26"/>
      <c r="G95" s="8"/>
      <c r="H95" s="8"/>
      <c r="I95" s="8"/>
      <c r="J95" s="8"/>
      <c r="K95" s="8"/>
      <c r="L95" s="8"/>
      <c r="M95" s="8"/>
      <c r="N95" s="8"/>
      <c r="O95" s="8"/>
      <c r="P95" s="181"/>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row>
    <row r="96" spans="1:46">
      <c r="A96" s="27"/>
      <c r="B96" s="27"/>
      <c r="C96" s="27"/>
      <c r="D96" s="27"/>
      <c r="E96" s="8"/>
      <c r="F96" s="26"/>
      <c r="G96" s="8"/>
      <c r="H96" s="8"/>
      <c r="I96" s="8"/>
      <c r="J96" s="8"/>
      <c r="K96" s="8"/>
      <c r="L96" s="8"/>
      <c r="M96" s="8"/>
      <c r="N96" s="8"/>
      <c r="O96" s="8"/>
      <c r="P96" s="181"/>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row>
    <row r="97" spans="1:46">
      <c r="A97" s="27"/>
      <c r="B97" s="27"/>
      <c r="C97" s="27"/>
      <c r="D97" s="27"/>
      <c r="E97" s="8"/>
      <c r="F97" s="26"/>
      <c r="G97" s="8"/>
      <c r="H97" s="8"/>
      <c r="I97" s="8"/>
      <c r="J97" s="8"/>
      <c r="K97" s="8"/>
      <c r="L97" s="8"/>
      <c r="M97" s="8"/>
      <c r="N97" s="8"/>
      <c r="O97" s="8"/>
      <c r="P97" s="181"/>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row>
    <row r="98" spans="1:46">
      <c r="A98" s="27"/>
      <c r="B98" s="27"/>
      <c r="C98" s="27"/>
      <c r="D98" s="27"/>
      <c r="E98" s="8"/>
      <c r="F98" s="26"/>
      <c r="G98" s="8"/>
      <c r="H98" s="8"/>
      <c r="I98" s="8"/>
      <c r="J98" s="8"/>
      <c r="K98" s="8"/>
      <c r="L98" s="8"/>
      <c r="M98" s="8"/>
      <c r="N98" s="8"/>
      <c r="O98" s="8"/>
      <c r="P98" s="181"/>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row>
    <row r="99" spans="1:46">
      <c r="A99" s="27"/>
      <c r="B99" s="27"/>
      <c r="C99" s="27"/>
      <c r="D99" s="27"/>
      <c r="E99" s="8"/>
      <c r="F99" s="26"/>
      <c r="G99" s="8"/>
      <c r="H99" s="8"/>
      <c r="I99" s="8"/>
      <c r="J99" s="8"/>
      <c r="K99" s="8"/>
      <c r="L99" s="8"/>
      <c r="M99" s="8"/>
      <c r="N99" s="8"/>
      <c r="O99" s="8"/>
      <c r="P99" s="181"/>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row>
    <row r="100" spans="1:46">
      <c r="A100" s="27"/>
      <c r="B100" s="27"/>
      <c r="C100" s="27"/>
      <c r="D100" s="27"/>
      <c r="E100" s="8"/>
      <c r="F100" s="26"/>
      <c r="G100" s="8"/>
      <c r="H100" s="8"/>
      <c r="I100" s="8"/>
      <c r="J100" s="8"/>
      <c r="K100" s="8"/>
      <c r="L100" s="8"/>
      <c r="M100" s="8"/>
      <c r="N100" s="8"/>
      <c r="O100" s="8"/>
      <c r="P100" s="181"/>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row>
    <row r="101" spans="1:46">
      <c r="A101" s="27"/>
      <c r="B101" s="27"/>
      <c r="C101" s="27"/>
      <c r="D101" s="27"/>
      <c r="E101" s="8"/>
      <c r="F101" s="26"/>
      <c r="G101" s="8"/>
      <c r="H101" s="8"/>
      <c r="I101" s="8"/>
      <c r="J101" s="8"/>
      <c r="K101" s="8"/>
      <c r="L101" s="8"/>
      <c r="M101" s="8"/>
      <c r="N101" s="8"/>
      <c r="O101" s="8"/>
      <c r="P101" s="181"/>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row>
    <row r="102" spans="1:46">
      <c r="A102" s="27"/>
      <c r="B102" s="27"/>
      <c r="C102" s="27"/>
      <c r="D102" s="27"/>
      <c r="E102" s="8"/>
      <c r="F102" s="26"/>
      <c r="G102" s="8"/>
      <c r="H102" s="8"/>
      <c r="I102" s="8"/>
      <c r="J102" s="8"/>
      <c r="K102" s="8"/>
      <c r="L102" s="8"/>
      <c r="M102" s="8"/>
      <c r="N102" s="8"/>
      <c r="O102" s="8"/>
      <c r="P102" s="181"/>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row>
    <row r="103" spans="1:46">
      <c r="A103" s="27"/>
      <c r="B103" s="27"/>
      <c r="C103" s="27"/>
      <c r="D103" s="27"/>
      <c r="E103" s="8"/>
      <c r="F103" s="26"/>
      <c r="G103" s="8"/>
      <c r="H103" s="8"/>
      <c r="I103" s="8"/>
      <c r="J103" s="8"/>
      <c r="K103" s="8"/>
      <c r="L103" s="8"/>
      <c r="M103" s="8"/>
      <c r="N103" s="8"/>
      <c r="O103" s="8"/>
      <c r="P103" s="181"/>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row>
    <row r="104" spans="1:46">
      <c r="A104" s="27"/>
      <c r="B104" s="27"/>
      <c r="C104" s="27"/>
      <c r="D104" s="27"/>
      <c r="E104" s="8"/>
      <c r="F104" s="26"/>
      <c r="G104" s="8"/>
      <c r="H104" s="8"/>
      <c r="I104" s="8"/>
      <c r="J104" s="8"/>
      <c r="K104" s="8"/>
      <c r="L104" s="8"/>
      <c r="M104" s="8"/>
      <c r="N104" s="8"/>
      <c r="O104" s="8"/>
      <c r="P104" s="181"/>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row>
    <row r="105" spans="1:46">
      <c r="A105" s="27"/>
      <c r="B105" s="27"/>
      <c r="C105" s="27"/>
      <c r="D105" s="27"/>
      <c r="E105" s="8"/>
      <c r="F105" s="26"/>
      <c r="G105" s="8"/>
      <c r="H105" s="8"/>
      <c r="I105" s="8"/>
      <c r="J105" s="8"/>
      <c r="K105" s="8"/>
      <c r="L105" s="8"/>
      <c r="M105" s="8"/>
      <c r="N105" s="8"/>
      <c r="O105" s="8"/>
      <c r="P105" s="181"/>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row>
    <row r="106" spans="1:46">
      <c r="A106" s="27"/>
      <c r="B106" s="27"/>
      <c r="C106" s="27"/>
      <c r="D106" s="27"/>
      <c r="E106" s="8"/>
      <c r="F106" s="26"/>
      <c r="G106" s="8"/>
      <c r="H106" s="8"/>
      <c r="I106" s="8"/>
      <c r="J106" s="8"/>
      <c r="K106" s="8"/>
      <c r="L106" s="8"/>
      <c r="M106" s="8"/>
      <c r="N106" s="8"/>
      <c r="O106" s="8"/>
      <c r="P106" s="181"/>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row>
    <row r="107" spans="1:46">
      <c r="A107" s="27"/>
      <c r="B107" s="27"/>
      <c r="C107" s="27"/>
      <c r="D107" s="27"/>
      <c r="E107" s="8"/>
      <c r="F107" s="26"/>
      <c r="G107" s="8"/>
      <c r="H107" s="8"/>
      <c r="I107" s="8"/>
      <c r="J107" s="8"/>
      <c r="K107" s="8"/>
      <c r="L107" s="8"/>
      <c r="M107" s="8"/>
      <c r="N107" s="8"/>
      <c r="O107" s="8"/>
      <c r="P107" s="181"/>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row>
    <row r="108" spans="1:46">
      <c r="A108" s="27"/>
      <c r="B108" s="27"/>
      <c r="C108" s="27"/>
      <c r="D108" s="27"/>
      <c r="E108" s="8"/>
      <c r="F108" s="26"/>
      <c r="G108" s="8"/>
      <c r="H108" s="8"/>
      <c r="I108" s="8"/>
      <c r="J108" s="8"/>
      <c r="K108" s="8"/>
      <c r="L108" s="8"/>
      <c r="M108" s="8"/>
      <c r="N108" s="8"/>
      <c r="O108" s="8"/>
      <c r="P108" s="181"/>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row>
    <row r="109" spans="1:46">
      <c r="A109" s="27"/>
      <c r="B109" s="27"/>
      <c r="C109" s="27"/>
      <c r="D109" s="27"/>
      <c r="E109" s="8"/>
      <c r="F109" s="26"/>
      <c r="G109" s="8"/>
      <c r="H109" s="8"/>
      <c r="I109" s="8"/>
      <c r="J109" s="8"/>
      <c r="K109" s="8"/>
      <c r="L109" s="8"/>
      <c r="M109" s="8"/>
      <c r="N109" s="8"/>
      <c r="O109" s="8"/>
      <c r="P109" s="181"/>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row>
    <row r="110" spans="1:46">
      <c r="A110" s="27"/>
      <c r="B110" s="27"/>
      <c r="C110" s="27"/>
      <c r="D110" s="27"/>
      <c r="E110" s="8"/>
      <c r="F110" s="26"/>
      <c r="G110" s="8"/>
      <c r="H110" s="8"/>
      <c r="I110" s="8"/>
      <c r="J110" s="8"/>
      <c r="K110" s="8"/>
      <c r="L110" s="8"/>
      <c r="M110" s="8"/>
      <c r="N110" s="8"/>
      <c r="O110" s="8"/>
      <c r="P110" s="181"/>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row>
  </sheetData>
  <dataConsolidate/>
  <mergeCells count="207">
    <mergeCell ref="X12:X13"/>
    <mergeCell ref="O12:O13"/>
    <mergeCell ref="Q12:Q13"/>
    <mergeCell ref="AD12:AD13"/>
    <mergeCell ref="AC12:AC13"/>
    <mergeCell ref="AB12:AB13"/>
    <mergeCell ref="AA12:AA13"/>
    <mergeCell ref="Z12:Z13"/>
    <mergeCell ref="Y12:Y13"/>
    <mergeCell ref="W12:W13"/>
    <mergeCell ref="V12:V13"/>
    <mergeCell ref="U12:U13"/>
    <mergeCell ref="T12:T13"/>
    <mergeCell ref="S12:S13"/>
    <mergeCell ref="R12:R13"/>
    <mergeCell ref="P12:P13"/>
    <mergeCell ref="A60:A65"/>
    <mergeCell ref="B60:B65"/>
    <mergeCell ref="C60:C65"/>
    <mergeCell ref="D60:D65"/>
    <mergeCell ref="E60:E65"/>
    <mergeCell ref="F60:F65"/>
    <mergeCell ref="G60:G65"/>
    <mergeCell ref="H60:H65"/>
    <mergeCell ref="I60:I65"/>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8" priority="521" operator="equal">
      <formula>"Muy Alta"</formula>
    </cfRule>
    <cfRule type="cellIs" dxfId="237" priority="522" operator="equal">
      <formula>"Alta"</formula>
    </cfRule>
    <cfRule type="cellIs" dxfId="236" priority="523" operator="equal">
      <formula>"Media"</formula>
    </cfRule>
    <cfRule type="cellIs" dxfId="235" priority="524" operator="equal">
      <formula>"Baja"</formula>
    </cfRule>
    <cfRule type="cellIs" dxfId="234" priority="525" operator="equal">
      <formula>"Muy Baja"</formula>
    </cfRule>
  </conditionalFormatting>
  <conditionalFormatting sqref="L12 L18 L24 L30 L36 L42 L48 L54 L60 L66">
    <cfRule type="cellIs" dxfId="233" priority="516" operator="equal">
      <formula>"Catastrófico"</formula>
    </cfRule>
    <cfRule type="cellIs" dxfId="232" priority="517" operator="equal">
      <formula>"Mayor"</formula>
    </cfRule>
    <cfRule type="cellIs" dxfId="231" priority="518" operator="equal">
      <formula>"Moderado"</formula>
    </cfRule>
    <cfRule type="cellIs" dxfId="230" priority="519" operator="equal">
      <formula>"Menor"</formula>
    </cfRule>
    <cfRule type="cellIs" dxfId="229" priority="520" operator="equal">
      <formula>"Leve"</formula>
    </cfRule>
  </conditionalFormatting>
  <conditionalFormatting sqref="N12">
    <cfRule type="cellIs" dxfId="228" priority="512" operator="equal">
      <formula>"Extremo"</formula>
    </cfRule>
    <cfRule type="cellIs" dxfId="227" priority="513" operator="equal">
      <formula>"Alto"</formula>
    </cfRule>
    <cfRule type="cellIs" dxfId="226" priority="514" operator="equal">
      <formula>"Moderado"</formula>
    </cfRule>
    <cfRule type="cellIs" dxfId="225" priority="515" operator="equal">
      <formula>"Bajo"</formula>
    </cfRule>
  </conditionalFormatting>
  <conditionalFormatting sqref="Y12 Y16:Y17 Y14">
    <cfRule type="cellIs" dxfId="224" priority="507" operator="equal">
      <formula>"Muy Alta"</formula>
    </cfRule>
    <cfRule type="cellIs" dxfId="223" priority="508" operator="equal">
      <formula>"Alta"</formula>
    </cfRule>
    <cfRule type="cellIs" dxfId="222" priority="509" operator="equal">
      <formula>"Media"</formula>
    </cfRule>
    <cfRule type="cellIs" dxfId="221" priority="510" operator="equal">
      <formula>"Baja"</formula>
    </cfRule>
    <cfRule type="cellIs" dxfId="220" priority="511" operator="equal">
      <formula>"Muy Baja"</formula>
    </cfRule>
  </conditionalFormatting>
  <conditionalFormatting sqref="AA12 AA16:AA17 AA14">
    <cfRule type="cellIs" dxfId="219" priority="502" operator="equal">
      <formula>"Catastrófico"</formula>
    </cfRule>
    <cfRule type="cellIs" dxfId="218" priority="503" operator="equal">
      <formula>"Mayor"</formula>
    </cfRule>
    <cfRule type="cellIs" dxfId="217" priority="504" operator="equal">
      <formula>"Moderado"</formula>
    </cfRule>
    <cfRule type="cellIs" dxfId="216" priority="505" operator="equal">
      <formula>"Menor"</formula>
    </cfRule>
    <cfRule type="cellIs" dxfId="215" priority="506" operator="equal">
      <formula>"Leve"</formula>
    </cfRule>
  </conditionalFormatting>
  <conditionalFormatting sqref="AC12 AC16:AC17">
    <cfRule type="cellIs" dxfId="214" priority="498" operator="equal">
      <formula>"Extremo"</formula>
    </cfRule>
    <cfRule type="cellIs" dxfId="213" priority="499" operator="equal">
      <formula>"Alto"</formula>
    </cfRule>
    <cfRule type="cellIs" dxfId="212" priority="500" operator="equal">
      <formula>"Moderado"</formula>
    </cfRule>
    <cfRule type="cellIs" dxfId="211" priority="501" operator="equal">
      <formula>"Bajo"</formula>
    </cfRule>
  </conditionalFormatting>
  <conditionalFormatting sqref="H60">
    <cfRule type="cellIs" dxfId="210" priority="255" operator="equal">
      <formula>"Muy Alta"</formula>
    </cfRule>
    <cfRule type="cellIs" dxfId="209" priority="256" operator="equal">
      <formula>"Alta"</formula>
    </cfRule>
    <cfRule type="cellIs" dxfId="208" priority="257" operator="equal">
      <formula>"Media"</formula>
    </cfRule>
    <cfRule type="cellIs" dxfId="207" priority="258" operator="equal">
      <formula>"Baja"</formula>
    </cfRule>
    <cfRule type="cellIs" dxfId="206" priority="259" operator="equal">
      <formula>"Muy Baja"</formula>
    </cfRule>
  </conditionalFormatting>
  <conditionalFormatting sqref="N18">
    <cfRule type="cellIs" dxfId="205" priority="442" operator="equal">
      <formula>"Extremo"</formula>
    </cfRule>
    <cfRule type="cellIs" dxfId="204" priority="443" operator="equal">
      <formula>"Alto"</formula>
    </cfRule>
    <cfRule type="cellIs" dxfId="203" priority="444" operator="equal">
      <formula>"Moderado"</formula>
    </cfRule>
    <cfRule type="cellIs" dxfId="202" priority="445" operator="equal">
      <formula>"Bajo"</formula>
    </cfRule>
  </conditionalFormatting>
  <conditionalFormatting sqref="Y18:Y23">
    <cfRule type="cellIs" dxfId="201" priority="437" operator="equal">
      <formula>"Muy Alta"</formula>
    </cfRule>
    <cfRule type="cellIs" dxfId="200" priority="438" operator="equal">
      <formula>"Alta"</formula>
    </cfRule>
    <cfRule type="cellIs" dxfId="199" priority="439" operator="equal">
      <formula>"Media"</formula>
    </cfRule>
    <cfRule type="cellIs" dxfId="198" priority="440" operator="equal">
      <formula>"Baja"</formula>
    </cfRule>
    <cfRule type="cellIs" dxfId="197" priority="441" operator="equal">
      <formula>"Muy Baja"</formula>
    </cfRule>
  </conditionalFormatting>
  <conditionalFormatting sqref="AA18:AA23">
    <cfRule type="cellIs" dxfId="196" priority="432" operator="equal">
      <formula>"Catastrófico"</formula>
    </cfRule>
    <cfRule type="cellIs" dxfId="195" priority="433" operator="equal">
      <formula>"Mayor"</formula>
    </cfRule>
    <cfRule type="cellIs" dxfId="194" priority="434" operator="equal">
      <formula>"Moderado"</formula>
    </cfRule>
    <cfRule type="cellIs" dxfId="193" priority="435" operator="equal">
      <formula>"Menor"</formula>
    </cfRule>
    <cfRule type="cellIs" dxfId="192" priority="436" operator="equal">
      <formula>"Leve"</formula>
    </cfRule>
  </conditionalFormatting>
  <conditionalFormatting sqref="AC18:AC23">
    <cfRule type="cellIs" dxfId="191" priority="428" operator="equal">
      <formula>"Extremo"</formula>
    </cfRule>
    <cfRule type="cellIs" dxfId="190" priority="429" operator="equal">
      <formula>"Alto"</formula>
    </cfRule>
    <cfRule type="cellIs" dxfId="189" priority="430" operator="equal">
      <formula>"Moderado"</formula>
    </cfRule>
    <cfRule type="cellIs" dxfId="188" priority="431" operator="equal">
      <formula>"Bajo"</formula>
    </cfRule>
  </conditionalFormatting>
  <conditionalFormatting sqref="H24">
    <cfRule type="cellIs" dxfId="187" priority="423" operator="equal">
      <formula>"Muy Alta"</formula>
    </cfRule>
    <cfRule type="cellIs" dxfId="186" priority="424" operator="equal">
      <formula>"Alta"</formula>
    </cfRule>
    <cfRule type="cellIs" dxfId="185" priority="425" operator="equal">
      <formula>"Media"</formula>
    </cfRule>
    <cfRule type="cellIs" dxfId="184" priority="426" operator="equal">
      <formula>"Baja"</formula>
    </cfRule>
    <cfRule type="cellIs" dxfId="183" priority="427" operator="equal">
      <formula>"Muy Baja"</formula>
    </cfRule>
  </conditionalFormatting>
  <conditionalFormatting sqref="N24">
    <cfRule type="cellIs" dxfId="182" priority="414" operator="equal">
      <formula>"Extremo"</formula>
    </cfRule>
    <cfRule type="cellIs" dxfId="181" priority="415" operator="equal">
      <formula>"Alto"</formula>
    </cfRule>
    <cfRule type="cellIs" dxfId="180" priority="416" operator="equal">
      <formula>"Moderado"</formula>
    </cfRule>
    <cfRule type="cellIs" dxfId="179" priority="417" operator="equal">
      <formula>"Bajo"</formula>
    </cfRule>
  </conditionalFormatting>
  <conditionalFormatting sqref="Y24:Y29">
    <cfRule type="cellIs" dxfId="178" priority="409" operator="equal">
      <formula>"Muy Alta"</formula>
    </cfRule>
    <cfRule type="cellIs" dxfId="177" priority="410" operator="equal">
      <formula>"Alta"</formula>
    </cfRule>
    <cfRule type="cellIs" dxfId="176" priority="411" operator="equal">
      <formula>"Media"</formula>
    </cfRule>
    <cfRule type="cellIs" dxfId="175" priority="412" operator="equal">
      <formula>"Baja"</formula>
    </cfRule>
    <cfRule type="cellIs" dxfId="174" priority="413" operator="equal">
      <formula>"Muy Baja"</formula>
    </cfRule>
  </conditionalFormatting>
  <conditionalFormatting sqref="AA24:AA29">
    <cfRule type="cellIs" dxfId="173" priority="404" operator="equal">
      <formula>"Catastrófico"</formula>
    </cfRule>
    <cfRule type="cellIs" dxfId="172" priority="405" operator="equal">
      <formula>"Mayor"</formula>
    </cfRule>
    <cfRule type="cellIs" dxfId="171" priority="406" operator="equal">
      <formula>"Moderado"</formula>
    </cfRule>
    <cfRule type="cellIs" dxfId="170" priority="407" operator="equal">
      <formula>"Menor"</formula>
    </cfRule>
    <cfRule type="cellIs" dxfId="169" priority="408" operator="equal">
      <formula>"Leve"</formula>
    </cfRule>
  </conditionalFormatting>
  <conditionalFormatting sqref="AC24:AC29">
    <cfRule type="cellIs" dxfId="168" priority="400" operator="equal">
      <formula>"Extremo"</formula>
    </cfRule>
    <cfRule type="cellIs" dxfId="167" priority="401" operator="equal">
      <formula>"Alto"</formula>
    </cfRule>
    <cfRule type="cellIs" dxfId="166" priority="402" operator="equal">
      <formula>"Moderado"</formula>
    </cfRule>
    <cfRule type="cellIs" dxfId="165" priority="403" operator="equal">
      <formula>"Bajo"</formula>
    </cfRule>
  </conditionalFormatting>
  <conditionalFormatting sqref="H30">
    <cfRule type="cellIs" dxfId="164" priority="395" operator="equal">
      <formula>"Muy Alta"</formula>
    </cfRule>
    <cfRule type="cellIs" dxfId="163" priority="396" operator="equal">
      <formula>"Alta"</formula>
    </cfRule>
    <cfRule type="cellIs" dxfId="162" priority="397" operator="equal">
      <formula>"Media"</formula>
    </cfRule>
    <cfRule type="cellIs" dxfId="161" priority="398" operator="equal">
      <formula>"Baja"</formula>
    </cfRule>
    <cfRule type="cellIs" dxfId="160" priority="399" operator="equal">
      <formula>"Muy Baja"</formula>
    </cfRule>
  </conditionalFormatting>
  <conditionalFormatting sqref="N30">
    <cfRule type="cellIs" dxfId="159" priority="386" operator="equal">
      <formula>"Extremo"</formula>
    </cfRule>
    <cfRule type="cellIs" dxfId="158" priority="387" operator="equal">
      <formula>"Alto"</formula>
    </cfRule>
    <cfRule type="cellIs" dxfId="157" priority="388" operator="equal">
      <formula>"Moderado"</formula>
    </cfRule>
    <cfRule type="cellIs" dxfId="156" priority="389" operator="equal">
      <formula>"Bajo"</formula>
    </cfRule>
  </conditionalFormatting>
  <conditionalFormatting sqref="Y30:Y35">
    <cfRule type="cellIs" dxfId="155" priority="381" operator="equal">
      <formula>"Muy Alta"</formula>
    </cfRule>
    <cfRule type="cellIs" dxfId="154" priority="382" operator="equal">
      <formula>"Alta"</formula>
    </cfRule>
    <cfRule type="cellIs" dxfId="153" priority="383" operator="equal">
      <formula>"Media"</formula>
    </cfRule>
    <cfRule type="cellIs" dxfId="152" priority="384" operator="equal">
      <formula>"Baja"</formula>
    </cfRule>
    <cfRule type="cellIs" dxfId="151" priority="385" operator="equal">
      <formula>"Muy Baja"</formula>
    </cfRule>
  </conditionalFormatting>
  <conditionalFormatting sqref="AA30:AA35">
    <cfRule type="cellIs" dxfId="150" priority="376" operator="equal">
      <formula>"Catastrófico"</formula>
    </cfRule>
    <cfRule type="cellIs" dxfId="149" priority="377" operator="equal">
      <formula>"Mayor"</formula>
    </cfRule>
    <cfRule type="cellIs" dxfId="148" priority="378" operator="equal">
      <formula>"Moderado"</formula>
    </cfRule>
    <cfRule type="cellIs" dxfId="147" priority="379" operator="equal">
      <formula>"Menor"</formula>
    </cfRule>
    <cfRule type="cellIs" dxfId="146" priority="380" operator="equal">
      <formula>"Leve"</formula>
    </cfRule>
  </conditionalFormatting>
  <conditionalFormatting sqref="AC30:AC35">
    <cfRule type="cellIs" dxfId="145" priority="372" operator="equal">
      <formula>"Extremo"</formula>
    </cfRule>
    <cfRule type="cellIs" dxfId="144" priority="373" operator="equal">
      <formula>"Alto"</formula>
    </cfRule>
    <cfRule type="cellIs" dxfId="143" priority="374" operator="equal">
      <formula>"Moderado"</formula>
    </cfRule>
    <cfRule type="cellIs" dxfId="142" priority="375" operator="equal">
      <formula>"Bajo"</formula>
    </cfRule>
  </conditionalFormatting>
  <conditionalFormatting sqref="H36">
    <cfRule type="cellIs" dxfId="141" priority="367" operator="equal">
      <formula>"Muy Alta"</formula>
    </cfRule>
    <cfRule type="cellIs" dxfId="140" priority="368" operator="equal">
      <formula>"Alta"</formula>
    </cfRule>
    <cfRule type="cellIs" dxfId="139" priority="369" operator="equal">
      <formula>"Media"</formula>
    </cfRule>
    <cfRule type="cellIs" dxfId="138" priority="370" operator="equal">
      <formula>"Baja"</formula>
    </cfRule>
    <cfRule type="cellIs" dxfId="137" priority="371" operator="equal">
      <formula>"Muy Baja"</formula>
    </cfRule>
  </conditionalFormatting>
  <conditionalFormatting sqref="N36">
    <cfRule type="cellIs" dxfId="136" priority="358" operator="equal">
      <formula>"Extremo"</formula>
    </cfRule>
    <cfRule type="cellIs" dxfId="135" priority="359" operator="equal">
      <formula>"Alto"</formula>
    </cfRule>
    <cfRule type="cellIs" dxfId="134" priority="360" operator="equal">
      <formula>"Moderado"</formula>
    </cfRule>
    <cfRule type="cellIs" dxfId="133" priority="361" operator="equal">
      <formula>"Bajo"</formula>
    </cfRule>
  </conditionalFormatting>
  <conditionalFormatting sqref="Y36:Y41">
    <cfRule type="cellIs" dxfId="132" priority="353" operator="equal">
      <formula>"Muy Alta"</formula>
    </cfRule>
    <cfRule type="cellIs" dxfId="131" priority="354" operator="equal">
      <formula>"Alta"</formula>
    </cfRule>
    <cfRule type="cellIs" dxfId="130" priority="355" operator="equal">
      <formula>"Media"</formula>
    </cfRule>
    <cfRule type="cellIs" dxfId="129" priority="356" operator="equal">
      <formula>"Baja"</formula>
    </cfRule>
    <cfRule type="cellIs" dxfId="128" priority="357" operator="equal">
      <formula>"Muy Baja"</formula>
    </cfRule>
  </conditionalFormatting>
  <conditionalFormatting sqref="AA36:AA41">
    <cfRule type="cellIs" dxfId="127" priority="348" operator="equal">
      <formula>"Catastrófico"</formula>
    </cfRule>
    <cfRule type="cellIs" dxfId="126" priority="349" operator="equal">
      <formula>"Mayor"</formula>
    </cfRule>
    <cfRule type="cellIs" dxfId="125" priority="350" operator="equal">
      <formula>"Moderado"</formula>
    </cfRule>
    <cfRule type="cellIs" dxfId="124" priority="351" operator="equal">
      <formula>"Menor"</formula>
    </cfRule>
    <cfRule type="cellIs" dxfId="123" priority="352" operator="equal">
      <formula>"Leve"</formula>
    </cfRule>
  </conditionalFormatting>
  <conditionalFormatting sqref="AC36:AC41">
    <cfRule type="cellIs" dxfId="122" priority="344" operator="equal">
      <formula>"Extremo"</formula>
    </cfRule>
    <cfRule type="cellIs" dxfId="121" priority="345" operator="equal">
      <formula>"Alto"</formula>
    </cfRule>
    <cfRule type="cellIs" dxfId="120" priority="346" operator="equal">
      <formula>"Moderado"</formula>
    </cfRule>
    <cfRule type="cellIs" dxfId="119" priority="347" operator="equal">
      <formula>"Bajo"</formula>
    </cfRule>
  </conditionalFormatting>
  <conditionalFormatting sqref="H42">
    <cfRule type="cellIs" dxfId="118" priority="339" operator="equal">
      <formula>"Muy Alta"</formula>
    </cfRule>
    <cfRule type="cellIs" dxfId="117" priority="340" operator="equal">
      <formula>"Alta"</formula>
    </cfRule>
    <cfRule type="cellIs" dxfId="116" priority="341" operator="equal">
      <formula>"Media"</formula>
    </cfRule>
    <cfRule type="cellIs" dxfId="115" priority="342" operator="equal">
      <formula>"Baja"</formula>
    </cfRule>
    <cfRule type="cellIs" dxfId="114" priority="343" operator="equal">
      <formula>"Muy Baja"</formula>
    </cfRule>
  </conditionalFormatting>
  <conditionalFormatting sqref="N42">
    <cfRule type="cellIs" dxfId="113" priority="330" operator="equal">
      <formula>"Extremo"</formula>
    </cfRule>
    <cfRule type="cellIs" dxfId="112" priority="331" operator="equal">
      <formula>"Alto"</formula>
    </cfRule>
    <cfRule type="cellIs" dxfId="111" priority="332" operator="equal">
      <formula>"Moderado"</formula>
    </cfRule>
    <cfRule type="cellIs" dxfId="110" priority="333" operator="equal">
      <formula>"Bajo"</formula>
    </cfRule>
  </conditionalFormatting>
  <conditionalFormatting sqref="Y42:Y47">
    <cfRule type="cellIs" dxfId="109" priority="325" operator="equal">
      <formula>"Muy Alta"</formula>
    </cfRule>
    <cfRule type="cellIs" dxfId="108" priority="326" operator="equal">
      <formula>"Alta"</formula>
    </cfRule>
    <cfRule type="cellIs" dxfId="107" priority="327" operator="equal">
      <formula>"Media"</formula>
    </cfRule>
    <cfRule type="cellIs" dxfId="106" priority="328" operator="equal">
      <formula>"Baja"</formula>
    </cfRule>
    <cfRule type="cellIs" dxfId="105" priority="329" operator="equal">
      <formula>"Muy Baja"</formula>
    </cfRule>
  </conditionalFormatting>
  <conditionalFormatting sqref="AA42:AA47">
    <cfRule type="cellIs" dxfId="104" priority="320" operator="equal">
      <formula>"Catastrófico"</formula>
    </cfRule>
    <cfRule type="cellIs" dxfId="103" priority="321" operator="equal">
      <formula>"Mayor"</formula>
    </cfRule>
    <cfRule type="cellIs" dxfId="102" priority="322" operator="equal">
      <formula>"Moderado"</formula>
    </cfRule>
    <cfRule type="cellIs" dxfId="101" priority="323" operator="equal">
      <formula>"Menor"</formula>
    </cfRule>
    <cfRule type="cellIs" dxfId="100" priority="324" operator="equal">
      <formula>"Leve"</formula>
    </cfRule>
  </conditionalFormatting>
  <conditionalFormatting sqref="AC42:AC47">
    <cfRule type="cellIs" dxfId="99" priority="316" operator="equal">
      <formula>"Extremo"</formula>
    </cfRule>
    <cfRule type="cellIs" dxfId="98" priority="317" operator="equal">
      <formula>"Alto"</formula>
    </cfRule>
    <cfRule type="cellIs" dxfId="97" priority="318" operator="equal">
      <formula>"Moderado"</formula>
    </cfRule>
    <cfRule type="cellIs" dxfId="96" priority="319" operator="equal">
      <formula>"Bajo"</formula>
    </cfRule>
  </conditionalFormatting>
  <conditionalFormatting sqref="H48">
    <cfRule type="cellIs" dxfId="95" priority="311" operator="equal">
      <formula>"Muy Alta"</formula>
    </cfRule>
    <cfRule type="cellIs" dxfId="94" priority="312" operator="equal">
      <formula>"Alta"</formula>
    </cfRule>
    <cfRule type="cellIs" dxfId="93" priority="313" operator="equal">
      <formula>"Media"</formula>
    </cfRule>
    <cfRule type="cellIs" dxfId="92" priority="314" operator="equal">
      <formula>"Baja"</formula>
    </cfRule>
    <cfRule type="cellIs" dxfId="91" priority="315" operator="equal">
      <formula>"Muy Baja"</formula>
    </cfRule>
  </conditionalFormatting>
  <conditionalFormatting sqref="N48">
    <cfRule type="cellIs" dxfId="90" priority="302" operator="equal">
      <formula>"Extremo"</formula>
    </cfRule>
    <cfRule type="cellIs" dxfId="89" priority="303" operator="equal">
      <formula>"Alto"</formula>
    </cfRule>
    <cfRule type="cellIs" dxfId="88" priority="304" operator="equal">
      <formula>"Moderado"</formula>
    </cfRule>
    <cfRule type="cellIs" dxfId="87" priority="305" operator="equal">
      <formula>"Bajo"</formula>
    </cfRule>
  </conditionalFormatting>
  <conditionalFormatting sqref="Y48:Y53">
    <cfRule type="cellIs" dxfId="86" priority="297" operator="equal">
      <formula>"Muy Alta"</formula>
    </cfRule>
    <cfRule type="cellIs" dxfId="85" priority="298" operator="equal">
      <formula>"Alta"</formula>
    </cfRule>
    <cfRule type="cellIs" dxfId="84" priority="299" operator="equal">
      <formula>"Media"</formula>
    </cfRule>
    <cfRule type="cellIs" dxfId="83" priority="300" operator="equal">
      <formula>"Baja"</formula>
    </cfRule>
    <cfRule type="cellIs" dxfId="82" priority="301" operator="equal">
      <formula>"Muy Baja"</formula>
    </cfRule>
  </conditionalFormatting>
  <conditionalFormatting sqref="AA48:AA53">
    <cfRule type="cellIs" dxfId="81" priority="292" operator="equal">
      <formula>"Catastrófico"</formula>
    </cfRule>
    <cfRule type="cellIs" dxfId="80" priority="293" operator="equal">
      <formula>"Mayor"</formula>
    </cfRule>
    <cfRule type="cellIs" dxfId="79" priority="294" operator="equal">
      <formula>"Moderado"</formula>
    </cfRule>
    <cfRule type="cellIs" dxfId="78" priority="295" operator="equal">
      <formula>"Menor"</formula>
    </cfRule>
    <cfRule type="cellIs" dxfId="77" priority="296" operator="equal">
      <formula>"Leve"</formula>
    </cfRule>
  </conditionalFormatting>
  <conditionalFormatting sqref="AC48:AC53">
    <cfRule type="cellIs" dxfId="76" priority="288" operator="equal">
      <formula>"Extremo"</formula>
    </cfRule>
    <cfRule type="cellIs" dxfId="75" priority="289" operator="equal">
      <formula>"Alto"</formula>
    </cfRule>
    <cfRule type="cellIs" dxfId="74" priority="290" operator="equal">
      <formula>"Moderado"</formula>
    </cfRule>
    <cfRule type="cellIs" dxfId="73" priority="291" operator="equal">
      <formula>"Bajo"</formula>
    </cfRule>
  </conditionalFormatting>
  <conditionalFormatting sqref="H54">
    <cfRule type="cellIs" dxfId="72" priority="283" operator="equal">
      <formula>"Muy Alta"</formula>
    </cfRule>
    <cfRule type="cellIs" dxfId="71" priority="284" operator="equal">
      <formula>"Alta"</formula>
    </cfRule>
    <cfRule type="cellIs" dxfId="70" priority="285" operator="equal">
      <formula>"Media"</formula>
    </cfRule>
    <cfRule type="cellIs" dxfId="69" priority="286" operator="equal">
      <formula>"Baja"</formula>
    </cfRule>
    <cfRule type="cellIs" dxfId="68" priority="287" operator="equal">
      <formula>"Muy Baja"</formula>
    </cfRule>
  </conditionalFormatting>
  <conditionalFormatting sqref="N54">
    <cfRule type="cellIs" dxfId="67" priority="274" operator="equal">
      <formula>"Extremo"</formula>
    </cfRule>
    <cfRule type="cellIs" dxfId="66" priority="275" operator="equal">
      <formula>"Alto"</formula>
    </cfRule>
    <cfRule type="cellIs" dxfId="65" priority="276" operator="equal">
      <formula>"Moderado"</formula>
    </cfRule>
    <cfRule type="cellIs" dxfId="64" priority="277" operator="equal">
      <formula>"Bajo"</formula>
    </cfRule>
  </conditionalFormatting>
  <conditionalFormatting sqref="Y54:Y59">
    <cfRule type="cellIs" dxfId="63" priority="269" operator="equal">
      <formula>"Muy Alta"</formula>
    </cfRule>
    <cfRule type="cellIs" dxfId="62" priority="270" operator="equal">
      <formula>"Alta"</formula>
    </cfRule>
    <cfRule type="cellIs" dxfId="61" priority="271" operator="equal">
      <formula>"Media"</formula>
    </cfRule>
    <cfRule type="cellIs" dxfId="60" priority="272" operator="equal">
      <formula>"Baja"</formula>
    </cfRule>
    <cfRule type="cellIs" dxfId="59" priority="273" operator="equal">
      <formula>"Muy Baja"</formula>
    </cfRule>
  </conditionalFormatting>
  <conditionalFormatting sqref="AA54:AA59">
    <cfRule type="cellIs" dxfId="58" priority="264" operator="equal">
      <formula>"Catastrófico"</formula>
    </cfRule>
    <cfRule type="cellIs" dxfId="57" priority="265" operator="equal">
      <formula>"Mayor"</formula>
    </cfRule>
    <cfRule type="cellIs" dxfId="56" priority="266" operator="equal">
      <formula>"Moderado"</formula>
    </cfRule>
    <cfRule type="cellIs" dxfId="55" priority="267" operator="equal">
      <formula>"Menor"</formula>
    </cfRule>
    <cfRule type="cellIs" dxfId="54" priority="268" operator="equal">
      <formula>"Leve"</formula>
    </cfRule>
  </conditionalFormatting>
  <conditionalFormatting sqref="AC54:AC59">
    <cfRule type="cellIs" dxfId="53" priority="260" operator="equal">
      <formula>"Extremo"</formula>
    </cfRule>
    <cfRule type="cellIs" dxfId="52" priority="261" operator="equal">
      <formula>"Alto"</formula>
    </cfRule>
    <cfRule type="cellIs" dxfId="51" priority="262" operator="equal">
      <formula>"Moderado"</formula>
    </cfRule>
    <cfRule type="cellIs" dxfId="50" priority="263" operator="equal">
      <formula>"Bajo"</formula>
    </cfRule>
  </conditionalFormatting>
  <conditionalFormatting sqref="N60">
    <cfRule type="cellIs" dxfId="49" priority="246" operator="equal">
      <formula>"Extremo"</formula>
    </cfRule>
    <cfRule type="cellIs" dxfId="48" priority="247" operator="equal">
      <formula>"Alto"</formula>
    </cfRule>
    <cfRule type="cellIs" dxfId="47" priority="248" operator="equal">
      <formula>"Moderado"</formula>
    </cfRule>
    <cfRule type="cellIs" dxfId="46" priority="249" operator="equal">
      <formula>"Bajo"</formula>
    </cfRule>
  </conditionalFormatting>
  <conditionalFormatting sqref="Y60:Y65">
    <cfRule type="cellIs" dxfId="45" priority="241" operator="equal">
      <formula>"Muy Alta"</formula>
    </cfRule>
    <cfRule type="cellIs" dxfId="44" priority="242" operator="equal">
      <formula>"Alta"</formula>
    </cfRule>
    <cfRule type="cellIs" dxfId="43" priority="243" operator="equal">
      <formula>"Media"</formula>
    </cfRule>
    <cfRule type="cellIs" dxfId="42" priority="244" operator="equal">
      <formula>"Baja"</formula>
    </cfRule>
    <cfRule type="cellIs" dxfId="41" priority="245" operator="equal">
      <formula>"Muy Baja"</formula>
    </cfRule>
  </conditionalFormatting>
  <conditionalFormatting sqref="AA60:AA65">
    <cfRule type="cellIs" dxfId="40" priority="236" operator="equal">
      <formula>"Catastrófico"</formula>
    </cfRule>
    <cfRule type="cellIs" dxfId="39" priority="237" operator="equal">
      <formula>"Mayor"</formula>
    </cfRule>
    <cfRule type="cellIs" dxfId="38" priority="238" operator="equal">
      <formula>"Moderado"</formula>
    </cfRule>
    <cfRule type="cellIs" dxfId="37" priority="239" operator="equal">
      <formula>"Menor"</formula>
    </cfRule>
    <cfRule type="cellIs" dxfId="36" priority="240" operator="equal">
      <formula>"Leve"</formula>
    </cfRule>
  </conditionalFormatting>
  <conditionalFormatting sqref="AC60:AC65">
    <cfRule type="cellIs" dxfId="35" priority="232" operator="equal">
      <formula>"Extremo"</formula>
    </cfRule>
    <cfRule type="cellIs" dxfId="34" priority="233" operator="equal">
      <formula>"Alto"</formula>
    </cfRule>
    <cfRule type="cellIs" dxfId="33" priority="234" operator="equal">
      <formula>"Moderado"</formula>
    </cfRule>
    <cfRule type="cellIs" dxfId="32" priority="235" operator="equal">
      <formula>"Bajo"</formula>
    </cfRule>
  </conditionalFormatting>
  <conditionalFormatting sqref="H66">
    <cfRule type="cellIs" dxfId="31" priority="227" operator="equal">
      <formula>"Muy Alta"</formula>
    </cfRule>
    <cfRule type="cellIs" dxfId="30" priority="228" operator="equal">
      <formula>"Alta"</formula>
    </cfRule>
    <cfRule type="cellIs" dxfId="29" priority="229" operator="equal">
      <formula>"Media"</formula>
    </cfRule>
    <cfRule type="cellIs" dxfId="28" priority="230" operator="equal">
      <formula>"Baja"</formula>
    </cfRule>
    <cfRule type="cellIs" dxfId="27" priority="231" operator="equal">
      <formula>"Muy Baja"</formula>
    </cfRule>
  </conditionalFormatting>
  <conditionalFormatting sqref="N66">
    <cfRule type="cellIs" dxfId="26" priority="218" operator="equal">
      <formula>"Extremo"</formula>
    </cfRule>
    <cfRule type="cellIs" dxfId="25" priority="219" operator="equal">
      <formula>"Alto"</formula>
    </cfRule>
    <cfRule type="cellIs" dxfId="24" priority="220" operator="equal">
      <formula>"Moderado"</formula>
    </cfRule>
    <cfRule type="cellIs" dxfId="23" priority="221" operator="equal">
      <formula>"Bajo"</formula>
    </cfRule>
  </conditionalFormatting>
  <conditionalFormatting sqref="Y66:Y71">
    <cfRule type="cellIs" dxfId="22" priority="213" operator="equal">
      <formula>"Muy Alta"</formula>
    </cfRule>
    <cfRule type="cellIs" dxfId="21" priority="214" operator="equal">
      <formula>"Alta"</formula>
    </cfRule>
    <cfRule type="cellIs" dxfId="20" priority="215" operator="equal">
      <formula>"Media"</formula>
    </cfRule>
    <cfRule type="cellIs" dxfId="19" priority="216" operator="equal">
      <formula>"Baja"</formula>
    </cfRule>
    <cfRule type="cellIs" dxfId="18" priority="217" operator="equal">
      <formula>"Muy Baja"</formula>
    </cfRule>
  </conditionalFormatting>
  <conditionalFormatting sqref="AA66:AA71">
    <cfRule type="cellIs" dxfId="17" priority="208" operator="equal">
      <formula>"Catastrófico"</formula>
    </cfRule>
    <cfRule type="cellIs" dxfId="16" priority="209" operator="equal">
      <formula>"Mayor"</formula>
    </cfRule>
    <cfRule type="cellIs" dxfId="15" priority="210" operator="equal">
      <formula>"Moderado"</formula>
    </cfRule>
    <cfRule type="cellIs" dxfId="14" priority="211" operator="equal">
      <formula>"Menor"</formula>
    </cfRule>
    <cfRule type="cellIs" dxfId="13" priority="212" operator="equal">
      <formula>"Leve"</formula>
    </cfRule>
  </conditionalFormatting>
  <conditionalFormatting sqref="AC66:AC71">
    <cfRule type="cellIs" dxfId="12" priority="204" operator="equal">
      <formula>"Extremo"</formula>
    </cfRule>
    <cfRule type="cellIs" dxfId="11" priority="205" operator="equal">
      <formula>"Alto"</formula>
    </cfRule>
    <cfRule type="cellIs" dxfId="10" priority="206" operator="equal">
      <formula>"Moderado"</formula>
    </cfRule>
    <cfRule type="cellIs" dxfId="9" priority="207" operator="equal">
      <formula>"Bajo"</formula>
    </cfRule>
  </conditionalFormatting>
  <conditionalFormatting sqref="K12:K71">
    <cfRule type="containsText" dxfId="8" priority="203" operator="containsText" text="❌">
      <formula>NOT(ISERROR(SEARCH("❌",K12)))</formula>
    </cfRule>
  </conditionalFormatting>
  <conditionalFormatting sqref="AC14">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 R14 R16:R71</xm:sqref>
        </x14:dataValidation>
        <x14:dataValidation type="list" allowBlank="1" showInputMessage="1" showErrorMessage="1" xr:uid="{00000000-0002-0000-0100-000001000000}">
          <x14:formula1>
            <xm:f>'Tabla Valoración controles'!$D$7:$D$8</xm:f>
          </x14:formula1>
          <xm:sqref>S12 S14 S16:S71</xm:sqref>
        </x14:dataValidation>
        <x14:dataValidation type="list" allowBlank="1" showInputMessage="1" showErrorMessage="1" xr:uid="{00000000-0002-0000-0100-000002000000}">
          <x14:formula1>
            <xm:f>'Tabla Valoración controles'!$D$9:$D$10</xm:f>
          </x14:formula1>
          <xm:sqref>U12 U14 U16:U71</xm:sqref>
        </x14:dataValidation>
        <x14:dataValidation type="list" allowBlank="1" showInputMessage="1" showErrorMessage="1" xr:uid="{00000000-0002-0000-0100-000003000000}">
          <x14:formula1>
            <xm:f>'Tabla Valoración controles'!$D$11:$D$12</xm:f>
          </x14:formula1>
          <xm:sqref>V12 V14 V16:V71</xm:sqref>
        </x14:dataValidation>
        <x14:dataValidation type="list" allowBlank="1" showInputMessage="1" showErrorMessage="1" xr:uid="{00000000-0002-0000-0100-000005000000}">
          <x14:formula1>
            <xm:f>'Tabla Valoración controles'!$D$13:$D$14</xm:f>
          </x14:formula1>
          <xm:sqref>W12 W14 W16:W71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 AD14 AD16:AD71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c r="A2" s="82"/>
      <c r="B2" s="453" t="s">
        <v>194</v>
      </c>
      <c r="C2" s="453"/>
      <c r="D2" s="453"/>
      <c r="E2" s="453"/>
      <c r="F2" s="453"/>
      <c r="G2" s="453"/>
      <c r="H2" s="453"/>
      <c r="I2" s="453"/>
      <c r="J2" s="490" t="s">
        <v>23</v>
      </c>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c r="A3" s="82"/>
      <c r="B3" s="453"/>
      <c r="C3" s="453"/>
      <c r="D3" s="453"/>
      <c r="E3" s="453"/>
      <c r="F3" s="453"/>
      <c r="G3" s="453"/>
      <c r="H3" s="453"/>
      <c r="I3" s="453"/>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c r="A4" s="82"/>
      <c r="B4" s="453"/>
      <c r="C4" s="453"/>
      <c r="D4" s="453"/>
      <c r="E4" s="453"/>
      <c r="F4" s="453"/>
      <c r="G4" s="453"/>
      <c r="H4" s="453"/>
      <c r="I4" s="453"/>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c r="A6" s="82"/>
      <c r="B6" s="501" t="s">
        <v>195</v>
      </c>
      <c r="C6" s="501"/>
      <c r="D6" s="502"/>
      <c r="E6" s="491" t="s">
        <v>196</v>
      </c>
      <c r="F6" s="492"/>
      <c r="G6" s="492"/>
      <c r="H6" s="492"/>
      <c r="I6" s="493"/>
      <c r="J6" s="487" t="str">
        <f>IF(AND('Mapa de Riesgos'!$H$12="Muy Alta",'Mapa de Riesgos'!$L$12="Leve"),CONCATENATE("R",'Mapa de Riesgos'!$A$12),"")</f>
        <v/>
      </c>
      <c r="K6" s="488"/>
      <c r="L6" s="488" t="str">
        <f>IF(AND('Mapa de Riesgos'!$H$18="Muy Alta",'Mapa de Riesgos'!$L$18="Leve"),CONCATENATE("R",'Mapa de Riesgos'!$A$18),"")</f>
        <v/>
      </c>
      <c r="M6" s="488"/>
      <c r="N6" s="488" t="str">
        <f>IF(AND('Mapa de Riesgos'!$H$24="Muy Alta",'Mapa de Riesgos'!$L$24="Leve"),CONCATENATE("R",'Mapa de Riesgos'!$A$24),"")</f>
        <v/>
      </c>
      <c r="O6" s="489"/>
      <c r="P6" s="487" t="str">
        <f>IF(AND('Mapa de Riesgos'!$H$12="Muy Alta",'Mapa de Riesgos'!$L$12="Menor"),CONCATENATE("R",'Mapa de Riesgos'!$A$12),"")</f>
        <v/>
      </c>
      <c r="Q6" s="488"/>
      <c r="R6" s="488" t="str">
        <f>IF(AND('Mapa de Riesgos'!$H$18="Muy Alta",'Mapa de Riesgos'!$L$18="Menor"),CONCATENATE("R",'Mapa de Riesgos'!$A$18),"")</f>
        <v/>
      </c>
      <c r="S6" s="488"/>
      <c r="T6" s="488" t="str">
        <f>IF(AND('Mapa de Riesgos'!$H$24="Muy Alta",'Mapa de Riesgos'!$L$24="Menor"),CONCATENATE("R",'Mapa de Riesgos'!$A$24),"")</f>
        <v/>
      </c>
      <c r="U6" s="489"/>
      <c r="V6" s="487" t="str">
        <f>IF(AND('Mapa de Riesgos'!$H$12="Muy Alta",'Mapa de Riesgos'!$L$12="Moderado"),CONCATENATE("R",'Mapa de Riesgos'!$A$12),"")</f>
        <v/>
      </c>
      <c r="W6" s="488"/>
      <c r="X6" s="488" t="str">
        <f>IF(AND('Mapa de Riesgos'!$H$18="Muy Alta",'Mapa de Riesgos'!$L$18="Moderado"),CONCATENATE("R",'Mapa de Riesgos'!$A$18),"")</f>
        <v/>
      </c>
      <c r="Y6" s="488"/>
      <c r="Z6" s="488" t="str">
        <f>IF(AND('Mapa de Riesgos'!$H$24="Muy Alta",'Mapa de Riesgos'!$L$24="Moderado"),CONCATENATE("R",'Mapa de Riesgos'!$A$24),"")</f>
        <v/>
      </c>
      <c r="AA6" s="489"/>
      <c r="AB6" s="487" t="str">
        <f>IF(AND('Mapa de Riesgos'!$H$12="Muy Alta",'Mapa de Riesgos'!$L$12="Mayor"),CONCATENATE("R",'Mapa de Riesgos'!$A$12),"")</f>
        <v/>
      </c>
      <c r="AC6" s="488"/>
      <c r="AD6" s="488" t="str">
        <f>IF(AND('Mapa de Riesgos'!$H$18="Muy Alta",'Mapa de Riesgos'!$L$18="Mayor"),CONCATENATE("R",'Mapa de Riesgos'!$A$18),"")</f>
        <v/>
      </c>
      <c r="AE6" s="488"/>
      <c r="AF6" s="488" t="str">
        <f>IF(AND('Mapa de Riesgos'!$H$24="Muy Alta",'Mapa de Riesgos'!$L$24="Mayor"),CONCATENATE("R",'Mapa de Riesgos'!$A$24),"")</f>
        <v/>
      </c>
      <c r="AG6" s="489"/>
      <c r="AH6" s="478" t="str">
        <f>IF(AND('Mapa de Riesgos'!$H$12="Muy Alta",'Mapa de Riesgos'!$L$12="Catastrófico"),CONCATENATE("R",'Mapa de Riesgos'!$A$12),"")</f>
        <v/>
      </c>
      <c r="AI6" s="479"/>
      <c r="AJ6" s="479" t="str">
        <f>IF(AND('Mapa de Riesgos'!$H$18="Muy Alta",'Mapa de Riesgos'!$L$18="Catastrófico"),CONCATENATE("R",'Mapa de Riesgos'!$A$18),"")</f>
        <v/>
      </c>
      <c r="AK6" s="479"/>
      <c r="AL6" s="479" t="str">
        <f>IF(AND('Mapa de Riesgos'!$H$24="Muy Alta",'Mapa de Riesgos'!$L$24="Catastrófico"),CONCATENATE("R",'Mapa de Riesgos'!$A$24),"")</f>
        <v/>
      </c>
      <c r="AM6" s="480"/>
      <c r="AO6" s="503" t="s">
        <v>197</v>
      </c>
      <c r="AP6" s="504"/>
      <c r="AQ6" s="504"/>
      <c r="AR6" s="504"/>
      <c r="AS6" s="504"/>
      <c r="AT6" s="505"/>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c r="A7" s="82"/>
      <c r="B7" s="501"/>
      <c r="C7" s="501"/>
      <c r="D7" s="502"/>
      <c r="E7" s="494"/>
      <c r="F7" s="495"/>
      <c r="G7" s="495"/>
      <c r="H7" s="495"/>
      <c r="I7" s="496"/>
      <c r="J7" s="481"/>
      <c r="K7" s="482"/>
      <c r="L7" s="482"/>
      <c r="M7" s="482"/>
      <c r="N7" s="482"/>
      <c r="O7" s="483"/>
      <c r="P7" s="481"/>
      <c r="Q7" s="482"/>
      <c r="R7" s="482"/>
      <c r="S7" s="482"/>
      <c r="T7" s="482"/>
      <c r="U7" s="483"/>
      <c r="V7" s="481"/>
      <c r="W7" s="482"/>
      <c r="X7" s="482"/>
      <c r="Y7" s="482"/>
      <c r="Z7" s="482"/>
      <c r="AA7" s="483"/>
      <c r="AB7" s="481"/>
      <c r="AC7" s="482"/>
      <c r="AD7" s="482"/>
      <c r="AE7" s="482"/>
      <c r="AF7" s="482"/>
      <c r="AG7" s="483"/>
      <c r="AH7" s="472"/>
      <c r="AI7" s="473"/>
      <c r="AJ7" s="473"/>
      <c r="AK7" s="473"/>
      <c r="AL7" s="473"/>
      <c r="AM7" s="474"/>
      <c r="AN7" s="82"/>
      <c r="AO7" s="506"/>
      <c r="AP7" s="507"/>
      <c r="AQ7" s="507"/>
      <c r="AR7" s="507"/>
      <c r="AS7" s="507"/>
      <c r="AT7" s="508"/>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c r="A8" s="82"/>
      <c r="B8" s="501"/>
      <c r="C8" s="501"/>
      <c r="D8" s="502"/>
      <c r="E8" s="494"/>
      <c r="F8" s="495"/>
      <c r="G8" s="495"/>
      <c r="H8" s="495"/>
      <c r="I8" s="496"/>
      <c r="J8" s="481" t="str">
        <f>IF(AND('Mapa de Riesgos'!$H$30="Muy Alta",'Mapa de Riesgos'!$L$30="Leve"),CONCATENATE("R",'Mapa de Riesgos'!$A$30),"")</f>
        <v/>
      </c>
      <c r="K8" s="482"/>
      <c r="L8" s="482" t="str">
        <f>IF(AND('Mapa de Riesgos'!$H$36="Muy Alta",'Mapa de Riesgos'!$L$36="Leve"),CONCATENATE("R",'Mapa de Riesgos'!$A$36),"")</f>
        <v/>
      </c>
      <c r="M8" s="482"/>
      <c r="N8" s="482" t="str">
        <f>IF(AND('Mapa de Riesgos'!$H$42="Muy Alta",'Mapa de Riesgos'!$L$42="Leve"),CONCATENATE("R",'Mapa de Riesgos'!$A$42),"")</f>
        <v/>
      </c>
      <c r="O8" s="483"/>
      <c r="P8" s="481" t="str">
        <f>IF(AND('Mapa de Riesgos'!$H$30="Muy Alta",'Mapa de Riesgos'!$L$30="Menor"),CONCATENATE("R",'Mapa de Riesgos'!$A$30),"")</f>
        <v/>
      </c>
      <c r="Q8" s="482"/>
      <c r="R8" s="482" t="str">
        <f>IF(AND('Mapa de Riesgos'!$H$36="Muy Alta",'Mapa de Riesgos'!$L$36="Menor"),CONCATENATE("R",'Mapa de Riesgos'!$A$36),"")</f>
        <v/>
      </c>
      <c r="S8" s="482"/>
      <c r="T8" s="482" t="str">
        <f>IF(AND('Mapa de Riesgos'!$H$42="Muy Alta",'Mapa de Riesgos'!$L$42="Menor"),CONCATENATE("R",'Mapa de Riesgos'!$A$42),"")</f>
        <v/>
      </c>
      <c r="U8" s="483"/>
      <c r="V8" s="481" t="str">
        <f>IF(AND('Mapa de Riesgos'!$H$30="Muy Alta",'Mapa de Riesgos'!$L$30="Moderado"),CONCATENATE("R",'Mapa de Riesgos'!$A$30),"")</f>
        <v/>
      </c>
      <c r="W8" s="482"/>
      <c r="X8" s="482" t="str">
        <f>IF(AND('Mapa de Riesgos'!$H$36="Muy Alta",'Mapa de Riesgos'!$L$36="Moderado"),CONCATENATE("R",'Mapa de Riesgos'!$A$36),"")</f>
        <v/>
      </c>
      <c r="Y8" s="482"/>
      <c r="Z8" s="482" t="str">
        <f>IF(AND('Mapa de Riesgos'!$H$42="Muy Alta",'Mapa de Riesgos'!$L$42="Moderado"),CONCATENATE("R",'Mapa de Riesgos'!$A$42),"")</f>
        <v/>
      </c>
      <c r="AA8" s="483"/>
      <c r="AB8" s="481" t="str">
        <f>IF(AND('Mapa de Riesgos'!$H$30="Muy Alta",'Mapa de Riesgos'!$L$30="Mayor"),CONCATENATE("R",'Mapa de Riesgos'!$A$30),"")</f>
        <v/>
      </c>
      <c r="AC8" s="482"/>
      <c r="AD8" s="482" t="str">
        <f>IF(AND('Mapa de Riesgos'!$H$36="Muy Alta",'Mapa de Riesgos'!$L$36="Mayor"),CONCATENATE("R",'Mapa de Riesgos'!$A$36),"")</f>
        <v/>
      </c>
      <c r="AE8" s="482"/>
      <c r="AF8" s="482" t="str">
        <f>IF(AND('Mapa de Riesgos'!$H$42="Muy Alta",'Mapa de Riesgos'!$L$42="Mayor"),CONCATENATE("R",'Mapa de Riesgos'!$A$42),"")</f>
        <v/>
      </c>
      <c r="AG8" s="483"/>
      <c r="AH8" s="472" t="str">
        <f>IF(AND('Mapa de Riesgos'!$H$30="Muy Alta",'Mapa de Riesgos'!$L$30="Catastrófico"),CONCATENATE("R",'Mapa de Riesgos'!$A$30),"")</f>
        <v/>
      </c>
      <c r="AI8" s="473"/>
      <c r="AJ8" s="473" t="str">
        <f>IF(AND('Mapa de Riesgos'!$H$36="Muy Alta",'Mapa de Riesgos'!$L$36="Catastrófico"),CONCATENATE("R",'Mapa de Riesgos'!$A$36),"")</f>
        <v/>
      </c>
      <c r="AK8" s="473"/>
      <c r="AL8" s="473" t="str">
        <f>IF(AND('Mapa de Riesgos'!$H$42="Muy Alta",'Mapa de Riesgos'!$L$42="Catastrófico"),CONCATENATE("R",'Mapa de Riesgos'!$A$42),"")</f>
        <v/>
      </c>
      <c r="AM8" s="474"/>
      <c r="AN8" s="82"/>
      <c r="AO8" s="506"/>
      <c r="AP8" s="507"/>
      <c r="AQ8" s="507"/>
      <c r="AR8" s="507"/>
      <c r="AS8" s="507"/>
      <c r="AT8" s="508"/>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c r="A9" s="82"/>
      <c r="B9" s="501"/>
      <c r="C9" s="501"/>
      <c r="D9" s="502"/>
      <c r="E9" s="494"/>
      <c r="F9" s="495"/>
      <c r="G9" s="495"/>
      <c r="H9" s="495"/>
      <c r="I9" s="496"/>
      <c r="J9" s="481"/>
      <c r="K9" s="482"/>
      <c r="L9" s="482"/>
      <c r="M9" s="482"/>
      <c r="N9" s="482"/>
      <c r="O9" s="483"/>
      <c r="P9" s="481"/>
      <c r="Q9" s="482"/>
      <c r="R9" s="482"/>
      <c r="S9" s="482"/>
      <c r="T9" s="482"/>
      <c r="U9" s="483"/>
      <c r="V9" s="481"/>
      <c r="W9" s="482"/>
      <c r="X9" s="482"/>
      <c r="Y9" s="482"/>
      <c r="Z9" s="482"/>
      <c r="AA9" s="483"/>
      <c r="AB9" s="481"/>
      <c r="AC9" s="482"/>
      <c r="AD9" s="482"/>
      <c r="AE9" s="482"/>
      <c r="AF9" s="482"/>
      <c r="AG9" s="483"/>
      <c r="AH9" s="472"/>
      <c r="AI9" s="473"/>
      <c r="AJ9" s="473"/>
      <c r="AK9" s="473"/>
      <c r="AL9" s="473"/>
      <c r="AM9" s="474"/>
      <c r="AN9" s="82"/>
      <c r="AO9" s="506"/>
      <c r="AP9" s="507"/>
      <c r="AQ9" s="507"/>
      <c r="AR9" s="507"/>
      <c r="AS9" s="507"/>
      <c r="AT9" s="508"/>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c r="A10" s="82"/>
      <c r="B10" s="501"/>
      <c r="C10" s="501"/>
      <c r="D10" s="502"/>
      <c r="E10" s="494"/>
      <c r="F10" s="495"/>
      <c r="G10" s="495"/>
      <c r="H10" s="495"/>
      <c r="I10" s="496"/>
      <c r="J10" s="481" t="str">
        <f>IF(AND('Mapa de Riesgos'!$H$48="Muy Alta",'Mapa de Riesgos'!$L$48="Leve"),CONCATENATE("R",'Mapa de Riesgos'!$A$48),"")</f>
        <v/>
      </c>
      <c r="K10" s="482"/>
      <c r="L10" s="482" t="str">
        <f>IF(AND('Mapa de Riesgos'!$H$54="Muy Alta",'Mapa de Riesgos'!$L$54="Leve"),CONCATENATE("R",'Mapa de Riesgos'!$A$54),"")</f>
        <v/>
      </c>
      <c r="M10" s="482"/>
      <c r="N10" s="482" t="str">
        <f>IF(AND('Mapa de Riesgos'!$H$60="Muy Alta",'Mapa de Riesgos'!$L$60="Leve"),CONCATENATE("R",'Mapa de Riesgos'!$A$60),"")</f>
        <v/>
      </c>
      <c r="O10" s="483"/>
      <c r="P10" s="481" t="str">
        <f>IF(AND('Mapa de Riesgos'!$H$48="Muy Alta",'Mapa de Riesgos'!$L$48="Menor"),CONCATENATE("R",'Mapa de Riesgos'!$A$48),"")</f>
        <v/>
      </c>
      <c r="Q10" s="482"/>
      <c r="R10" s="482" t="str">
        <f>IF(AND('Mapa de Riesgos'!$H$54="Muy Alta",'Mapa de Riesgos'!$L$54="Menor"),CONCATENATE("R",'Mapa de Riesgos'!$A$54),"")</f>
        <v/>
      </c>
      <c r="S10" s="482"/>
      <c r="T10" s="482" t="str">
        <f>IF(AND('Mapa de Riesgos'!$H$60="Muy Alta",'Mapa de Riesgos'!$L$60="Menor"),CONCATENATE("R",'Mapa de Riesgos'!$A$60),"")</f>
        <v/>
      </c>
      <c r="U10" s="483"/>
      <c r="V10" s="481" t="str">
        <f>IF(AND('Mapa de Riesgos'!$H$48="Muy Alta",'Mapa de Riesgos'!$L$48="Moderado"),CONCATENATE("R",'Mapa de Riesgos'!$A$48),"")</f>
        <v/>
      </c>
      <c r="W10" s="482"/>
      <c r="X10" s="482" t="str">
        <f>IF(AND('Mapa de Riesgos'!$H$54="Muy Alta",'Mapa de Riesgos'!$L$54="Moderado"),CONCATENATE("R",'Mapa de Riesgos'!$A$54),"")</f>
        <v/>
      </c>
      <c r="Y10" s="482"/>
      <c r="Z10" s="482" t="str">
        <f>IF(AND('Mapa de Riesgos'!$H$60="Muy Alta",'Mapa de Riesgos'!$L$60="Moderado"),CONCATENATE("R",'Mapa de Riesgos'!$A$60),"")</f>
        <v/>
      </c>
      <c r="AA10" s="483"/>
      <c r="AB10" s="481" t="str">
        <f>IF(AND('Mapa de Riesgos'!$H$48="Muy Alta",'Mapa de Riesgos'!$L$48="Mayor"),CONCATENATE("R",'Mapa de Riesgos'!$A$48),"")</f>
        <v/>
      </c>
      <c r="AC10" s="482"/>
      <c r="AD10" s="482" t="str">
        <f>IF(AND('Mapa de Riesgos'!$H$54="Muy Alta",'Mapa de Riesgos'!$L$54="Mayor"),CONCATENATE("R",'Mapa de Riesgos'!$A$54),"")</f>
        <v/>
      </c>
      <c r="AE10" s="482"/>
      <c r="AF10" s="482" t="str">
        <f>IF(AND('Mapa de Riesgos'!$H$60="Muy Alta",'Mapa de Riesgos'!$L$60="Mayor"),CONCATENATE("R",'Mapa de Riesgos'!$A$60),"")</f>
        <v/>
      </c>
      <c r="AG10" s="483"/>
      <c r="AH10" s="472" t="str">
        <f>IF(AND('Mapa de Riesgos'!$H$48="Muy Alta",'Mapa de Riesgos'!$L$48="Catastrófico"),CONCATENATE("R",'Mapa de Riesgos'!$A$48),"")</f>
        <v/>
      </c>
      <c r="AI10" s="473"/>
      <c r="AJ10" s="473" t="str">
        <f>IF(AND('Mapa de Riesgos'!$H$54="Muy Alta",'Mapa de Riesgos'!$L$54="Catastrófico"),CONCATENATE("R",'Mapa de Riesgos'!$A$54),"")</f>
        <v/>
      </c>
      <c r="AK10" s="473"/>
      <c r="AL10" s="473" t="str">
        <f>IF(AND('Mapa de Riesgos'!$H$60="Muy Alta",'Mapa de Riesgos'!$L$60="Catastrófico"),CONCATENATE("R",'Mapa de Riesgos'!$A$60),"")</f>
        <v/>
      </c>
      <c r="AM10" s="474"/>
      <c r="AN10" s="82"/>
      <c r="AO10" s="506"/>
      <c r="AP10" s="507"/>
      <c r="AQ10" s="507"/>
      <c r="AR10" s="507"/>
      <c r="AS10" s="507"/>
      <c r="AT10" s="508"/>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c r="A11" s="82"/>
      <c r="B11" s="501"/>
      <c r="C11" s="501"/>
      <c r="D11" s="502"/>
      <c r="E11" s="494"/>
      <c r="F11" s="495"/>
      <c r="G11" s="495"/>
      <c r="H11" s="495"/>
      <c r="I11" s="496"/>
      <c r="J11" s="481"/>
      <c r="K11" s="482"/>
      <c r="L11" s="482"/>
      <c r="M11" s="482"/>
      <c r="N11" s="482"/>
      <c r="O11" s="483"/>
      <c r="P11" s="481"/>
      <c r="Q11" s="482"/>
      <c r="R11" s="482"/>
      <c r="S11" s="482"/>
      <c r="T11" s="482"/>
      <c r="U11" s="483"/>
      <c r="V11" s="481"/>
      <c r="W11" s="482"/>
      <c r="X11" s="482"/>
      <c r="Y11" s="482"/>
      <c r="Z11" s="482"/>
      <c r="AA11" s="483"/>
      <c r="AB11" s="481"/>
      <c r="AC11" s="482"/>
      <c r="AD11" s="482"/>
      <c r="AE11" s="482"/>
      <c r="AF11" s="482"/>
      <c r="AG11" s="483"/>
      <c r="AH11" s="472"/>
      <c r="AI11" s="473"/>
      <c r="AJ11" s="473"/>
      <c r="AK11" s="473"/>
      <c r="AL11" s="473"/>
      <c r="AM11" s="474"/>
      <c r="AN11" s="82"/>
      <c r="AO11" s="506"/>
      <c r="AP11" s="507"/>
      <c r="AQ11" s="507"/>
      <c r="AR11" s="507"/>
      <c r="AS11" s="507"/>
      <c r="AT11" s="508"/>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c r="A12" s="82"/>
      <c r="B12" s="501"/>
      <c r="C12" s="501"/>
      <c r="D12" s="502"/>
      <c r="E12" s="494"/>
      <c r="F12" s="495"/>
      <c r="G12" s="495"/>
      <c r="H12" s="495"/>
      <c r="I12" s="496"/>
      <c r="J12" s="481" t="str">
        <f>IF(AND('Mapa de Riesgos'!$H$66="Muy Alta",'Mapa de Riesgos'!$L$66="Leve"),CONCATENATE("R",'Mapa de Riesgos'!$A$66),"")</f>
        <v/>
      </c>
      <c r="K12" s="482"/>
      <c r="L12" s="482" t="str">
        <f>IF(AND('Mapa de Riesgos'!$H$72="Muy Alta",'Mapa de Riesgos'!$L$72="Leve"),CONCATENATE("R",'Mapa de Riesgos'!$A$72),"")</f>
        <v/>
      </c>
      <c r="M12" s="482"/>
      <c r="N12" s="482" t="str">
        <f>IF(AND('Mapa de Riesgos'!$H$78="Muy Alta",'Mapa de Riesgos'!$L$78="Leve"),CONCATENATE("R",'Mapa de Riesgos'!$A$78),"")</f>
        <v/>
      </c>
      <c r="O12" s="483"/>
      <c r="P12" s="481" t="str">
        <f>IF(AND('Mapa de Riesgos'!$H$66="Muy Alta",'Mapa de Riesgos'!$L$66="Menor"),CONCATENATE("R",'Mapa de Riesgos'!$A$66),"")</f>
        <v/>
      </c>
      <c r="Q12" s="482"/>
      <c r="R12" s="482" t="str">
        <f>IF(AND('Mapa de Riesgos'!$H$72="Muy Alta",'Mapa de Riesgos'!$L$72="Menor"),CONCATENATE("R",'Mapa de Riesgos'!$A$72),"")</f>
        <v/>
      </c>
      <c r="S12" s="482"/>
      <c r="T12" s="482" t="str">
        <f>IF(AND('Mapa de Riesgos'!$H$78="Muy Alta",'Mapa de Riesgos'!$L$78="Menor"),CONCATENATE("R",'Mapa de Riesgos'!$A$78),"")</f>
        <v/>
      </c>
      <c r="U12" s="483"/>
      <c r="V12" s="481" t="str">
        <f>IF(AND('Mapa de Riesgos'!$H$66="Muy Alta",'Mapa de Riesgos'!$L$66="Moderado"),CONCATENATE("R",'Mapa de Riesgos'!$A$66),"")</f>
        <v/>
      </c>
      <c r="W12" s="482"/>
      <c r="X12" s="482" t="str">
        <f>IF(AND('Mapa de Riesgos'!$H$72="Muy Alta",'Mapa de Riesgos'!$L$72="Moderado"),CONCATENATE("R",'Mapa de Riesgos'!$A$72),"")</f>
        <v/>
      </c>
      <c r="Y12" s="482"/>
      <c r="Z12" s="482" t="str">
        <f>IF(AND('Mapa de Riesgos'!$H$78="Muy Alta",'Mapa de Riesgos'!$L$78="Moderado"),CONCATENATE("R",'Mapa de Riesgos'!$A$78),"")</f>
        <v/>
      </c>
      <c r="AA12" s="483"/>
      <c r="AB12" s="481" t="str">
        <f>IF(AND('Mapa de Riesgos'!$H$66="Muy Alta",'Mapa de Riesgos'!$L$66="Mayor"),CONCATENATE("R",'Mapa de Riesgos'!$A$66),"")</f>
        <v/>
      </c>
      <c r="AC12" s="482"/>
      <c r="AD12" s="482" t="str">
        <f>IF(AND('Mapa de Riesgos'!$H$72="Muy Alta",'Mapa de Riesgos'!$L$72="Mayor"),CONCATENATE("R",'Mapa de Riesgos'!$A$72),"")</f>
        <v/>
      </c>
      <c r="AE12" s="482"/>
      <c r="AF12" s="482" t="str">
        <f>IF(AND('Mapa de Riesgos'!$H$78="Muy Alta",'Mapa de Riesgos'!$L$78="Mayor"),CONCATENATE("R",'Mapa de Riesgos'!$A$78),"")</f>
        <v/>
      </c>
      <c r="AG12" s="483"/>
      <c r="AH12" s="472" t="str">
        <f>IF(AND('Mapa de Riesgos'!$H$66="Muy Alta",'Mapa de Riesgos'!$L$66="Catastrófico"),CONCATENATE("R",'Mapa de Riesgos'!$A$66),"")</f>
        <v/>
      </c>
      <c r="AI12" s="473"/>
      <c r="AJ12" s="473" t="str">
        <f>IF(AND('Mapa de Riesgos'!$H$72="Muy Alta",'Mapa de Riesgos'!$L$72="Catastrófico"),CONCATENATE("R",'Mapa de Riesgos'!$A$72),"")</f>
        <v/>
      </c>
      <c r="AK12" s="473"/>
      <c r="AL12" s="473" t="str">
        <f>IF(AND('Mapa de Riesgos'!$H$78="Muy Alta",'Mapa de Riesgos'!$L$78="Catastrófico"),CONCATENATE("R",'Mapa de Riesgos'!$A$78),"")</f>
        <v/>
      </c>
      <c r="AM12" s="474"/>
      <c r="AN12" s="82"/>
      <c r="AO12" s="506"/>
      <c r="AP12" s="507"/>
      <c r="AQ12" s="507"/>
      <c r="AR12" s="507"/>
      <c r="AS12" s="507"/>
      <c r="AT12" s="508"/>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c r="A13" s="82"/>
      <c r="B13" s="501"/>
      <c r="C13" s="501"/>
      <c r="D13" s="502"/>
      <c r="E13" s="497"/>
      <c r="F13" s="498"/>
      <c r="G13" s="498"/>
      <c r="H13" s="498"/>
      <c r="I13" s="499"/>
      <c r="J13" s="481"/>
      <c r="K13" s="482"/>
      <c r="L13" s="482"/>
      <c r="M13" s="482"/>
      <c r="N13" s="482"/>
      <c r="O13" s="483"/>
      <c r="P13" s="481"/>
      <c r="Q13" s="482"/>
      <c r="R13" s="482"/>
      <c r="S13" s="482"/>
      <c r="T13" s="482"/>
      <c r="U13" s="483"/>
      <c r="V13" s="481"/>
      <c r="W13" s="482"/>
      <c r="X13" s="482"/>
      <c r="Y13" s="482"/>
      <c r="Z13" s="482"/>
      <c r="AA13" s="483"/>
      <c r="AB13" s="481"/>
      <c r="AC13" s="482"/>
      <c r="AD13" s="482"/>
      <c r="AE13" s="482"/>
      <c r="AF13" s="482"/>
      <c r="AG13" s="483"/>
      <c r="AH13" s="475"/>
      <c r="AI13" s="476"/>
      <c r="AJ13" s="476"/>
      <c r="AK13" s="476"/>
      <c r="AL13" s="476"/>
      <c r="AM13" s="477"/>
      <c r="AN13" s="82"/>
      <c r="AO13" s="509"/>
      <c r="AP13" s="510"/>
      <c r="AQ13" s="510"/>
      <c r="AR13" s="510"/>
      <c r="AS13" s="510"/>
      <c r="AT13" s="511"/>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c r="A14" s="82"/>
      <c r="B14" s="501"/>
      <c r="C14" s="501"/>
      <c r="D14" s="502"/>
      <c r="E14" s="491" t="s">
        <v>198</v>
      </c>
      <c r="F14" s="492"/>
      <c r="G14" s="492"/>
      <c r="H14" s="492"/>
      <c r="I14" s="492"/>
      <c r="J14" s="469" t="str">
        <f>IF(AND('Mapa de Riesgos'!$H$12="Alta",'Mapa de Riesgos'!$L$12="Leve"),CONCATENATE("R",'Mapa de Riesgos'!$A$12),"")</f>
        <v/>
      </c>
      <c r="K14" s="470"/>
      <c r="L14" s="470" t="str">
        <f>IF(AND('Mapa de Riesgos'!$H$18="Alta",'Mapa de Riesgos'!$L$18="Leve"),CONCATENATE("R",'Mapa de Riesgos'!$A$18),"")</f>
        <v/>
      </c>
      <c r="M14" s="470"/>
      <c r="N14" s="470" t="str">
        <f>IF(AND('Mapa de Riesgos'!$H$24="Alta",'Mapa de Riesgos'!$L$24="Leve"),CONCATENATE("R",'Mapa de Riesgos'!$A$24),"")</f>
        <v/>
      </c>
      <c r="O14" s="471"/>
      <c r="P14" s="469" t="str">
        <f>IF(AND('Mapa de Riesgos'!$H$12="Alta",'Mapa de Riesgos'!$L$12="Menor"),CONCATENATE("R",'Mapa de Riesgos'!$A$12),"")</f>
        <v/>
      </c>
      <c r="Q14" s="470"/>
      <c r="R14" s="470" t="str">
        <f>IF(AND('Mapa de Riesgos'!$H$18="Alta",'Mapa de Riesgos'!$L$18="Menor"),CONCATENATE("R",'Mapa de Riesgos'!$A$18),"")</f>
        <v/>
      </c>
      <c r="S14" s="470"/>
      <c r="T14" s="470" t="str">
        <f>IF(AND('Mapa de Riesgos'!$H$24="Alta",'Mapa de Riesgos'!$L$24="Menor"),CONCATENATE("R",'Mapa de Riesgos'!$A$24),"")</f>
        <v/>
      </c>
      <c r="U14" s="471"/>
      <c r="V14" s="487" t="str">
        <f>IF(AND('Mapa de Riesgos'!$H$12="Alta",'Mapa de Riesgos'!$L$12="Moderado"),CONCATENATE("R",'Mapa de Riesgos'!$A$12),"")</f>
        <v/>
      </c>
      <c r="W14" s="488"/>
      <c r="X14" s="488" t="str">
        <f>IF(AND('Mapa de Riesgos'!$H$18="Alta",'Mapa de Riesgos'!$L$18="Moderado"),CONCATENATE("R",'Mapa de Riesgos'!$A$18),"")</f>
        <v/>
      </c>
      <c r="Y14" s="488"/>
      <c r="Z14" s="488" t="str">
        <f>IF(AND('Mapa de Riesgos'!$H$24="Alta",'Mapa de Riesgos'!$L$24="Moderado"),CONCATENATE("R",'Mapa de Riesgos'!$A$24),"")</f>
        <v/>
      </c>
      <c r="AA14" s="489"/>
      <c r="AB14" s="487" t="str">
        <f>IF(AND('Mapa de Riesgos'!$H$12="Alta",'Mapa de Riesgos'!$L$12="Mayor"),CONCATENATE("R",'Mapa de Riesgos'!$A$12),"")</f>
        <v/>
      </c>
      <c r="AC14" s="488"/>
      <c r="AD14" s="488" t="str">
        <f>IF(AND('Mapa de Riesgos'!$H$18="Alta",'Mapa de Riesgos'!$L$18="Mayor"),CONCATENATE("R",'Mapa de Riesgos'!$A$18),"")</f>
        <v/>
      </c>
      <c r="AE14" s="488"/>
      <c r="AF14" s="488" t="str">
        <f>IF(AND('Mapa de Riesgos'!$H$24="Alta",'Mapa de Riesgos'!$L$24="Mayor"),CONCATENATE("R",'Mapa de Riesgos'!$A$24),"")</f>
        <v/>
      </c>
      <c r="AG14" s="489"/>
      <c r="AH14" s="478" t="str">
        <f>IF(AND('Mapa de Riesgos'!$H$12="Alta",'Mapa de Riesgos'!$L$12="Catastrófico"),CONCATENATE("R",'Mapa de Riesgos'!$A$12),"")</f>
        <v/>
      </c>
      <c r="AI14" s="479"/>
      <c r="AJ14" s="479" t="str">
        <f>IF(AND('Mapa de Riesgos'!$H$18="Alta",'Mapa de Riesgos'!$L$18="Catastrófico"),CONCATENATE("R",'Mapa de Riesgos'!$A$18),"")</f>
        <v/>
      </c>
      <c r="AK14" s="479"/>
      <c r="AL14" s="479" t="str">
        <f>IF(AND('Mapa de Riesgos'!$H$24="Alta",'Mapa de Riesgos'!$L$24="Catastrófico"),CONCATENATE("R",'Mapa de Riesgos'!$A$24),"")</f>
        <v/>
      </c>
      <c r="AM14" s="480"/>
      <c r="AN14" s="82"/>
      <c r="AO14" s="512" t="s">
        <v>199</v>
      </c>
      <c r="AP14" s="513"/>
      <c r="AQ14" s="513"/>
      <c r="AR14" s="513"/>
      <c r="AS14" s="513"/>
      <c r="AT14" s="514"/>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c r="A15" s="82"/>
      <c r="B15" s="501"/>
      <c r="C15" s="501"/>
      <c r="D15" s="502"/>
      <c r="E15" s="494"/>
      <c r="F15" s="495"/>
      <c r="G15" s="495"/>
      <c r="H15" s="495"/>
      <c r="I15" s="495"/>
      <c r="J15" s="463"/>
      <c r="K15" s="464"/>
      <c r="L15" s="464"/>
      <c r="M15" s="464"/>
      <c r="N15" s="464"/>
      <c r="O15" s="465"/>
      <c r="P15" s="463"/>
      <c r="Q15" s="464"/>
      <c r="R15" s="464"/>
      <c r="S15" s="464"/>
      <c r="T15" s="464"/>
      <c r="U15" s="465"/>
      <c r="V15" s="481"/>
      <c r="W15" s="482"/>
      <c r="X15" s="482"/>
      <c r="Y15" s="482"/>
      <c r="Z15" s="482"/>
      <c r="AA15" s="483"/>
      <c r="AB15" s="481"/>
      <c r="AC15" s="482"/>
      <c r="AD15" s="482"/>
      <c r="AE15" s="482"/>
      <c r="AF15" s="482"/>
      <c r="AG15" s="483"/>
      <c r="AH15" s="472"/>
      <c r="AI15" s="473"/>
      <c r="AJ15" s="473"/>
      <c r="AK15" s="473"/>
      <c r="AL15" s="473"/>
      <c r="AM15" s="474"/>
      <c r="AN15" s="82"/>
      <c r="AO15" s="515"/>
      <c r="AP15" s="516"/>
      <c r="AQ15" s="516"/>
      <c r="AR15" s="516"/>
      <c r="AS15" s="516"/>
      <c r="AT15" s="517"/>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c r="A16" s="82"/>
      <c r="B16" s="501"/>
      <c r="C16" s="501"/>
      <c r="D16" s="502"/>
      <c r="E16" s="494"/>
      <c r="F16" s="495"/>
      <c r="G16" s="495"/>
      <c r="H16" s="495"/>
      <c r="I16" s="495"/>
      <c r="J16" s="463" t="str">
        <f>IF(AND('Mapa de Riesgos'!$H$30="Alta",'Mapa de Riesgos'!$L$30="Leve"),CONCATENATE("R",'Mapa de Riesgos'!$A$30),"")</f>
        <v/>
      </c>
      <c r="K16" s="464"/>
      <c r="L16" s="464" t="str">
        <f>IF(AND('Mapa de Riesgos'!$H$36="Alta",'Mapa de Riesgos'!$L$36="Leve"),CONCATENATE("R",'Mapa de Riesgos'!$A$36),"")</f>
        <v/>
      </c>
      <c r="M16" s="464"/>
      <c r="N16" s="464" t="str">
        <f>IF(AND('Mapa de Riesgos'!$H$42="Alta",'Mapa de Riesgos'!$L$42="Leve"),CONCATENATE("R",'Mapa de Riesgos'!$A$42),"")</f>
        <v/>
      </c>
      <c r="O16" s="465"/>
      <c r="P16" s="463" t="str">
        <f>IF(AND('Mapa de Riesgos'!$H$30="Alta",'Mapa de Riesgos'!$L$30="Menor"),CONCATENATE("R",'Mapa de Riesgos'!$A$30),"")</f>
        <v/>
      </c>
      <c r="Q16" s="464"/>
      <c r="R16" s="464" t="str">
        <f>IF(AND('Mapa de Riesgos'!$H$36="Alta",'Mapa de Riesgos'!$L$36="Menor"),CONCATENATE("R",'Mapa de Riesgos'!$A$36),"")</f>
        <v/>
      </c>
      <c r="S16" s="464"/>
      <c r="T16" s="464" t="str">
        <f>IF(AND('Mapa de Riesgos'!$H$42="Alta",'Mapa de Riesgos'!$L$42="Menor"),CONCATENATE("R",'Mapa de Riesgos'!$A$42),"")</f>
        <v/>
      </c>
      <c r="U16" s="465"/>
      <c r="V16" s="481" t="str">
        <f>IF(AND('Mapa de Riesgos'!$H$30="Alta",'Mapa de Riesgos'!$L$30="Moderado"),CONCATENATE("R",'Mapa de Riesgos'!$A$30),"")</f>
        <v/>
      </c>
      <c r="W16" s="482"/>
      <c r="X16" s="482" t="str">
        <f>IF(AND('Mapa de Riesgos'!$H$36="Alta",'Mapa de Riesgos'!$L$36="Moderado"),CONCATENATE("R",'Mapa de Riesgos'!$A$36),"")</f>
        <v/>
      </c>
      <c r="Y16" s="482"/>
      <c r="Z16" s="482" t="str">
        <f>IF(AND('Mapa de Riesgos'!$H$42="Alta",'Mapa de Riesgos'!$L$42="Moderado"),CONCATENATE("R",'Mapa de Riesgos'!$A$42),"")</f>
        <v/>
      </c>
      <c r="AA16" s="483"/>
      <c r="AB16" s="481" t="str">
        <f>IF(AND('Mapa de Riesgos'!$H$30="Alta",'Mapa de Riesgos'!$L$30="Mayor"),CONCATENATE("R",'Mapa de Riesgos'!$A$30),"")</f>
        <v/>
      </c>
      <c r="AC16" s="482"/>
      <c r="AD16" s="482" t="str">
        <f>IF(AND('Mapa de Riesgos'!$H$36="Alta",'Mapa de Riesgos'!$L$36="Mayor"),CONCATENATE("R",'Mapa de Riesgos'!$A$36),"")</f>
        <v/>
      </c>
      <c r="AE16" s="482"/>
      <c r="AF16" s="482" t="str">
        <f>IF(AND('Mapa de Riesgos'!$H$42="Alta",'Mapa de Riesgos'!$L$42="Mayor"),CONCATENATE("R",'Mapa de Riesgos'!$A$42),"")</f>
        <v/>
      </c>
      <c r="AG16" s="483"/>
      <c r="AH16" s="472" t="str">
        <f>IF(AND('Mapa de Riesgos'!$H$30="Alta",'Mapa de Riesgos'!$L$30="Catastrófico"),CONCATENATE("R",'Mapa de Riesgos'!$A$30),"")</f>
        <v/>
      </c>
      <c r="AI16" s="473"/>
      <c r="AJ16" s="473" t="str">
        <f>IF(AND('Mapa de Riesgos'!$H$36="Alta",'Mapa de Riesgos'!$L$36="Catastrófico"),CONCATENATE("R",'Mapa de Riesgos'!$A$36),"")</f>
        <v/>
      </c>
      <c r="AK16" s="473"/>
      <c r="AL16" s="473" t="str">
        <f>IF(AND('Mapa de Riesgos'!$H$42="Alta",'Mapa de Riesgos'!$L$42="Catastrófico"),CONCATENATE("R",'Mapa de Riesgos'!$A$42),"")</f>
        <v/>
      </c>
      <c r="AM16" s="474"/>
      <c r="AN16" s="82"/>
      <c r="AO16" s="515"/>
      <c r="AP16" s="516"/>
      <c r="AQ16" s="516"/>
      <c r="AR16" s="516"/>
      <c r="AS16" s="516"/>
      <c r="AT16" s="517"/>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c r="A17" s="82"/>
      <c r="B17" s="501"/>
      <c r="C17" s="501"/>
      <c r="D17" s="502"/>
      <c r="E17" s="494"/>
      <c r="F17" s="495"/>
      <c r="G17" s="495"/>
      <c r="H17" s="495"/>
      <c r="I17" s="495"/>
      <c r="J17" s="463"/>
      <c r="K17" s="464"/>
      <c r="L17" s="464"/>
      <c r="M17" s="464"/>
      <c r="N17" s="464"/>
      <c r="O17" s="465"/>
      <c r="P17" s="463"/>
      <c r="Q17" s="464"/>
      <c r="R17" s="464"/>
      <c r="S17" s="464"/>
      <c r="T17" s="464"/>
      <c r="U17" s="465"/>
      <c r="V17" s="481"/>
      <c r="W17" s="482"/>
      <c r="X17" s="482"/>
      <c r="Y17" s="482"/>
      <c r="Z17" s="482"/>
      <c r="AA17" s="483"/>
      <c r="AB17" s="481"/>
      <c r="AC17" s="482"/>
      <c r="AD17" s="482"/>
      <c r="AE17" s="482"/>
      <c r="AF17" s="482"/>
      <c r="AG17" s="483"/>
      <c r="AH17" s="472"/>
      <c r="AI17" s="473"/>
      <c r="AJ17" s="473"/>
      <c r="AK17" s="473"/>
      <c r="AL17" s="473"/>
      <c r="AM17" s="474"/>
      <c r="AN17" s="82"/>
      <c r="AO17" s="515"/>
      <c r="AP17" s="516"/>
      <c r="AQ17" s="516"/>
      <c r="AR17" s="516"/>
      <c r="AS17" s="516"/>
      <c r="AT17" s="517"/>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c r="A18" s="82"/>
      <c r="B18" s="501"/>
      <c r="C18" s="501"/>
      <c r="D18" s="502"/>
      <c r="E18" s="494"/>
      <c r="F18" s="495"/>
      <c r="G18" s="495"/>
      <c r="H18" s="495"/>
      <c r="I18" s="495"/>
      <c r="J18" s="463" t="str">
        <f>IF(AND('Mapa de Riesgos'!$H$48="Alta",'Mapa de Riesgos'!$L$48="Leve"),CONCATENATE("R",'Mapa de Riesgos'!$A$48),"")</f>
        <v/>
      </c>
      <c r="K18" s="464"/>
      <c r="L18" s="464" t="str">
        <f>IF(AND('Mapa de Riesgos'!$H$54="Alta",'Mapa de Riesgos'!$L$54="Leve"),CONCATENATE("R",'Mapa de Riesgos'!$A$54),"")</f>
        <v/>
      </c>
      <c r="M18" s="464"/>
      <c r="N18" s="464" t="str">
        <f>IF(AND('Mapa de Riesgos'!$H$60="Alta",'Mapa de Riesgos'!$L$60="Leve"),CONCATENATE("R",'Mapa de Riesgos'!$A$60),"")</f>
        <v/>
      </c>
      <c r="O18" s="465"/>
      <c r="P18" s="463" t="str">
        <f>IF(AND('Mapa de Riesgos'!$H$48="Alta",'Mapa de Riesgos'!$L$48="Menor"),CONCATENATE("R",'Mapa de Riesgos'!$A$48),"")</f>
        <v/>
      </c>
      <c r="Q18" s="464"/>
      <c r="R18" s="464" t="str">
        <f>IF(AND('Mapa de Riesgos'!$H$54="Alta",'Mapa de Riesgos'!$L$54="Menor"),CONCATENATE("R",'Mapa de Riesgos'!$A$54),"")</f>
        <v/>
      </c>
      <c r="S18" s="464"/>
      <c r="T18" s="464" t="str">
        <f>IF(AND('Mapa de Riesgos'!$H$60="Alta",'Mapa de Riesgos'!$L$60="Menor"),CONCATENATE("R",'Mapa de Riesgos'!$A$60),"")</f>
        <v/>
      </c>
      <c r="U18" s="465"/>
      <c r="V18" s="481" t="str">
        <f>IF(AND('Mapa de Riesgos'!$H$48="Alta",'Mapa de Riesgos'!$L$48="Moderado"),CONCATENATE("R",'Mapa de Riesgos'!$A$48),"")</f>
        <v/>
      </c>
      <c r="W18" s="482"/>
      <c r="X18" s="482" t="str">
        <f>IF(AND('Mapa de Riesgos'!$H$54="Alta",'Mapa de Riesgos'!$L$54="Moderado"),CONCATENATE("R",'Mapa de Riesgos'!$A$54),"")</f>
        <v/>
      </c>
      <c r="Y18" s="482"/>
      <c r="Z18" s="482" t="str">
        <f>IF(AND('Mapa de Riesgos'!$H$60="Alta",'Mapa de Riesgos'!$L$60="Moderado"),CONCATENATE("R",'Mapa de Riesgos'!$A$60),"")</f>
        <v/>
      </c>
      <c r="AA18" s="483"/>
      <c r="AB18" s="481" t="str">
        <f>IF(AND('Mapa de Riesgos'!$H$48="Alta",'Mapa de Riesgos'!$L$48="Mayor"),CONCATENATE("R",'Mapa de Riesgos'!$A$48),"")</f>
        <v/>
      </c>
      <c r="AC18" s="482"/>
      <c r="AD18" s="482" t="str">
        <f>IF(AND('Mapa de Riesgos'!$H$54="Alta",'Mapa de Riesgos'!$L$54="Mayor"),CONCATENATE("R",'Mapa de Riesgos'!$A$54),"")</f>
        <v/>
      </c>
      <c r="AE18" s="482"/>
      <c r="AF18" s="482" t="str">
        <f>IF(AND('Mapa de Riesgos'!$H$60="Alta",'Mapa de Riesgos'!$L$60="Mayor"),CONCATENATE("R",'Mapa de Riesgos'!$A$60),"")</f>
        <v/>
      </c>
      <c r="AG18" s="483"/>
      <c r="AH18" s="472" t="str">
        <f>IF(AND('Mapa de Riesgos'!$H$48="Alta",'Mapa de Riesgos'!$L$48="Catastrófico"),CONCATENATE("R",'Mapa de Riesgos'!$A$48),"")</f>
        <v/>
      </c>
      <c r="AI18" s="473"/>
      <c r="AJ18" s="473" t="str">
        <f>IF(AND('Mapa de Riesgos'!$H$54="Alta",'Mapa de Riesgos'!$L$54="Catastrófico"),CONCATENATE("R",'Mapa de Riesgos'!$A$54),"")</f>
        <v/>
      </c>
      <c r="AK18" s="473"/>
      <c r="AL18" s="473" t="str">
        <f>IF(AND('Mapa de Riesgos'!$H$60="Alta",'Mapa de Riesgos'!$L$60="Catastrófico"),CONCATENATE("R",'Mapa de Riesgos'!$A$60),"")</f>
        <v/>
      </c>
      <c r="AM18" s="474"/>
      <c r="AN18" s="82"/>
      <c r="AO18" s="515"/>
      <c r="AP18" s="516"/>
      <c r="AQ18" s="516"/>
      <c r="AR18" s="516"/>
      <c r="AS18" s="516"/>
      <c r="AT18" s="517"/>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c r="A19" s="82"/>
      <c r="B19" s="501"/>
      <c r="C19" s="501"/>
      <c r="D19" s="502"/>
      <c r="E19" s="494"/>
      <c r="F19" s="495"/>
      <c r="G19" s="495"/>
      <c r="H19" s="495"/>
      <c r="I19" s="495"/>
      <c r="J19" s="463"/>
      <c r="K19" s="464"/>
      <c r="L19" s="464"/>
      <c r="M19" s="464"/>
      <c r="N19" s="464"/>
      <c r="O19" s="465"/>
      <c r="P19" s="463"/>
      <c r="Q19" s="464"/>
      <c r="R19" s="464"/>
      <c r="S19" s="464"/>
      <c r="T19" s="464"/>
      <c r="U19" s="465"/>
      <c r="V19" s="481"/>
      <c r="W19" s="482"/>
      <c r="X19" s="482"/>
      <c r="Y19" s="482"/>
      <c r="Z19" s="482"/>
      <c r="AA19" s="483"/>
      <c r="AB19" s="481"/>
      <c r="AC19" s="482"/>
      <c r="AD19" s="482"/>
      <c r="AE19" s="482"/>
      <c r="AF19" s="482"/>
      <c r="AG19" s="483"/>
      <c r="AH19" s="472"/>
      <c r="AI19" s="473"/>
      <c r="AJ19" s="473"/>
      <c r="AK19" s="473"/>
      <c r="AL19" s="473"/>
      <c r="AM19" s="474"/>
      <c r="AN19" s="82"/>
      <c r="AO19" s="515"/>
      <c r="AP19" s="516"/>
      <c r="AQ19" s="516"/>
      <c r="AR19" s="516"/>
      <c r="AS19" s="516"/>
      <c r="AT19" s="517"/>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c r="A20" s="82"/>
      <c r="B20" s="501"/>
      <c r="C20" s="501"/>
      <c r="D20" s="502"/>
      <c r="E20" s="494"/>
      <c r="F20" s="495"/>
      <c r="G20" s="495"/>
      <c r="H20" s="495"/>
      <c r="I20" s="495"/>
      <c r="J20" s="463" t="str">
        <f>IF(AND('Mapa de Riesgos'!$H$66="Alta",'Mapa de Riesgos'!$L$66="Leve"),CONCATENATE("R",'Mapa de Riesgos'!$A$66),"")</f>
        <v/>
      </c>
      <c r="K20" s="464"/>
      <c r="L20" s="464" t="str">
        <f>IF(AND('Mapa de Riesgos'!$H$72="Alta",'Mapa de Riesgos'!$L$72="Leve"),CONCATENATE("R",'Mapa de Riesgos'!$A$72),"")</f>
        <v/>
      </c>
      <c r="M20" s="464"/>
      <c r="N20" s="464" t="str">
        <f>IF(AND('Mapa de Riesgos'!$H$78="Alta",'Mapa de Riesgos'!$L$78="Leve"),CONCATENATE("R",'Mapa de Riesgos'!$A$78),"")</f>
        <v/>
      </c>
      <c r="O20" s="465"/>
      <c r="P20" s="463" t="str">
        <f>IF(AND('Mapa de Riesgos'!$H$66="Alta",'Mapa de Riesgos'!$L$66="Menor"),CONCATENATE("R",'Mapa de Riesgos'!$A$66),"")</f>
        <v/>
      </c>
      <c r="Q20" s="464"/>
      <c r="R20" s="464" t="str">
        <f>IF(AND('Mapa de Riesgos'!$H$72="Alta",'Mapa de Riesgos'!$L$72="Menor"),CONCATENATE("R",'Mapa de Riesgos'!$A$72),"")</f>
        <v/>
      </c>
      <c r="S20" s="464"/>
      <c r="T20" s="464" t="str">
        <f>IF(AND('Mapa de Riesgos'!$H$78="Alta",'Mapa de Riesgos'!$L$78="Menor"),CONCATENATE("R",'Mapa de Riesgos'!$A$78),"")</f>
        <v/>
      </c>
      <c r="U20" s="465"/>
      <c r="V20" s="481" t="str">
        <f>IF(AND('Mapa de Riesgos'!$H$66="Alta",'Mapa de Riesgos'!$L$66="Moderado"),CONCATENATE("R",'Mapa de Riesgos'!$A$66),"")</f>
        <v/>
      </c>
      <c r="W20" s="482"/>
      <c r="X20" s="482" t="str">
        <f>IF(AND('Mapa de Riesgos'!$H$72="Alta",'Mapa de Riesgos'!$L$72="Moderado"),CONCATENATE("R",'Mapa de Riesgos'!$A$72),"")</f>
        <v/>
      </c>
      <c r="Y20" s="482"/>
      <c r="Z20" s="482" t="str">
        <f>IF(AND('Mapa de Riesgos'!$H$78="Alta",'Mapa de Riesgos'!$L$78="Moderado"),CONCATENATE("R",'Mapa de Riesgos'!$A$78),"")</f>
        <v/>
      </c>
      <c r="AA20" s="483"/>
      <c r="AB20" s="481" t="str">
        <f>IF(AND('Mapa de Riesgos'!$H$66="Alta",'Mapa de Riesgos'!$L$66="Mayor"),CONCATENATE("R",'Mapa de Riesgos'!$A$66),"")</f>
        <v/>
      </c>
      <c r="AC20" s="482"/>
      <c r="AD20" s="482" t="str">
        <f>IF(AND('Mapa de Riesgos'!$H$72="Alta",'Mapa de Riesgos'!$L$72="Mayor"),CONCATENATE("R",'Mapa de Riesgos'!$A$72),"")</f>
        <v/>
      </c>
      <c r="AE20" s="482"/>
      <c r="AF20" s="482" t="str">
        <f>IF(AND('Mapa de Riesgos'!$H$78="Alta",'Mapa de Riesgos'!$L$78="Mayor"),CONCATENATE("R",'Mapa de Riesgos'!$A$78),"")</f>
        <v/>
      </c>
      <c r="AG20" s="483"/>
      <c r="AH20" s="472" t="str">
        <f>IF(AND('Mapa de Riesgos'!$H$66="Alta",'Mapa de Riesgos'!$L$66="Catastrófico"),CONCATENATE("R",'Mapa de Riesgos'!$A$66),"")</f>
        <v/>
      </c>
      <c r="AI20" s="473"/>
      <c r="AJ20" s="473" t="str">
        <f>IF(AND('Mapa de Riesgos'!$H$72="Alta",'Mapa de Riesgos'!$L$72="Catastrófico"),CONCATENATE("R",'Mapa de Riesgos'!$A$72),"")</f>
        <v/>
      </c>
      <c r="AK20" s="473"/>
      <c r="AL20" s="473" t="str">
        <f>IF(AND('Mapa de Riesgos'!$H$78="Alta",'Mapa de Riesgos'!$L$78="Catastrófico"),CONCATENATE("R",'Mapa de Riesgos'!$A$78),"")</f>
        <v/>
      </c>
      <c r="AM20" s="474"/>
      <c r="AN20" s="82"/>
      <c r="AO20" s="515"/>
      <c r="AP20" s="516"/>
      <c r="AQ20" s="516"/>
      <c r="AR20" s="516"/>
      <c r="AS20" s="516"/>
      <c r="AT20" s="517"/>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c r="A21" s="82"/>
      <c r="B21" s="501"/>
      <c r="C21" s="501"/>
      <c r="D21" s="502"/>
      <c r="E21" s="497"/>
      <c r="F21" s="498"/>
      <c r="G21" s="498"/>
      <c r="H21" s="498"/>
      <c r="I21" s="498"/>
      <c r="J21" s="466"/>
      <c r="K21" s="467"/>
      <c r="L21" s="467"/>
      <c r="M21" s="467"/>
      <c r="N21" s="467"/>
      <c r="O21" s="468"/>
      <c r="P21" s="466"/>
      <c r="Q21" s="467"/>
      <c r="R21" s="467"/>
      <c r="S21" s="467"/>
      <c r="T21" s="467"/>
      <c r="U21" s="468"/>
      <c r="V21" s="484"/>
      <c r="W21" s="485"/>
      <c r="X21" s="485"/>
      <c r="Y21" s="485"/>
      <c r="Z21" s="485"/>
      <c r="AA21" s="486"/>
      <c r="AB21" s="484"/>
      <c r="AC21" s="485"/>
      <c r="AD21" s="485"/>
      <c r="AE21" s="485"/>
      <c r="AF21" s="485"/>
      <c r="AG21" s="486"/>
      <c r="AH21" s="475"/>
      <c r="AI21" s="476"/>
      <c r="AJ21" s="476"/>
      <c r="AK21" s="476"/>
      <c r="AL21" s="476"/>
      <c r="AM21" s="477"/>
      <c r="AN21" s="82"/>
      <c r="AO21" s="518"/>
      <c r="AP21" s="519"/>
      <c r="AQ21" s="519"/>
      <c r="AR21" s="519"/>
      <c r="AS21" s="519"/>
      <c r="AT21" s="520"/>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c r="A22" s="82"/>
      <c r="B22" s="501"/>
      <c r="C22" s="501"/>
      <c r="D22" s="502"/>
      <c r="E22" s="491" t="s">
        <v>200</v>
      </c>
      <c r="F22" s="492"/>
      <c r="G22" s="492"/>
      <c r="H22" s="492"/>
      <c r="I22" s="493"/>
      <c r="J22" s="469" t="str">
        <f>IF(AND('Mapa de Riesgos'!$H$12="Media",'Mapa de Riesgos'!$L$12="Leve"),CONCATENATE("R",'Mapa de Riesgos'!$A$12),"")</f>
        <v/>
      </c>
      <c r="K22" s="470"/>
      <c r="L22" s="470" t="str">
        <f>IF(AND('Mapa de Riesgos'!$H$18="Media",'Mapa de Riesgos'!$L$18="Leve"),CONCATENATE("R",'Mapa de Riesgos'!$A$18),"")</f>
        <v/>
      </c>
      <c r="M22" s="470"/>
      <c r="N22" s="470" t="str">
        <f>IF(AND('Mapa de Riesgos'!$H$24="Media",'Mapa de Riesgos'!$L$24="Leve"),CONCATENATE("R",'Mapa de Riesgos'!$A$24),"")</f>
        <v/>
      </c>
      <c r="O22" s="471"/>
      <c r="P22" s="469" t="str">
        <f>IF(AND('Mapa de Riesgos'!$H$12="Media",'Mapa de Riesgos'!$L$12="Menor"),CONCATENATE("R",'Mapa de Riesgos'!$A$12),"")</f>
        <v>R1</v>
      </c>
      <c r="Q22" s="470"/>
      <c r="R22" s="470" t="str">
        <f>IF(AND('Mapa de Riesgos'!$H$18="Media",'Mapa de Riesgos'!$L$18="Menor"),CONCATENATE("R",'Mapa de Riesgos'!$A$18),"")</f>
        <v/>
      </c>
      <c r="S22" s="470"/>
      <c r="T22" s="470" t="str">
        <f>IF(AND('Mapa de Riesgos'!$H$24="Media",'Mapa de Riesgos'!$L$24="Menor"),CONCATENATE("R",'Mapa de Riesgos'!$A$24),"")</f>
        <v/>
      </c>
      <c r="U22" s="471"/>
      <c r="V22" s="469" t="str">
        <f>IF(AND('Mapa de Riesgos'!$H$12="Media",'Mapa de Riesgos'!$L$12="Moderado"),CONCATENATE("R",'Mapa de Riesgos'!$A$12),"")</f>
        <v/>
      </c>
      <c r="W22" s="470"/>
      <c r="X22" s="470" t="str">
        <f>IF(AND('Mapa de Riesgos'!$H$18="Media",'Mapa de Riesgos'!$L$18="Moderado"),CONCATENATE("R",'Mapa de Riesgos'!$A$18),"")</f>
        <v>R2</v>
      </c>
      <c r="Y22" s="470"/>
      <c r="Z22" s="470" t="str">
        <f>IF(AND('Mapa de Riesgos'!$H$24="Media",'Mapa de Riesgos'!$L$24="Moderado"),CONCATENATE("R",'Mapa de Riesgos'!$A$24),"")</f>
        <v/>
      </c>
      <c r="AA22" s="471"/>
      <c r="AB22" s="487" t="str">
        <f>IF(AND('Mapa de Riesgos'!$H$12="Media",'Mapa de Riesgos'!$L$12="Mayor"),CONCATENATE("R",'Mapa de Riesgos'!$A$12),"")</f>
        <v/>
      </c>
      <c r="AC22" s="488"/>
      <c r="AD22" s="488" t="str">
        <f>IF(AND('Mapa de Riesgos'!$H$18="Media",'Mapa de Riesgos'!$L$18="Mayor"),CONCATENATE("R",'Mapa de Riesgos'!$A$18),"")</f>
        <v/>
      </c>
      <c r="AE22" s="488"/>
      <c r="AF22" s="488" t="str">
        <f>IF(AND('Mapa de Riesgos'!$H$24="Media",'Mapa de Riesgos'!$L$24="Mayor"),CONCATENATE("R",'Mapa de Riesgos'!$A$24),"")</f>
        <v>R3</v>
      </c>
      <c r="AG22" s="489"/>
      <c r="AH22" s="478" t="str">
        <f>IF(AND('Mapa de Riesgos'!$H$12="Media",'Mapa de Riesgos'!$L$12="Catastrófico"),CONCATENATE("R",'Mapa de Riesgos'!$A$12),"")</f>
        <v/>
      </c>
      <c r="AI22" s="479"/>
      <c r="AJ22" s="479" t="str">
        <f>IF(AND('Mapa de Riesgos'!$H$18="Media",'Mapa de Riesgos'!$L$18="Catastrófico"),CONCATENATE("R",'Mapa de Riesgos'!$A$18),"")</f>
        <v/>
      </c>
      <c r="AK22" s="479"/>
      <c r="AL22" s="479" t="str">
        <f>IF(AND('Mapa de Riesgos'!$H$24="Media",'Mapa de Riesgos'!$L$24="Catastrófico"),CONCATENATE("R",'Mapa de Riesgos'!$A$24),"")</f>
        <v/>
      </c>
      <c r="AM22" s="480"/>
      <c r="AN22" s="82"/>
      <c r="AO22" s="521" t="s">
        <v>201</v>
      </c>
      <c r="AP22" s="522"/>
      <c r="AQ22" s="522"/>
      <c r="AR22" s="522"/>
      <c r="AS22" s="522"/>
      <c r="AT22" s="523"/>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c r="A23" s="82"/>
      <c r="B23" s="501"/>
      <c r="C23" s="501"/>
      <c r="D23" s="502"/>
      <c r="E23" s="494"/>
      <c r="F23" s="495"/>
      <c r="G23" s="495"/>
      <c r="H23" s="495"/>
      <c r="I23" s="496"/>
      <c r="J23" s="463"/>
      <c r="K23" s="464"/>
      <c r="L23" s="464"/>
      <c r="M23" s="464"/>
      <c r="N23" s="464"/>
      <c r="O23" s="465"/>
      <c r="P23" s="463"/>
      <c r="Q23" s="464"/>
      <c r="R23" s="464"/>
      <c r="S23" s="464"/>
      <c r="T23" s="464"/>
      <c r="U23" s="465"/>
      <c r="V23" s="463"/>
      <c r="W23" s="464"/>
      <c r="X23" s="464"/>
      <c r="Y23" s="464"/>
      <c r="Z23" s="464"/>
      <c r="AA23" s="465"/>
      <c r="AB23" s="481"/>
      <c r="AC23" s="482"/>
      <c r="AD23" s="482"/>
      <c r="AE23" s="482"/>
      <c r="AF23" s="482"/>
      <c r="AG23" s="483"/>
      <c r="AH23" s="472"/>
      <c r="AI23" s="473"/>
      <c r="AJ23" s="473"/>
      <c r="AK23" s="473"/>
      <c r="AL23" s="473"/>
      <c r="AM23" s="474"/>
      <c r="AN23" s="82"/>
      <c r="AO23" s="524"/>
      <c r="AP23" s="525"/>
      <c r="AQ23" s="525"/>
      <c r="AR23" s="525"/>
      <c r="AS23" s="525"/>
      <c r="AT23" s="526"/>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c r="A24" s="82"/>
      <c r="B24" s="501"/>
      <c r="C24" s="501"/>
      <c r="D24" s="502"/>
      <c r="E24" s="494"/>
      <c r="F24" s="495"/>
      <c r="G24" s="495"/>
      <c r="H24" s="495"/>
      <c r="I24" s="496"/>
      <c r="J24" s="463" t="str">
        <f>IF(AND('Mapa de Riesgos'!$H$30="Media",'Mapa de Riesgos'!$L$30="Leve"),CONCATENATE("R",'Mapa de Riesgos'!$A$30),"")</f>
        <v/>
      </c>
      <c r="K24" s="464"/>
      <c r="L24" s="464" t="str">
        <f>IF(AND('Mapa de Riesgos'!$H$36="Media",'Mapa de Riesgos'!$L$36="Leve"),CONCATENATE("R",'Mapa de Riesgos'!$A$36),"")</f>
        <v/>
      </c>
      <c r="M24" s="464"/>
      <c r="N24" s="464" t="str">
        <f>IF(AND('Mapa de Riesgos'!$H$42="Media",'Mapa de Riesgos'!$L$42="Leve"),CONCATENATE("R",'Mapa de Riesgos'!$A$42),"")</f>
        <v/>
      </c>
      <c r="O24" s="465"/>
      <c r="P24" s="463" t="str">
        <f>IF(AND('Mapa de Riesgos'!$H$30="Media",'Mapa de Riesgos'!$L$30="Menor"),CONCATENATE("R",'Mapa de Riesgos'!$A$30),"")</f>
        <v/>
      </c>
      <c r="Q24" s="464"/>
      <c r="R24" s="464" t="str">
        <f>IF(AND('Mapa de Riesgos'!$H$36="Media",'Mapa de Riesgos'!$L$36="Menor"),CONCATENATE("R",'Mapa de Riesgos'!$A$36),"")</f>
        <v/>
      </c>
      <c r="S24" s="464"/>
      <c r="T24" s="464" t="str">
        <f>IF(AND('Mapa de Riesgos'!$H$42="Media",'Mapa de Riesgos'!$L$42="Menor"),CONCATENATE("R",'Mapa de Riesgos'!$A$42),"")</f>
        <v/>
      </c>
      <c r="U24" s="465"/>
      <c r="V24" s="463" t="str">
        <f>IF(AND('Mapa de Riesgos'!$H$30="Media",'Mapa de Riesgos'!$L$30="Moderado"),CONCATENATE("R",'Mapa de Riesgos'!$A$30),"")</f>
        <v>R4</v>
      </c>
      <c r="W24" s="464"/>
      <c r="X24" s="464" t="str">
        <f>IF(AND('Mapa de Riesgos'!$H$36="Media",'Mapa de Riesgos'!$L$36="Moderado"),CONCATENATE("R",'Mapa de Riesgos'!$A$36),"")</f>
        <v/>
      </c>
      <c r="Y24" s="464"/>
      <c r="Z24" s="464" t="str">
        <f>IF(AND('Mapa de Riesgos'!$H$42="Media",'Mapa de Riesgos'!$L$42="Moderado"),CONCATENATE("R",'Mapa de Riesgos'!$A$42),"")</f>
        <v/>
      </c>
      <c r="AA24" s="465"/>
      <c r="AB24" s="481" t="str">
        <f>IF(AND('Mapa de Riesgos'!$H$30="Media",'Mapa de Riesgos'!$L$30="Mayor"),CONCATENATE("R",'Mapa de Riesgos'!$A$30),"")</f>
        <v/>
      </c>
      <c r="AC24" s="482"/>
      <c r="AD24" s="482" t="str">
        <f>IF(AND('Mapa de Riesgos'!$H$36="Media",'Mapa de Riesgos'!$L$36="Mayor"),CONCATENATE("R",'Mapa de Riesgos'!$A$36),"")</f>
        <v/>
      </c>
      <c r="AE24" s="482"/>
      <c r="AF24" s="482" t="str">
        <f>IF(AND('Mapa de Riesgos'!$H$42="Media",'Mapa de Riesgos'!$L$42="Mayor"),CONCATENATE("R",'Mapa de Riesgos'!$A$42),"")</f>
        <v/>
      </c>
      <c r="AG24" s="483"/>
      <c r="AH24" s="472" t="str">
        <f>IF(AND('Mapa de Riesgos'!$H$30="Media",'Mapa de Riesgos'!$L$30="Catastrófico"),CONCATENATE("R",'Mapa de Riesgos'!$A$30),"")</f>
        <v/>
      </c>
      <c r="AI24" s="473"/>
      <c r="AJ24" s="473" t="str">
        <f>IF(AND('Mapa de Riesgos'!$H$36="Media",'Mapa de Riesgos'!$L$36="Catastrófico"),CONCATENATE("R",'Mapa de Riesgos'!$A$36),"")</f>
        <v/>
      </c>
      <c r="AK24" s="473"/>
      <c r="AL24" s="473" t="str">
        <f>IF(AND('Mapa de Riesgos'!$H$42="Media",'Mapa de Riesgos'!$L$42="Catastrófico"),CONCATENATE("R",'Mapa de Riesgos'!$A$42),"")</f>
        <v/>
      </c>
      <c r="AM24" s="474"/>
      <c r="AN24" s="82"/>
      <c r="AO24" s="524"/>
      <c r="AP24" s="525"/>
      <c r="AQ24" s="525"/>
      <c r="AR24" s="525"/>
      <c r="AS24" s="525"/>
      <c r="AT24" s="526"/>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c r="A25" s="82"/>
      <c r="B25" s="501"/>
      <c r="C25" s="501"/>
      <c r="D25" s="502"/>
      <c r="E25" s="494"/>
      <c r="F25" s="495"/>
      <c r="G25" s="495"/>
      <c r="H25" s="495"/>
      <c r="I25" s="496"/>
      <c r="J25" s="463"/>
      <c r="K25" s="464"/>
      <c r="L25" s="464"/>
      <c r="M25" s="464"/>
      <c r="N25" s="464"/>
      <c r="O25" s="465"/>
      <c r="P25" s="463"/>
      <c r="Q25" s="464"/>
      <c r="R25" s="464"/>
      <c r="S25" s="464"/>
      <c r="T25" s="464"/>
      <c r="U25" s="465"/>
      <c r="V25" s="463"/>
      <c r="W25" s="464"/>
      <c r="X25" s="464"/>
      <c r="Y25" s="464"/>
      <c r="Z25" s="464"/>
      <c r="AA25" s="465"/>
      <c r="AB25" s="481"/>
      <c r="AC25" s="482"/>
      <c r="AD25" s="482"/>
      <c r="AE25" s="482"/>
      <c r="AF25" s="482"/>
      <c r="AG25" s="483"/>
      <c r="AH25" s="472"/>
      <c r="AI25" s="473"/>
      <c r="AJ25" s="473"/>
      <c r="AK25" s="473"/>
      <c r="AL25" s="473"/>
      <c r="AM25" s="474"/>
      <c r="AN25" s="82"/>
      <c r="AO25" s="524"/>
      <c r="AP25" s="525"/>
      <c r="AQ25" s="525"/>
      <c r="AR25" s="525"/>
      <c r="AS25" s="525"/>
      <c r="AT25" s="526"/>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c r="A26" s="82"/>
      <c r="B26" s="501"/>
      <c r="C26" s="501"/>
      <c r="D26" s="502"/>
      <c r="E26" s="494"/>
      <c r="F26" s="495"/>
      <c r="G26" s="495"/>
      <c r="H26" s="495"/>
      <c r="I26" s="496"/>
      <c r="J26" s="463" t="str">
        <f>IF(AND('Mapa de Riesgos'!$H$48="Media",'Mapa de Riesgos'!$L$48="Leve"),CONCATENATE("R",'Mapa de Riesgos'!$A$48),"")</f>
        <v/>
      </c>
      <c r="K26" s="464"/>
      <c r="L26" s="464" t="str">
        <f>IF(AND('Mapa de Riesgos'!$H$54="Media",'Mapa de Riesgos'!$L$54="Leve"),CONCATENATE("R",'Mapa de Riesgos'!$A$54),"")</f>
        <v/>
      </c>
      <c r="M26" s="464"/>
      <c r="N26" s="464" t="str">
        <f>IF(AND('Mapa de Riesgos'!$H$60="Media",'Mapa de Riesgos'!$L$60="Leve"),CONCATENATE("R",'Mapa de Riesgos'!$A$60),"")</f>
        <v/>
      </c>
      <c r="O26" s="465"/>
      <c r="P26" s="463" t="str">
        <f>IF(AND('Mapa de Riesgos'!$H$48="Media",'Mapa de Riesgos'!$L$48="Menor"),CONCATENATE("R",'Mapa de Riesgos'!$A$48),"")</f>
        <v/>
      </c>
      <c r="Q26" s="464"/>
      <c r="R26" s="464" t="str">
        <f>IF(AND('Mapa de Riesgos'!$H$54="Media",'Mapa de Riesgos'!$L$54="Menor"),CONCATENATE("R",'Mapa de Riesgos'!$A$54),"")</f>
        <v/>
      </c>
      <c r="S26" s="464"/>
      <c r="T26" s="464" t="str">
        <f>IF(AND('Mapa de Riesgos'!$H$60="Media",'Mapa de Riesgos'!$L$60="Menor"),CONCATENATE("R",'Mapa de Riesgos'!$A$60),"")</f>
        <v/>
      </c>
      <c r="U26" s="465"/>
      <c r="V26" s="463" t="str">
        <f>IF(AND('Mapa de Riesgos'!$H$48="Media",'Mapa de Riesgos'!$L$48="Moderado"),CONCATENATE("R",'Mapa de Riesgos'!$A$48),"")</f>
        <v/>
      </c>
      <c r="W26" s="464"/>
      <c r="X26" s="464" t="str">
        <f>IF(AND('Mapa de Riesgos'!$H$54="Media",'Mapa de Riesgos'!$L$54="Moderado"),CONCATENATE("R",'Mapa de Riesgos'!$A$54),"")</f>
        <v/>
      </c>
      <c r="Y26" s="464"/>
      <c r="Z26" s="464" t="str">
        <f>IF(AND('Mapa de Riesgos'!$H$60="Media",'Mapa de Riesgos'!$L$60="Moderado"),CONCATENATE("R",'Mapa de Riesgos'!$A$60),"")</f>
        <v/>
      </c>
      <c r="AA26" s="465"/>
      <c r="AB26" s="481" t="str">
        <f>IF(AND('Mapa de Riesgos'!$H$48="Media",'Mapa de Riesgos'!$L$48="Mayor"),CONCATENATE("R",'Mapa de Riesgos'!$A$48),"")</f>
        <v/>
      </c>
      <c r="AC26" s="482"/>
      <c r="AD26" s="482" t="str">
        <f>IF(AND('Mapa de Riesgos'!$H$54="Media",'Mapa de Riesgos'!$L$54="Mayor"),CONCATENATE("R",'Mapa de Riesgos'!$A$54),"")</f>
        <v/>
      </c>
      <c r="AE26" s="482"/>
      <c r="AF26" s="482" t="str">
        <f>IF(AND('Mapa de Riesgos'!$H$60="Media",'Mapa de Riesgos'!$L$60="Mayor"),CONCATENATE("R",'Mapa de Riesgos'!$A$60),"")</f>
        <v/>
      </c>
      <c r="AG26" s="483"/>
      <c r="AH26" s="472" t="str">
        <f>IF(AND('Mapa de Riesgos'!$H$48="Media",'Mapa de Riesgos'!$L$48="Catastrófico"),CONCATENATE("R",'Mapa de Riesgos'!$A$48),"")</f>
        <v/>
      </c>
      <c r="AI26" s="473"/>
      <c r="AJ26" s="473" t="str">
        <f>IF(AND('Mapa de Riesgos'!$H$54="Media",'Mapa de Riesgos'!$L$54="Catastrófico"),CONCATENATE("R",'Mapa de Riesgos'!$A$54),"")</f>
        <v/>
      </c>
      <c r="AK26" s="473"/>
      <c r="AL26" s="473" t="str">
        <f>IF(AND('Mapa de Riesgos'!$H$60="Media",'Mapa de Riesgos'!$L$60="Catastrófico"),CONCATENATE("R",'Mapa de Riesgos'!$A$60),"")</f>
        <v/>
      </c>
      <c r="AM26" s="474"/>
      <c r="AN26" s="82"/>
      <c r="AO26" s="524"/>
      <c r="AP26" s="525"/>
      <c r="AQ26" s="525"/>
      <c r="AR26" s="525"/>
      <c r="AS26" s="525"/>
      <c r="AT26" s="526"/>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c r="A27" s="82"/>
      <c r="B27" s="501"/>
      <c r="C27" s="501"/>
      <c r="D27" s="502"/>
      <c r="E27" s="494"/>
      <c r="F27" s="495"/>
      <c r="G27" s="495"/>
      <c r="H27" s="495"/>
      <c r="I27" s="496"/>
      <c r="J27" s="463"/>
      <c r="K27" s="464"/>
      <c r="L27" s="464"/>
      <c r="M27" s="464"/>
      <c r="N27" s="464"/>
      <c r="O27" s="465"/>
      <c r="P27" s="463"/>
      <c r="Q27" s="464"/>
      <c r="R27" s="464"/>
      <c r="S27" s="464"/>
      <c r="T27" s="464"/>
      <c r="U27" s="465"/>
      <c r="V27" s="463"/>
      <c r="W27" s="464"/>
      <c r="X27" s="464"/>
      <c r="Y27" s="464"/>
      <c r="Z27" s="464"/>
      <c r="AA27" s="465"/>
      <c r="AB27" s="481"/>
      <c r="AC27" s="482"/>
      <c r="AD27" s="482"/>
      <c r="AE27" s="482"/>
      <c r="AF27" s="482"/>
      <c r="AG27" s="483"/>
      <c r="AH27" s="472"/>
      <c r="AI27" s="473"/>
      <c r="AJ27" s="473"/>
      <c r="AK27" s="473"/>
      <c r="AL27" s="473"/>
      <c r="AM27" s="474"/>
      <c r="AN27" s="82"/>
      <c r="AO27" s="524"/>
      <c r="AP27" s="525"/>
      <c r="AQ27" s="525"/>
      <c r="AR27" s="525"/>
      <c r="AS27" s="525"/>
      <c r="AT27" s="526"/>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c r="A28" s="82"/>
      <c r="B28" s="501"/>
      <c r="C28" s="501"/>
      <c r="D28" s="502"/>
      <c r="E28" s="494"/>
      <c r="F28" s="495"/>
      <c r="G28" s="495"/>
      <c r="H28" s="495"/>
      <c r="I28" s="496"/>
      <c r="J28" s="463" t="str">
        <f>IF(AND('Mapa de Riesgos'!$H$66="Media",'Mapa de Riesgos'!$L$66="Leve"),CONCATENATE("R",'Mapa de Riesgos'!$A$66),"")</f>
        <v/>
      </c>
      <c r="K28" s="464"/>
      <c r="L28" s="464" t="str">
        <f>IF(AND('Mapa de Riesgos'!$H$72="Media",'Mapa de Riesgos'!$L$72="Leve"),CONCATENATE("R",'Mapa de Riesgos'!$A$72),"")</f>
        <v/>
      </c>
      <c r="M28" s="464"/>
      <c r="N28" s="464" t="str">
        <f>IF(AND('Mapa de Riesgos'!$H$78="Media",'Mapa de Riesgos'!$L$78="Leve"),CONCATENATE("R",'Mapa de Riesgos'!$A$78),"")</f>
        <v/>
      </c>
      <c r="O28" s="465"/>
      <c r="P28" s="463" t="str">
        <f>IF(AND('Mapa de Riesgos'!$H$66="Media",'Mapa de Riesgos'!$L$66="Menor"),CONCATENATE("R",'Mapa de Riesgos'!$A$66),"")</f>
        <v/>
      </c>
      <c r="Q28" s="464"/>
      <c r="R28" s="464" t="str">
        <f>IF(AND('Mapa de Riesgos'!$H$72="Media",'Mapa de Riesgos'!$L$72="Menor"),CONCATENATE("R",'Mapa de Riesgos'!$A$72),"")</f>
        <v/>
      </c>
      <c r="S28" s="464"/>
      <c r="T28" s="464" t="str">
        <f>IF(AND('Mapa de Riesgos'!$H$78="Media",'Mapa de Riesgos'!$L$78="Menor"),CONCATENATE("R",'Mapa de Riesgos'!$A$78),"")</f>
        <v/>
      </c>
      <c r="U28" s="465"/>
      <c r="V28" s="463" t="str">
        <f>IF(AND('Mapa de Riesgos'!$H$66="Media",'Mapa de Riesgos'!$L$66="Moderado"),CONCATENATE("R",'Mapa de Riesgos'!$A$66),"")</f>
        <v/>
      </c>
      <c r="W28" s="464"/>
      <c r="X28" s="464" t="str">
        <f>IF(AND('Mapa de Riesgos'!$H$72="Media",'Mapa de Riesgos'!$L$72="Moderado"),CONCATENATE("R",'Mapa de Riesgos'!$A$72),"")</f>
        <v/>
      </c>
      <c r="Y28" s="464"/>
      <c r="Z28" s="464" t="str">
        <f>IF(AND('Mapa de Riesgos'!$H$78="Media",'Mapa de Riesgos'!$L$78="Moderado"),CONCATENATE("R",'Mapa de Riesgos'!$A$78),"")</f>
        <v/>
      </c>
      <c r="AA28" s="465"/>
      <c r="AB28" s="481" t="str">
        <f>IF(AND('Mapa de Riesgos'!$H$66="Media",'Mapa de Riesgos'!$L$66="Mayor"),CONCATENATE("R",'Mapa de Riesgos'!$A$66),"")</f>
        <v/>
      </c>
      <c r="AC28" s="482"/>
      <c r="AD28" s="482" t="str">
        <f>IF(AND('Mapa de Riesgos'!$H$72="Media",'Mapa de Riesgos'!$L$72="Mayor"),CONCATENATE("R",'Mapa de Riesgos'!$A$72),"")</f>
        <v/>
      </c>
      <c r="AE28" s="482"/>
      <c r="AF28" s="482" t="str">
        <f>IF(AND('Mapa de Riesgos'!$H$78="Media",'Mapa de Riesgos'!$L$78="Mayor"),CONCATENATE("R",'Mapa de Riesgos'!$A$78),"")</f>
        <v/>
      </c>
      <c r="AG28" s="483"/>
      <c r="AH28" s="472" t="str">
        <f>IF(AND('Mapa de Riesgos'!$H$66="Media",'Mapa de Riesgos'!$L$66="Catastrófico"),CONCATENATE("R",'Mapa de Riesgos'!$A$66),"")</f>
        <v/>
      </c>
      <c r="AI28" s="473"/>
      <c r="AJ28" s="473" t="str">
        <f>IF(AND('Mapa de Riesgos'!$H$72="Media",'Mapa de Riesgos'!$L$72="Catastrófico"),CONCATENATE("R",'Mapa de Riesgos'!$A$72),"")</f>
        <v/>
      </c>
      <c r="AK28" s="473"/>
      <c r="AL28" s="473" t="str">
        <f>IF(AND('Mapa de Riesgos'!$H$78="Media",'Mapa de Riesgos'!$L$78="Catastrófico"),CONCATENATE("R",'Mapa de Riesgos'!$A$78),"")</f>
        <v/>
      </c>
      <c r="AM28" s="474"/>
      <c r="AN28" s="82"/>
      <c r="AO28" s="524"/>
      <c r="AP28" s="525"/>
      <c r="AQ28" s="525"/>
      <c r="AR28" s="525"/>
      <c r="AS28" s="525"/>
      <c r="AT28" s="526"/>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c r="A29" s="82"/>
      <c r="B29" s="501"/>
      <c r="C29" s="501"/>
      <c r="D29" s="502"/>
      <c r="E29" s="497"/>
      <c r="F29" s="498"/>
      <c r="G29" s="498"/>
      <c r="H29" s="498"/>
      <c r="I29" s="499"/>
      <c r="J29" s="463"/>
      <c r="K29" s="464"/>
      <c r="L29" s="464"/>
      <c r="M29" s="464"/>
      <c r="N29" s="464"/>
      <c r="O29" s="465"/>
      <c r="P29" s="466"/>
      <c r="Q29" s="467"/>
      <c r="R29" s="467"/>
      <c r="S29" s="467"/>
      <c r="T29" s="467"/>
      <c r="U29" s="468"/>
      <c r="V29" s="466"/>
      <c r="W29" s="467"/>
      <c r="X29" s="467"/>
      <c r="Y29" s="467"/>
      <c r="Z29" s="467"/>
      <c r="AA29" s="468"/>
      <c r="AB29" s="484"/>
      <c r="AC29" s="485"/>
      <c r="AD29" s="485"/>
      <c r="AE29" s="485"/>
      <c r="AF29" s="485"/>
      <c r="AG29" s="486"/>
      <c r="AH29" s="475"/>
      <c r="AI29" s="476"/>
      <c r="AJ29" s="476"/>
      <c r="AK29" s="476"/>
      <c r="AL29" s="476"/>
      <c r="AM29" s="477"/>
      <c r="AN29" s="82"/>
      <c r="AO29" s="527"/>
      <c r="AP29" s="528"/>
      <c r="AQ29" s="528"/>
      <c r="AR29" s="528"/>
      <c r="AS29" s="528"/>
      <c r="AT29" s="529"/>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c r="A30" s="82"/>
      <c r="B30" s="501"/>
      <c r="C30" s="501"/>
      <c r="D30" s="502"/>
      <c r="E30" s="491" t="s">
        <v>202</v>
      </c>
      <c r="F30" s="492"/>
      <c r="G30" s="492"/>
      <c r="H30" s="492"/>
      <c r="I30" s="492"/>
      <c r="J30" s="460" t="str">
        <f>IF(AND('Mapa de Riesgos'!$H$12="Baja",'Mapa de Riesgos'!$L$12="Leve"),CONCATENATE("R",'Mapa de Riesgos'!$A$12),"")</f>
        <v/>
      </c>
      <c r="K30" s="461"/>
      <c r="L30" s="461" t="str">
        <f>IF(AND('Mapa de Riesgos'!$H$18="Baja",'Mapa de Riesgos'!$L$18="Leve"),CONCATENATE("R",'Mapa de Riesgos'!$A$18),"")</f>
        <v/>
      </c>
      <c r="M30" s="461"/>
      <c r="N30" s="461" t="str">
        <f>IF(AND('Mapa de Riesgos'!$H$24="Baja",'Mapa de Riesgos'!$L$24="Leve"),CONCATENATE("R",'Mapa de Riesgos'!$A$24),"")</f>
        <v/>
      </c>
      <c r="O30" s="462"/>
      <c r="P30" s="470" t="str">
        <f>IF(AND('Mapa de Riesgos'!$H$12="Baja",'Mapa de Riesgos'!$L$12="Menor"),CONCATENATE("R",'Mapa de Riesgos'!$A$12),"")</f>
        <v/>
      </c>
      <c r="Q30" s="470"/>
      <c r="R30" s="470" t="str">
        <f>IF(AND('Mapa de Riesgos'!$H$18="Baja",'Mapa de Riesgos'!$L$18="Menor"),CONCATENATE("R",'Mapa de Riesgos'!$A$18),"")</f>
        <v/>
      </c>
      <c r="S30" s="470"/>
      <c r="T30" s="470" t="str">
        <f>IF(AND('Mapa de Riesgos'!$H$24="Baja",'Mapa de Riesgos'!$L$24="Menor"),CONCATENATE("R",'Mapa de Riesgos'!$A$24),"")</f>
        <v/>
      </c>
      <c r="U30" s="471"/>
      <c r="V30" s="469" t="str">
        <f>IF(AND('Mapa de Riesgos'!$H$12="Baja",'Mapa de Riesgos'!$L$12="Moderado"),CONCATENATE("R",'Mapa de Riesgos'!$A$12),"")</f>
        <v/>
      </c>
      <c r="W30" s="470"/>
      <c r="X30" s="470" t="str">
        <f>IF(AND('Mapa de Riesgos'!$H$18="Baja",'Mapa de Riesgos'!$L$18="Moderado"),CONCATENATE("R",'Mapa de Riesgos'!$A$18),"")</f>
        <v/>
      </c>
      <c r="Y30" s="470"/>
      <c r="Z30" s="470" t="str">
        <f>IF(AND('Mapa de Riesgos'!$H$24="Baja",'Mapa de Riesgos'!$L$24="Moderado"),CONCATENATE("R",'Mapa de Riesgos'!$A$24),"")</f>
        <v/>
      </c>
      <c r="AA30" s="471"/>
      <c r="AB30" s="487" t="str">
        <f>IF(AND('Mapa de Riesgos'!$H$12="Baja",'Mapa de Riesgos'!$L$12="Mayor"),CONCATENATE("R",'Mapa de Riesgos'!$A$12),"")</f>
        <v/>
      </c>
      <c r="AC30" s="488"/>
      <c r="AD30" s="488" t="str">
        <f>IF(AND('Mapa de Riesgos'!$H$18="Baja",'Mapa de Riesgos'!$L$18="Mayor"),CONCATENATE("R",'Mapa de Riesgos'!$A$18),"")</f>
        <v/>
      </c>
      <c r="AE30" s="488"/>
      <c r="AF30" s="488" t="str">
        <f>IF(AND('Mapa de Riesgos'!$H$24="Baja",'Mapa de Riesgos'!$L$24="Mayor"),CONCATENATE("R",'Mapa de Riesgos'!$A$24),"")</f>
        <v/>
      </c>
      <c r="AG30" s="489"/>
      <c r="AH30" s="478" t="str">
        <f>IF(AND('Mapa de Riesgos'!$H$12="Baja",'Mapa de Riesgos'!$L$12="Catastrófico"),CONCATENATE("R",'Mapa de Riesgos'!$A$12),"")</f>
        <v/>
      </c>
      <c r="AI30" s="479"/>
      <c r="AJ30" s="479" t="str">
        <f>IF(AND('Mapa de Riesgos'!$H$18="Baja",'Mapa de Riesgos'!$L$18="Catastrófico"),CONCATENATE("R",'Mapa de Riesgos'!$A$18),"")</f>
        <v/>
      </c>
      <c r="AK30" s="479"/>
      <c r="AL30" s="479" t="str">
        <f>IF(AND('Mapa de Riesgos'!$H$24="Baja",'Mapa de Riesgos'!$L$24="Catastrófico"),CONCATENATE("R",'Mapa de Riesgos'!$A$24),"")</f>
        <v/>
      </c>
      <c r="AM30" s="480"/>
      <c r="AN30" s="82"/>
      <c r="AO30" s="530" t="s">
        <v>203</v>
      </c>
      <c r="AP30" s="531"/>
      <c r="AQ30" s="531"/>
      <c r="AR30" s="531"/>
      <c r="AS30" s="531"/>
      <c r="AT30" s="53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c r="A31" s="82"/>
      <c r="B31" s="501"/>
      <c r="C31" s="501"/>
      <c r="D31" s="502"/>
      <c r="E31" s="494"/>
      <c r="F31" s="495"/>
      <c r="G31" s="495"/>
      <c r="H31" s="495"/>
      <c r="I31" s="495"/>
      <c r="J31" s="454"/>
      <c r="K31" s="455"/>
      <c r="L31" s="455"/>
      <c r="M31" s="455"/>
      <c r="N31" s="455"/>
      <c r="O31" s="456"/>
      <c r="P31" s="464"/>
      <c r="Q31" s="464"/>
      <c r="R31" s="464"/>
      <c r="S31" s="464"/>
      <c r="T31" s="464"/>
      <c r="U31" s="465"/>
      <c r="V31" s="463"/>
      <c r="W31" s="464"/>
      <c r="X31" s="464"/>
      <c r="Y31" s="464"/>
      <c r="Z31" s="464"/>
      <c r="AA31" s="465"/>
      <c r="AB31" s="481"/>
      <c r="AC31" s="482"/>
      <c r="AD31" s="482"/>
      <c r="AE31" s="482"/>
      <c r="AF31" s="482"/>
      <c r="AG31" s="483"/>
      <c r="AH31" s="472"/>
      <c r="AI31" s="473"/>
      <c r="AJ31" s="473"/>
      <c r="AK31" s="473"/>
      <c r="AL31" s="473"/>
      <c r="AM31" s="474"/>
      <c r="AN31" s="82"/>
      <c r="AO31" s="533"/>
      <c r="AP31" s="534"/>
      <c r="AQ31" s="534"/>
      <c r="AR31" s="534"/>
      <c r="AS31" s="534"/>
      <c r="AT31" s="535"/>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c r="A32" s="82"/>
      <c r="B32" s="501"/>
      <c r="C32" s="501"/>
      <c r="D32" s="502"/>
      <c r="E32" s="494"/>
      <c r="F32" s="495"/>
      <c r="G32" s="495"/>
      <c r="H32" s="495"/>
      <c r="I32" s="495"/>
      <c r="J32" s="454" t="str">
        <f>IF(AND('Mapa de Riesgos'!$H$30="Baja",'Mapa de Riesgos'!$L$30="Leve"),CONCATENATE("R",'Mapa de Riesgos'!$A$30),"")</f>
        <v/>
      </c>
      <c r="K32" s="455"/>
      <c r="L32" s="455" t="str">
        <f>IF(AND('Mapa de Riesgos'!$H$36="Baja",'Mapa de Riesgos'!$L$36="Leve"),CONCATENATE("R",'Mapa de Riesgos'!$A$36),"")</f>
        <v/>
      </c>
      <c r="M32" s="455"/>
      <c r="N32" s="455" t="str">
        <f>IF(AND('Mapa de Riesgos'!$H$42="Baja",'Mapa de Riesgos'!$L$42="Leve"),CONCATENATE("R",'Mapa de Riesgos'!$A$42),"")</f>
        <v/>
      </c>
      <c r="O32" s="456"/>
      <c r="P32" s="464" t="str">
        <f>IF(AND('Mapa de Riesgos'!$H$30="Baja",'Mapa de Riesgos'!$L$30="Menor"),CONCATENATE("R",'Mapa de Riesgos'!$A$30),"")</f>
        <v/>
      </c>
      <c r="Q32" s="464"/>
      <c r="R32" s="464" t="str">
        <f>IF(AND('Mapa de Riesgos'!$H$36="Baja",'Mapa de Riesgos'!$L$36="Menor"),CONCATENATE("R",'Mapa de Riesgos'!$A$36),"")</f>
        <v/>
      </c>
      <c r="S32" s="464"/>
      <c r="T32" s="464" t="str">
        <f>IF(AND('Mapa de Riesgos'!$H$42="Baja",'Mapa de Riesgos'!$L$42="Menor"),CONCATENATE("R",'Mapa de Riesgos'!$A$42),"")</f>
        <v/>
      </c>
      <c r="U32" s="465"/>
      <c r="V32" s="463" t="str">
        <f>IF(AND('Mapa de Riesgos'!$H$30="Baja",'Mapa de Riesgos'!$L$30="Moderado"),CONCATENATE("R",'Mapa de Riesgos'!$A$30),"")</f>
        <v/>
      </c>
      <c r="W32" s="464"/>
      <c r="X32" s="464" t="str">
        <f>IF(AND('Mapa de Riesgos'!$H$36="Baja",'Mapa de Riesgos'!$L$36="Moderado"),CONCATENATE("R",'Mapa de Riesgos'!$A$36),"")</f>
        <v/>
      </c>
      <c r="Y32" s="464"/>
      <c r="Z32" s="464" t="str">
        <f>IF(AND('Mapa de Riesgos'!$H$42="Baja",'Mapa de Riesgos'!$L$42="Moderado"),CONCATENATE("R",'Mapa de Riesgos'!$A$42),"")</f>
        <v/>
      </c>
      <c r="AA32" s="465"/>
      <c r="AB32" s="481" t="str">
        <f>IF(AND('Mapa de Riesgos'!$H$30="Baja",'Mapa de Riesgos'!$L$30="Mayor"),CONCATENATE("R",'Mapa de Riesgos'!$A$30),"")</f>
        <v/>
      </c>
      <c r="AC32" s="482"/>
      <c r="AD32" s="482" t="str">
        <f>IF(AND('Mapa de Riesgos'!$H$36="Baja",'Mapa de Riesgos'!$L$36="Mayor"),CONCATENATE("R",'Mapa de Riesgos'!$A$36),"")</f>
        <v/>
      </c>
      <c r="AE32" s="482"/>
      <c r="AF32" s="482" t="str">
        <f>IF(AND('Mapa de Riesgos'!$H$42="Baja",'Mapa de Riesgos'!$L$42="Mayor"),CONCATENATE("R",'Mapa de Riesgos'!$A$42),"")</f>
        <v/>
      </c>
      <c r="AG32" s="483"/>
      <c r="AH32" s="472" t="str">
        <f>IF(AND('Mapa de Riesgos'!$H$30="Baja",'Mapa de Riesgos'!$L$30="Catastrófico"),CONCATENATE("R",'Mapa de Riesgos'!$A$30),"")</f>
        <v/>
      </c>
      <c r="AI32" s="473"/>
      <c r="AJ32" s="473" t="str">
        <f>IF(AND('Mapa de Riesgos'!$H$36="Baja",'Mapa de Riesgos'!$L$36="Catastrófico"),CONCATENATE("R",'Mapa de Riesgos'!$A$36),"")</f>
        <v/>
      </c>
      <c r="AK32" s="473"/>
      <c r="AL32" s="473" t="str">
        <f>IF(AND('Mapa de Riesgos'!$H$42="Baja",'Mapa de Riesgos'!$L$42="Catastrófico"),CONCATENATE("R",'Mapa de Riesgos'!$A$42),"")</f>
        <v/>
      </c>
      <c r="AM32" s="474"/>
      <c r="AN32" s="82"/>
      <c r="AO32" s="533"/>
      <c r="AP32" s="534"/>
      <c r="AQ32" s="534"/>
      <c r="AR32" s="534"/>
      <c r="AS32" s="534"/>
      <c r="AT32" s="535"/>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c r="A33" s="82"/>
      <c r="B33" s="501"/>
      <c r="C33" s="501"/>
      <c r="D33" s="502"/>
      <c r="E33" s="494"/>
      <c r="F33" s="495"/>
      <c r="G33" s="495"/>
      <c r="H33" s="495"/>
      <c r="I33" s="495"/>
      <c r="J33" s="454"/>
      <c r="K33" s="455"/>
      <c r="L33" s="455"/>
      <c r="M33" s="455"/>
      <c r="N33" s="455"/>
      <c r="O33" s="456"/>
      <c r="P33" s="464"/>
      <c r="Q33" s="464"/>
      <c r="R33" s="464"/>
      <c r="S33" s="464"/>
      <c r="T33" s="464"/>
      <c r="U33" s="465"/>
      <c r="V33" s="463"/>
      <c r="W33" s="464"/>
      <c r="X33" s="464"/>
      <c r="Y33" s="464"/>
      <c r="Z33" s="464"/>
      <c r="AA33" s="465"/>
      <c r="AB33" s="481"/>
      <c r="AC33" s="482"/>
      <c r="AD33" s="482"/>
      <c r="AE33" s="482"/>
      <c r="AF33" s="482"/>
      <c r="AG33" s="483"/>
      <c r="AH33" s="472"/>
      <c r="AI33" s="473"/>
      <c r="AJ33" s="473"/>
      <c r="AK33" s="473"/>
      <c r="AL33" s="473"/>
      <c r="AM33" s="474"/>
      <c r="AN33" s="82"/>
      <c r="AO33" s="533"/>
      <c r="AP33" s="534"/>
      <c r="AQ33" s="534"/>
      <c r="AR33" s="534"/>
      <c r="AS33" s="534"/>
      <c r="AT33" s="535"/>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c r="A34" s="82"/>
      <c r="B34" s="501"/>
      <c r="C34" s="501"/>
      <c r="D34" s="502"/>
      <c r="E34" s="494"/>
      <c r="F34" s="495"/>
      <c r="G34" s="495"/>
      <c r="H34" s="495"/>
      <c r="I34" s="495"/>
      <c r="J34" s="454" t="str">
        <f>IF(AND('Mapa de Riesgos'!$H$48="Baja",'Mapa de Riesgos'!$L$48="Leve"),CONCATENATE("R",'Mapa de Riesgos'!$A$48),"")</f>
        <v/>
      </c>
      <c r="K34" s="455"/>
      <c r="L34" s="455" t="str">
        <f>IF(AND('Mapa de Riesgos'!$H$54="Baja",'Mapa de Riesgos'!$L$54="Leve"),CONCATENATE("R",'Mapa de Riesgos'!$A$54),"")</f>
        <v/>
      </c>
      <c r="M34" s="455"/>
      <c r="N34" s="455" t="str">
        <f>IF(AND('Mapa de Riesgos'!$H$60="Baja",'Mapa de Riesgos'!$L$60="Leve"),CONCATENATE("R",'Mapa de Riesgos'!$A$60),"")</f>
        <v/>
      </c>
      <c r="O34" s="456"/>
      <c r="P34" s="464" t="str">
        <f>IF(AND('Mapa de Riesgos'!$H$48="Baja",'Mapa de Riesgos'!$L$48="Menor"),CONCATENATE("R",'Mapa de Riesgos'!$A$48),"")</f>
        <v/>
      </c>
      <c r="Q34" s="464"/>
      <c r="R34" s="464" t="str">
        <f>IF(AND('Mapa de Riesgos'!$H$54="Baja",'Mapa de Riesgos'!$L$54="Menor"),CONCATENATE("R",'Mapa de Riesgos'!$A$54),"")</f>
        <v/>
      </c>
      <c r="S34" s="464"/>
      <c r="T34" s="464" t="str">
        <f>IF(AND('Mapa de Riesgos'!$H$60="Baja",'Mapa de Riesgos'!$L$60="Menor"),CONCATENATE("R",'Mapa de Riesgos'!$A$60),"")</f>
        <v/>
      </c>
      <c r="U34" s="465"/>
      <c r="V34" s="463" t="str">
        <f>IF(AND('Mapa de Riesgos'!$H$48="Baja",'Mapa de Riesgos'!$L$48="Moderado"),CONCATENATE("R",'Mapa de Riesgos'!$A$48),"")</f>
        <v/>
      </c>
      <c r="W34" s="464"/>
      <c r="X34" s="464" t="str">
        <f>IF(AND('Mapa de Riesgos'!$H$54="Baja",'Mapa de Riesgos'!$L$54="Moderado"),CONCATENATE("R",'Mapa de Riesgos'!$A$54),"")</f>
        <v/>
      </c>
      <c r="Y34" s="464"/>
      <c r="Z34" s="464" t="str">
        <f>IF(AND('Mapa de Riesgos'!$H$60="Baja",'Mapa de Riesgos'!$L$60="Moderado"),CONCATENATE("R",'Mapa de Riesgos'!$A$60),"")</f>
        <v/>
      </c>
      <c r="AA34" s="465"/>
      <c r="AB34" s="481" t="str">
        <f>IF(AND('Mapa de Riesgos'!$H$48="Baja",'Mapa de Riesgos'!$L$48="Mayor"),CONCATENATE("R",'Mapa de Riesgos'!$A$48),"")</f>
        <v/>
      </c>
      <c r="AC34" s="482"/>
      <c r="AD34" s="482" t="str">
        <f>IF(AND('Mapa de Riesgos'!$H$54="Baja",'Mapa de Riesgos'!$L$54="Mayor"),CONCATENATE("R",'Mapa de Riesgos'!$A$54),"")</f>
        <v/>
      </c>
      <c r="AE34" s="482"/>
      <c r="AF34" s="482" t="str">
        <f>IF(AND('Mapa de Riesgos'!$H$60="Baja",'Mapa de Riesgos'!$L$60="Mayor"),CONCATENATE("R",'Mapa de Riesgos'!$A$60),"")</f>
        <v/>
      </c>
      <c r="AG34" s="483"/>
      <c r="AH34" s="472" t="str">
        <f>IF(AND('Mapa de Riesgos'!$H$48="Baja",'Mapa de Riesgos'!$L$48="Catastrófico"),CONCATENATE("R",'Mapa de Riesgos'!$A$48),"")</f>
        <v/>
      </c>
      <c r="AI34" s="473"/>
      <c r="AJ34" s="473" t="str">
        <f>IF(AND('Mapa de Riesgos'!$H$54="Baja",'Mapa de Riesgos'!$L$54="Catastrófico"),CONCATENATE("R",'Mapa de Riesgos'!$A$54),"")</f>
        <v/>
      </c>
      <c r="AK34" s="473"/>
      <c r="AL34" s="473" t="str">
        <f>IF(AND('Mapa de Riesgos'!$H$60="Baja",'Mapa de Riesgos'!$L$60="Catastrófico"),CONCATENATE("R",'Mapa de Riesgos'!$A$60),"")</f>
        <v/>
      </c>
      <c r="AM34" s="474"/>
      <c r="AN34" s="82"/>
      <c r="AO34" s="533"/>
      <c r="AP34" s="534"/>
      <c r="AQ34" s="534"/>
      <c r="AR34" s="534"/>
      <c r="AS34" s="534"/>
      <c r="AT34" s="535"/>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c r="A35" s="82"/>
      <c r="B35" s="501"/>
      <c r="C35" s="501"/>
      <c r="D35" s="502"/>
      <c r="E35" s="494"/>
      <c r="F35" s="495"/>
      <c r="G35" s="495"/>
      <c r="H35" s="495"/>
      <c r="I35" s="495"/>
      <c r="J35" s="454"/>
      <c r="K35" s="455"/>
      <c r="L35" s="455"/>
      <c r="M35" s="455"/>
      <c r="N35" s="455"/>
      <c r="O35" s="456"/>
      <c r="P35" s="464"/>
      <c r="Q35" s="464"/>
      <c r="R35" s="464"/>
      <c r="S35" s="464"/>
      <c r="T35" s="464"/>
      <c r="U35" s="465"/>
      <c r="V35" s="463"/>
      <c r="W35" s="464"/>
      <c r="X35" s="464"/>
      <c r="Y35" s="464"/>
      <c r="Z35" s="464"/>
      <c r="AA35" s="465"/>
      <c r="AB35" s="481"/>
      <c r="AC35" s="482"/>
      <c r="AD35" s="482"/>
      <c r="AE35" s="482"/>
      <c r="AF35" s="482"/>
      <c r="AG35" s="483"/>
      <c r="AH35" s="472"/>
      <c r="AI35" s="473"/>
      <c r="AJ35" s="473"/>
      <c r="AK35" s="473"/>
      <c r="AL35" s="473"/>
      <c r="AM35" s="474"/>
      <c r="AN35" s="82"/>
      <c r="AO35" s="533"/>
      <c r="AP35" s="534"/>
      <c r="AQ35" s="534"/>
      <c r="AR35" s="534"/>
      <c r="AS35" s="534"/>
      <c r="AT35" s="535"/>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c r="A36" s="82"/>
      <c r="B36" s="501"/>
      <c r="C36" s="501"/>
      <c r="D36" s="502"/>
      <c r="E36" s="494"/>
      <c r="F36" s="495"/>
      <c r="G36" s="495"/>
      <c r="H36" s="495"/>
      <c r="I36" s="495"/>
      <c r="J36" s="454" t="str">
        <f>IF(AND('Mapa de Riesgos'!$H$66="Baja",'Mapa de Riesgos'!$L$66="Leve"),CONCATENATE("R",'Mapa de Riesgos'!$A$66),"")</f>
        <v/>
      </c>
      <c r="K36" s="455"/>
      <c r="L36" s="455" t="str">
        <f>IF(AND('Mapa de Riesgos'!$H$72="Baja",'Mapa de Riesgos'!$L$72="Leve"),CONCATENATE("R",'Mapa de Riesgos'!$A$72),"")</f>
        <v/>
      </c>
      <c r="M36" s="455"/>
      <c r="N36" s="455" t="str">
        <f>IF(AND('Mapa de Riesgos'!$H$78="Baja",'Mapa de Riesgos'!$L$78="Leve"),CONCATENATE("R",'Mapa de Riesgos'!$A$78),"")</f>
        <v/>
      </c>
      <c r="O36" s="456"/>
      <c r="P36" s="464" t="str">
        <f>IF(AND('Mapa de Riesgos'!$H$66="Baja",'Mapa de Riesgos'!$L$66="Menor"),CONCATENATE("R",'Mapa de Riesgos'!$A$66),"")</f>
        <v/>
      </c>
      <c r="Q36" s="464"/>
      <c r="R36" s="464" t="str">
        <f>IF(AND('Mapa de Riesgos'!$H$72="Baja",'Mapa de Riesgos'!$L$72="Menor"),CONCATENATE("R",'Mapa de Riesgos'!$A$72),"")</f>
        <v/>
      </c>
      <c r="S36" s="464"/>
      <c r="T36" s="464" t="str">
        <f>IF(AND('Mapa de Riesgos'!$H$78="Baja",'Mapa de Riesgos'!$L$78="Menor"),CONCATENATE("R",'Mapa de Riesgos'!$A$78),"")</f>
        <v/>
      </c>
      <c r="U36" s="465"/>
      <c r="V36" s="463" t="str">
        <f>IF(AND('Mapa de Riesgos'!$H$66="Baja",'Mapa de Riesgos'!$L$66="Moderado"),CONCATENATE("R",'Mapa de Riesgos'!$A$66),"")</f>
        <v/>
      </c>
      <c r="W36" s="464"/>
      <c r="X36" s="464" t="str">
        <f>IF(AND('Mapa de Riesgos'!$H$72="Baja",'Mapa de Riesgos'!$L$72="Moderado"),CONCATENATE("R",'Mapa de Riesgos'!$A$72),"")</f>
        <v/>
      </c>
      <c r="Y36" s="464"/>
      <c r="Z36" s="464" t="str">
        <f>IF(AND('Mapa de Riesgos'!$H$78="Baja",'Mapa de Riesgos'!$L$78="Moderado"),CONCATENATE("R",'Mapa de Riesgos'!$A$78),"")</f>
        <v/>
      </c>
      <c r="AA36" s="465"/>
      <c r="AB36" s="481" t="str">
        <f>IF(AND('Mapa de Riesgos'!$H$66="Baja",'Mapa de Riesgos'!$L$66="Mayor"),CONCATENATE("R",'Mapa de Riesgos'!$A$66),"")</f>
        <v/>
      </c>
      <c r="AC36" s="482"/>
      <c r="AD36" s="482" t="str">
        <f>IF(AND('Mapa de Riesgos'!$H$72="Baja",'Mapa de Riesgos'!$L$72="Mayor"),CONCATENATE("R",'Mapa de Riesgos'!$A$72),"")</f>
        <v/>
      </c>
      <c r="AE36" s="482"/>
      <c r="AF36" s="482" t="str">
        <f>IF(AND('Mapa de Riesgos'!$H$78="Baja",'Mapa de Riesgos'!$L$78="Mayor"),CONCATENATE("R",'Mapa de Riesgos'!$A$78),"")</f>
        <v/>
      </c>
      <c r="AG36" s="483"/>
      <c r="AH36" s="472" t="str">
        <f>IF(AND('Mapa de Riesgos'!$H$66="Baja",'Mapa de Riesgos'!$L$66="Catastrófico"),CONCATENATE("R",'Mapa de Riesgos'!$A$66),"")</f>
        <v/>
      </c>
      <c r="AI36" s="473"/>
      <c r="AJ36" s="473" t="str">
        <f>IF(AND('Mapa de Riesgos'!$H$72="Baja",'Mapa de Riesgos'!$L$72="Catastrófico"),CONCATENATE("R",'Mapa de Riesgos'!$A$72),"")</f>
        <v/>
      </c>
      <c r="AK36" s="473"/>
      <c r="AL36" s="473" t="str">
        <f>IF(AND('Mapa de Riesgos'!$H$78="Baja",'Mapa de Riesgos'!$L$78="Catastrófico"),CONCATENATE("R",'Mapa de Riesgos'!$A$78),"")</f>
        <v/>
      </c>
      <c r="AM36" s="474"/>
      <c r="AN36" s="82"/>
      <c r="AO36" s="533"/>
      <c r="AP36" s="534"/>
      <c r="AQ36" s="534"/>
      <c r="AR36" s="534"/>
      <c r="AS36" s="534"/>
      <c r="AT36" s="535"/>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c r="A37" s="82"/>
      <c r="B37" s="501"/>
      <c r="C37" s="501"/>
      <c r="D37" s="502"/>
      <c r="E37" s="497"/>
      <c r="F37" s="498"/>
      <c r="G37" s="498"/>
      <c r="H37" s="498"/>
      <c r="I37" s="498"/>
      <c r="J37" s="457"/>
      <c r="K37" s="458"/>
      <c r="L37" s="458"/>
      <c r="M37" s="458"/>
      <c r="N37" s="458"/>
      <c r="O37" s="459"/>
      <c r="P37" s="467"/>
      <c r="Q37" s="467"/>
      <c r="R37" s="467"/>
      <c r="S37" s="467"/>
      <c r="T37" s="467"/>
      <c r="U37" s="468"/>
      <c r="V37" s="466"/>
      <c r="W37" s="467"/>
      <c r="X37" s="467"/>
      <c r="Y37" s="467"/>
      <c r="Z37" s="467"/>
      <c r="AA37" s="468"/>
      <c r="AB37" s="484"/>
      <c r="AC37" s="485"/>
      <c r="AD37" s="485"/>
      <c r="AE37" s="485"/>
      <c r="AF37" s="485"/>
      <c r="AG37" s="486"/>
      <c r="AH37" s="475"/>
      <c r="AI37" s="476"/>
      <c r="AJ37" s="476"/>
      <c r="AK37" s="476"/>
      <c r="AL37" s="476"/>
      <c r="AM37" s="477"/>
      <c r="AN37" s="82"/>
      <c r="AO37" s="536"/>
      <c r="AP37" s="537"/>
      <c r="AQ37" s="537"/>
      <c r="AR37" s="537"/>
      <c r="AS37" s="537"/>
      <c r="AT37" s="538"/>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c r="A38" s="82"/>
      <c r="B38" s="501"/>
      <c r="C38" s="501"/>
      <c r="D38" s="502"/>
      <c r="E38" s="491" t="s">
        <v>204</v>
      </c>
      <c r="F38" s="492"/>
      <c r="G38" s="492"/>
      <c r="H38" s="492"/>
      <c r="I38" s="493"/>
      <c r="J38" s="460" t="str">
        <f>IF(AND('Mapa de Riesgos'!$H$12="Muy Baja",'Mapa de Riesgos'!$L$12="Leve"),CONCATENATE("R",'Mapa de Riesgos'!$A$12),"")</f>
        <v/>
      </c>
      <c r="K38" s="461"/>
      <c r="L38" s="461" t="str">
        <f>IF(AND('Mapa de Riesgos'!$H$18="Muy Baja",'Mapa de Riesgos'!$L$18="Leve"),CONCATENATE("R",'Mapa de Riesgos'!$A$18),"")</f>
        <v/>
      </c>
      <c r="M38" s="461"/>
      <c r="N38" s="461" t="str">
        <f>IF(AND('Mapa de Riesgos'!$H$24="Muy Baja",'Mapa de Riesgos'!$L$24="Leve"),CONCATENATE("R",'Mapa de Riesgos'!$A$24),"")</f>
        <v/>
      </c>
      <c r="O38" s="462"/>
      <c r="P38" s="460" t="str">
        <f>IF(AND('Mapa de Riesgos'!$H$12="Muy Baja",'Mapa de Riesgos'!$L$12="Menor"),CONCATENATE("R",'Mapa de Riesgos'!$A$12),"")</f>
        <v/>
      </c>
      <c r="Q38" s="461"/>
      <c r="R38" s="461" t="str">
        <f>IF(AND('Mapa de Riesgos'!$H$18="Muy Baja",'Mapa de Riesgos'!$L$18="Menor"),CONCATENATE("R",'Mapa de Riesgos'!$A$18),"")</f>
        <v/>
      </c>
      <c r="S38" s="461"/>
      <c r="T38" s="461" t="str">
        <f>IF(AND('Mapa de Riesgos'!$H$24="Muy Baja",'Mapa de Riesgos'!$L$24="Menor"),CONCATENATE("R",'Mapa de Riesgos'!$A$24),"")</f>
        <v/>
      </c>
      <c r="U38" s="462"/>
      <c r="V38" s="469" t="str">
        <f>IF(AND('Mapa de Riesgos'!$H$12="Muy Baja",'Mapa de Riesgos'!$L$12="Moderado"),CONCATENATE("R",'Mapa de Riesgos'!$A$12),"")</f>
        <v/>
      </c>
      <c r="W38" s="470"/>
      <c r="X38" s="470" t="str">
        <f>IF(AND('Mapa de Riesgos'!$H$18="Muy Baja",'Mapa de Riesgos'!$L$18="Moderado"),CONCATENATE("R",'Mapa de Riesgos'!$A$18),"")</f>
        <v/>
      </c>
      <c r="Y38" s="470"/>
      <c r="Z38" s="470" t="str">
        <f>IF(AND('Mapa de Riesgos'!$H$24="Muy Baja",'Mapa de Riesgos'!$L$24="Moderado"),CONCATENATE("R",'Mapa de Riesgos'!$A$24),"")</f>
        <v/>
      </c>
      <c r="AA38" s="471"/>
      <c r="AB38" s="487" t="str">
        <f>IF(AND('Mapa de Riesgos'!$H$12="Muy Baja",'Mapa de Riesgos'!$L$12="Mayor"),CONCATENATE("R",'Mapa de Riesgos'!$A$12),"")</f>
        <v/>
      </c>
      <c r="AC38" s="488"/>
      <c r="AD38" s="488" t="str">
        <f>IF(AND('Mapa de Riesgos'!$H$18="Muy Baja",'Mapa de Riesgos'!$L$18="Mayor"),CONCATENATE("R",'Mapa de Riesgos'!$A$18),"")</f>
        <v/>
      </c>
      <c r="AE38" s="488"/>
      <c r="AF38" s="488" t="str">
        <f>IF(AND('Mapa de Riesgos'!$H$24="Muy Baja",'Mapa de Riesgos'!$L$24="Mayor"),CONCATENATE("R",'Mapa de Riesgos'!$A$24),"")</f>
        <v/>
      </c>
      <c r="AG38" s="489"/>
      <c r="AH38" s="478" t="str">
        <f>IF(AND('Mapa de Riesgos'!$H$12="Muy Baja",'Mapa de Riesgos'!$L$12="Catastrófico"),CONCATENATE("R",'Mapa de Riesgos'!$A$12),"")</f>
        <v/>
      </c>
      <c r="AI38" s="479"/>
      <c r="AJ38" s="479" t="str">
        <f>IF(AND('Mapa de Riesgos'!$H$18="Muy Baja",'Mapa de Riesgos'!$L$18="Catastrófico"),CONCATENATE("R",'Mapa de Riesgos'!$A$18),"")</f>
        <v/>
      </c>
      <c r="AK38" s="479"/>
      <c r="AL38" s="479" t="str">
        <f>IF(AND('Mapa de Riesgos'!$H$24="Muy Baja",'Mapa de Riesgos'!$L$24="Catastrófico"),CONCATENATE("R",'Mapa de Riesgos'!$A$24),"")</f>
        <v/>
      </c>
      <c r="AM38" s="480"/>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c r="A39" s="82"/>
      <c r="B39" s="501"/>
      <c r="C39" s="501"/>
      <c r="D39" s="502"/>
      <c r="E39" s="494"/>
      <c r="F39" s="495"/>
      <c r="G39" s="495"/>
      <c r="H39" s="495"/>
      <c r="I39" s="496"/>
      <c r="J39" s="454"/>
      <c r="K39" s="455"/>
      <c r="L39" s="455"/>
      <c r="M39" s="455"/>
      <c r="N39" s="455"/>
      <c r="O39" s="456"/>
      <c r="P39" s="454"/>
      <c r="Q39" s="455"/>
      <c r="R39" s="455"/>
      <c r="S39" s="455"/>
      <c r="T39" s="455"/>
      <c r="U39" s="456"/>
      <c r="V39" s="463"/>
      <c r="W39" s="464"/>
      <c r="X39" s="464"/>
      <c r="Y39" s="464"/>
      <c r="Z39" s="464"/>
      <c r="AA39" s="465"/>
      <c r="AB39" s="481"/>
      <c r="AC39" s="482"/>
      <c r="AD39" s="482"/>
      <c r="AE39" s="482"/>
      <c r="AF39" s="482"/>
      <c r="AG39" s="483"/>
      <c r="AH39" s="472"/>
      <c r="AI39" s="473"/>
      <c r="AJ39" s="473"/>
      <c r="AK39" s="473"/>
      <c r="AL39" s="473"/>
      <c r="AM39" s="474"/>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c r="A40" s="82"/>
      <c r="B40" s="501"/>
      <c r="C40" s="501"/>
      <c r="D40" s="502"/>
      <c r="E40" s="494"/>
      <c r="F40" s="495"/>
      <c r="G40" s="495"/>
      <c r="H40" s="495"/>
      <c r="I40" s="496"/>
      <c r="J40" s="454" t="str">
        <f>IF(AND('Mapa de Riesgos'!$H$30="Muy Baja",'Mapa de Riesgos'!$L$30="Leve"),CONCATENATE("R",'Mapa de Riesgos'!$A$30),"")</f>
        <v/>
      </c>
      <c r="K40" s="455"/>
      <c r="L40" s="455" t="str">
        <f>IF(AND('Mapa de Riesgos'!$H$36="Muy Baja",'Mapa de Riesgos'!$L$36="Leve"),CONCATENATE("R",'Mapa de Riesgos'!$A$36),"")</f>
        <v/>
      </c>
      <c r="M40" s="455"/>
      <c r="N40" s="455" t="str">
        <f>IF(AND('Mapa de Riesgos'!$H$42="Muy Baja",'Mapa de Riesgos'!$L$42="Leve"),CONCATENATE("R",'Mapa de Riesgos'!$A$42),"")</f>
        <v/>
      </c>
      <c r="O40" s="456"/>
      <c r="P40" s="454" t="str">
        <f>IF(AND('Mapa de Riesgos'!$H$30="Muy Baja",'Mapa de Riesgos'!$L$30="Menor"),CONCATENATE("R",'Mapa de Riesgos'!$A$30),"")</f>
        <v/>
      </c>
      <c r="Q40" s="455"/>
      <c r="R40" s="455" t="str">
        <f>IF(AND('Mapa de Riesgos'!$H$36="Muy Baja",'Mapa de Riesgos'!$L$36="Menor"),CONCATENATE("R",'Mapa de Riesgos'!$A$36),"")</f>
        <v/>
      </c>
      <c r="S40" s="455"/>
      <c r="T40" s="455" t="str">
        <f>IF(AND('Mapa de Riesgos'!$H$42="Muy Baja",'Mapa de Riesgos'!$L$42="Menor"),CONCATENATE("R",'Mapa de Riesgos'!$A$42),"")</f>
        <v/>
      </c>
      <c r="U40" s="456"/>
      <c r="V40" s="463" t="str">
        <f>IF(AND('Mapa de Riesgos'!$H$30="Muy Baja",'Mapa de Riesgos'!$L$30="Moderado"),CONCATENATE("R",'Mapa de Riesgos'!$A$30),"")</f>
        <v/>
      </c>
      <c r="W40" s="464"/>
      <c r="X40" s="464" t="str">
        <f>IF(AND('Mapa de Riesgos'!$H$36="Muy Baja",'Mapa de Riesgos'!$L$36="Moderado"),CONCATENATE("R",'Mapa de Riesgos'!$A$36),"")</f>
        <v/>
      </c>
      <c r="Y40" s="464"/>
      <c r="Z40" s="464" t="str">
        <f>IF(AND('Mapa de Riesgos'!$H$42="Muy Baja",'Mapa de Riesgos'!$L$42="Moderado"),CONCATENATE("R",'Mapa de Riesgos'!$A$42),"")</f>
        <v/>
      </c>
      <c r="AA40" s="465"/>
      <c r="AB40" s="481" t="str">
        <f>IF(AND('Mapa de Riesgos'!$H$30="Muy Baja",'Mapa de Riesgos'!$L$30="Mayor"),CONCATENATE("R",'Mapa de Riesgos'!$A$30),"")</f>
        <v/>
      </c>
      <c r="AC40" s="482"/>
      <c r="AD40" s="482" t="str">
        <f>IF(AND('Mapa de Riesgos'!$H$36="Muy Baja",'Mapa de Riesgos'!$L$36="Mayor"),CONCATENATE("R",'Mapa de Riesgos'!$A$36),"")</f>
        <v/>
      </c>
      <c r="AE40" s="482"/>
      <c r="AF40" s="482" t="str">
        <f>IF(AND('Mapa de Riesgos'!$H$42="Muy Baja",'Mapa de Riesgos'!$L$42="Mayor"),CONCATENATE("R",'Mapa de Riesgos'!$A$42),"")</f>
        <v/>
      </c>
      <c r="AG40" s="483"/>
      <c r="AH40" s="472" t="str">
        <f>IF(AND('Mapa de Riesgos'!$H$30="Muy Baja",'Mapa de Riesgos'!$L$30="Catastrófico"),CONCATENATE("R",'Mapa de Riesgos'!$A$30),"")</f>
        <v/>
      </c>
      <c r="AI40" s="473"/>
      <c r="AJ40" s="473" t="str">
        <f>IF(AND('Mapa de Riesgos'!$H$36="Muy Baja",'Mapa de Riesgos'!$L$36="Catastrófico"),CONCATENATE("R",'Mapa de Riesgos'!$A$36),"")</f>
        <v/>
      </c>
      <c r="AK40" s="473"/>
      <c r="AL40" s="473" t="str">
        <f>IF(AND('Mapa de Riesgos'!$H$42="Muy Baja",'Mapa de Riesgos'!$L$42="Catastrófico"),CONCATENATE("R",'Mapa de Riesgos'!$A$42),"")</f>
        <v/>
      </c>
      <c r="AM40" s="474"/>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c r="A41" s="82"/>
      <c r="B41" s="501"/>
      <c r="C41" s="501"/>
      <c r="D41" s="502"/>
      <c r="E41" s="494"/>
      <c r="F41" s="495"/>
      <c r="G41" s="495"/>
      <c r="H41" s="495"/>
      <c r="I41" s="496"/>
      <c r="J41" s="454"/>
      <c r="K41" s="455"/>
      <c r="L41" s="455"/>
      <c r="M41" s="455"/>
      <c r="N41" s="455"/>
      <c r="O41" s="456"/>
      <c r="P41" s="454"/>
      <c r="Q41" s="455"/>
      <c r="R41" s="455"/>
      <c r="S41" s="455"/>
      <c r="T41" s="455"/>
      <c r="U41" s="456"/>
      <c r="V41" s="463"/>
      <c r="W41" s="464"/>
      <c r="X41" s="464"/>
      <c r="Y41" s="464"/>
      <c r="Z41" s="464"/>
      <c r="AA41" s="465"/>
      <c r="AB41" s="481"/>
      <c r="AC41" s="482"/>
      <c r="AD41" s="482"/>
      <c r="AE41" s="482"/>
      <c r="AF41" s="482"/>
      <c r="AG41" s="483"/>
      <c r="AH41" s="472"/>
      <c r="AI41" s="473"/>
      <c r="AJ41" s="473"/>
      <c r="AK41" s="473"/>
      <c r="AL41" s="473"/>
      <c r="AM41" s="474"/>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c r="A42" s="82"/>
      <c r="B42" s="501"/>
      <c r="C42" s="501"/>
      <c r="D42" s="502"/>
      <c r="E42" s="494"/>
      <c r="F42" s="495"/>
      <c r="G42" s="495"/>
      <c r="H42" s="495"/>
      <c r="I42" s="496"/>
      <c r="J42" s="454" t="str">
        <f>IF(AND('Mapa de Riesgos'!$H$48="Muy Baja",'Mapa de Riesgos'!$L$48="Leve"),CONCATENATE("R",'Mapa de Riesgos'!$A$48),"")</f>
        <v/>
      </c>
      <c r="K42" s="455"/>
      <c r="L42" s="455" t="str">
        <f>IF(AND('Mapa de Riesgos'!$H$54="Muy Baja",'Mapa de Riesgos'!$L$54="Leve"),CONCATENATE("R",'Mapa de Riesgos'!$A$54),"")</f>
        <v/>
      </c>
      <c r="M42" s="455"/>
      <c r="N42" s="455" t="str">
        <f>IF(AND('Mapa de Riesgos'!$H$60="Muy Baja",'Mapa de Riesgos'!$L$60="Leve"),CONCATENATE("R",'Mapa de Riesgos'!$A$60),"")</f>
        <v/>
      </c>
      <c r="O42" s="456"/>
      <c r="P42" s="454" t="str">
        <f>IF(AND('Mapa de Riesgos'!$H$48="Muy Baja",'Mapa de Riesgos'!$L$48="Menor"),CONCATENATE("R",'Mapa de Riesgos'!$A$48),"")</f>
        <v/>
      </c>
      <c r="Q42" s="455"/>
      <c r="R42" s="455" t="str">
        <f>IF(AND('Mapa de Riesgos'!$H$54="Muy Baja",'Mapa de Riesgos'!$L$54="Menor"),CONCATENATE("R",'Mapa de Riesgos'!$A$54),"")</f>
        <v/>
      </c>
      <c r="S42" s="455"/>
      <c r="T42" s="455" t="str">
        <f>IF(AND('Mapa de Riesgos'!$H$60="Muy Baja",'Mapa de Riesgos'!$L$60="Menor"),CONCATENATE("R",'Mapa de Riesgos'!$A$60),"")</f>
        <v/>
      </c>
      <c r="U42" s="456"/>
      <c r="V42" s="463" t="str">
        <f>IF(AND('Mapa de Riesgos'!$H$48="Muy Baja",'Mapa de Riesgos'!$L$48="Moderado"),CONCATENATE("R",'Mapa de Riesgos'!$A$48),"")</f>
        <v/>
      </c>
      <c r="W42" s="464"/>
      <c r="X42" s="464" t="str">
        <f>IF(AND('Mapa de Riesgos'!$H$54="Muy Baja",'Mapa de Riesgos'!$L$54="Moderado"),CONCATENATE("R",'Mapa de Riesgos'!$A$54),"")</f>
        <v/>
      </c>
      <c r="Y42" s="464"/>
      <c r="Z42" s="464" t="str">
        <f>IF(AND('Mapa de Riesgos'!$H$60="Muy Baja",'Mapa de Riesgos'!$L$60="Moderado"),CONCATENATE("R",'Mapa de Riesgos'!$A$60),"")</f>
        <v/>
      </c>
      <c r="AA42" s="465"/>
      <c r="AB42" s="481" t="str">
        <f>IF(AND('Mapa de Riesgos'!$H$48="Muy Baja",'Mapa de Riesgos'!$L$48="Mayor"),CONCATENATE("R",'Mapa de Riesgos'!$A$48),"")</f>
        <v/>
      </c>
      <c r="AC42" s="482"/>
      <c r="AD42" s="482" t="str">
        <f>IF(AND('Mapa de Riesgos'!$H$54="Muy Baja",'Mapa de Riesgos'!$L$54="Mayor"),CONCATENATE("R",'Mapa de Riesgos'!$A$54),"")</f>
        <v/>
      </c>
      <c r="AE42" s="482"/>
      <c r="AF42" s="482" t="str">
        <f>IF(AND('Mapa de Riesgos'!$H$60="Muy Baja",'Mapa de Riesgos'!$L$60="Mayor"),CONCATENATE("R",'Mapa de Riesgos'!$A$60),"")</f>
        <v/>
      </c>
      <c r="AG42" s="483"/>
      <c r="AH42" s="472" t="str">
        <f>IF(AND('Mapa de Riesgos'!$H$48="Muy Baja",'Mapa de Riesgos'!$L$48="Catastrófico"),CONCATENATE("R",'Mapa de Riesgos'!$A$48),"")</f>
        <v/>
      </c>
      <c r="AI42" s="473"/>
      <c r="AJ42" s="473" t="str">
        <f>IF(AND('Mapa de Riesgos'!$H$54="Muy Baja",'Mapa de Riesgos'!$L$54="Catastrófico"),CONCATENATE("R",'Mapa de Riesgos'!$A$54),"")</f>
        <v/>
      </c>
      <c r="AK42" s="473"/>
      <c r="AL42" s="473" t="str">
        <f>IF(AND('Mapa de Riesgos'!$H$60="Muy Baja",'Mapa de Riesgos'!$L$60="Catastrófico"),CONCATENATE("R",'Mapa de Riesgos'!$A$60),"")</f>
        <v/>
      </c>
      <c r="AM42" s="474"/>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c r="A43" s="82"/>
      <c r="B43" s="501"/>
      <c r="C43" s="501"/>
      <c r="D43" s="502"/>
      <c r="E43" s="494"/>
      <c r="F43" s="495"/>
      <c r="G43" s="495"/>
      <c r="H43" s="495"/>
      <c r="I43" s="496"/>
      <c r="J43" s="454"/>
      <c r="K43" s="455"/>
      <c r="L43" s="455"/>
      <c r="M43" s="455"/>
      <c r="N43" s="455"/>
      <c r="O43" s="456"/>
      <c r="P43" s="454"/>
      <c r="Q43" s="455"/>
      <c r="R43" s="455"/>
      <c r="S43" s="455"/>
      <c r="T43" s="455"/>
      <c r="U43" s="456"/>
      <c r="V43" s="463"/>
      <c r="W43" s="464"/>
      <c r="X43" s="464"/>
      <c r="Y43" s="464"/>
      <c r="Z43" s="464"/>
      <c r="AA43" s="465"/>
      <c r="AB43" s="481"/>
      <c r="AC43" s="482"/>
      <c r="AD43" s="482"/>
      <c r="AE43" s="482"/>
      <c r="AF43" s="482"/>
      <c r="AG43" s="483"/>
      <c r="AH43" s="472"/>
      <c r="AI43" s="473"/>
      <c r="AJ43" s="473"/>
      <c r="AK43" s="473"/>
      <c r="AL43" s="473"/>
      <c r="AM43" s="474"/>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c r="A44" s="82"/>
      <c r="B44" s="501"/>
      <c r="C44" s="501"/>
      <c r="D44" s="502"/>
      <c r="E44" s="494"/>
      <c r="F44" s="495"/>
      <c r="G44" s="495"/>
      <c r="H44" s="495"/>
      <c r="I44" s="496"/>
      <c r="J44" s="454" t="str">
        <f>IF(AND('Mapa de Riesgos'!$H$66="Muy Baja",'Mapa de Riesgos'!$L$66="Leve"),CONCATENATE("R",'Mapa de Riesgos'!$A$66),"")</f>
        <v/>
      </c>
      <c r="K44" s="455"/>
      <c r="L44" s="455" t="str">
        <f>IF(AND('Mapa de Riesgos'!$H$72="Muy Baja",'Mapa de Riesgos'!$L$72="Leve"),CONCATENATE("R",'Mapa de Riesgos'!$A$72),"")</f>
        <v/>
      </c>
      <c r="M44" s="455"/>
      <c r="N44" s="455" t="str">
        <f>IF(AND('Mapa de Riesgos'!$H$78="Muy Baja",'Mapa de Riesgos'!$L$78="Leve"),CONCATENATE("R",'Mapa de Riesgos'!$A$78),"")</f>
        <v/>
      </c>
      <c r="O44" s="456"/>
      <c r="P44" s="454" t="str">
        <f>IF(AND('Mapa de Riesgos'!$H$66="Muy Baja",'Mapa de Riesgos'!$L$66="Menor"),CONCATENATE("R",'Mapa de Riesgos'!$A$66),"")</f>
        <v/>
      </c>
      <c r="Q44" s="455"/>
      <c r="R44" s="455" t="str">
        <f>IF(AND('Mapa de Riesgos'!$H$72="Muy Baja",'Mapa de Riesgos'!$L$72="Menor"),CONCATENATE("R",'Mapa de Riesgos'!$A$72),"")</f>
        <v/>
      </c>
      <c r="S44" s="455"/>
      <c r="T44" s="455" t="str">
        <f>IF(AND('Mapa de Riesgos'!$H$78="Muy Baja",'Mapa de Riesgos'!$L$78="Menor"),CONCATENATE("R",'Mapa de Riesgos'!$A$78),"")</f>
        <v/>
      </c>
      <c r="U44" s="456"/>
      <c r="V44" s="463" t="str">
        <f>IF(AND('Mapa de Riesgos'!$H$66="Muy Baja",'Mapa de Riesgos'!$L$66="Moderado"),CONCATENATE("R",'Mapa de Riesgos'!$A$66),"")</f>
        <v/>
      </c>
      <c r="W44" s="464"/>
      <c r="X44" s="464" t="str">
        <f>IF(AND('Mapa de Riesgos'!$H$72="Muy Baja",'Mapa de Riesgos'!$L$72="Moderado"),CONCATENATE("R",'Mapa de Riesgos'!$A$72),"")</f>
        <v/>
      </c>
      <c r="Y44" s="464"/>
      <c r="Z44" s="464" t="str">
        <f>IF(AND('Mapa de Riesgos'!$H$78="Muy Baja",'Mapa de Riesgos'!$L$78="Moderado"),CONCATENATE("R",'Mapa de Riesgos'!$A$78),"")</f>
        <v/>
      </c>
      <c r="AA44" s="465"/>
      <c r="AB44" s="481" t="str">
        <f>IF(AND('Mapa de Riesgos'!$H$66="Muy Baja",'Mapa de Riesgos'!$L$66="Mayor"),CONCATENATE("R",'Mapa de Riesgos'!$A$66),"")</f>
        <v/>
      </c>
      <c r="AC44" s="482"/>
      <c r="AD44" s="482" t="str">
        <f>IF(AND('Mapa de Riesgos'!$H$72="Muy Baja",'Mapa de Riesgos'!$L$72="Mayor"),CONCATENATE("R",'Mapa de Riesgos'!$A$72),"")</f>
        <v/>
      </c>
      <c r="AE44" s="482"/>
      <c r="AF44" s="482" t="str">
        <f>IF(AND('Mapa de Riesgos'!$H$78="Muy Baja",'Mapa de Riesgos'!$L$78="Mayor"),CONCATENATE("R",'Mapa de Riesgos'!$A$78),"")</f>
        <v/>
      </c>
      <c r="AG44" s="483"/>
      <c r="AH44" s="472" t="str">
        <f>IF(AND('Mapa de Riesgos'!$H$66="Muy Baja",'Mapa de Riesgos'!$L$66="Catastrófico"),CONCATENATE("R",'Mapa de Riesgos'!$A$66),"")</f>
        <v/>
      </c>
      <c r="AI44" s="473"/>
      <c r="AJ44" s="473" t="str">
        <f>IF(AND('Mapa de Riesgos'!$H$72="Muy Baja",'Mapa de Riesgos'!$L$72="Catastrófico"),CONCATENATE("R",'Mapa de Riesgos'!$A$72),"")</f>
        <v/>
      </c>
      <c r="AK44" s="473"/>
      <c r="AL44" s="473" t="str">
        <f>IF(AND('Mapa de Riesgos'!$H$78="Muy Baja",'Mapa de Riesgos'!$L$78="Catastrófico"),CONCATENATE("R",'Mapa de Riesgos'!$A$78),"")</f>
        <v/>
      </c>
      <c r="AM44" s="474"/>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c r="A45" s="82"/>
      <c r="B45" s="501"/>
      <c r="C45" s="501"/>
      <c r="D45" s="502"/>
      <c r="E45" s="497"/>
      <c r="F45" s="498"/>
      <c r="G45" s="498"/>
      <c r="H45" s="498"/>
      <c r="I45" s="499"/>
      <c r="J45" s="457"/>
      <c r="K45" s="458"/>
      <c r="L45" s="458"/>
      <c r="M45" s="458"/>
      <c r="N45" s="458"/>
      <c r="O45" s="459"/>
      <c r="P45" s="457"/>
      <c r="Q45" s="458"/>
      <c r="R45" s="458"/>
      <c r="S45" s="458"/>
      <c r="T45" s="458"/>
      <c r="U45" s="459"/>
      <c r="V45" s="466"/>
      <c r="W45" s="467"/>
      <c r="X45" s="467"/>
      <c r="Y45" s="467"/>
      <c r="Z45" s="467"/>
      <c r="AA45" s="468"/>
      <c r="AB45" s="484"/>
      <c r="AC45" s="485"/>
      <c r="AD45" s="485"/>
      <c r="AE45" s="485"/>
      <c r="AF45" s="485"/>
      <c r="AG45" s="486"/>
      <c r="AH45" s="475"/>
      <c r="AI45" s="476"/>
      <c r="AJ45" s="476"/>
      <c r="AK45" s="476"/>
      <c r="AL45" s="476"/>
      <c r="AM45" s="477"/>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c r="A46" s="82"/>
      <c r="B46" s="82"/>
      <c r="C46" s="82"/>
      <c r="D46" s="82"/>
      <c r="E46" s="82"/>
      <c r="F46" s="82"/>
      <c r="G46" s="82"/>
      <c r="H46" s="82"/>
      <c r="I46" s="82"/>
      <c r="J46" s="491" t="s">
        <v>205</v>
      </c>
      <c r="K46" s="492"/>
      <c r="L46" s="492"/>
      <c r="M46" s="492"/>
      <c r="N46" s="492"/>
      <c r="O46" s="493"/>
      <c r="P46" s="491" t="s">
        <v>206</v>
      </c>
      <c r="Q46" s="492"/>
      <c r="R46" s="492"/>
      <c r="S46" s="492"/>
      <c r="T46" s="492"/>
      <c r="U46" s="493"/>
      <c r="V46" s="491" t="s">
        <v>207</v>
      </c>
      <c r="W46" s="492"/>
      <c r="X46" s="492"/>
      <c r="Y46" s="492"/>
      <c r="Z46" s="492"/>
      <c r="AA46" s="493"/>
      <c r="AB46" s="491" t="s">
        <v>208</v>
      </c>
      <c r="AC46" s="500"/>
      <c r="AD46" s="492"/>
      <c r="AE46" s="492"/>
      <c r="AF46" s="492"/>
      <c r="AG46" s="493"/>
      <c r="AH46" s="491" t="s">
        <v>209</v>
      </c>
      <c r="AI46" s="492"/>
      <c r="AJ46" s="492"/>
      <c r="AK46" s="492"/>
      <c r="AL46" s="492"/>
      <c r="AM46" s="493"/>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c r="A47" s="82"/>
      <c r="B47" s="82"/>
      <c r="C47" s="82"/>
      <c r="D47" s="82"/>
      <c r="E47" s="82"/>
      <c r="F47" s="82"/>
      <c r="G47" s="82"/>
      <c r="H47" s="82"/>
      <c r="I47" s="82"/>
      <c r="J47" s="494"/>
      <c r="K47" s="495"/>
      <c r="L47" s="495"/>
      <c r="M47" s="495"/>
      <c r="N47" s="495"/>
      <c r="O47" s="496"/>
      <c r="P47" s="494"/>
      <c r="Q47" s="495"/>
      <c r="R47" s="495"/>
      <c r="S47" s="495"/>
      <c r="T47" s="495"/>
      <c r="U47" s="496"/>
      <c r="V47" s="494"/>
      <c r="W47" s="495"/>
      <c r="X47" s="495"/>
      <c r="Y47" s="495"/>
      <c r="Z47" s="495"/>
      <c r="AA47" s="496"/>
      <c r="AB47" s="494"/>
      <c r="AC47" s="495"/>
      <c r="AD47" s="495"/>
      <c r="AE47" s="495"/>
      <c r="AF47" s="495"/>
      <c r="AG47" s="496"/>
      <c r="AH47" s="494"/>
      <c r="AI47" s="495"/>
      <c r="AJ47" s="495"/>
      <c r="AK47" s="495"/>
      <c r="AL47" s="495"/>
      <c r="AM47" s="496"/>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c r="A48" s="82"/>
      <c r="B48" s="82"/>
      <c r="C48" s="82"/>
      <c r="D48" s="82"/>
      <c r="E48" s="82"/>
      <c r="F48" s="82"/>
      <c r="G48" s="82"/>
      <c r="H48" s="82"/>
      <c r="I48" s="82"/>
      <c r="J48" s="494"/>
      <c r="K48" s="495"/>
      <c r="L48" s="495"/>
      <c r="M48" s="495"/>
      <c r="N48" s="495"/>
      <c r="O48" s="496"/>
      <c r="P48" s="494"/>
      <c r="Q48" s="495"/>
      <c r="R48" s="495"/>
      <c r="S48" s="495"/>
      <c r="T48" s="495"/>
      <c r="U48" s="496"/>
      <c r="V48" s="494"/>
      <c r="W48" s="495"/>
      <c r="X48" s="495"/>
      <c r="Y48" s="495"/>
      <c r="Z48" s="495"/>
      <c r="AA48" s="496"/>
      <c r="AB48" s="494"/>
      <c r="AC48" s="495"/>
      <c r="AD48" s="495"/>
      <c r="AE48" s="495"/>
      <c r="AF48" s="495"/>
      <c r="AG48" s="496"/>
      <c r="AH48" s="494"/>
      <c r="AI48" s="495"/>
      <c r="AJ48" s="495"/>
      <c r="AK48" s="495"/>
      <c r="AL48" s="495"/>
      <c r="AM48" s="496"/>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c r="A49" s="82"/>
      <c r="B49" s="82"/>
      <c r="C49" s="82"/>
      <c r="D49" s="82"/>
      <c r="E49" s="82"/>
      <c r="F49" s="82"/>
      <c r="G49" s="82"/>
      <c r="H49" s="82"/>
      <c r="I49" s="82"/>
      <c r="J49" s="494"/>
      <c r="K49" s="495"/>
      <c r="L49" s="495"/>
      <c r="M49" s="495"/>
      <c r="N49" s="495"/>
      <c r="O49" s="496"/>
      <c r="P49" s="494"/>
      <c r="Q49" s="495"/>
      <c r="R49" s="495"/>
      <c r="S49" s="495"/>
      <c r="T49" s="495"/>
      <c r="U49" s="496"/>
      <c r="V49" s="494"/>
      <c r="W49" s="495"/>
      <c r="X49" s="495"/>
      <c r="Y49" s="495"/>
      <c r="Z49" s="495"/>
      <c r="AA49" s="496"/>
      <c r="AB49" s="494"/>
      <c r="AC49" s="495"/>
      <c r="AD49" s="495"/>
      <c r="AE49" s="495"/>
      <c r="AF49" s="495"/>
      <c r="AG49" s="496"/>
      <c r="AH49" s="494"/>
      <c r="AI49" s="495"/>
      <c r="AJ49" s="495"/>
      <c r="AK49" s="495"/>
      <c r="AL49" s="495"/>
      <c r="AM49" s="496"/>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c r="A50" s="82"/>
      <c r="B50" s="82"/>
      <c r="C50" s="82"/>
      <c r="D50" s="82"/>
      <c r="E50" s="82"/>
      <c r="F50" s="82"/>
      <c r="G50" s="82"/>
      <c r="H50" s="82"/>
      <c r="I50" s="82"/>
      <c r="J50" s="494"/>
      <c r="K50" s="495"/>
      <c r="L50" s="495"/>
      <c r="M50" s="495"/>
      <c r="N50" s="495"/>
      <c r="O50" s="496"/>
      <c r="P50" s="494"/>
      <c r="Q50" s="495"/>
      <c r="R50" s="495"/>
      <c r="S50" s="495"/>
      <c r="T50" s="495"/>
      <c r="U50" s="496"/>
      <c r="V50" s="494"/>
      <c r="W50" s="495"/>
      <c r="X50" s="495"/>
      <c r="Y50" s="495"/>
      <c r="Z50" s="495"/>
      <c r="AA50" s="496"/>
      <c r="AB50" s="494"/>
      <c r="AC50" s="495"/>
      <c r="AD50" s="495"/>
      <c r="AE50" s="495"/>
      <c r="AF50" s="495"/>
      <c r="AG50" s="496"/>
      <c r="AH50" s="494"/>
      <c r="AI50" s="495"/>
      <c r="AJ50" s="495"/>
      <c r="AK50" s="495"/>
      <c r="AL50" s="495"/>
      <c r="AM50" s="496"/>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c r="A51" s="82"/>
      <c r="B51" s="82"/>
      <c r="C51" s="82"/>
      <c r="D51" s="82"/>
      <c r="E51" s="82"/>
      <c r="F51" s="82"/>
      <c r="G51" s="82"/>
      <c r="H51" s="82"/>
      <c r="I51" s="82"/>
      <c r="J51" s="497"/>
      <c r="K51" s="498"/>
      <c r="L51" s="498"/>
      <c r="M51" s="498"/>
      <c r="N51" s="498"/>
      <c r="O51" s="499"/>
      <c r="P51" s="497"/>
      <c r="Q51" s="498"/>
      <c r="R51" s="498"/>
      <c r="S51" s="498"/>
      <c r="T51" s="498"/>
      <c r="U51" s="499"/>
      <c r="V51" s="497"/>
      <c r="W51" s="498"/>
      <c r="X51" s="498"/>
      <c r="Y51" s="498"/>
      <c r="Z51" s="498"/>
      <c r="AA51" s="499"/>
      <c r="AB51" s="497"/>
      <c r="AC51" s="498"/>
      <c r="AD51" s="498"/>
      <c r="AE51" s="498"/>
      <c r="AF51" s="498"/>
      <c r="AG51" s="499"/>
      <c r="AH51" s="497"/>
      <c r="AI51" s="498"/>
      <c r="AJ51" s="498"/>
      <c r="AK51" s="498"/>
      <c r="AL51" s="498"/>
      <c r="AM51" s="499"/>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c r="A53" s="82"/>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c r="A54" s="82"/>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c r="B137" s="82"/>
      <c r="C137" s="82"/>
      <c r="D137" s="82"/>
      <c r="E137" s="82"/>
      <c r="F137" s="82"/>
      <c r="G137" s="82"/>
      <c r="H137" s="82"/>
      <c r="I137" s="82"/>
    </row>
    <row r="138" spans="2:63">
      <c r="B138" s="82"/>
      <c r="C138" s="82"/>
      <c r="D138" s="82"/>
      <c r="E138" s="82"/>
      <c r="F138" s="82"/>
      <c r="G138" s="82"/>
      <c r="H138" s="82"/>
      <c r="I138" s="82"/>
    </row>
    <row r="139" spans="2:63">
      <c r="B139" s="82"/>
      <c r="C139" s="82"/>
      <c r="D139" s="82"/>
      <c r="E139" s="82"/>
      <c r="F139" s="82"/>
      <c r="G139" s="82"/>
      <c r="H139" s="82"/>
      <c r="I139" s="82"/>
    </row>
    <row r="140" spans="2:63">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c r="A2" s="82"/>
      <c r="B2" s="568" t="s">
        <v>210</v>
      </c>
      <c r="C2" s="569"/>
      <c r="D2" s="569"/>
      <c r="E2" s="569"/>
      <c r="F2" s="569"/>
      <c r="G2" s="569"/>
      <c r="H2" s="569"/>
      <c r="I2" s="569"/>
      <c r="J2" s="490" t="s">
        <v>23</v>
      </c>
      <c r="K2" s="490"/>
      <c r="L2" s="490"/>
      <c r="M2" s="490"/>
      <c r="N2" s="490"/>
      <c r="O2" s="490"/>
      <c r="P2" s="490"/>
      <c r="Q2" s="490"/>
      <c r="R2" s="490"/>
      <c r="S2" s="490"/>
      <c r="T2" s="490"/>
      <c r="U2" s="490"/>
      <c r="V2" s="490"/>
      <c r="W2" s="490"/>
      <c r="X2" s="490"/>
      <c r="Y2" s="490"/>
      <c r="Z2" s="490"/>
      <c r="AA2" s="490"/>
      <c r="AB2" s="490"/>
      <c r="AC2" s="490"/>
      <c r="AD2" s="490"/>
      <c r="AE2" s="490"/>
      <c r="AF2" s="490"/>
      <c r="AG2" s="490"/>
      <c r="AH2" s="490"/>
      <c r="AI2" s="490"/>
      <c r="AJ2" s="490"/>
      <c r="AK2" s="490"/>
      <c r="AL2" s="490"/>
      <c r="AM2" s="490"/>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c r="A3" s="82"/>
      <c r="B3" s="569"/>
      <c r="C3" s="569"/>
      <c r="D3" s="569"/>
      <c r="E3" s="569"/>
      <c r="F3" s="569"/>
      <c r="G3" s="569"/>
      <c r="H3" s="569"/>
      <c r="I3" s="569"/>
      <c r="J3" s="490"/>
      <c r="K3" s="490"/>
      <c r="L3" s="490"/>
      <c r="M3" s="490"/>
      <c r="N3" s="490"/>
      <c r="O3" s="490"/>
      <c r="P3" s="490"/>
      <c r="Q3" s="490"/>
      <c r="R3" s="490"/>
      <c r="S3" s="490"/>
      <c r="T3" s="490"/>
      <c r="U3" s="490"/>
      <c r="V3" s="490"/>
      <c r="W3" s="490"/>
      <c r="X3" s="490"/>
      <c r="Y3" s="490"/>
      <c r="Z3" s="490"/>
      <c r="AA3" s="490"/>
      <c r="AB3" s="490"/>
      <c r="AC3" s="490"/>
      <c r="AD3" s="490"/>
      <c r="AE3" s="490"/>
      <c r="AF3" s="490"/>
      <c r="AG3" s="490"/>
      <c r="AH3" s="490"/>
      <c r="AI3" s="490"/>
      <c r="AJ3" s="490"/>
      <c r="AK3" s="490"/>
      <c r="AL3" s="490"/>
      <c r="AM3" s="490"/>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c r="A4" s="82"/>
      <c r="B4" s="569"/>
      <c r="C4" s="569"/>
      <c r="D4" s="569"/>
      <c r="E4" s="569"/>
      <c r="F4" s="569"/>
      <c r="G4" s="569"/>
      <c r="H4" s="569"/>
      <c r="I4" s="569"/>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490"/>
      <c r="AL4" s="490"/>
      <c r="AM4" s="490"/>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c r="A6" s="82"/>
      <c r="B6" s="501" t="s">
        <v>195</v>
      </c>
      <c r="C6" s="501"/>
      <c r="D6" s="502"/>
      <c r="E6" s="539" t="s">
        <v>196</v>
      </c>
      <c r="F6" s="540"/>
      <c r="G6" s="540"/>
      <c r="H6" s="540"/>
      <c r="I6" s="541"/>
      <c r="J6" s="45" t="str">
        <f>IF(AND('Mapa de Riesgos'!$Y$12="Muy Alta",'Mapa de Riesgos'!$AA$12="Leve"),CONCATENATE("R1C",'Mapa de Riesgos'!$O$12),"")</f>
        <v/>
      </c>
      <c r="K6" s="46" t="str">
        <f>IF(AND('Mapa de Riesgos'!$Y$13="Muy Alta",'Mapa de Riesgos'!$AA$13="Leve"),CONCATENATE("R1C",'Mapa de Riesgos'!$O$13),"")</f>
        <v/>
      </c>
      <c r="L6" s="46" t="str">
        <f>IF(AND('Mapa de Riesgos'!$Y$14="Muy Alta",'Mapa de Riesgos'!$AA$14="Leve"),CONCATENATE("R1C",'Mapa de Riesgos'!$O$14),"")</f>
        <v/>
      </c>
      <c r="M6" s="46" t="str">
        <f>IF(AND('Mapa de Riesgos'!$Y$15="Muy Alta",'Mapa de Riesgos'!$AA$15="Leve"),CONCATENATE("R1C",'Mapa de Riesgos'!$O$15),"")</f>
        <v/>
      </c>
      <c r="N6" s="46" t="str">
        <f>IF(AND('Mapa de Riesgos'!$Y$16="Muy Alta",'Mapa de Riesgos'!$AA$16="Leve"),CONCATENATE("R1C",'Mapa de Riesgos'!$O$16),"")</f>
        <v/>
      </c>
      <c r="O6" s="47" t="str">
        <f>IF(AND('Mapa de Riesgos'!$Y$17="Muy Alta",'Mapa de Riesgos'!$AA$17="Leve"),CONCATENATE("R1C",'Mapa de Riesgos'!$O$17),"")</f>
        <v/>
      </c>
      <c r="P6" s="45" t="str">
        <f>IF(AND('Mapa de Riesgos'!$Y$12="Muy Alta",'Mapa de Riesgos'!$AA$12="Menor"),CONCATENATE("R1C",'Mapa de Riesgos'!$O$12),"")</f>
        <v/>
      </c>
      <c r="Q6" s="46" t="str">
        <f>IF(AND('Mapa de Riesgos'!$Y$13="Muy Alta",'Mapa de Riesgos'!$AA$13="Menor"),CONCATENATE("R1C",'Mapa de Riesgos'!$O$13),"")</f>
        <v/>
      </c>
      <c r="R6" s="46" t="str">
        <f>IF(AND('Mapa de Riesgos'!$Y$14="Muy Alta",'Mapa de Riesgos'!$AA$14="Menor"),CONCATENATE("R1C",'Mapa de Riesgos'!$O$14),"")</f>
        <v/>
      </c>
      <c r="S6" s="46" t="str">
        <f>IF(AND('Mapa de Riesgos'!$Y$15="Muy Alta",'Mapa de Riesgos'!$AA$15="Menor"),CONCATENATE("R1C",'Mapa de Riesgos'!$O$15),"")</f>
        <v/>
      </c>
      <c r="T6" s="46" t="str">
        <f>IF(AND('Mapa de Riesgos'!$Y$16="Muy Alta",'Mapa de Riesgos'!$AA$16="Menor"),CONCATENATE("R1C",'Mapa de Riesgos'!$O$16),"")</f>
        <v/>
      </c>
      <c r="U6" s="47" t="str">
        <f>IF(AND('Mapa de Riesgos'!$Y$17="Muy Alta",'Mapa de Riesgos'!$AA$17="Menor"),CONCATENATE("R1C",'Mapa de Riesgos'!$O$17),"")</f>
        <v/>
      </c>
      <c r="V6" s="45" t="str">
        <f>IF(AND('Mapa de Riesgos'!$Y$12="Muy Alta",'Mapa de Riesgos'!$AA$12="Moderado"),CONCATENATE("R1C",'Mapa de Riesgos'!$O$12),"")</f>
        <v/>
      </c>
      <c r="W6" s="46" t="str">
        <f>IF(AND('Mapa de Riesgos'!$Y$13="Muy Alta",'Mapa de Riesgos'!$AA$13="Moderado"),CONCATENATE("R1C",'Mapa de Riesgos'!$O$13),"")</f>
        <v/>
      </c>
      <c r="X6" s="46" t="str">
        <f>IF(AND('Mapa de Riesgos'!$Y$14="Muy Alta",'Mapa de Riesgos'!$AA$14="Moderado"),CONCATENATE("R1C",'Mapa de Riesgos'!$O$14),"")</f>
        <v/>
      </c>
      <c r="Y6" s="46" t="str">
        <f>IF(AND('Mapa de Riesgos'!$Y$15="Muy Alta",'Mapa de Riesgos'!$AA$15="Moderado"),CONCATENATE("R1C",'Mapa de Riesgos'!$O$15),"")</f>
        <v/>
      </c>
      <c r="Z6" s="46" t="str">
        <f>IF(AND('Mapa de Riesgos'!$Y$16="Muy Alta",'Mapa de Riesgos'!$AA$16="Moderado"),CONCATENATE("R1C",'Mapa de Riesgos'!$O$16),"")</f>
        <v/>
      </c>
      <c r="AA6" s="47" t="str">
        <f>IF(AND('Mapa de Riesgos'!$Y$17="Muy Alta",'Mapa de Riesgos'!$AA$17="Moderado"),CONCATENATE("R1C",'Mapa de Riesgos'!$O$17),"")</f>
        <v/>
      </c>
      <c r="AB6" s="45" t="str">
        <f>IF(AND('Mapa de Riesgos'!$Y$12="Muy Alta",'Mapa de Riesgos'!$AA$12="Mayor"),CONCATENATE("R1C",'Mapa de Riesgos'!$O$12),"")</f>
        <v/>
      </c>
      <c r="AC6" s="46" t="str">
        <f>IF(AND('Mapa de Riesgos'!$Y$13="Muy Alta",'Mapa de Riesgos'!$AA$13="Mayor"),CONCATENATE("R1C",'Mapa de Riesgos'!$O$13),"")</f>
        <v/>
      </c>
      <c r="AD6" s="46" t="str">
        <f>IF(AND('Mapa de Riesgos'!$Y$14="Muy Alta",'Mapa de Riesgos'!$AA$14="Mayor"),CONCATENATE("R1C",'Mapa de Riesgos'!$O$14),"")</f>
        <v/>
      </c>
      <c r="AE6" s="46" t="str">
        <f>IF(AND('Mapa de Riesgos'!$Y$15="Muy Alta",'Mapa de Riesgos'!$AA$15="Mayor"),CONCATENATE("R1C",'Mapa de Riesgos'!$O$15),"")</f>
        <v/>
      </c>
      <c r="AF6" s="46" t="str">
        <f>IF(AND('Mapa de Riesgos'!$Y$16="Muy Alta",'Mapa de Riesgos'!$AA$16="Mayor"),CONCATENATE("R1C",'Mapa de Riesgos'!$O$16),"")</f>
        <v/>
      </c>
      <c r="AG6" s="47" t="str">
        <f>IF(AND('Mapa de Riesgos'!$Y$17="Muy Alta",'Mapa de Riesgos'!$AA$17="Mayor"),CONCATENATE("R1C",'Mapa de Riesgos'!$O$17),"")</f>
        <v/>
      </c>
      <c r="AH6" s="48" t="str">
        <f>IF(AND('Mapa de Riesgos'!$Y$12="Muy Alta",'Mapa de Riesgos'!$AA$12="Catastrófico"),CONCATENATE("R1C",'Mapa de Riesgos'!$O$12),"")</f>
        <v/>
      </c>
      <c r="AI6" s="49" t="str">
        <f>IF(AND('Mapa de Riesgos'!$Y$13="Muy Alta",'Mapa de Riesgos'!$AA$13="Catastrófico"),CONCATENATE("R1C",'Mapa de Riesgos'!$O$13),"")</f>
        <v/>
      </c>
      <c r="AJ6" s="49" t="str">
        <f>IF(AND('Mapa de Riesgos'!$Y$14="Muy Alta",'Mapa de Riesgos'!$AA$14="Catastrófico"),CONCATENATE("R1C",'Mapa de Riesgos'!$O$14),"")</f>
        <v/>
      </c>
      <c r="AK6" s="49" t="str">
        <f>IF(AND('Mapa de Riesgos'!$Y$15="Muy Alta",'Mapa de Riesgos'!$AA$15="Catastrófico"),CONCATENATE("R1C",'Mapa de Riesgos'!$O$15),"")</f>
        <v/>
      </c>
      <c r="AL6" s="49" t="str">
        <f>IF(AND('Mapa de Riesgos'!$Y$16="Muy Alta",'Mapa de Riesgos'!$AA$16="Catastrófico"),CONCATENATE("R1C",'Mapa de Riesgos'!$O$16),"")</f>
        <v/>
      </c>
      <c r="AM6" s="50" t="str">
        <f>IF(AND('Mapa de Riesgos'!$Y$17="Muy Alta",'Mapa de Riesgos'!$AA$17="Catastrófico"),CONCATENATE("R1C",'Mapa de Riesgos'!$O$17),"")</f>
        <v/>
      </c>
      <c r="AN6" s="82"/>
      <c r="AO6" s="559" t="s">
        <v>197</v>
      </c>
      <c r="AP6" s="560"/>
      <c r="AQ6" s="560"/>
      <c r="AR6" s="560"/>
      <c r="AS6" s="560"/>
      <c r="AT6" s="561"/>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c r="A7" s="82"/>
      <c r="B7" s="501"/>
      <c r="C7" s="501"/>
      <c r="D7" s="502"/>
      <c r="E7" s="542"/>
      <c r="F7" s="543"/>
      <c r="G7" s="543"/>
      <c r="H7" s="543"/>
      <c r="I7" s="544"/>
      <c r="J7" s="51" t="str">
        <f>IF(AND('Mapa de Riesgos'!$Y$18="Muy Alta",'Mapa de Riesgos'!$AA$18="Leve"),CONCATENATE("R2C",'Mapa de Riesgos'!$O$18),"")</f>
        <v/>
      </c>
      <c r="K7" s="52" t="str">
        <f>IF(AND('Mapa de Riesgos'!$Y$19="Muy Alta",'Mapa de Riesgos'!$AA$19="Leve"),CONCATENATE("R2C",'Mapa de Riesgos'!$O$19),"")</f>
        <v/>
      </c>
      <c r="L7" s="52" t="str">
        <f>IF(AND('Mapa de Riesgos'!$Y$20="Muy Alta",'Mapa de Riesgos'!$AA$20="Leve"),CONCATENATE("R2C",'Mapa de Riesgos'!$O$20),"")</f>
        <v/>
      </c>
      <c r="M7" s="52" t="str">
        <f>IF(AND('Mapa de Riesgos'!$Y$21="Muy Alta",'Mapa de Riesgos'!$AA$21="Leve"),CONCATENATE("R2C",'Mapa de Riesgos'!$O$21),"")</f>
        <v/>
      </c>
      <c r="N7" s="52" t="str">
        <f>IF(AND('Mapa de Riesgos'!$Y$22="Muy Alta",'Mapa de Riesgos'!$AA$22="Leve"),CONCATENATE("R2C",'Mapa de Riesgos'!$O$22),"")</f>
        <v/>
      </c>
      <c r="O7" s="53" t="str">
        <f>IF(AND('Mapa de Riesgos'!$Y$23="Muy Alta",'Mapa de Riesgos'!$AA$23="Leve"),CONCATENATE("R2C",'Mapa de Riesgos'!$O$23),"")</f>
        <v/>
      </c>
      <c r="P7" s="51" t="str">
        <f>IF(AND('Mapa de Riesgos'!$Y$18="Muy Alta",'Mapa de Riesgos'!$AA$18="Menor"),CONCATENATE("R2C",'Mapa de Riesgos'!$O$18),"")</f>
        <v/>
      </c>
      <c r="Q7" s="52" t="str">
        <f>IF(AND('Mapa de Riesgos'!$Y$19="Muy Alta",'Mapa de Riesgos'!$AA$19="Menor"),CONCATENATE("R2C",'Mapa de Riesgos'!$O$19),"")</f>
        <v/>
      </c>
      <c r="R7" s="52" t="str">
        <f>IF(AND('Mapa de Riesgos'!$Y$20="Muy Alta",'Mapa de Riesgos'!$AA$20="Menor"),CONCATENATE("R2C",'Mapa de Riesgos'!$O$20),"")</f>
        <v/>
      </c>
      <c r="S7" s="52" t="str">
        <f>IF(AND('Mapa de Riesgos'!$Y$21="Muy Alta",'Mapa de Riesgos'!$AA$21="Menor"),CONCATENATE("R2C",'Mapa de Riesgos'!$O$21),"")</f>
        <v/>
      </c>
      <c r="T7" s="52" t="str">
        <f>IF(AND('Mapa de Riesgos'!$Y$22="Muy Alta",'Mapa de Riesgos'!$AA$22="Menor"),CONCATENATE("R2C",'Mapa de Riesgos'!$O$22),"")</f>
        <v/>
      </c>
      <c r="U7" s="53" t="str">
        <f>IF(AND('Mapa de Riesgos'!$Y$23="Muy Alta",'Mapa de Riesgos'!$AA$23="Menor"),CONCATENATE("R2C",'Mapa de Riesgos'!$O$23),"")</f>
        <v/>
      </c>
      <c r="V7" s="51" t="str">
        <f>IF(AND('Mapa de Riesgos'!$Y$18="Muy Alta",'Mapa de Riesgos'!$AA$18="Moderado"),CONCATENATE("R2C",'Mapa de Riesgos'!$O$18),"")</f>
        <v/>
      </c>
      <c r="W7" s="52" t="str">
        <f>IF(AND('Mapa de Riesgos'!$Y$19="Muy Alta",'Mapa de Riesgos'!$AA$19="Moderado"),CONCATENATE("R2C",'Mapa de Riesgos'!$O$19),"")</f>
        <v/>
      </c>
      <c r="X7" s="52" t="str">
        <f>IF(AND('Mapa de Riesgos'!$Y$20="Muy Alta",'Mapa de Riesgos'!$AA$20="Moderado"),CONCATENATE("R2C",'Mapa de Riesgos'!$O$20),"")</f>
        <v/>
      </c>
      <c r="Y7" s="52" t="str">
        <f>IF(AND('Mapa de Riesgos'!$Y$21="Muy Alta",'Mapa de Riesgos'!$AA$21="Moderado"),CONCATENATE("R2C",'Mapa de Riesgos'!$O$21),"")</f>
        <v/>
      </c>
      <c r="Z7" s="52" t="str">
        <f>IF(AND('Mapa de Riesgos'!$Y$22="Muy Alta",'Mapa de Riesgos'!$AA$22="Moderado"),CONCATENATE("R2C",'Mapa de Riesgos'!$O$22),"")</f>
        <v/>
      </c>
      <c r="AA7" s="53" t="str">
        <f>IF(AND('Mapa de Riesgos'!$Y$23="Muy Alta",'Mapa de Riesgos'!$AA$23="Moderado"),CONCATENATE("R2C",'Mapa de Riesgos'!$O$23),"")</f>
        <v/>
      </c>
      <c r="AB7" s="51" t="str">
        <f>IF(AND('Mapa de Riesgos'!$Y$18="Muy Alta",'Mapa de Riesgos'!$AA$18="Mayor"),CONCATENATE("R2C",'Mapa de Riesgos'!$O$18),"")</f>
        <v/>
      </c>
      <c r="AC7" s="52" t="str">
        <f>IF(AND('Mapa de Riesgos'!$Y$19="Muy Alta",'Mapa de Riesgos'!$AA$19="Mayor"),CONCATENATE("R2C",'Mapa de Riesgos'!$O$19),"")</f>
        <v/>
      </c>
      <c r="AD7" s="52" t="str">
        <f>IF(AND('Mapa de Riesgos'!$Y$20="Muy Alta",'Mapa de Riesgos'!$AA$20="Mayor"),CONCATENATE("R2C",'Mapa de Riesgos'!$O$20),"")</f>
        <v/>
      </c>
      <c r="AE7" s="52" t="str">
        <f>IF(AND('Mapa de Riesgos'!$Y$21="Muy Alta",'Mapa de Riesgos'!$AA$21="Mayor"),CONCATENATE("R2C",'Mapa de Riesgos'!$O$21),"")</f>
        <v/>
      </c>
      <c r="AF7" s="52" t="str">
        <f>IF(AND('Mapa de Riesgos'!$Y$22="Muy Alta",'Mapa de Riesgos'!$AA$22="Mayor"),CONCATENATE("R2C",'Mapa de Riesgos'!$O$22),"")</f>
        <v/>
      </c>
      <c r="AG7" s="53" t="str">
        <f>IF(AND('Mapa de Riesgos'!$Y$23="Muy Alta",'Mapa de Riesgos'!$AA$23="Mayor"),CONCATENATE("R2C",'Mapa de Riesgos'!$O$23),"")</f>
        <v/>
      </c>
      <c r="AH7" s="54" t="str">
        <f>IF(AND('Mapa de Riesgos'!$Y$18="Muy Alta",'Mapa de Riesgos'!$AA$18="Catastrófico"),CONCATENATE("R2C",'Mapa de Riesgos'!$O$18),"")</f>
        <v/>
      </c>
      <c r="AI7" s="55" t="str">
        <f>IF(AND('Mapa de Riesgos'!$Y$19="Muy Alta",'Mapa de Riesgos'!$AA$19="Catastrófico"),CONCATENATE("R2C",'Mapa de Riesgos'!$O$19),"")</f>
        <v/>
      </c>
      <c r="AJ7" s="55" t="str">
        <f>IF(AND('Mapa de Riesgos'!$Y$20="Muy Alta",'Mapa de Riesgos'!$AA$20="Catastrófico"),CONCATENATE("R2C",'Mapa de Riesgos'!$O$20),"")</f>
        <v/>
      </c>
      <c r="AK7" s="55" t="str">
        <f>IF(AND('Mapa de Riesgos'!$Y$21="Muy Alta",'Mapa de Riesgos'!$AA$21="Catastrófico"),CONCATENATE("R2C",'Mapa de Riesgos'!$O$21),"")</f>
        <v/>
      </c>
      <c r="AL7" s="55" t="str">
        <f>IF(AND('Mapa de Riesgos'!$Y$22="Muy Alta",'Mapa de Riesgos'!$AA$22="Catastrófico"),CONCATENATE("R2C",'Mapa de Riesgos'!$O$22),"")</f>
        <v/>
      </c>
      <c r="AM7" s="56" t="str">
        <f>IF(AND('Mapa de Riesgos'!$Y$23="Muy Alta",'Mapa de Riesgos'!$AA$23="Catastrófico"),CONCATENATE("R2C",'Mapa de Riesgos'!$O$23),"")</f>
        <v/>
      </c>
      <c r="AN7" s="82"/>
      <c r="AO7" s="562"/>
      <c r="AP7" s="563"/>
      <c r="AQ7" s="563"/>
      <c r="AR7" s="563"/>
      <c r="AS7" s="563"/>
      <c r="AT7" s="564"/>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c r="A8" s="82"/>
      <c r="B8" s="501"/>
      <c r="C8" s="501"/>
      <c r="D8" s="502"/>
      <c r="E8" s="542"/>
      <c r="F8" s="543"/>
      <c r="G8" s="543"/>
      <c r="H8" s="543"/>
      <c r="I8" s="544"/>
      <c r="J8" s="51" t="str">
        <f>IF(AND('Mapa de Riesgos'!$Y$24="Muy Alta",'Mapa de Riesgos'!$AA$24="Leve"),CONCATENATE("R3C",'Mapa de Riesgos'!$O$24),"")</f>
        <v/>
      </c>
      <c r="K8" s="52" t="str">
        <f>IF(AND('Mapa de Riesgos'!$Y$25="Muy Alta",'Mapa de Riesgos'!$AA$25="Leve"),CONCATENATE("R3C",'Mapa de Riesgos'!$O$25),"")</f>
        <v/>
      </c>
      <c r="L8" s="52" t="str">
        <f>IF(AND('Mapa de Riesgos'!$Y$26="Muy Alta",'Mapa de Riesgos'!$AA$26="Leve"),CONCATENATE("R3C",'Mapa de Riesgos'!$O$26),"")</f>
        <v/>
      </c>
      <c r="M8" s="52" t="str">
        <f>IF(AND('Mapa de Riesgos'!$Y$27="Muy Alta",'Mapa de Riesgos'!$AA$27="Leve"),CONCATENATE("R3C",'Mapa de Riesgos'!$O$27),"")</f>
        <v/>
      </c>
      <c r="N8" s="52" t="str">
        <f>IF(AND('Mapa de Riesgos'!$Y$28="Muy Alta",'Mapa de Riesgos'!$AA$28="Leve"),CONCATENATE("R3C",'Mapa de Riesgos'!$O$28),"")</f>
        <v/>
      </c>
      <c r="O8" s="53" t="str">
        <f>IF(AND('Mapa de Riesgos'!$Y$29="Muy Alta",'Mapa de Riesgos'!$AA$29="Leve"),CONCATENATE("R3C",'Mapa de Riesgos'!$O$29),"")</f>
        <v/>
      </c>
      <c r="P8" s="51" t="str">
        <f>IF(AND('Mapa de Riesgos'!$Y$24="Muy Alta",'Mapa de Riesgos'!$AA$24="Menor"),CONCATENATE("R3C",'Mapa de Riesgos'!$O$24),"")</f>
        <v/>
      </c>
      <c r="Q8" s="52" t="str">
        <f>IF(AND('Mapa de Riesgos'!$Y$25="Muy Alta",'Mapa de Riesgos'!$AA$25="Menor"),CONCATENATE("R3C",'Mapa de Riesgos'!$O$25),"")</f>
        <v/>
      </c>
      <c r="R8" s="52" t="str">
        <f>IF(AND('Mapa de Riesgos'!$Y$26="Muy Alta",'Mapa de Riesgos'!$AA$26="Menor"),CONCATENATE("R3C",'Mapa de Riesgos'!$O$26),"")</f>
        <v/>
      </c>
      <c r="S8" s="52" t="str">
        <f>IF(AND('Mapa de Riesgos'!$Y$27="Muy Alta",'Mapa de Riesgos'!$AA$27="Menor"),CONCATENATE("R3C",'Mapa de Riesgos'!$O$27),"")</f>
        <v/>
      </c>
      <c r="T8" s="52" t="str">
        <f>IF(AND('Mapa de Riesgos'!$Y$28="Muy Alta",'Mapa de Riesgos'!$AA$28="Menor"),CONCATENATE("R3C",'Mapa de Riesgos'!$O$28),"")</f>
        <v/>
      </c>
      <c r="U8" s="53" t="str">
        <f>IF(AND('Mapa de Riesgos'!$Y$29="Muy Alta",'Mapa de Riesgos'!$AA$29="Menor"),CONCATENATE("R3C",'Mapa de Riesgos'!$O$29),"")</f>
        <v/>
      </c>
      <c r="V8" s="51" t="str">
        <f>IF(AND('Mapa de Riesgos'!$Y$24="Muy Alta",'Mapa de Riesgos'!$AA$24="Moderado"),CONCATENATE("R3C",'Mapa de Riesgos'!$O$24),"")</f>
        <v/>
      </c>
      <c r="W8" s="52" t="str">
        <f>IF(AND('Mapa de Riesgos'!$Y$25="Muy Alta",'Mapa de Riesgos'!$AA$25="Moderado"),CONCATENATE("R3C",'Mapa de Riesgos'!$O$25),"")</f>
        <v/>
      </c>
      <c r="X8" s="52" t="str">
        <f>IF(AND('Mapa de Riesgos'!$Y$26="Muy Alta",'Mapa de Riesgos'!$AA$26="Moderado"),CONCATENATE("R3C",'Mapa de Riesgos'!$O$26),"")</f>
        <v/>
      </c>
      <c r="Y8" s="52" t="str">
        <f>IF(AND('Mapa de Riesgos'!$Y$27="Muy Alta",'Mapa de Riesgos'!$AA$27="Moderado"),CONCATENATE("R3C",'Mapa de Riesgos'!$O$27),"")</f>
        <v/>
      </c>
      <c r="Z8" s="52" t="str">
        <f>IF(AND('Mapa de Riesgos'!$Y$28="Muy Alta",'Mapa de Riesgos'!$AA$28="Moderado"),CONCATENATE("R3C",'Mapa de Riesgos'!$O$28),"")</f>
        <v/>
      </c>
      <c r="AA8" s="53" t="str">
        <f>IF(AND('Mapa de Riesgos'!$Y$29="Muy Alta",'Mapa de Riesgos'!$AA$29="Moderado"),CONCATENATE("R3C",'Mapa de Riesgos'!$O$29),"")</f>
        <v/>
      </c>
      <c r="AB8" s="51" t="str">
        <f>IF(AND('Mapa de Riesgos'!$Y$24="Muy Alta",'Mapa de Riesgos'!$AA$24="Mayor"),CONCATENATE("R3C",'Mapa de Riesgos'!$O$24),"")</f>
        <v/>
      </c>
      <c r="AC8" s="52" t="str">
        <f>IF(AND('Mapa de Riesgos'!$Y$25="Muy Alta",'Mapa de Riesgos'!$AA$25="Mayor"),CONCATENATE("R3C",'Mapa de Riesgos'!$O$25),"")</f>
        <v/>
      </c>
      <c r="AD8" s="52" t="str">
        <f>IF(AND('Mapa de Riesgos'!$Y$26="Muy Alta",'Mapa de Riesgos'!$AA$26="Mayor"),CONCATENATE("R3C",'Mapa de Riesgos'!$O$26),"")</f>
        <v/>
      </c>
      <c r="AE8" s="52" t="str">
        <f>IF(AND('Mapa de Riesgos'!$Y$27="Muy Alta",'Mapa de Riesgos'!$AA$27="Mayor"),CONCATENATE("R3C",'Mapa de Riesgos'!$O$27),"")</f>
        <v/>
      </c>
      <c r="AF8" s="52" t="str">
        <f>IF(AND('Mapa de Riesgos'!$Y$28="Muy Alta",'Mapa de Riesgos'!$AA$28="Mayor"),CONCATENATE("R3C",'Mapa de Riesgos'!$O$28),"")</f>
        <v/>
      </c>
      <c r="AG8" s="53" t="str">
        <f>IF(AND('Mapa de Riesgos'!$Y$29="Muy Alta",'Mapa de Riesgos'!$AA$29="Mayor"),CONCATENATE("R3C",'Mapa de Riesgos'!$O$29),"")</f>
        <v/>
      </c>
      <c r="AH8" s="54" t="str">
        <f>IF(AND('Mapa de Riesgos'!$Y$24="Muy Alta",'Mapa de Riesgos'!$AA$24="Catastrófico"),CONCATENATE("R3C",'Mapa de Riesgos'!$O$24),"")</f>
        <v/>
      </c>
      <c r="AI8" s="55" t="str">
        <f>IF(AND('Mapa de Riesgos'!$Y$25="Muy Alta",'Mapa de Riesgos'!$AA$25="Catastrófico"),CONCATENATE("R3C",'Mapa de Riesgos'!$O$25),"")</f>
        <v/>
      </c>
      <c r="AJ8" s="55" t="str">
        <f>IF(AND('Mapa de Riesgos'!$Y$26="Muy Alta",'Mapa de Riesgos'!$AA$26="Catastrófico"),CONCATENATE("R3C",'Mapa de Riesgos'!$O$26),"")</f>
        <v/>
      </c>
      <c r="AK8" s="55" t="str">
        <f>IF(AND('Mapa de Riesgos'!$Y$27="Muy Alta",'Mapa de Riesgos'!$AA$27="Catastrófico"),CONCATENATE("R3C",'Mapa de Riesgos'!$O$27),"")</f>
        <v/>
      </c>
      <c r="AL8" s="55" t="str">
        <f>IF(AND('Mapa de Riesgos'!$Y$28="Muy Alta",'Mapa de Riesgos'!$AA$28="Catastrófico"),CONCATENATE("R3C",'Mapa de Riesgos'!$O$28),"")</f>
        <v/>
      </c>
      <c r="AM8" s="56" t="str">
        <f>IF(AND('Mapa de Riesgos'!$Y$29="Muy Alta",'Mapa de Riesgos'!$AA$29="Catastrófico"),CONCATENATE("R3C",'Mapa de Riesgos'!$O$29),"")</f>
        <v/>
      </c>
      <c r="AN8" s="82"/>
      <c r="AO8" s="562"/>
      <c r="AP8" s="563"/>
      <c r="AQ8" s="563"/>
      <c r="AR8" s="563"/>
      <c r="AS8" s="563"/>
      <c r="AT8" s="564"/>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c r="A9" s="82"/>
      <c r="B9" s="501"/>
      <c r="C9" s="501"/>
      <c r="D9" s="502"/>
      <c r="E9" s="542"/>
      <c r="F9" s="543"/>
      <c r="G9" s="543"/>
      <c r="H9" s="543"/>
      <c r="I9" s="544"/>
      <c r="J9" s="51" t="str">
        <f>IF(AND('Mapa de Riesgos'!$Y$30="Muy Alta",'Mapa de Riesgos'!$AA$30="Leve"),CONCATENATE("R4C",'Mapa de Riesgos'!$O$30),"")</f>
        <v/>
      </c>
      <c r="K9" s="52" t="str">
        <f>IF(AND('Mapa de Riesgos'!$Y$31="Muy Alta",'Mapa de Riesgos'!$AA$31="Leve"),CONCATENATE("R4C",'Mapa de Riesgos'!$O$31),"")</f>
        <v/>
      </c>
      <c r="L9" s="52" t="str">
        <f>IF(AND('Mapa de Riesgos'!$Y$32="Muy Alta",'Mapa de Riesgos'!$AA$32="Leve"),CONCATENATE("R4C",'Mapa de Riesgos'!$O$32),"")</f>
        <v/>
      </c>
      <c r="M9" s="52" t="str">
        <f>IF(AND('Mapa de Riesgos'!$Y$33="Muy Alta",'Mapa de Riesgos'!$AA$33="Leve"),CONCATENATE("R4C",'Mapa de Riesgos'!$O$33),"")</f>
        <v/>
      </c>
      <c r="N9" s="52" t="str">
        <f>IF(AND('Mapa de Riesgos'!$Y$34="Muy Alta",'Mapa de Riesgos'!$AA$34="Leve"),CONCATENATE("R4C",'Mapa de Riesgos'!$O$34),"")</f>
        <v/>
      </c>
      <c r="O9" s="53" t="str">
        <f>IF(AND('Mapa de Riesgos'!$Y$35="Muy Alta",'Mapa de Riesgos'!$AA$35="Leve"),CONCATENATE("R4C",'Mapa de Riesgos'!$O$35),"")</f>
        <v/>
      </c>
      <c r="P9" s="51" t="str">
        <f>IF(AND('Mapa de Riesgos'!$Y$30="Muy Alta",'Mapa de Riesgos'!$AA$30="Menor"),CONCATENATE("R4C",'Mapa de Riesgos'!$O$30),"")</f>
        <v/>
      </c>
      <c r="Q9" s="52" t="str">
        <f>IF(AND('Mapa de Riesgos'!$Y$31="Muy Alta",'Mapa de Riesgos'!$AA$31="Menor"),CONCATENATE("R4C",'Mapa de Riesgos'!$O$31),"")</f>
        <v/>
      </c>
      <c r="R9" s="52" t="str">
        <f>IF(AND('Mapa de Riesgos'!$Y$32="Muy Alta",'Mapa de Riesgos'!$AA$32="Menor"),CONCATENATE("R4C",'Mapa de Riesgos'!$O$32),"")</f>
        <v/>
      </c>
      <c r="S9" s="52" t="str">
        <f>IF(AND('Mapa de Riesgos'!$Y$33="Muy Alta",'Mapa de Riesgos'!$AA$33="Menor"),CONCATENATE("R4C",'Mapa de Riesgos'!$O$33),"")</f>
        <v/>
      </c>
      <c r="T9" s="52" t="str">
        <f>IF(AND('Mapa de Riesgos'!$Y$34="Muy Alta",'Mapa de Riesgos'!$AA$34="Menor"),CONCATENATE("R4C",'Mapa de Riesgos'!$O$34),"")</f>
        <v/>
      </c>
      <c r="U9" s="53" t="str">
        <f>IF(AND('Mapa de Riesgos'!$Y$35="Muy Alta",'Mapa de Riesgos'!$AA$35="Menor"),CONCATENATE("R4C",'Mapa de Riesgos'!$O$35),"")</f>
        <v/>
      </c>
      <c r="V9" s="51" t="str">
        <f>IF(AND('Mapa de Riesgos'!$Y$30="Muy Alta",'Mapa de Riesgos'!$AA$30="Moderado"),CONCATENATE("R4C",'Mapa de Riesgos'!$O$30),"")</f>
        <v/>
      </c>
      <c r="W9" s="52" t="str">
        <f>IF(AND('Mapa de Riesgos'!$Y$31="Muy Alta",'Mapa de Riesgos'!$AA$31="Moderado"),CONCATENATE("R4C",'Mapa de Riesgos'!$O$31),"")</f>
        <v/>
      </c>
      <c r="X9" s="52" t="str">
        <f>IF(AND('Mapa de Riesgos'!$Y$32="Muy Alta",'Mapa de Riesgos'!$AA$32="Moderado"),CONCATENATE("R4C",'Mapa de Riesgos'!$O$32),"")</f>
        <v/>
      </c>
      <c r="Y9" s="52" t="str">
        <f>IF(AND('Mapa de Riesgos'!$Y$33="Muy Alta",'Mapa de Riesgos'!$AA$33="Moderado"),CONCATENATE("R4C",'Mapa de Riesgos'!$O$33),"")</f>
        <v/>
      </c>
      <c r="Z9" s="52" t="str">
        <f>IF(AND('Mapa de Riesgos'!$Y$34="Muy Alta",'Mapa de Riesgos'!$AA$34="Moderado"),CONCATENATE("R4C",'Mapa de Riesgos'!$O$34),"")</f>
        <v/>
      </c>
      <c r="AA9" s="53" t="str">
        <f>IF(AND('Mapa de Riesgos'!$Y$35="Muy Alta",'Mapa de Riesgos'!$AA$35="Moderado"),CONCATENATE("R4C",'Mapa de Riesgos'!$O$35),"")</f>
        <v/>
      </c>
      <c r="AB9" s="51" t="str">
        <f>IF(AND('Mapa de Riesgos'!$Y$30="Muy Alta",'Mapa de Riesgos'!$AA$30="Mayor"),CONCATENATE("R4C",'Mapa de Riesgos'!$O$30),"")</f>
        <v/>
      </c>
      <c r="AC9" s="52" t="str">
        <f>IF(AND('Mapa de Riesgos'!$Y$31="Muy Alta",'Mapa de Riesgos'!$AA$31="Mayor"),CONCATENATE("R4C",'Mapa de Riesgos'!$O$31),"")</f>
        <v/>
      </c>
      <c r="AD9" s="52" t="str">
        <f>IF(AND('Mapa de Riesgos'!$Y$32="Muy Alta",'Mapa de Riesgos'!$AA$32="Mayor"),CONCATENATE("R4C",'Mapa de Riesgos'!$O$32),"")</f>
        <v/>
      </c>
      <c r="AE9" s="52" t="str">
        <f>IF(AND('Mapa de Riesgos'!$Y$33="Muy Alta",'Mapa de Riesgos'!$AA$33="Mayor"),CONCATENATE("R4C",'Mapa de Riesgos'!$O$33),"")</f>
        <v/>
      </c>
      <c r="AF9" s="52" t="str">
        <f>IF(AND('Mapa de Riesgos'!$Y$34="Muy Alta",'Mapa de Riesgos'!$AA$34="Mayor"),CONCATENATE("R4C",'Mapa de Riesgos'!$O$34),"")</f>
        <v/>
      </c>
      <c r="AG9" s="53" t="str">
        <f>IF(AND('Mapa de Riesgos'!$Y$35="Muy Alta",'Mapa de Riesgos'!$AA$35="Mayor"),CONCATENATE("R4C",'Mapa de Riesgos'!$O$35),"")</f>
        <v/>
      </c>
      <c r="AH9" s="54" t="str">
        <f>IF(AND('Mapa de Riesgos'!$Y$30="Muy Alta",'Mapa de Riesgos'!$AA$30="Catastrófico"),CONCATENATE("R4C",'Mapa de Riesgos'!$O$30),"")</f>
        <v/>
      </c>
      <c r="AI9" s="55" t="str">
        <f>IF(AND('Mapa de Riesgos'!$Y$31="Muy Alta",'Mapa de Riesgos'!$AA$31="Catastrófico"),CONCATENATE("R4C",'Mapa de Riesgos'!$O$31),"")</f>
        <v/>
      </c>
      <c r="AJ9" s="55" t="str">
        <f>IF(AND('Mapa de Riesgos'!$Y$32="Muy Alta",'Mapa de Riesgos'!$AA$32="Catastrófico"),CONCATENATE("R4C",'Mapa de Riesgos'!$O$32),"")</f>
        <v/>
      </c>
      <c r="AK9" s="55" t="str">
        <f>IF(AND('Mapa de Riesgos'!$Y$33="Muy Alta",'Mapa de Riesgos'!$AA$33="Catastrófico"),CONCATENATE("R4C",'Mapa de Riesgos'!$O$33),"")</f>
        <v/>
      </c>
      <c r="AL9" s="55" t="str">
        <f>IF(AND('Mapa de Riesgos'!$Y$34="Muy Alta",'Mapa de Riesgos'!$AA$34="Catastrófico"),CONCATENATE("R4C",'Mapa de Riesgos'!$O$34),"")</f>
        <v/>
      </c>
      <c r="AM9" s="56" t="str">
        <f>IF(AND('Mapa de Riesgos'!$Y$35="Muy Alta",'Mapa de Riesgos'!$AA$35="Catastrófico"),CONCATENATE("R4C",'Mapa de Riesgos'!$O$35),"")</f>
        <v/>
      </c>
      <c r="AN9" s="82"/>
      <c r="AO9" s="562"/>
      <c r="AP9" s="563"/>
      <c r="AQ9" s="563"/>
      <c r="AR9" s="563"/>
      <c r="AS9" s="563"/>
      <c r="AT9" s="564"/>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c r="A10" s="82"/>
      <c r="B10" s="501"/>
      <c r="C10" s="501"/>
      <c r="D10" s="502"/>
      <c r="E10" s="542"/>
      <c r="F10" s="543"/>
      <c r="G10" s="543"/>
      <c r="H10" s="543"/>
      <c r="I10" s="544"/>
      <c r="J10" s="51" t="str">
        <f>IF(AND('Mapa de Riesgos'!$Y$36="Muy Alta",'Mapa de Riesgos'!$AA$36="Leve"),CONCATENATE("R5C",'Mapa de Riesgos'!$O$36),"")</f>
        <v/>
      </c>
      <c r="K10" s="52" t="str">
        <f>IF(AND('Mapa de Riesgos'!$Y$37="Muy Alta",'Mapa de Riesgos'!$AA$37="Leve"),CONCATENATE("R5C",'Mapa de Riesgos'!$O$37),"")</f>
        <v/>
      </c>
      <c r="L10" s="52" t="str">
        <f>IF(AND('Mapa de Riesgos'!$Y$38="Muy Alta",'Mapa de Riesgos'!$AA$38="Leve"),CONCATENATE("R5C",'Mapa de Riesgos'!$O$38),"")</f>
        <v/>
      </c>
      <c r="M10" s="52" t="str">
        <f>IF(AND('Mapa de Riesgos'!$Y$39="Muy Alta",'Mapa de Riesgos'!$AA$39="Leve"),CONCATENATE("R5C",'Mapa de Riesgos'!$O$39),"")</f>
        <v/>
      </c>
      <c r="N10" s="52" t="str">
        <f>IF(AND('Mapa de Riesgos'!$Y$40="Muy Alta",'Mapa de Riesgos'!$AA$40="Leve"),CONCATENATE("R5C",'Mapa de Riesgos'!$O$40),"")</f>
        <v/>
      </c>
      <c r="O10" s="53" t="str">
        <f>IF(AND('Mapa de Riesgos'!$Y$41="Muy Alta",'Mapa de Riesgos'!$AA$41="Leve"),CONCATENATE("R5C",'Mapa de Riesgos'!$O$41),"")</f>
        <v/>
      </c>
      <c r="P10" s="51" t="str">
        <f>IF(AND('Mapa de Riesgos'!$Y$36="Muy Alta",'Mapa de Riesgos'!$AA$36="Menor"),CONCATENATE("R5C",'Mapa de Riesgos'!$O$36),"")</f>
        <v/>
      </c>
      <c r="Q10" s="52" t="str">
        <f>IF(AND('Mapa de Riesgos'!$Y$37="Muy Alta",'Mapa de Riesgos'!$AA$37="Menor"),CONCATENATE("R5C",'Mapa de Riesgos'!$O$37),"")</f>
        <v/>
      </c>
      <c r="R10" s="52" t="str">
        <f>IF(AND('Mapa de Riesgos'!$Y$38="Muy Alta",'Mapa de Riesgos'!$AA$38="Menor"),CONCATENATE("R5C",'Mapa de Riesgos'!$O$38),"")</f>
        <v/>
      </c>
      <c r="S10" s="52" t="str">
        <f>IF(AND('Mapa de Riesgos'!$Y$39="Muy Alta",'Mapa de Riesgos'!$AA$39="Menor"),CONCATENATE("R5C",'Mapa de Riesgos'!$O$39),"")</f>
        <v/>
      </c>
      <c r="T10" s="52" t="str">
        <f>IF(AND('Mapa de Riesgos'!$Y$40="Muy Alta",'Mapa de Riesgos'!$AA$40="Menor"),CONCATENATE("R5C",'Mapa de Riesgos'!$O$40),"")</f>
        <v/>
      </c>
      <c r="U10" s="53" t="str">
        <f>IF(AND('Mapa de Riesgos'!$Y$41="Muy Alta",'Mapa de Riesgos'!$AA$41="Menor"),CONCATENATE("R5C",'Mapa de Riesgos'!$O$41),"")</f>
        <v/>
      </c>
      <c r="V10" s="51" t="str">
        <f>IF(AND('Mapa de Riesgos'!$Y$36="Muy Alta",'Mapa de Riesgos'!$AA$36="Moderado"),CONCATENATE("R5C",'Mapa de Riesgos'!$O$36),"")</f>
        <v/>
      </c>
      <c r="W10" s="52" t="str">
        <f>IF(AND('Mapa de Riesgos'!$Y$37="Muy Alta",'Mapa de Riesgos'!$AA$37="Moderado"),CONCATENATE("R5C",'Mapa de Riesgos'!$O$37),"")</f>
        <v/>
      </c>
      <c r="X10" s="52" t="str">
        <f>IF(AND('Mapa de Riesgos'!$Y$38="Muy Alta",'Mapa de Riesgos'!$AA$38="Moderado"),CONCATENATE("R5C",'Mapa de Riesgos'!$O$38),"")</f>
        <v/>
      </c>
      <c r="Y10" s="52" t="str">
        <f>IF(AND('Mapa de Riesgos'!$Y$39="Muy Alta",'Mapa de Riesgos'!$AA$39="Moderado"),CONCATENATE("R5C",'Mapa de Riesgos'!$O$39),"")</f>
        <v/>
      </c>
      <c r="Z10" s="52" t="str">
        <f>IF(AND('Mapa de Riesgos'!$Y$40="Muy Alta",'Mapa de Riesgos'!$AA$40="Moderado"),CONCATENATE("R5C",'Mapa de Riesgos'!$O$40),"")</f>
        <v/>
      </c>
      <c r="AA10" s="53" t="str">
        <f>IF(AND('Mapa de Riesgos'!$Y$41="Muy Alta",'Mapa de Riesgos'!$AA$41="Moderado"),CONCATENATE("R5C",'Mapa de Riesgos'!$O$41),"")</f>
        <v/>
      </c>
      <c r="AB10" s="51" t="str">
        <f>IF(AND('Mapa de Riesgos'!$Y$36="Muy Alta",'Mapa de Riesgos'!$AA$36="Mayor"),CONCATENATE("R5C",'Mapa de Riesgos'!$O$36),"")</f>
        <v/>
      </c>
      <c r="AC10" s="52" t="str">
        <f>IF(AND('Mapa de Riesgos'!$Y$37="Muy Alta",'Mapa de Riesgos'!$AA$37="Mayor"),CONCATENATE("R5C",'Mapa de Riesgos'!$O$37),"")</f>
        <v/>
      </c>
      <c r="AD10" s="52" t="str">
        <f>IF(AND('Mapa de Riesgos'!$Y$38="Muy Alta",'Mapa de Riesgos'!$AA$38="Mayor"),CONCATENATE("R5C",'Mapa de Riesgos'!$O$38),"")</f>
        <v/>
      </c>
      <c r="AE10" s="52" t="str">
        <f>IF(AND('Mapa de Riesgos'!$Y$39="Muy Alta",'Mapa de Riesgos'!$AA$39="Mayor"),CONCATENATE("R5C",'Mapa de Riesgos'!$O$39),"")</f>
        <v/>
      </c>
      <c r="AF10" s="52" t="str">
        <f>IF(AND('Mapa de Riesgos'!$Y$40="Muy Alta",'Mapa de Riesgos'!$AA$40="Mayor"),CONCATENATE("R5C",'Mapa de Riesgos'!$O$40),"")</f>
        <v/>
      </c>
      <c r="AG10" s="53" t="str">
        <f>IF(AND('Mapa de Riesgos'!$Y$41="Muy Alta",'Mapa de Riesgos'!$AA$41="Mayor"),CONCATENATE("R5C",'Mapa de Riesgos'!$O$41),"")</f>
        <v/>
      </c>
      <c r="AH10" s="54" t="str">
        <f>IF(AND('Mapa de Riesgos'!$Y$36="Muy Alta",'Mapa de Riesgos'!$AA$36="Catastrófico"),CONCATENATE("R5C",'Mapa de Riesgos'!$O$36),"")</f>
        <v/>
      </c>
      <c r="AI10" s="55" t="str">
        <f>IF(AND('Mapa de Riesgos'!$Y$37="Muy Alta",'Mapa de Riesgos'!$AA$37="Catastrófico"),CONCATENATE("R5C",'Mapa de Riesgos'!$O$37),"")</f>
        <v/>
      </c>
      <c r="AJ10" s="55" t="str">
        <f>IF(AND('Mapa de Riesgos'!$Y$38="Muy Alta",'Mapa de Riesgos'!$AA$38="Catastrófico"),CONCATENATE("R5C",'Mapa de Riesgos'!$O$38),"")</f>
        <v/>
      </c>
      <c r="AK10" s="55" t="str">
        <f>IF(AND('Mapa de Riesgos'!$Y$39="Muy Alta",'Mapa de Riesgos'!$AA$39="Catastrófico"),CONCATENATE("R5C",'Mapa de Riesgos'!$O$39),"")</f>
        <v/>
      </c>
      <c r="AL10" s="55" t="str">
        <f>IF(AND('Mapa de Riesgos'!$Y$40="Muy Alta",'Mapa de Riesgos'!$AA$40="Catastrófico"),CONCATENATE("R5C",'Mapa de Riesgos'!$O$40),"")</f>
        <v/>
      </c>
      <c r="AM10" s="56" t="str">
        <f>IF(AND('Mapa de Riesgos'!$Y$41="Muy Alta",'Mapa de Riesgos'!$AA$41="Catastrófico"),CONCATENATE("R5C",'Mapa de Riesgos'!$O$41),"")</f>
        <v/>
      </c>
      <c r="AN10" s="82"/>
      <c r="AO10" s="562"/>
      <c r="AP10" s="563"/>
      <c r="AQ10" s="563"/>
      <c r="AR10" s="563"/>
      <c r="AS10" s="563"/>
      <c r="AT10" s="564"/>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c r="A11" s="82"/>
      <c r="B11" s="501"/>
      <c r="C11" s="501"/>
      <c r="D11" s="502"/>
      <c r="E11" s="542"/>
      <c r="F11" s="543"/>
      <c r="G11" s="543"/>
      <c r="H11" s="543"/>
      <c r="I11" s="544"/>
      <c r="J11" s="51" t="str">
        <f>IF(AND('Mapa de Riesgos'!$Y$42="Muy Alta",'Mapa de Riesgos'!$AA$42="Leve"),CONCATENATE("R6C",'Mapa de Riesgos'!$O$42),"")</f>
        <v/>
      </c>
      <c r="K11" s="52" t="str">
        <f>IF(AND('Mapa de Riesgos'!$Y$43="Muy Alta",'Mapa de Riesgos'!$AA$43="Leve"),CONCATENATE("R6C",'Mapa de Riesgos'!$O$43),"")</f>
        <v/>
      </c>
      <c r="L11" s="52" t="str">
        <f>IF(AND('Mapa de Riesgos'!$Y$44="Muy Alta",'Mapa de Riesgos'!$AA$44="Leve"),CONCATENATE("R6C",'Mapa de Riesgos'!$O$44),"")</f>
        <v/>
      </c>
      <c r="M11" s="52" t="str">
        <f>IF(AND('Mapa de Riesgos'!$Y$45="Muy Alta",'Mapa de Riesgos'!$AA$45="Leve"),CONCATENATE("R6C",'Mapa de Riesgos'!$O$45),"")</f>
        <v/>
      </c>
      <c r="N11" s="52" t="str">
        <f>IF(AND('Mapa de Riesgos'!$Y$46="Muy Alta",'Mapa de Riesgos'!$AA$46="Leve"),CONCATENATE("R6C",'Mapa de Riesgos'!$O$46),"")</f>
        <v/>
      </c>
      <c r="O11" s="53" t="str">
        <f>IF(AND('Mapa de Riesgos'!$Y$47="Muy Alta",'Mapa de Riesgos'!$AA$47="Leve"),CONCATENATE("R6C",'Mapa de Riesgos'!$O$47),"")</f>
        <v/>
      </c>
      <c r="P11" s="51" t="str">
        <f>IF(AND('Mapa de Riesgos'!$Y$42="Muy Alta",'Mapa de Riesgos'!$AA$42="Menor"),CONCATENATE("R6C",'Mapa de Riesgos'!$O$42),"")</f>
        <v/>
      </c>
      <c r="Q11" s="52" t="str">
        <f>IF(AND('Mapa de Riesgos'!$Y$43="Muy Alta",'Mapa de Riesgos'!$AA$43="Menor"),CONCATENATE("R6C",'Mapa de Riesgos'!$O$43),"")</f>
        <v/>
      </c>
      <c r="R11" s="52" t="str">
        <f>IF(AND('Mapa de Riesgos'!$Y$44="Muy Alta",'Mapa de Riesgos'!$AA$44="Menor"),CONCATENATE("R6C",'Mapa de Riesgos'!$O$44),"")</f>
        <v/>
      </c>
      <c r="S11" s="52" t="str">
        <f>IF(AND('Mapa de Riesgos'!$Y$45="Muy Alta",'Mapa de Riesgos'!$AA$45="Menor"),CONCATENATE("R6C",'Mapa de Riesgos'!$O$45),"")</f>
        <v/>
      </c>
      <c r="T11" s="52" t="str">
        <f>IF(AND('Mapa de Riesgos'!$Y$46="Muy Alta",'Mapa de Riesgos'!$AA$46="Menor"),CONCATENATE("R6C",'Mapa de Riesgos'!$O$46),"")</f>
        <v/>
      </c>
      <c r="U11" s="53" t="str">
        <f>IF(AND('Mapa de Riesgos'!$Y$47="Muy Alta",'Mapa de Riesgos'!$AA$47="Menor"),CONCATENATE("R6C",'Mapa de Riesgos'!$O$47),"")</f>
        <v/>
      </c>
      <c r="V11" s="51" t="str">
        <f>IF(AND('Mapa de Riesgos'!$Y$42="Muy Alta",'Mapa de Riesgos'!$AA$42="Moderado"),CONCATENATE("R6C",'Mapa de Riesgos'!$O$42),"")</f>
        <v/>
      </c>
      <c r="W11" s="52" t="str">
        <f>IF(AND('Mapa de Riesgos'!$Y$43="Muy Alta",'Mapa de Riesgos'!$AA$43="Moderado"),CONCATENATE("R6C",'Mapa de Riesgos'!$O$43),"")</f>
        <v/>
      </c>
      <c r="X11" s="52" t="str">
        <f>IF(AND('Mapa de Riesgos'!$Y$44="Muy Alta",'Mapa de Riesgos'!$AA$44="Moderado"),CONCATENATE("R6C",'Mapa de Riesgos'!$O$44),"")</f>
        <v/>
      </c>
      <c r="Y11" s="52" t="str">
        <f>IF(AND('Mapa de Riesgos'!$Y$45="Muy Alta",'Mapa de Riesgos'!$AA$45="Moderado"),CONCATENATE("R6C",'Mapa de Riesgos'!$O$45),"")</f>
        <v/>
      </c>
      <c r="Z11" s="52" t="str">
        <f>IF(AND('Mapa de Riesgos'!$Y$46="Muy Alta",'Mapa de Riesgos'!$AA$46="Moderado"),CONCATENATE("R6C",'Mapa de Riesgos'!$O$46),"")</f>
        <v/>
      </c>
      <c r="AA11" s="53" t="str">
        <f>IF(AND('Mapa de Riesgos'!$Y$47="Muy Alta",'Mapa de Riesgos'!$AA$47="Moderado"),CONCATENATE("R6C",'Mapa de Riesgos'!$O$47),"")</f>
        <v/>
      </c>
      <c r="AB11" s="51" t="str">
        <f>IF(AND('Mapa de Riesgos'!$Y$42="Muy Alta",'Mapa de Riesgos'!$AA$42="Mayor"),CONCATENATE("R6C",'Mapa de Riesgos'!$O$42),"")</f>
        <v/>
      </c>
      <c r="AC11" s="52" t="str">
        <f>IF(AND('Mapa de Riesgos'!$Y$43="Muy Alta",'Mapa de Riesgos'!$AA$43="Mayor"),CONCATENATE("R6C",'Mapa de Riesgos'!$O$43),"")</f>
        <v/>
      </c>
      <c r="AD11" s="52" t="str">
        <f>IF(AND('Mapa de Riesgos'!$Y$44="Muy Alta",'Mapa de Riesgos'!$AA$44="Mayor"),CONCATENATE("R6C",'Mapa de Riesgos'!$O$44),"")</f>
        <v/>
      </c>
      <c r="AE11" s="52" t="str">
        <f>IF(AND('Mapa de Riesgos'!$Y$45="Muy Alta",'Mapa de Riesgos'!$AA$45="Mayor"),CONCATENATE("R6C",'Mapa de Riesgos'!$O$45),"")</f>
        <v/>
      </c>
      <c r="AF11" s="52" t="str">
        <f>IF(AND('Mapa de Riesgos'!$Y$46="Muy Alta",'Mapa de Riesgos'!$AA$46="Mayor"),CONCATENATE("R6C",'Mapa de Riesgos'!$O$46),"")</f>
        <v/>
      </c>
      <c r="AG11" s="53" t="str">
        <f>IF(AND('Mapa de Riesgos'!$Y$47="Muy Alta",'Mapa de Riesgos'!$AA$47="Mayor"),CONCATENATE("R6C",'Mapa de Riesgos'!$O$47),"")</f>
        <v/>
      </c>
      <c r="AH11" s="54" t="str">
        <f>IF(AND('Mapa de Riesgos'!$Y$42="Muy Alta",'Mapa de Riesgos'!$AA$42="Catastrófico"),CONCATENATE("R6C",'Mapa de Riesgos'!$O$42),"")</f>
        <v/>
      </c>
      <c r="AI11" s="55" t="str">
        <f>IF(AND('Mapa de Riesgos'!$Y$43="Muy Alta",'Mapa de Riesgos'!$AA$43="Catastrófico"),CONCATENATE("R6C",'Mapa de Riesgos'!$O$43),"")</f>
        <v/>
      </c>
      <c r="AJ11" s="55" t="str">
        <f>IF(AND('Mapa de Riesgos'!$Y$44="Muy Alta",'Mapa de Riesgos'!$AA$44="Catastrófico"),CONCATENATE("R6C",'Mapa de Riesgos'!$O$44),"")</f>
        <v/>
      </c>
      <c r="AK11" s="55" t="str">
        <f>IF(AND('Mapa de Riesgos'!$Y$45="Muy Alta",'Mapa de Riesgos'!$AA$45="Catastrófico"),CONCATENATE("R6C",'Mapa de Riesgos'!$O$45),"")</f>
        <v/>
      </c>
      <c r="AL11" s="55" t="str">
        <f>IF(AND('Mapa de Riesgos'!$Y$46="Muy Alta",'Mapa de Riesgos'!$AA$46="Catastrófico"),CONCATENATE("R6C",'Mapa de Riesgos'!$O$46),"")</f>
        <v/>
      </c>
      <c r="AM11" s="56" t="str">
        <f>IF(AND('Mapa de Riesgos'!$Y$47="Muy Alta",'Mapa de Riesgos'!$AA$47="Catastrófico"),CONCATENATE("R6C",'Mapa de Riesgos'!$O$47),"")</f>
        <v/>
      </c>
      <c r="AN11" s="82"/>
      <c r="AO11" s="562"/>
      <c r="AP11" s="563"/>
      <c r="AQ11" s="563"/>
      <c r="AR11" s="563"/>
      <c r="AS11" s="563"/>
      <c r="AT11" s="564"/>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c r="A12" s="82"/>
      <c r="B12" s="501"/>
      <c r="C12" s="501"/>
      <c r="D12" s="502"/>
      <c r="E12" s="542"/>
      <c r="F12" s="543"/>
      <c r="G12" s="543"/>
      <c r="H12" s="543"/>
      <c r="I12" s="544"/>
      <c r="J12" s="51" t="str">
        <f>IF(AND('Mapa de Riesgos'!$Y$48="Muy Alta",'Mapa de Riesgos'!$AA$48="Leve"),CONCATENATE("R7C",'Mapa de Riesgos'!$O$48),"")</f>
        <v/>
      </c>
      <c r="K12" s="52" t="str">
        <f>IF(AND('Mapa de Riesgos'!$Y$49="Muy Alta",'Mapa de Riesgos'!$AA$49="Leve"),CONCATENATE("R7C",'Mapa de Riesgos'!$O$49),"")</f>
        <v/>
      </c>
      <c r="L12" s="52" t="str">
        <f>IF(AND('Mapa de Riesgos'!$Y$50="Muy Alta",'Mapa de Riesgos'!$AA$50="Leve"),CONCATENATE("R7C",'Mapa de Riesgos'!$O$50),"")</f>
        <v/>
      </c>
      <c r="M12" s="52" t="str">
        <f>IF(AND('Mapa de Riesgos'!$Y$51="Muy Alta",'Mapa de Riesgos'!$AA$51="Leve"),CONCATENATE("R7C",'Mapa de Riesgos'!$O$51),"")</f>
        <v/>
      </c>
      <c r="N12" s="52" t="str">
        <f>IF(AND('Mapa de Riesgos'!$Y$52="Muy Alta",'Mapa de Riesgos'!$AA$52="Leve"),CONCATENATE("R7C",'Mapa de Riesgos'!$O$52),"")</f>
        <v/>
      </c>
      <c r="O12" s="53" t="str">
        <f>IF(AND('Mapa de Riesgos'!$Y$53="Muy Alta",'Mapa de Riesgos'!$AA$53="Leve"),CONCATENATE("R7C",'Mapa de Riesgos'!$O$53),"")</f>
        <v/>
      </c>
      <c r="P12" s="51" t="str">
        <f>IF(AND('Mapa de Riesgos'!$Y$48="Muy Alta",'Mapa de Riesgos'!$AA$48="Menor"),CONCATENATE("R7C",'Mapa de Riesgos'!$O$48),"")</f>
        <v/>
      </c>
      <c r="Q12" s="52" t="str">
        <f>IF(AND('Mapa de Riesgos'!$Y$49="Muy Alta",'Mapa de Riesgos'!$AA$49="Menor"),CONCATENATE("R7C",'Mapa de Riesgos'!$O$49),"")</f>
        <v/>
      </c>
      <c r="R12" s="52" t="str">
        <f>IF(AND('Mapa de Riesgos'!$Y$50="Muy Alta",'Mapa de Riesgos'!$AA$50="Menor"),CONCATENATE("R7C",'Mapa de Riesgos'!$O$50),"")</f>
        <v/>
      </c>
      <c r="S12" s="52" t="str">
        <f>IF(AND('Mapa de Riesgos'!$Y$51="Muy Alta",'Mapa de Riesgos'!$AA$51="Menor"),CONCATENATE("R7C",'Mapa de Riesgos'!$O$51),"")</f>
        <v/>
      </c>
      <c r="T12" s="52" t="str">
        <f>IF(AND('Mapa de Riesgos'!$Y$52="Muy Alta",'Mapa de Riesgos'!$AA$52="Menor"),CONCATENATE("R7C",'Mapa de Riesgos'!$O$52),"")</f>
        <v/>
      </c>
      <c r="U12" s="53" t="str">
        <f>IF(AND('Mapa de Riesgos'!$Y$53="Muy Alta",'Mapa de Riesgos'!$AA$53="Menor"),CONCATENATE("R7C",'Mapa de Riesgos'!$O$53),"")</f>
        <v/>
      </c>
      <c r="V12" s="51" t="str">
        <f>IF(AND('Mapa de Riesgos'!$Y$48="Muy Alta",'Mapa de Riesgos'!$AA$48="Moderado"),CONCATENATE("R7C",'Mapa de Riesgos'!$O$48),"")</f>
        <v/>
      </c>
      <c r="W12" s="52" t="str">
        <f>IF(AND('Mapa de Riesgos'!$Y$49="Muy Alta",'Mapa de Riesgos'!$AA$49="Moderado"),CONCATENATE("R7C",'Mapa de Riesgos'!$O$49),"")</f>
        <v/>
      </c>
      <c r="X12" s="52" t="str">
        <f>IF(AND('Mapa de Riesgos'!$Y$50="Muy Alta",'Mapa de Riesgos'!$AA$50="Moderado"),CONCATENATE("R7C",'Mapa de Riesgos'!$O$50),"")</f>
        <v/>
      </c>
      <c r="Y12" s="52" t="str">
        <f>IF(AND('Mapa de Riesgos'!$Y$51="Muy Alta",'Mapa de Riesgos'!$AA$51="Moderado"),CONCATENATE("R7C",'Mapa de Riesgos'!$O$51),"")</f>
        <v/>
      </c>
      <c r="Z12" s="52" t="str">
        <f>IF(AND('Mapa de Riesgos'!$Y$52="Muy Alta",'Mapa de Riesgos'!$AA$52="Moderado"),CONCATENATE("R7C",'Mapa de Riesgos'!$O$52),"")</f>
        <v/>
      </c>
      <c r="AA12" s="53" t="str">
        <f>IF(AND('Mapa de Riesgos'!$Y$53="Muy Alta",'Mapa de Riesgos'!$AA$53="Moderado"),CONCATENATE("R7C",'Mapa de Riesgos'!$O$53),"")</f>
        <v/>
      </c>
      <c r="AB12" s="51" t="str">
        <f>IF(AND('Mapa de Riesgos'!$Y$48="Muy Alta",'Mapa de Riesgos'!$AA$48="Mayor"),CONCATENATE("R7C",'Mapa de Riesgos'!$O$48),"")</f>
        <v/>
      </c>
      <c r="AC12" s="52" t="str">
        <f>IF(AND('Mapa de Riesgos'!$Y$49="Muy Alta",'Mapa de Riesgos'!$AA$49="Mayor"),CONCATENATE("R7C",'Mapa de Riesgos'!$O$49),"")</f>
        <v/>
      </c>
      <c r="AD12" s="52" t="str">
        <f>IF(AND('Mapa de Riesgos'!$Y$50="Muy Alta",'Mapa de Riesgos'!$AA$50="Mayor"),CONCATENATE("R7C",'Mapa de Riesgos'!$O$50),"")</f>
        <v/>
      </c>
      <c r="AE12" s="52" t="str">
        <f>IF(AND('Mapa de Riesgos'!$Y$51="Muy Alta",'Mapa de Riesgos'!$AA$51="Mayor"),CONCATENATE("R7C",'Mapa de Riesgos'!$O$51),"")</f>
        <v/>
      </c>
      <c r="AF12" s="52" t="str">
        <f>IF(AND('Mapa de Riesgos'!$Y$52="Muy Alta",'Mapa de Riesgos'!$AA$52="Mayor"),CONCATENATE("R7C",'Mapa de Riesgos'!$O$52),"")</f>
        <v/>
      </c>
      <c r="AG12" s="53" t="str">
        <f>IF(AND('Mapa de Riesgos'!$Y$53="Muy Alta",'Mapa de Riesgos'!$AA$53="Mayor"),CONCATENATE("R7C",'Mapa de Riesgos'!$O$53),"")</f>
        <v/>
      </c>
      <c r="AH12" s="54" t="str">
        <f>IF(AND('Mapa de Riesgos'!$Y$48="Muy Alta",'Mapa de Riesgos'!$AA$48="Catastrófico"),CONCATENATE("R7C",'Mapa de Riesgos'!$O$48),"")</f>
        <v/>
      </c>
      <c r="AI12" s="55" t="str">
        <f>IF(AND('Mapa de Riesgos'!$Y$49="Muy Alta",'Mapa de Riesgos'!$AA$49="Catastrófico"),CONCATENATE("R7C",'Mapa de Riesgos'!$O$49),"")</f>
        <v/>
      </c>
      <c r="AJ12" s="55" t="str">
        <f>IF(AND('Mapa de Riesgos'!$Y$50="Muy Alta",'Mapa de Riesgos'!$AA$50="Catastrófico"),CONCATENATE("R7C",'Mapa de Riesgos'!$O$50),"")</f>
        <v/>
      </c>
      <c r="AK12" s="55" t="str">
        <f>IF(AND('Mapa de Riesgos'!$Y$51="Muy Alta",'Mapa de Riesgos'!$AA$51="Catastrófico"),CONCATENATE("R7C",'Mapa de Riesgos'!$O$51),"")</f>
        <v/>
      </c>
      <c r="AL12" s="55" t="str">
        <f>IF(AND('Mapa de Riesgos'!$Y$52="Muy Alta",'Mapa de Riesgos'!$AA$52="Catastrófico"),CONCATENATE("R7C",'Mapa de Riesgos'!$O$52),"")</f>
        <v/>
      </c>
      <c r="AM12" s="56" t="str">
        <f>IF(AND('Mapa de Riesgos'!$Y$53="Muy Alta",'Mapa de Riesgos'!$AA$53="Catastrófico"),CONCATENATE("R7C",'Mapa de Riesgos'!$O$53),"")</f>
        <v/>
      </c>
      <c r="AN12" s="82"/>
      <c r="AO12" s="562"/>
      <c r="AP12" s="563"/>
      <c r="AQ12" s="563"/>
      <c r="AR12" s="563"/>
      <c r="AS12" s="563"/>
      <c r="AT12" s="564"/>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c r="A13" s="82"/>
      <c r="B13" s="501"/>
      <c r="C13" s="501"/>
      <c r="D13" s="502"/>
      <c r="E13" s="542"/>
      <c r="F13" s="543"/>
      <c r="G13" s="543"/>
      <c r="H13" s="543"/>
      <c r="I13" s="544"/>
      <c r="J13" s="51" t="str">
        <f>IF(AND('Mapa de Riesgos'!$Y$54="Muy Alta",'Mapa de Riesgos'!$AA$54="Leve"),CONCATENATE("R8C",'Mapa de Riesgos'!$O$54),"")</f>
        <v/>
      </c>
      <c r="K13" s="52" t="str">
        <f>IF(AND('Mapa de Riesgos'!$Y$55="Muy Alta",'Mapa de Riesgos'!$AA$55="Leve"),CONCATENATE("R8C",'Mapa de Riesgos'!$O$55),"")</f>
        <v/>
      </c>
      <c r="L13" s="52" t="str">
        <f>IF(AND('Mapa de Riesgos'!$Y$56="Muy Alta",'Mapa de Riesgos'!$AA$56="Leve"),CONCATENATE("R8C",'Mapa de Riesgos'!$O$56),"")</f>
        <v/>
      </c>
      <c r="M13" s="52" t="str">
        <f>IF(AND('Mapa de Riesgos'!$Y$57="Muy Alta",'Mapa de Riesgos'!$AA$57="Leve"),CONCATENATE("R8C",'Mapa de Riesgos'!$O$57),"")</f>
        <v/>
      </c>
      <c r="N13" s="52" t="str">
        <f>IF(AND('Mapa de Riesgos'!$Y$58="Muy Alta",'Mapa de Riesgos'!$AA$58="Leve"),CONCATENATE("R8C",'Mapa de Riesgos'!$O$58),"")</f>
        <v/>
      </c>
      <c r="O13" s="53" t="str">
        <f>IF(AND('Mapa de Riesgos'!$Y$59="Muy Alta",'Mapa de Riesgos'!$AA$59="Leve"),CONCATENATE("R8C",'Mapa de Riesgos'!$O$59),"")</f>
        <v/>
      </c>
      <c r="P13" s="51" t="str">
        <f>IF(AND('Mapa de Riesgos'!$Y$54="Muy Alta",'Mapa de Riesgos'!$AA$54="Menor"),CONCATENATE("R8C",'Mapa de Riesgos'!$O$54),"")</f>
        <v/>
      </c>
      <c r="Q13" s="52" t="str">
        <f>IF(AND('Mapa de Riesgos'!$Y$55="Muy Alta",'Mapa de Riesgos'!$AA$55="Menor"),CONCATENATE("R8C",'Mapa de Riesgos'!$O$55),"")</f>
        <v/>
      </c>
      <c r="R13" s="52" t="str">
        <f>IF(AND('Mapa de Riesgos'!$Y$56="Muy Alta",'Mapa de Riesgos'!$AA$56="Menor"),CONCATENATE("R8C",'Mapa de Riesgos'!$O$56),"")</f>
        <v/>
      </c>
      <c r="S13" s="52" t="str">
        <f>IF(AND('Mapa de Riesgos'!$Y$57="Muy Alta",'Mapa de Riesgos'!$AA$57="Menor"),CONCATENATE("R8C",'Mapa de Riesgos'!$O$57),"")</f>
        <v/>
      </c>
      <c r="T13" s="52" t="str">
        <f>IF(AND('Mapa de Riesgos'!$Y$58="Muy Alta",'Mapa de Riesgos'!$AA$58="Menor"),CONCATENATE("R8C",'Mapa de Riesgos'!$O$58),"")</f>
        <v/>
      </c>
      <c r="U13" s="53" t="str">
        <f>IF(AND('Mapa de Riesgos'!$Y$59="Muy Alta",'Mapa de Riesgos'!$AA$59="Menor"),CONCATENATE("R8C",'Mapa de Riesgos'!$O$59),"")</f>
        <v/>
      </c>
      <c r="V13" s="51" t="str">
        <f>IF(AND('Mapa de Riesgos'!$Y$54="Muy Alta",'Mapa de Riesgos'!$AA$54="Moderado"),CONCATENATE("R8C",'Mapa de Riesgos'!$O$54),"")</f>
        <v/>
      </c>
      <c r="W13" s="52" t="str">
        <f>IF(AND('Mapa de Riesgos'!$Y$55="Muy Alta",'Mapa de Riesgos'!$AA$55="Moderado"),CONCATENATE("R8C",'Mapa de Riesgos'!$O$55),"")</f>
        <v/>
      </c>
      <c r="X13" s="52" t="str">
        <f>IF(AND('Mapa de Riesgos'!$Y$56="Muy Alta",'Mapa de Riesgos'!$AA$56="Moderado"),CONCATENATE("R8C",'Mapa de Riesgos'!$O$56),"")</f>
        <v/>
      </c>
      <c r="Y13" s="52" t="str">
        <f>IF(AND('Mapa de Riesgos'!$Y$57="Muy Alta",'Mapa de Riesgos'!$AA$57="Moderado"),CONCATENATE("R8C",'Mapa de Riesgos'!$O$57),"")</f>
        <v/>
      </c>
      <c r="Z13" s="52" t="str">
        <f>IF(AND('Mapa de Riesgos'!$Y$58="Muy Alta",'Mapa de Riesgos'!$AA$58="Moderado"),CONCATENATE("R8C",'Mapa de Riesgos'!$O$58),"")</f>
        <v/>
      </c>
      <c r="AA13" s="53" t="str">
        <f>IF(AND('Mapa de Riesgos'!$Y$59="Muy Alta",'Mapa de Riesgos'!$AA$59="Moderado"),CONCATENATE("R8C",'Mapa de Riesgos'!$O$59),"")</f>
        <v/>
      </c>
      <c r="AB13" s="51" t="str">
        <f>IF(AND('Mapa de Riesgos'!$Y$54="Muy Alta",'Mapa de Riesgos'!$AA$54="Mayor"),CONCATENATE("R8C",'Mapa de Riesgos'!$O$54),"")</f>
        <v/>
      </c>
      <c r="AC13" s="52" t="str">
        <f>IF(AND('Mapa de Riesgos'!$Y$55="Muy Alta",'Mapa de Riesgos'!$AA$55="Mayor"),CONCATENATE("R8C",'Mapa de Riesgos'!$O$55),"")</f>
        <v/>
      </c>
      <c r="AD13" s="52" t="str">
        <f>IF(AND('Mapa de Riesgos'!$Y$56="Muy Alta",'Mapa de Riesgos'!$AA$56="Mayor"),CONCATENATE("R8C",'Mapa de Riesgos'!$O$56),"")</f>
        <v/>
      </c>
      <c r="AE13" s="52" t="str">
        <f>IF(AND('Mapa de Riesgos'!$Y$57="Muy Alta",'Mapa de Riesgos'!$AA$57="Mayor"),CONCATENATE("R8C",'Mapa de Riesgos'!$O$57),"")</f>
        <v/>
      </c>
      <c r="AF13" s="52" t="str">
        <f>IF(AND('Mapa de Riesgos'!$Y$58="Muy Alta",'Mapa de Riesgos'!$AA$58="Mayor"),CONCATENATE("R8C",'Mapa de Riesgos'!$O$58),"")</f>
        <v/>
      </c>
      <c r="AG13" s="53" t="str">
        <f>IF(AND('Mapa de Riesgos'!$Y$59="Muy Alta",'Mapa de Riesgos'!$AA$59="Mayor"),CONCATENATE("R8C",'Mapa de Riesgos'!$O$59),"")</f>
        <v/>
      </c>
      <c r="AH13" s="54" t="str">
        <f>IF(AND('Mapa de Riesgos'!$Y$54="Muy Alta",'Mapa de Riesgos'!$AA$54="Catastrófico"),CONCATENATE("R8C",'Mapa de Riesgos'!$O$54),"")</f>
        <v/>
      </c>
      <c r="AI13" s="55" t="str">
        <f>IF(AND('Mapa de Riesgos'!$Y$55="Muy Alta",'Mapa de Riesgos'!$AA$55="Catastrófico"),CONCATENATE("R8C",'Mapa de Riesgos'!$O$55),"")</f>
        <v/>
      </c>
      <c r="AJ13" s="55" t="str">
        <f>IF(AND('Mapa de Riesgos'!$Y$56="Muy Alta",'Mapa de Riesgos'!$AA$56="Catastrófico"),CONCATENATE("R8C",'Mapa de Riesgos'!$O$56),"")</f>
        <v/>
      </c>
      <c r="AK13" s="55" t="str">
        <f>IF(AND('Mapa de Riesgos'!$Y$57="Muy Alta",'Mapa de Riesgos'!$AA$57="Catastrófico"),CONCATENATE("R8C",'Mapa de Riesgos'!$O$57),"")</f>
        <v/>
      </c>
      <c r="AL13" s="55" t="str">
        <f>IF(AND('Mapa de Riesgos'!$Y$58="Muy Alta",'Mapa de Riesgos'!$AA$58="Catastrófico"),CONCATENATE("R8C",'Mapa de Riesgos'!$O$58),"")</f>
        <v/>
      </c>
      <c r="AM13" s="56" t="str">
        <f>IF(AND('Mapa de Riesgos'!$Y$59="Muy Alta",'Mapa de Riesgos'!$AA$59="Catastrófico"),CONCATENATE("R8C",'Mapa de Riesgos'!$O$59),"")</f>
        <v/>
      </c>
      <c r="AN13" s="82"/>
      <c r="AO13" s="562"/>
      <c r="AP13" s="563"/>
      <c r="AQ13" s="563"/>
      <c r="AR13" s="563"/>
      <c r="AS13" s="563"/>
      <c r="AT13" s="564"/>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c r="A14" s="82"/>
      <c r="B14" s="501"/>
      <c r="C14" s="501"/>
      <c r="D14" s="502"/>
      <c r="E14" s="542"/>
      <c r="F14" s="543"/>
      <c r="G14" s="543"/>
      <c r="H14" s="543"/>
      <c r="I14" s="544"/>
      <c r="J14" s="51" t="str">
        <f>IF(AND('Mapa de Riesgos'!$Y$60="Muy Alta",'Mapa de Riesgos'!$AA$60="Leve"),CONCATENATE("R9C",'Mapa de Riesgos'!$O$60),"")</f>
        <v/>
      </c>
      <c r="K14" s="52" t="str">
        <f>IF(AND('Mapa de Riesgos'!$Y$61="Muy Alta",'Mapa de Riesgos'!$AA$61="Leve"),CONCATENATE("R9C",'Mapa de Riesgos'!$O$61),"")</f>
        <v/>
      </c>
      <c r="L14" s="52" t="str">
        <f>IF(AND('Mapa de Riesgos'!$Y$62="Muy Alta",'Mapa de Riesgos'!$AA$62="Leve"),CONCATENATE("R9C",'Mapa de Riesgos'!$O$62),"")</f>
        <v/>
      </c>
      <c r="M14" s="52" t="str">
        <f>IF(AND('Mapa de Riesgos'!$Y$63="Muy Alta",'Mapa de Riesgos'!$AA$63="Leve"),CONCATENATE("R9C",'Mapa de Riesgos'!$O$63),"")</f>
        <v/>
      </c>
      <c r="N14" s="52" t="str">
        <f>IF(AND('Mapa de Riesgos'!$Y$64="Muy Alta",'Mapa de Riesgos'!$AA$64="Leve"),CONCATENATE("R9C",'Mapa de Riesgos'!$O$64),"")</f>
        <v/>
      </c>
      <c r="O14" s="53" t="str">
        <f>IF(AND('Mapa de Riesgos'!$Y$65="Muy Alta",'Mapa de Riesgos'!$AA$65="Leve"),CONCATENATE("R9C",'Mapa de Riesgos'!$O$65),"")</f>
        <v/>
      </c>
      <c r="P14" s="51" t="str">
        <f>IF(AND('Mapa de Riesgos'!$Y$60="Muy Alta",'Mapa de Riesgos'!$AA$60="Menor"),CONCATENATE("R9C",'Mapa de Riesgos'!$O$60),"")</f>
        <v/>
      </c>
      <c r="Q14" s="52" t="str">
        <f>IF(AND('Mapa de Riesgos'!$Y$61="Muy Alta",'Mapa de Riesgos'!$AA$61="Menor"),CONCATENATE("R9C",'Mapa de Riesgos'!$O$61),"")</f>
        <v/>
      </c>
      <c r="R14" s="52" t="str">
        <f>IF(AND('Mapa de Riesgos'!$Y$62="Muy Alta",'Mapa de Riesgos'!$AA$62="Menor"),CONCATENATE("R9C",'Mapa de Riesgos'!$O$62),"")</f>
        <v/>
      </c>
      <c r="S14" s="52" t="str">
        <f>IF(AND('Mapa de Riesgos'!$Y$63="Muy Alta",'Mapa de Riesgos'!$AA$63="Menor"),CONCATENATE("R9C",'Mapa de Riesgos'!$O$63),"")</f>
        <v/>
      </c>
      <c r="T14" s="52" t="str">
        <f>IF(AND('Mapa de Riesgos'!$Y$64="Muy Alta",'Mapa de Riesgos'!$AA$64="Menor"),CONCATENATE("R9C",'Mapa de Riesgos'!$O$64),"")</f>
        <v/>
      </c>
      <c r="U14" s="53" t="str">
        <f>IF(AND('Mapa de Riesgos'!$Y$65="Muy Alta",'Mapa de Riesgos'!$AA$65="Menor"),CONCATENATE("R9C",'Mapa de Riesgos'!$O$65),"")</f>
        <v/>
      </c>
      <c r="V14" s="51" t="str">
        <f>IF(AND('Mapa de Riesgos'!$Y$60="Muy Alta",'Mapa de Riesgos'!$AA$60="Moderado"),CONCATENATE("R9C",'Mapa de Riesgos'!$O$60),"")</f>
        <v/>
      </c>
      <c r="W14" s="52" t="str">
        <f>IF(AND('Mapa de Riesgos'!$Y$61="Muy Alta",'Mapa de Riesgos'!$AA$61="Moderado"),CONCATENATE("R9C",'Mapa de Riesgos'!$O$61),"")</f>
        <v/>
      </c>
      <c r="X14" s="52" t="str">
        <f>IF(AND('Mapa de Riesgos'!$Y$62="Muy Alta",'Mapa de Riesgos'!$AA$62="Moderado"),CONCATENATE("R9C",'Mapa de Riesgos'!$O$62),"")</f>
        <v/>
      </c>
      <c r="Y14" s="52" t="str">
        <f>IF(AND('Mapa de Riesgos'!$Y$63="Muy Alta",'Mapa de Riesgos'!$AA$63="Moderado"),CONCATENATE("R9C",'Mapa de Riesgos'!$O$63),"")</f>
        <v/>
      </c>
      <c r="Z14" s="52" t="str">
        <f>IF(AND('Mapa de Riesgos'!$Y$64="Muy Alta",'Mapa de Riesgos'!$AA$64="Moderado"),CONCATENATE("R9C",'Mapa de Riesgos'!$O$64),"")</f>
        <v/>
      </c>
      <c r="AA14" s="53" t="str">
        <f>IF(AND('Mapa de Riesgos'!$Y$65="Muy Alta",'Mapa de Riesgos'!$AA$65="Moderado"),CONCATENATE("R9C",'Mapa de Riesgos'!$O$65),"")</f>
        <v/>
      </c>
      <c r="AB14" s="51" t="str">
        <f>IF(AND('Mapa de Riesgos'!$Y$60="Muy Alta",'Mapa de Riesgos'!$AA$60="Mayor"),CONCATENATE("R9C",'Mapa de Riesgos'!$O$60),"")</f>
        <v/>
      </c>
      <c r="AC14" s="52" t="str">
        <f>IF(AND('Mapa de Riesgos'!$Y$61="Muy Alta",'Mapa de Riesgos'!$AA$61="Mayor"),CONCATENATE("R9C",'Mapa de Riesgos'!$O$61),"")</f>
        <v/>
      </c>
      <c r="AD14" s="52" t="str">
        <f>IF(AND('Mapa de Riesgos'!$Y$62="Muy Alta",'Mapa de Riesgos'!$AA$62="Mayor"),CONCATENATE("R9C",'Mapa de Riesgos'!$O$62),"")</f>
        <v/>
      </c>
      <c r="AE14" s="52" t="str">
        <f>IF(AND('Mapa de Riesgos'!$Y$63="Muy Alta",'Mapa de Riesgos'!$AA$63="Mayor"),CONCATENATE("R9C",'Mapa de Riesgos'!$O$63),"")</f>
        <v/>
      </c>
      <c r="AF14" s="52" t="str">
        <f>IF(AND('Mapa de Riesgos'!$Y$64="Muy Alta",'Mapa de Riesgos'!$AA$64="Mayor"),CONCATENATE("R9C",'Mapa de Riesgos'!$O$64),"")</f>
        <v/>
      </c>
      <c r="AG14" s="53" t="str">
        <f>IF(AND('Mapa de Riesgos'!$Y$65="Muy Alta",'Mapa de Riesgos'!$AA$65="Mayor"),CONCATENATE("R9C",'Mapa de Riesgos'!$O$65),"")</f>
        <v/>
      </c>
      <c r="AH14" s="54" t="str">
        <f>IF(AND('Mapa de Riesgos'!$Y$60="Muy Alta",'Mapa de Riesgos'!$AA$60="Catastrófico"),CONCATENATE("R9C",'Mapa de Riesgos'!$O$60),"")</f>
        <v/>
      </c>
      <c r="AI14" s="55" t="str">
        <f>IF(AND('Mapa de Riesgos'!$Y$61="Muy Alta",'Mapa de Riesgos'!$AA$61="Catastrófico"),CONCATENATE("R9C",'Mapa de Riesgos'!$O$61),"")</f>
        <v/>
      </c>
      <c r="AJ14" s="55" t="str">
        <f>IF(AND('Mapa de Riesgos'!$Y$62="Muy Alta",'Mapa de Riesgos'!$AA$62="Catastrófico"),CONCATENATE("R9C",'Mapa de Riesgos'!$O$62),"")</f>
        <v/>
      </c>
      <c r="AK14" s="55" t="str">
        <f>IF(AND('Mapa de Riesgos'!$Y$63="Muy Alta",'Mapa de Riesgos'!$AA$63="Catastrófico"),CONCATENATE("R9C",'Mapa de Riesgos'!$O$63),"")</f>
        <v/>
      </c>
      <c r="AL14" s="55" t="str">
        <f>IF(AND('Mapa de Riesgos'!$Y$64="Muy Alta",'Mapa de Riesgos'!$AA$64="Catastrófico"),CONCATENATE("R9C",'Mapa de Riesgos'!$O$64),"")</f>
        <v/>
      </c>
      <c r="AM14" s="56" t="str">
        <f>IF(AND('Mapa de Riesgos'!$Y$65="Muy Alta",'Mapa de Riesgos'!$AA$65="Catastrófico"),CONCATENATE("R9C",'Mapa de Riesgos'!$O$65),"")</f>
        <v/>
      </c>
      <c r="AN14" s="82"/>
      <c r="AO14" s="562"/>
      <c r="AP14" s="563"/>
      <c r="AQ14" s="563"/>
      <c r="AR14" s="563"/>
      <c r="AS14" s="563"/>
      <c r="AT14" s="564"/>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c r="A15" s="82"/>
      <c r="B15" s="501"/>
      <c r="C15" s="501"/>
      <c r="D15" s="502"/>
      <c r="E15" s="545"/>
      <c r="F15" s="546"/>
      <c r="G15" s="546"/>
      <c r="H15" s="546"/>
      <c r="I15" s="547"/>
      <c r="J15" s="57" t="str">
        <f>IF(AND('Mapa de Riesgos'!$Y$66="Muy Alta",'Mapa de Riesgos'!$AA$66="Leve"),CONCATENATE("R10C",'Mapa de Riesgos'!$O$66),"")</f>
        <v/>
      </c>
      <c r="K15" s="58" t="str">
        <f>IF(AND('Mapa de Riesgos'!$Y$67="Muy Alta",'Mapa de Riesgos'!$AA$67="Leve"),CONCATENATE("R10C",'Mapa de Riesgos'!$O$67),"")</f>
        <v/>
      </c>
      <c r="L15" s="58" t="str">
        <f>IF(AND('Mapa de Riesgos'!$Y$68="Muy Alta",'Mapa de Riesgos'!$AA$68="Leve"),CONCATENATE("R10C",'Mapa de Riesgos'!$O$68),"")</f>
        <v/>
      </c>
      <c r="M15" s="58" t="str">
        <f>IF(AND('Mapa de Riesgos'!$Y$69="Muy Alta",'Mapa de Riesgos'!$AA$69="Leve"),CONCATENATE("R10C",'Mapa de Riesgos'!$O$69),"")</f>
        <v/>
      </c>
      <c r="N15" s="58" t="str">
        <f>IF(AND('Mapa de Riesgos'!$Y$70="Muy Alta",'Mapa de Riesgos'!$AA$70="Leve"),CONCATENATE("R10C",'Mapa de Riesgos'!$O$70),"")</f>
        <v/>
      </c>
      <c r="O15" s="59" t="str">
        <f>IF(AND('Mapa de Riesgos'!$Y$71="Muy Alta",'Mapa de Riesgos'!$AA$71="Leve"),CONCATENATE("R10C",'Mapa de Riesgos'!$O$71),"")</f>
        <v/>
      </c>
      <c r="P15" s="51" t="str">
        <f>IF(AND('Mapa de Riesgos'!$Y$66="Muy Alta",'Mapa de Riesgos'!$AA$66="Menor"),CONCATENATE("R10C",'Mapa de Riesgos'!$O$66),"")</f>
        <v/>
      </c>
      <c r="Q15" s="52" t="str">
        <f>IF(AND('Mapa de Riesgos'!$Y$67="Muy Alta",'Mapa de Riesgos'!$AA$67="Menor"),CONCATENATE("R10C",'Mapa de Riesgos'!$O$67),"")</f>
        <v/>
      </c>
      <c r="R15" s="52" t="str">
        <f>IF(AND('Mapa de Riesgos'!$Y$68="Muy Alta",'Mapa de Riesgos'!$AA$68="Menor"),CONCATENATE("R10C",'Mapa de Riesgos'!$O$68),"")</f>
        <v/>
      </c>
      <c r="S15" s="52" t="str">
        <f>IF(AND('Mapa de Riesgos'!$Y$69="Muy Alta",'Mapa de Riesgos'!$AA$69="Menor"),CONCATENATE("R10C",'Mapa de Riesgos'!$O$69),"")</f>
        <v/>
      </c>
      <c r="T15" s="52" t="str">
        <f>IF(AND('Mapa de Riesgos'!$Y$70="Muy Alta",'Mapa de Riesgos'!$AA$70="Menor"),CONCATENATE("R10C",'Mapa de Riesgos'!$O$70),"")</f>
        <v/>
      </c>
      <c r="U15" s="53" t="str">
        <f>IF(AND('Mapa de Riesgos'!$Y$71="Muy Alta",'Mapa de Riesgos'!$AA$71="Menor"),CONCATENATE("R10C",'Mapa de Riesgos'!$O$71),"")</f>
        <v/>
      </c>
      <c r="V15" s="57" t="str">
        <f>IF(AND('Mapa de Riesgos'!$Y$66="Muy Alta",'Mapa de Riesgos'!$AA$66="Moderado"),CONCATENATE("R10C",'Mapa de Riesgos'!$O$66),"")</f>
        <v/>
      </c>
      <c r="W15" s="58" t="str">
        <f>IF(AND('Mapa de Riesgos'!$Y$67="Muy Alta",'Mapa de Riesgos'!$AA$67="Moderado"),CONCATENATE("R10C",'Mapa de Riesgos'!$O$67),"")</f>
        <v/>
      </c>
      <c r="X15" s="58" t="str">
        <f>IF(AND('Mapa de Riesgos'!$Y$68="Muy Alta",'Mapa de Riesgos'!$AA$68="Moderado"),CONCATENATE("R10C",'Mapa de Riesgos'!$O$68),"")</f>
        <v/>
      </c>
      <c r="Y15" s="58" t="str">
        <f>IF(AND('Mapa de Riesgos'!$Y$69="Muy Alta",'Mapa de Riesgos'!$AA$69="Moderado"),CONCATENATE("R10C",'Mapa de Riesgos'!$O$69),"")</f>
        <v/>
      </c>
      <c r="Z15" s="58" t="str">
        <f>IF(AND('Mapa de Riesgos'!$Y$70="Muy Alta",'Mapa de Riesgos'!$AA$70="Moderado"),CONCATENATE("R10C",'Mapa de Riesgos'!$O$70),"")</f>
        <v/>
      </c>
      <c r="AA15" s="59" t="str">
        <f>IF(AND('Mapa de Riesgos'!$Y$71="Muy Alta",'Mapa de Riesgos'!$AA$71="Moderado"),CONCATENATE("R10C",'Mapa de Riesgos'!$O$71),"")</f>
        <v/>
      </c>
      <c r="AB15" s="51" t="str">
        <f>IF(AND('Mapa de Riesgos'!$Y$66="Muy Alta",'Mapa de Riesgos'!$AA$66="Mayor"),CONCATENATE("R10C",'Mapa de Riesgos'!$O$66),"")</f>
        <v/>
      </c>
      <c r="AC15" s="52" t="str">
        <f>IF(AND('Mapa de Riesgos'!$Y$67="Muy Alta",'Mapa de Riesgos'!$AA$67="Mayor"),CONCATENATE("R10C",'Mapa de Riesgos'!$O$67),"")</f>
        <v/>
      </c>
      <c r="AD15" s="52" t="str">
        <f>IF(AND('Mapa de Riesgos'!$Y$68="Muy Alta",'Mapa de Riesgos'!$AA$68="Mayor"),CONCATENATE("R10C",'Mapa de Riesgos'!$O$68),"")</f>
        <v/>
      </c>
      <c r="AE15" s="52" t="str">
        <f>IF(AND('Mapa de Riesgos'!$Y$69="Muy Alta",'Mapa de Riesgos'!$AA$69="Mayor"),CONCATENATE("R10C",'Mapa de Riesgos'!$O$69),"")</f>
        <v/>
      </c>
      <c r="AF15" s="52" t="str">
        <f>IF(AND('Mapa de Riesgos'!$Y$70="Muy Alta",'Mapa de Riesgos'!$AA$70="Mayor"),CONCATENATE("R10C",'Mapa de Riesgos'!$O$70),"")</f>
        <v/>
      </c>
      <c r="AG15" s="53" t="str">
        <f>IF(AND('Mapa de Riesgos'!$Y$71="Muy Alta",'Mapa de Riesgos'!$AA$71="Mayor"),CONCATENATE("R10C",'Mapa de Riesgos'!$O$71),"")</f>
        <v/>
      </c>
      <c r="AH15" s="60" t="str">
        <f>IF(AND('Mapa de Riesgos'!$Y$66="Muy Alta",'Mapa de Riesgos'!$AA$66="Catastrófico"),CONCATENATE("R10C",'Mapa de Riesgos'!$O$66),"")</f>
        <v/>
      </c>
      <c r="AI15" s="61" t="str">
        <f>IF(AND('Mapa de Riesgos'!$Y$67="Muy Alta",'Mapa de Riesgos'!$AA$67="Catastrófico"),CONCATENATE("R10C",'Mapa de Riesgos'!$O$67),"")</f>
        <v/>
      </c>
      <c r="AJ15" s="61" t="str">
        <f>IF(AND('Mapa de Riesgos'!$Y$68="Muy Alta",'Mapa de Riesgos'!$AA$68="Catastrófico"),CONCATENATE("R10C",'Mapa de Riesgos'!$O$68),"")</f>
        <v/>
      </c>
      <c r="AK15" s="61" t="str">
        <f>IF(AND('Mapa de Riesgos'!$Y$69="Muy Alta",'Mapa de Riesgos'!$AA$69="Catastrófico"),CONCATENATE("R10C",'Mapa de Riesgos'!$O$69),"")</f>
        <v/>
      </c>
      <c r="AL15" s="61" t="str">
        <f>IF(AND('Mapa de Riesgos'!$Y$70="Muy Alta",'Mapa de Riesgos'!$AA$70="Catastrófico"),CONCATENATE("R10C",'Mapa de Riesgos'!$O$70),"")</f>
        <v/>
      </c>
      <c r="AM15" s="62" t="str">
        <f>IF(AND('Mapa de Riesgos'!$Y$71="Muy Alta",'Mapa de Riesgos'!$AA$71="Catastrófico"),CONCATENATE("R10C",'Mapa de Riesgos'!$O$71),"")</f>
        <v/>
      </c>
      <c r="AN15" s="82"/>
      <c r="AO15" s="565"/>
      <c r="AP15" s="566"/>
      <c r="AQ15" s="566"/>
      <c r="AR15" s="566"/>
      <c r="AS15" s="566"/>
      <c r="AT15" s="567"/>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c r="A16" s="82"/>
      <c r="B16" s="501"/>
      <c r="C16" s="501"/>
      <c r="D16" s="502"/>
      <c r="E16" s="539" t="s">
        <v>198</v>
      </c>
      <c r="F16" s="540"/>
      <c r="G16" s="540"/>
      <c r="H16" s="540"/>
      <c r="I16" s="540"/>
      <c r="J16" s="63" t="str">
        <f>IF(AND('Mapa de Riesgos'!$Y$12="Alta",'Mapa de Riesgos'!$AA$12="Leve"),CONCATENATE("R1C",'Mapa de Riesgos'!$O$12),"")</f>
        <v/>
      </c>
      <c r="K16" s="64" t="str">
        <f>IF(AND('Mapa de Riesgos'!$Y$13="Alta",'Mapa de Riesgos'!$AA$13="Leve"),CONCATENATE("R1C",'Mapa de Riesgos'!$O$13),"")</f>
        <v/>
      </c>
      <c r="L16" s="64" t="str">
        <f>IF(AND('Mapa de Riesgos'!$Y$14="Alta",'Mapa de Riesgos'!$AA$14="Leve"),CONCATENATE("R1C",'Mapa de Riesgos'!$O$14),"")</f>
        <v/>
      </c>
      <c r="M16" s="64" t="str">
        <f>IF(AND('Mapa de Riesgos'!$Y$15="Alta",'Mapa de Riesgos'!$AA$15="Leve"),CONCATENATE("R1C",'Mapa de Riesgos'!$O$15),"")</f>
        <v/>
      </c>
      <c r="N16" s="64" t="str">
        <f>IF(AND('Mapa de Riesgos'!$Y$16="Alta",'Mapa de Riesgos'!$AA$16="Leve"),CONCATENATE("R1C",'Mapa de Riesgos'!$O$16),"")</f>
        <v/>
      </c>
      <c r="O16" s="65" t="str">
        <f>IF(AND('Mapa de Riesgos'!$Y$17="Alta",'Mapa de Riesgos'!$AA$17="Leve"),CONCATENATE("R1C",'Mapa de Riesgos'!$O$17),"")</f>
        <v/>
      </c>
      <c r="P16" s="63" t="str">
        <f>IF(AND('Mapa de Riesgos'!$Y$12="Alta",'Mapa de Riesgos'!$AA$12="Menor"),CONCATENATE("R1C",'Mapa de Riesgos'!$O$12),"")</f>
        <v/>
      </c>
      <c r="Q16" s="64" t="str">
        <f>IF(AND('Mapa de Riesgos'!$Y$13="Alta",'Mapa de Riesgos'!$AA$13="Menor"),CONCATENATE("R1C",'Mapa de Riesgos'!$O$13),"")</f>
        <v/>
      </c>
      <c r="R16" s="64" t="str">
        <f>IF(AND('Mapa de Riesgos'!$Y$14="Alta",'Mapa de Riesgos'!$AA$14="Menor"),CONCATENATE("R1C",'Mapa de Riesgos'!$O$14),"")</f>
        <v/>
      </c>
      <c r="S16" s="64" t="str">
        <f>IF(AND('Mapa de Riesgos'!$Y$15="Alta",'Mapa de Riesgos'!$AA$15="Menor"),CONCATENATE("R1C",'Mapa de Riesgos'!$O$15),"")</f>
        <v/>
      </c>
      <c r="T16" s="64" t="str">
        <f>IF(AND('Mapa de Riesgos'!$Y$16="Alta",'Mapa de Riesgos'!$AA$16="Menor"),CONCATENATE("R1C",'Mapa de Riesgos'!$O$16),"")</f>
        <v/>
      </c>
      <c r="U16" s="65" t="str">
        <f>IF(AND('Mapa de Riesgos'!$Y$17="Alta",'Mapa de Riesgos'!$AA$17="Menor"),CONCATENATE("R1C",'Mapa de Riesgos'!$O$17),"")</f>
        <v/>
      </c>
      <c r="V16" s="45" t="str">
        <f>IF(AND('Mapa de Riesgos'!$Y$12="Alta",'Mapa de Riesgos'!$AA$12="Moderado"),CONCATENATE("R1C",'Mapa de Riesgos'!$O$12),"")</f>
        <v/>
      </c>
      <c r="W16" s="46" t="str">
        <f>IF(AND('Mapa de Riesgos'!$Y$13="Alta",'Mapa de Riesgos'!$AA$13="Moderado"),CONCATENATE("R1C",'Mapa de Riesgos'!$O$13),"")</f>
        <v/>
      </c>
      <c r="X16" s="46" t="str">
        <f>IF(AND('Mapa de Riesgos'!$Y$14="Alta",'Mapa de Riesgos'!$AA$14="Moderado"),CONCATENATE("R1C",'Mapa de Riesgos'!$O$14),"")</f>
        <v/>
      </c>
      <c r="Y16" s="46" t="str">
        <f>IF(AND('Mapa de Riesgos'!$Y$15="Alta",'Mapa de Riesgos'!$AA$15="Moderado"),CONCATENATE("R1C",'Mapa de Riesgos'!$O$15),"")</f>
        <v/>
      </c>
      <c r="Z16" s="46" t="str">
        <f>IF(AND('Mapa de Riesgos'!$Y$16="Alta",'Mapa de Riesgos'!$AA$16="Moderado"),CONCATENATE("R1C",'Mapa de Riesgos'!$O$16),"")</f>
        <v/>
      </c>
      <c r="AA16" s="47" t="str">
        <f>IF(AND('Mapa de Riesgos'!$Y$17="Alta",'Mapa de Riesgos'!$AA$17="Moderado"),CONCATENATE("R1C",'Mapa de Riesgos'!$O$17),"")</f>
        <v/>
      </c>
      <c r="AB16" s="45" t="str">
        <f>IF(AND('Mapa de Riesgos'!$Y$12="Alta",'Mapa de Riesgos'!$AA$12="Mayor"),CONCATENATE("R1C",'Mapa de Riesgos'!$O$12),"")</f>
        <v/>
      </c>
      <c r="AC16" s="46" t="str">
        <f>IF(AND('Mapa de Riesgos'!$Y$13="Alta",'Mapa de Riesgos'!$AA$13="Mayor"),CONCATENATE("R1C",'Mapa de Riesgos'!$O$13),"")</f>
        <v/>
      </c>
      <c r="AD16" s="46" t="str">
        <f>IF(AND('Mapa de Riesgos'!$Y$14="Alta",'Mapa de Riesgos'!$AA$14="Mayor"),CONCATENATE("R1C",'Mapa de Riesgos'!$O$14),"")</f>
        <v/>
      </c>
      <c r="AE16" s="46" t="str">
        <f>IF(AND('Mapa de Riesgos'!$Y$15="Alta",'Mapa de Riesgos'!$AA$15="Mayor"),CONCATENATE("R1C",'Mapa de Riesgos'!$O$15),"")</f>
        <v/>
      </c>
      <c r="AF16" s="46" t="str">
        <f>IF(AND('Mapa de Riesgos'!$Y$16="Alta",'Mapa de Riesgos'!$AA$16="Mayor"),CONCATENATE("R1C",'Mapa de Riesgos'!$O$16),"")</f>
        <v/>
      </c>
      <c r="AG16" s="47" t="str">
        <f>IF(AND('Mapa de Riesgos'!$Y$17="Alta",'Mapa de Riesgos'!$AA$17="Mayor"),CONCATENATE("R1C",'Mapa de Riesgos'!$O$17),"")</f>
        <v/>
      </c>
      <c r="AH16" s="48" t="str">
        <f>IF(AND('Mapa de Riesgos'!$Y$12="Alta",'Mapa de Riesgos'!$AA$12="Catastrófico"),CONCATENATE("R1C",'Mapa de Riesgos'!$O$12),"")</f>
        <v/>
      </c>
      <c r="AI16" s="49" t="str">
        <f>IF(AND('Mapa de Riesgos'!$Y$13="Alta",'Mapa de Riesgos'!$AA$13="Catastrófico"),CONCATENATE("R1C",'Mapa de Riesgos'!$O$13),"")</f>
        <v/>
      </c>
      <c r="AJ16" s="49" t="str">
        <f>IF(AND('Mapa de Riesgos'!$Y$14="Alta",'Mapa de Riesgos'!$AA$14="Catastrófico"),CONCATENATE("R1C",'Mapa de Riesgos'!$O$14),"")</f>
        <v/>
      </c>
      <c r="AK16" s="49" t="str">
        <f>IF(AND('Mapa de Riesgos'!$Y$15="Alta",'Mapa de Riesgos'!$AA$15="Catastrófico"),CONCATENATE("R1C",'Mapa de Riesgos'!$O$15),"")</f>
        <v/>
      </c>
      <c r="AL16" s="49" t="str">
        <f>IF(AND('Mapa de Riesgos'!$Y$16="Alta",'Mapa de Riesgos'!$AA$16="Catastrófico"),CONCATENATE("R1C",'Mapa de Riesgos'!$O$16),"")</f>
        <v/>
      </c>
      <c r="AM16" s="50" t="str">
        <f>IF(AND('Mapa de Riesgos'!$Y$17="Alta",'Mapa de Riesgos'!$AA$17="Catastrófico"),CONCATENATE("R1C",'Mapa de Riesgos'!$O$17),"")</f>
        <v/>
      </c>
      <c r="AN16" s="82"/>
      <c r="AO16" s="549" t="s">
        <v>199</v>
      </c>
      <c r="AP16" s="550"/>
      <c r="AQ16" s="550"/>
      <c r="AR16" s="550"/>
      <c r="AS16" s="550"/>
      <c r="AT16" s="551"/>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c r="A17" s="82"/>
      <c r="B17" s="501"/>
      <c r="C17" s="501"/>
      <c r="D17" s="502"/>
      <c r="E17" s="558"/>
      <c r="F17" s="543"/>
      <c r="G17" s="543"/>
      <c r="H17" s="543"/>
      <c r="I17" s="543"/>
      <c r="J17" s="66" t="str">
        <f>IF(AND('Mapa de Riesgos'!$Y$18="Alta",'Mapa de Riesgos'!$AA$18="Leve"),CONCATENATE("R2C",'Mapa de Riesgos'!$O$18),"")</f>
        <v/>
      </c>
      <c r="K17" s="67" t="str">
        <f>IF(AND('Mapa de Riesgos'!$Y$19="Alta",'Mapa de Riesgos'!$AA$19="Leve"),CONCATENATE("R2C",'Mapa de Riesgos'!$O$19),"")</f>
        <v/>
      </c>
      <c r="L17" s="67" t="str">
        <f>IF(AND('Mapa de Riesgos'!$Y$20="Alta",'Mapa de Riesgos'!$AA$20="Leve"),CONCATENATE("R2C",'Mapa de Riesgos'!$O$20),"")</f>
        <v/>
      </c>
      <c r="M17" s="67" t="str">
        <f>IF(AND('Mapa de Riesgos'!$Y$21="Alta",'Mapa de Riesgos'!$AA$21="Leve"),CONCATENATE("R2C",'Mapa de Riesgos'!$O$21),"")</f>
        <v/>
      </c>
      <c r="N17" s="67" t="str">
        <f>IF(AND('Mapa de Riesgos'!$Y$22="Alta",'Mapa de Riesgos'!$AA$22="Leve"),CONCATENATE("R2C",'Mapa de Riesgos'!$O$22),"")</f>
        <v/>
      </c>
      <c r="O17" s="68" t="str">
        <f>IF(AND('Mapa de Riesgos'!$Y$23="Alta",'Mapa de Riesgos'!$AA$23="Leve"),CONCATENATE("R2C",'Mapa de Riesgos'!$O$23),"")</f>
        <v/>
      </c>
      <c r="P17" s="66" t="str">
        <f>IF(AND('Mapa de Riesgos'!$Y$18="Alta",'Mapa de Riesgos'!$AA$18="Menor"),CONCATENATE("R2C",'Mapa de Riesgos'!$O$18),"")</f>
        <v/>
      </c>
      <c r="Q17" s="67" t="str">
        <f>IF(AND('Mapa de Riesgos'!$Y$19="Alta",'Mapa de Riesgos'!$AA$19="Menor"),CONCATENATE("R2C",'Mapa de Riesgos'!$O$19),"")</f>
        <v/>
      </c>
      <c r="R17" s="67" t="str">
        <f>IF(AND('Mapa de Riesgos'!$Y$20="Alta",'Mapa de Riesgos'!$AA$20="Menor"),CONCATENATE("R2C",'Mapa de Riesgos'!$O$20),"")</f>
        <v/>
      </c>
      <c r="S17" s="67" t="str">
        <f>IF(AND('Mapa de Riesgos'!$Y$21="Alta",'Mapa de Riesgos'!$AA$21="Menor"),CONCATENATE("R2C",'Mapa de Riesgos'!$O$21),"")</f>
        <v/>
      </c>
      <c r="T17" s="67" t="str">
        <f>IF(AND('Mapa de Riesgos'!$Y$22="Alta",'Mapa de Riesgos'!$AA$22="Menor"),CONCATENATE("R2C",'Mapa de Riesgos'!$O$22),"")</f>
        <v/>
      </c>
      <c r="U17" s="68" t="str">
        <f>IF(AND('Mapa de Riesgos'!$Y$23="Alta",'Mapa de Riesgos'!$AA$23="Menor"),CONCATENATE("R2C",'Mapa de Riesgos'!$O$23),"")</f>
        <v/>
      </c>
      <c r="V17" s="51" t="str">
        <f>IF(AND('Mapa de Riesgos'!$Y$18="Alta",'Mapa de Riesgos'!$AA$18="Moderado"),CONCATENATE("R2C",'Mapa de Riesgos'!$O$18),"")</f>
        <v/>
      </c>
      <c r="W17" s="52" t="str">
        <f>IF(AND('Mapa de Riesgos'!$Y$19="Alta",'Mapa de Riesgos'!$AA$19="Moderado"),CONCATENATE("R2C",'Mapa de Riesgos'!$O$19),"")</f>
        <v/>
      </c>
      <c r="X17" s="52" t="str">
        <f>IF(AND('Mapa de Riesgos'!$Y$20="Alta",'Mapa de Riesgos'!$AA$20="Moderado"),CONCATENATE("R2C",'Mapa de Riesgos'!$O$20),"")</f>
        <v/>
      </c>
      <c r="Y17" s="52" t="str">
        <f>IF(AND('Mapa de Riesgos'!$Y$21="Alta",'Mapa de Riesgos'!$AA$21="Moderado"),CONCATENATE("R2C",'Mapa de Riesgos'!$O$21),"")</f>
        <v/>
      </c>
      <c r="Z17" s="52" t="str">
        <f>IF(AND('Mapa de Riesgos'!$Y$22="Alta",'Mapa de Riesgos'!$AA$22="Moderado"),CONCATENATE("R2C",'Mapa de Riesgos'!$O$22),"")</f>
        <v/>
      </c>
      <c r="AA17" s="53" t="str">
        <f>IF(AND('Mapa de Riesgos'!$Y$23="Alta",'Mapa de Riesgos'!$AA$23="Moderado"),CONCATENATE("R2C",'Mapa de Riesgos'!$O$23),"")</f>
        <v/>
      </c>
      <c r="AB17" s="51" t="str">
        <f>IF(AND('Mapa de Riesgos'!$Y$18="Alta",'Mapa de Riesgos'!$AA$18="Mayor"),CONCATENATE("R2C",'Mapa de Riesgos'!$O$18),"")</f>
        <v/>
      </c>
      <c r="AC17" s="52" t="str">
        <f>IF(AND('Mapa de Riesgos'!$Y$19="Alta",'Mapa de Riesgos'!$AA$19="Mayor"),CONCATENATE("R2C",'Mapa de Riesgos'!$O$19),"")</f>
        <v/>
      </c>
      <c r="AD17" s="52" t="str">
        <f>IF(AND('Mapa de Riesgos'!$Y$20="Alta",'Mapa de Riesgos'!$AA$20="Mayor"),CONCATENATE("R2C",'Mapa de Riesgos'!$O$20),"")</f>
        <v/>
      </c>
      <c r="AE17" s="52" t="str">
        <f>IF(AND('Mapa de Riesgos'!$Y$21="Alta",'Mapa de Riesgos'!$AA$21="Mayor"),CONCATENATE("R2C",'Mapa de Riesgos'!$O$21),"")</f>
        <v/>
      </c>
      <c r="AF17" s="52" t="str">
        <f>IF(AND('Mapa de Riesgos'!$Y$22="Alta",'Mapa de Riesgos'!$AA$22="Mayor"),CONCATENATE("R2C",'Mapa de Riesgos'!$O$22),"")</f>
        <v/>
      </c>
      <c r="AG17" s="53" t="str">
        <f>IF(AND('Mapa de Riesgos'!$Y$23="Alta",'Mapa de Riesgos'!$AA$23="Mayor"),CONCATENATE("R2C",'Mapa de Riesgos'!$O$23),"")</f>
        <v/>
      </c>
      <c r="AH17" s="54" t="str">
        <f>IF(AND('Mapa de Riesgos'!$Y$18="Alta",'Mapa de Riesgos'!$AA$18="Catastrófico"),CONCATENATE("R2C",'Mapa de Riesgos'!$O$18),"")</f>
        <v/>
      </c>
      <c r="AI17" s="55" t="str">
        <f>IF(AND('Mapa de Riesgos'!$Y$19="Alta",'Mapa de Riesgos'!$AA$19="Catastrófico"),CONCATENATE("R2C",'Mapa de Riesgos'!$O$19),"")</f>
        <v/>
      </c>
      <c r="AJ17" s="55" t="str">
        <f>IF(AND('Mapa de Riesgos'!$Y$20="Alta",'Mapa de Riesgos'!$AA$20="Catastrófico"),CONCATENATE("R2C",'Mapa de Riesgos'!$O$20),"")</f>
        <v/>
      </c>
      <c r="AK17" s="55" t="str">
        <f>IF(AND('Mapa de Riesgos'!$Y$21="Alta",'Mapa de Riesgos'!$AA$21="Catastrófico"),CONCATENATE("R2C",'Mapa de Riesgos'!$O$21),"")</f>
        <v/>
      </c>
      <c r="AL17" s="55" t="str">
        <f>IF(AND('Mapa de Riesgos'!$Y$22="Alta",'Mapa de Riesgos'!$AA$22="Catastrófico"),CONCATENATE("R2C",'Mapa de Riesgos'!$O$22),"")</f>
        <v/>
      </c>
      <c r="AM17" s="56" t="str">
        <f>IF(AND('Mapa de Riesgos'!$Y$23="Alta",'Mapa de Riesgos'!$AA$23="Catastrófico"),CONCATENATE("R2C",'Mapa de Riesgos'!$O$23),"")</f>
        <v/>
      </c>
      <c r="AN17" s="82"/>
      <c r="AO17" s="552"/>
      <c r="AP17" s="553"/>
      <c r="AQ17" s="553"/>
      <c r="AR17" s="553"/>
      <c r="AS17" s="553"/>
      <c r="AT17" s="554"/>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c r="A18" s="82"/>
      <c r="B18" s="501"/>
      <c r="C18" s="501"/>
      <c r="D18" s="502"/>
      <c r="E18" s="542"/>
      <c r="F18" s="543"/>
      <c r="G18" s="543"/>
      <c r="H18" s="543"/>
      <c r="I18" s="543"/>
      <c r="J18" s="66" t="str">
        <f>IF(AND('Mapa de Riesgos'!$Y$24="Alta",'Mapa de Riesgos'!$AA$24="Leve"),CONCATENATE("R3C",'Mapa de Riesgos'!$O$24),"")</f>
        <v/>
      </c>
      <c r="K18" s="67" t="str">
        <f>IF(AND('Mapa de Riesgos'!$Y$25="Alta",'Mapa de Riesgos'!$AA$25="Leve"),CONCATENATE("R3C",'Mapa de Riesgos'!$O$25),"")</f>
        <v/>
      </c>
      <c r="L18" s="67" t="str">
        <f>IF(AND('Mapa de Riesgos'!$Y$26="Alta",'Mapa de Riesgos'!$AA$26="Leve"),CONCATENATE("R3C",'Mapa de Riesgos'!$O$26),"")</f>
        <v/>
      </c>
      <c r="M18" s="67" t="str">
        <f>IF(AND('Mapa de Riesgos'!$Y$27="Alta",'Mapa de Riesgos'!$AA$27="Leve"),CONCATENATE("R3C",'Mapa de Riesgos'!$O$27),"")</f>
        <v/>
      </c>
      <c r="N18" s="67" t="str">
        <f>IF(AND('Mapa de Riesgos'!$Y$28="Alta",'Mapa de Riesgos'!$AA$28="Leve"),CONCATENATE("R3C",'Mapa de Riesgos'!$O$28),"")</f>
        <v/>
      </c>
      <c r="O18" s="68" t="str">
        <f>IF(AND('Mapa de Riesgos'!$Y$29="Alta",'Mapa de Riesgos'!$AA$29="Leve"),CONCATENATE("R3C",'Mapa de Riesgos'!$O$29),"")</f>
        <v/>
      </c>
      <c r="P18" s="66" t="str">
        <f>IF(AND('Mapa de Riesgos'!$Y$24="Alta",'Mapa de Riesgos'!$AA$24="Menor"),CONCATENATE("R3C",'Mapa de Riesgos'!$O$24),"")</f>
        <v/>
      </c>
      <c r="Q18" s="67" t="str">
        <f>IF(AND('Mapa de Riesgos'!$Y$25="Alta",'Mapa de Riesgos'!$AA$25="Menor"),CONCATENATE("R3C",'Mapa de Riesgos'!$O$25),"")</f>
        <v/>
      </c>
      <c r="R18" s="67" t="str">
        <f>IF(AND('Mapa de Riesgos'!$Y$26="Alta",'Mapa de Riesgos'!$AA$26="Menor"),CONCATENATE("R3C",'Mapa de Riesgos'!$O$26),"")</f>
        <v/>
      </c>
      <c r="S18" s="67" t="str">
        <f>IF(AND('Mapa de Riesgos'!$Y$27="Alta",'Mapa de Riesgos'!$AA$27="Menor"),CONCATENATE("R3C",'Mapa de Riesgos'!$O$27),"")</f>
        <v/>
      </c>
      <c r="T18" s="67" t="str">
        <f>IF(AND('Mapa de Riesgos'!$Y$28="Alta",'Mapa de Riesgos'!$AA$28="Menor"),CONCATENATE("R3C",'Mapa de Riesgos'!$O$28),"")</f>
        <v/>
      </c>
      <c r="U18" s="68" t="str">
        <f>IF(AND('Mapa de Riesgos'!$Y$29="Alta",'Mapa de Riesgos'!$AA$29="Menor"),CONCATENATE("R3C",'Mapa de Riesgos'!$O$29),"")</f>
        <v/>
      </c>
      <c r="V18" s="51" t="str">
        <f>IF(AND('Mapa de Riesgos'!$Y$24="Alta",'Mapa de Riesgos'!$AA$24="Moderado"),CONCATENATE("R3C",'Mapa de Riesgos'!$O$24),"")</f>
        <v/>
      </c>
      <c r="W18" s="52" t="str">
        <f>IF(AND('Mapa de Riesgos'!$Y$25="Alta",'Mapa de Riesgos'!$AA$25="Moderado"),CONCATENATE("R3C",'Mapa de Riesgos'!$O$25),"")</f>
        <v/>
      </c>
      <c r="X18" s="52" t="str">
        <f>IF(AND('Mapa de Riesgos'!$Y$26="Alta",'Mapa de Riesgos'!$AA$26="Moderado"),CONCATENATE("R3C",'Mapa de Riesgos'!$O$26),"")</f>
        <v/>
      </c>
      <c r="Y18" s="52" t="str">
        <f>IF(AND('Mapa de Riesgos'!$Y$27="Alta",'Mapa de Riesgos'!$AA$27="Moderado"),CONCATENATE("R3C",'Mapa de Riesgos'!$O$27),"")</f>
        <v/>
      </c>
      <c r="Z18" s="52" t="str">
        <f>IF(AND('Mapa de Riesgos'!$Y$28="Alta",'Mapa de Riesgos'!$AA$28="Moderado"),CONCATENATE("R3C",'Mapa de Riesgos'!$O$28),"")</f>
        <v/>
      </c>
      <c r="AA18" s="53" t="str">
        <f>IF(AND('Mapa de Riesgos'!$Y$29="Alta",'Mapa de Riesgos'!$AA$29="Moderado"),CONCATENATE("R3C",'Mapa de Riesgos'!$O$29),"")</f>
        <v/>
      </c>
      <c r="AB18" s="51" t="str">
        <f>IF(AND('Mapa de Riesgos'!$Y$24="Alta",'Mapa de Riesgos'!$AA$24="Mayor"),CONCATENATE("R3C",'Mapa de Riesgos'!$O$24),"")</f>
        <v/>
      </c>
      <c r="AC18" s="52" t="str">
        <f>IF(AND('Mapa de Riesgos'!$Y$25="Alta",'Mapa de Riesgos'!$AA$25="Mayor"),CONCATENATE("R3C",'Mapa de Riesgos'!$O$25),"")</f>
        <v/>
      </c>
      <c r="AD18" s="52" t="str">
        <f>IF(AND('Mapa de Riesgos'!$Y$26="Alta",'Mapa de Riesgos'!$AA$26="Mayor"),CONCATENATE("R3C",'Mapa de Riesgos'!$O$26),"")</f>
        <v/>
      </c>
      <c r="AE18" s="52" t="str">
        <f>IF(AND('Mapa de Riesgos'!$Y$27="Alta",'Mapa de Riesgos'!$AA$27="Mayor"),CONCATENATE("R3C",'Mapa de Riesgos'!$O$27),"")</f>
        <v/>
      </c>
      <c r="AF18" s="52" t="str">
        <f>IF(AND('Mapa de Riesgos'!$Y$28="Alta",'Mapa de Riesgos'!$AA$28="Mayor"),CONCATENATE("R3C",'Mapa de Riesgos'!$O$28),"")</f>
        <v/>
      </c>
      <c r="AG18" s="53" t="str">
        <f>IF(AND('Mapa de Riesgos'!$Y$29="Alta",'Mapa de Riesgos'!$AA$29="Mayor"),CONCATENATE("R3C",'Mapa de Riesgos'!$O$29),"")</f>
        <v/>
      </c>
      <c r="AH18" s="54" t="str">
        <f>IF(AND('Mapa de Riesgos'!$Y$24="Alta",'Mapa de Riesgos'!$AA$24="Catastrófico"),CONCATENATE("R3C",'Mapa de Riesgos'!$O$24),"")</f>
        <v/>
      </c>
      <c r="AI18" s="55" t="str">
        <f>IF(AND('Mapa de Riesgos'!$Y$25="Alta",'Mapa de Riesgos'!$AA$25="Catastrófico"),CONCATENATE("R3C",'Mapa de Riesgos'!$O$25),"")</f>
        <v/>
      </c>
      <c r="AJ18" s="55" t="str">
        <f>IF(AND('Mapa de Riesgos'!$Y$26="Alta",'Mapa de Riesgos'!$AA$26="Catastrófico"),CONCATENATE("R3C",'Mapa de Riesgos'!$O$26),"")</f>
        <v/>
      </c>
      <c r="AK18" s="55" t="str">
        <f>IF(AND('Mapa de Riesgos'!$Y$27="Alta",'Mapa de Riesgos'!$AA$27="Catastrófico"),CONCATENATE("R3C",'Mapa de Riesgos'!$O$27),"")</f>
        <v/>
      </c>
      <c r="AL18" s="55" t="str">
        <f>IF(AND('Mapa de Riesgos'!$Y$28="Alta",'Mapa de Riesgos'!$AA$28="Catastrófico"),CONCATENATE("R3C",'Mapa de Riesgos'!$O$28),"")</f>
        <v/>
      </c>
      <c r="AM18" s="56" t="str">
        <f>IF(AND('Mapa de Riesgos'!$Y$29="Alta",'Mapa de Riesgos'!$AA$29="Catastrófico"),CONCATENATE("R3C",'Mapa de Riesgos'!$O$29),"")</f>
        <v/>
      </c>
      <c r="AN18" s="82"/>
      <c r="AO18" s="552"/>
      <c r="AP18" s="553"/>
      <c r="AQ18" s="553"/>
      <c r="AR18" s="553"/>
      <c r="AS18" s="553"/>
      <c r="AT18" s="554"/>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c r="A19" s="82"/>
      <c r="B19" s="501"/>
      <c r="C19" s="501"/>
      <c r="D19" s="502"/>
      <c r="E19" s="542"/>
      <c r="F19" s="543"/>
      <c r="G19" s="543"/>
      <c r="H19" s="543"/>
      <c r="I19" s="543"/>
      <c r="J19" s="66" t="str">
        <f>IF(AND('Mapa de Riesgos'!$Y$30="Alta",'Mapa de Riesgos'!$AA$30="Leve"),CONCATENATE("R4C",'Mapa de Riesgos'!$O$30),"")</f>
        <v/>
      </c>
      <c r="K19" s="67" t="str">
        <f>IF(AND('Mapa de Riesgos'!$Y$31="Alta",'Mapa de Riesgos'!$AA$31="Leve"),CONCATENATE("R4C",'Mapa de Riesgos'!$O$31),"")</f>
        <v/>
      </c>
      <c r="L19" s="67" t="str">
        <f>IF(AND('Mapa de Riesgos'!$Y$32="Alta",'Mapa de Riesgos'!$AA$32="Leve"),CONCATENATE("R4C",'Mapa de Riesgos'!$O$32),"")</f>
        <v/>
      </c>
      <c r="M19" s="67" t="str">
        <f>IF(AND('Mapa de Riesgos'!$Y$33="Alta",'Mapa de Riesgos'!$AA$33="Leve"),CONCATENATE("R4C",'Mapa de Riesgos'!$O$33),"")</f>
        <v/>
      </c>
      <c r="N19" s="67" t="str">
        <f>IF(AND('Mapa de Riesgos'!$Y$34="Alta",'Mapa de Riesgos'!$AA$34="Leve"),CONCATENATE("R4C",'Mapa de Riesgos'!$O$34),"")</f>
        <v/>
      </c>
      <c r="O19" s="68" t="str">
        <f>IF(AND('Mapa de Riesgos'!$Y$35="Alta",'Mapa de Riesgos'!$AA$35="Leve"),CONCATENATE("R4C",'Mapa de Riesgos'!$O$35),"")</f>
        <v/>
      </c>
      <c r="P19" s="66" t="str">
        <f>IF(AND('Mapa de Riesgos'!$Y$30="Alta",'Mapa de Riesgos'!$AA$30="Menor"),CONCATENATE("R4C",'Mapa de Riesgos'!$O$30),"")</f>
        <v/>
      </c>
      <c r="Q19" s="67" t="str">
        <f>IF(AND('Mapa de Riesgos'!$Y$31="Alta",'Mapa de Riesgos'!$AA$31="Menor"),CONCATENATE("R4C",'Mapa de Riesgos'!$O$31),"")</f>
        <v/>
      </c>
      <c r="R19" s="67" t="str">
        <f>IF(AND('Mapa de Riesgos'!$Y$32="Alta",'Mapa de Riesgos'!$AA$32="Menor"),CONCATENATE("R4C",'Mapa de Riesgos'!$O$32),"")</f>
        <v/>
      </c>
      <c r="S19" s="67" t="str">
        <f>IF(AND('Mapa de Riesgos'!$Y$33="Alta",'Mapa de Riesgos'!$AA$33="Menor"),CONCATENATE("R4C",'Mapa de Riesgos'!$O$33),"")</f>
        <v/>
      </c>
      <c r="T19" s="67" t="str">
        <f>IF(AND('Mapa de Riesgos'!$Y$34="Alta",'Mapa de Riesgos'!$AA$34="Menor"),CONCATENATE("R4C",'Mapa de Riesgos'!$O$34),"")</f>
        <v/>
      </c>
      <c r="U19" s="68" t="str">
        <f>IF(AND('Mapa de Riesgos'!$Y$35="Alta",'Mapa de Riesgos'!$AA$35="Menor"),CONCATENATE("R4C",'Mapa de Riesgos'!$O$35),"")</f>
        <v/>
      </c>
      <c r="V19" s="51" t="str">
        <f>IF(AND('Mapa de Riesgos'!$Y$30="Alta",'Mapa de Riesgos'!$AA$30="Moderado"),CONCATENATE("R4C",'Mapa de Riesgos'!$O$30),"")</f>
        <v/>
      </c>
      <c r="W19" s="52" t="str">
        <f>IF(AND('Mapa de Riesgos'!$Y$31="Alta",'Mapa de Riesgos'!$AA$31="Moderado"),CONCATENATE("R4C",'Mapa de Riesgos'!$O$31),"")</f>
        <v/>
      </c>
      <c r="X19" s="52" t="str">
        <f>IF(AND('Mapa de Riesgos'!$Y$32="Alta",'Mapa de Riesgos'!$AA$32="Moderado"),CONCATENATE("R4C",'Mapa de Riesgos'!$O$32),"")</f>
        <v/>
      </c>
      <c r="Y19" s="52" t="str">
        <f>IF(AND('Mapa de Riesgos'!$Y$33="Alta",'Mapa de Riesgos'!$AA$33="Moderado"),CONCATENATE("R4C",'Mapa de Riesgos'!$O$33),"")</f>
        <v/>
      </c>
      <c r="Z19" s="52" t="str">
        <f>IF(AND('Mapa de Riesgos'!$Y$34="Alta",'Mapa de Riesgos'!$AA$34="Moderado"),CONCATENATE("R4C",'Mapa de Riesgos'!$O$34),"")</f>
        <v/>
      </c>
      <c r="AA19" s="53" t="str">
        <f>IF(AND('Mapa de Riesgos'!$Y$35="Alta",'Mapa de Riesgos'!$AA$35="Moderado"),CONCATENATE("R4C",'Mapa de Riesgos'!$O$35),"")</f>
        <v/>
      </c>
      <c r="AB19" s="51" t="str">
        <f>IF(AND('Mapa de Riesgos'!$Y$30="Alta",'Mapa de Riesgos'!$AA$30="Mayor"),CONCATENATE("R4C",'Mapa de Riesgos'!$O$30),"")</f>
        <v/>
      </c>
      <c r="AC19" s="52" t="str">
        <f>IF(AND('Mapa de Riesgos'!$Y$31="Alta",'Mapa de Riesgos'!$AA$31="Mayor"),CONCATENATE("R4C",'Mapa de Riesgos'!$O$31),"")</f>
        <v/>
      </c>
      <c r="AD19" s="52" t="str">
        <f>IF(AND('Mapa de Riesgos'!$Y$32="Alta",'Mapa de Riesgos'!$AA$32="Mayor"),CONCATENATE("R4C",'Mapa de Riesgos'!$O$32),"")</f>
        <v/>
      </c>
      <c r="AE19" s="52" t="str">
        <f>IF(AND('Mapa de Riesgos'!$Y$33="Alta",'Mapa de Riesgos'!$AA$33="Mayor"),CONCATENATE("R4C",'Mapa de Riesgos'!$O$33),"")</f>
        <v/>
      </c>
      <c r="AF19" s="52" t="str">
        <f>IF(AND('Mapa de Riesgos'!$Y$34="Alta",'Mapa de Riesgos'!$AA$34="Mayor"),CONCATENATE("R4C",'Mapa de Riesgos'!$O$34),"")</f>
        <v/>
      </c>
      <c r="AG19" s="53" t="str">
        <f>IF(AND('Mapa de Riesgos'!$Y$35="Alta",'Mapa de Riesgos'!$AA$35="Mayor"),CONCATENATE("R4C",'Mapa de Riesgos'!$O$35),"")</f>
        <v/>
      </c>
      <c r="AH19" s="54" t="str">
        <f>IF(AND('Mapa de Riesgos'!$Y$30="Alta",'Mapa de Riesgos'!$AA$30="Catastrófico"),CONCATENATE("R4C",'Mapa de Riesgos'!$O$30),"")</f>
        <v/>
      </c>
      <c r="AI19" s="55" t="str">
        <f>IF(AND('Mapa de Riesgos'!$Y$31="Alta",'Mapa de Riesgos'!$AA$31="Catastrófico"),CONCATENATE("R4C",'Mapa de Riesgos'!$O$31),"")</f>
        <v/>
      </c>
      <c r="AJ19" s="55" t="str">
        <f>IF(AND('Mapa de Riesgos'!$Y$32="Alta",'Mapa de Riesgos'!$AA$32="Catastrófico"),CONCATENATE("R4C",'Mapa de Riesgos'!$O$32),"")</f>
        <v/>
      </c>
      <c r="AK19" s="55" t="str">
        <f>IF(AND('Mapa de Riesgos'!$Y$33="Alta",'Mapa de Riesgos'!$AA$33="Catastrófico"),CONCATENATE("R4C",'Mapa de Riesgos'!$O$33),"")</f>
        <v/>
      </c>
      <c r="AL19" s="55" t="str">
        <f>IF(AND('Mapa de Riesgos'!$Y$34="Alta",'Mapa de Riesgos'!$AA$34="Catastrófico"),CONCATENATE("R4C",'Mapa de Riesgos'!$O$34),"")</f>
        <v/>
      </c>
      <c r="AM19" s="56" t="str">
        <f>IF(AND('Mapa de Riesgos'!$Y$35="Alta",'Mapa de Riesgos'!$AA$35="Catastrófico"),CONCATENATE("R4C",'Mapa de Riesgos'!$O$35),"")</f>
        <v/>
      </c>
      <c r="AN19" s="82"/>
      <c r="AO19" s="552"/>
      <c r="AP19" s="553"/>
      <c r="AQ19" s="553"/>
      <c r="AR19" s="553"/>
      <c r="AS19" s="553"/>
      <c r="AT19" s="554"/>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c r="A20" s="82"/>
      <c r="B20" s="501"/>
      <c r="C20" s="501"/>
      <c r="D20" s="502"/>
      <c r="E20" s="542"/>
      <c r="F20" s="543"/>
      <c r="G20" s="543"/>
      <c r="H20" s="543"/>
      <c r="I20" s="543"/>
      <c r="J20" s="66" t="str">
        <f>IF(AND('Mapa de Riesgos'!$Y$36="Alta",'Mapa de Riesgos'!$AA$36="Leve"),CONCATENATE("R5C",'Mapa de Riesgos'!$O$36),"")</f>
        <v/>
      </c>
      <c r="K20" s="67" t="str">
        <f>IF(AND('Mapa de Riesgos'!$Y$37="Alta",'Mapa de Riesgos'!$AA$37="Leve"),CONCATENATE("R5C",'Mapa de Riesgos'!$O$37),"")</f>
        <v/>
      </c>
      <c r="L20" s="67" t="str">
        <f>IF(AND('Mapa de Riesgos'!$Y$38="Alta",'Mapa de Riesgos'!$AA$38="Leve"),CONCATENATE("R5C",'Mapa de Riesgos'!$O$38),"")</f>
        <v/>
      </c>
      <c r="M20" s="67" t="str">
        <f>IF(AND('Mapa de Riesgos'!$Y$39="Alta",'Mapa de Riesgos'!$AA$39="Leve"),CONCATENATE("R5C",'Mapa de Riesgos'!$O$39),"")</f>
        <v/>
      </c>
      <c r="N20" s="67" t="str">
        <f>IF(AND('Mapa de Riesgos'!$Y$40="Alta",'Mapa de Riesgos'!$AA$40="Leve"),CONCATENATE("R5C",'Mapa de Riesgos'!$O$40),"")</f>
        <v/>
      </c>
      <c r="O20" s="68" t="str">
        <f>IF(AND('Mapa de Riesgos'!$Y$41="Alta",'Mapa de Riesgos'!$AA$41="Leve"),CONCATENATE("R5C",'Mapa de Riesgos'!$O$41),"")</f>
        <v/>
      </c>
      <c r="P20" s="66" t="str">
        <f>IF(AND('Mapa de Riesgos'!$Y$36="Alta",'Mapa de Riesgos'!$AA$36="Menor"),CONCATENATE("R5C",'Mapa de Riesgos'!$O$36),"")</f>
        <v/>
      </c>
      <c r="Q20" s="67" t="str">
        <f>IF(AND('Mapa de Riesgos'!$Y$37="Alta",'Mapa de Riesgos'!$AA$37="Menor"),CONCATENATE("R5C",'Mapa de Riesgos'!$O$37),"")</f>
        <v/>
      </c>
      <c r="R20" s="67" t="str">
        <f>IF(AND('Mapa de Riesgos'!$Y$38="Alta",'Mapa de Riesgos'!$AA$38="Menor"),CONCATENATE("R5C",'Mapa de Riesgos'!$O$38),"")</f>
        <v/>
      </c>
      <c r="S20" s="67" t="str">
        <f>IF(AND('Mapa de Riesgos'!$Y$39="Alta",'Mapa de Riesgos'!$AA$39="Menor"),CONCATENATE("R5C",'Mapa de Riesgos'!$O$39),"")</f>
        <v/>
      </c>
      <c r="T20" s="67" t="str">
        <f>IF(AND('Mapa de Riesgos'!$Y$40="Alta",'Mapa de Riesgos'!$AA$40="Menor"),CONCATENATE("R5C",'Mapa de Riesgos'!$O$40),"")</f>
        <v/>
      </c>
      <c r="U20" s="68" t="str">
        <f>IF(AND('Mapa de Riesgos'!$Y$41="Alta",'Mapa de Riesgos'!$AA$41="Menor"),CONCATENATE("R5C",'Mapa de Riesgos'!$O$41),"")</f>
        <v/>
      </c>
      <c r="V20" s="51" t="str">
        <f>IF(AND('Mapa de Riesgos'!$Y$36="Alta",'Mapa de Riesgos'!$AA$36="Moderado"),CONCATENATE("R5C",'Mapa de Riesgos'!$O$36),"")</f>
        <v/>
      </c>
      <c r="W20" s="52" t="str">
        <f>IF(AND('Mapa de Riesgos'!$Y$37="Alta",'Mapa de Riesgos'!$AA$37="Moderado"),CONCATENATE("R5C",'Mapa de Riesgos'!$O$37),"")</f>
        <v/>
      </c>
      <c r="X20" s="52" t="str">
        <f>IF(AND('Mapa de Riesgos'!$Y$38="Alta",'Mapa de Riesgos'!$AA$38="Moderado"),CONCATENATE("R5C",'Mapa de Riesgos'!$O$38),"")</f>
        <v/>
      </c>
      <c r="Y20" s="52" t="str">
        <f>IF(AND('Mapa de Riesgos'!$Y$39="Alta",'Mapa de Riesgos'!$AA$39="Moderado"),CONCATENATE("R5C",'Mapa de Riesgos'!$O$39),"")</f>
        <v/>
      </c>
      <c r="Z20" s="52" t="str">
        <f>IF(AND('Mapa de Riesgos'!$Y$40="Alta",'Mapa de Riesgos'!$AA$40="Moderado"),CONCATENATE("R5C",'Mapa de Riesgos'!$O$40),"")</f>
        <v/>
      </c>
      <c r="AA20" s="53" t="str">
        <f>IF(AND('Mapa de Riesgos'!$Y$41="Alta",'Mapa de Riesgos'!$AA$41="Moderado"),CONCATENATE("R5C",'Mapa de Riesgos'!$O$41),"")</f>
        <v/>
      </c>
      <c r="AB20" s="51" t="str">
        <f>IF(AND('Mapa de Riesgos'!$Y$36="Alta",'Mapa de Riesgos'!$AA$36="Mayor"),CONCATENATE("R5C",'Mapa de Riesgos'!$O$36),"")</f>
        <v/>
      </c>
      <c r="AC20" s="52" t="str">
        <f>IF(AND('Mapa de Riesgos'!$Y$37="Alta",'Mapa de Riesgos'!$AA$37="Mayor"),CONCATENATE("R5C",'Mapa de Riesgos'!$O$37),"")</f>
        <v/>
      </c>
      <c r="AD20" s="52" t="str">
        <f>IF(AND('Mapa de Riesgos'!$Y$38="Alta",'Mapa de Riesgos'!$AA$38="Mayor"),CONCATENATE("R5C",'Mapa de Riesgos'!$O$38),"")</f>
        <v/>
      </c>
      <c r="AE20" s="52" t="str">
        <f>IF(AND('Mapa de Riesgos'!$Y$39="Alta",'Mapa de Riesgos'!$AA$39="Mayor"),CONCATENATE("R5C",'Mapa de Riesgos'!$O$39),"")</f>
        <v/>
      </c>
      <c r="AF20" s="52" t="str">
        <f>IF(AND('Mapa de Riesgos'!$Y$40="Alta",'Mapa de Riesgos'!$AA$40="Mayor"),CONCATENATE("R5C",'Mapa de Riesgos'!$O$40),"")</f>
        <v/>
      </c>
      <c r="AG20" s="53" t="str">
        <f>IF(AND('Mapa de Riesgos'!$Y$41="Alta",'Mapa de Riesgos'!$AA$41="Mayor"),CONCATENATE("R5C",'Mapa de Riesgos'!$O$41),"")</f>
        <v/>
      </c>
      <c r="AH20" s="54" t="str">
        <f>IF(AND('Mapa de Riesgos'!$Y$36="Alta",'Mapa de Riesgos'!$AA$36="Catastrófico"),CONCATENATE("R5C",'Mapa de Riesgos'!$O$36),"")</f>
        <v/>
      </c>
      <c r="AI20" s="55" t="str">
        <f>IF(AND('Mapa de Riesgos'!$Y$37="Alta",'Mapa de Riesgos'!$AA$37="Catastrófico"),CONCATENATE("R5C",'Mapa de Riesgos'!$O$37),"")</f>
        <v/>
      </c>
      <c r="AJ20" s="55" t="str">
        <f>IF(AND('Mapa de Riesgos'!$Y$38="Alta",'Mapa de Riesgos'!$AA$38="Catastrófico"),CONCATENATE("R5C",'Mapa de Riesgos'!$O$38),"")</f>
        <v/>
      </c>
      <c r="AK20" s="55" t="str">
        <f>IF(AND('Mapa de Riesgos'!$Y$39="Alta",'Mapa de Riesgos'!$AA$39="Catastrófico"),CONCATENATE("R5C",'Mapa de Riesgos'!$O$39),"")</f>
        <v/>
      </c>
      <c r="AL20" s="55" t="str">
        <f>IF(AND('Mapa de Riesgos'!$Y$40="Alta",'Mapa de Riesgos'!$AA$40="Catastrófico"),CONCATENATE("R5C",'Mapa de Riesgos'!$O$40),"")</f>
        <v/>
      </c>
      <c r="AM20" s="56" t="str">
        <f>IF(AND('Mapa de Riesgos'!$Y$41="Alta",'Mapa de Riesgos'!$AA$41="Catastrófico"),CONCATENATE("R5C",'Mapa de Riesgos'!$O$41),"")</f>
        <v/>
      </c>
      <c r="AN20" s="82"/>
      <c r="AO20" s="552"/>
      <c r="AP20" s="553"/>
      <c r="AQ20" s="553"/>
      <c r="AR20" s="553"/>
      <c r="AS20" s="553"/>
      <c r="AT20" s="554"/>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c r="A21" s="82"/>
      <c r="B21" s="501"/>
      <c r="C21" s="501"/>
      <c r="D21" s="502"/>
      <c r="E21" s="542"/>
      <c r="F21" s="543"/>
      <c r="G21" s="543"/>
      <c r="H21" s="543"/>
      <c r="I21" s="543"/>
      <c r="J21" s="66" t="str">
        <f>IF(AND('Mapa de Riesgos'!$Y$42="Alta",'Mapa de Riesgos'!$AA$42="Leve"),CONCATENATE("R6C",'Mapa de Riesgos'!$O$42),"")</f>
        <v/>
      </c>
      <c r="K21" s="67" t="str">
        <f>IF(AND('Mapa de Riesgos'!$Y$43="Alta",'Mapa de Riesgos'!$AA$43="Leve"),CONCATENATE("R6C",'Mapa de Riesgos'!$O$43),"")</f>
        <v/>
      </c>
      <c r="L21" s="67" t="str">
        <f>IF(AND('Mapa de Riesgos'!$Y$44="Alta",'Mapa de Riesgos'!$AA$44="Leve"),CONCATENATE("R6C",'Mapa de Riesgos'!$O$44),"")</f>
        <v/>
      </c>
      <c r="M21" s="67" t="str">
        <f>IF(AND('Mapa de Riesgos'!$Y$45="Alta",'Mapa de Riesgos'!$AA$45="Leve"),CONCATENATE("R6C",'Mapa de Riesgos'!$O$45),"")</f>
        <v/>
      </c>
      <c r="N21" s="67" t="str">
        <f>IF(AND('Mapa de Riesgos'!$Y$46="Alta",'Mapa de Riesgos'!$AA$46="Leve"),CONCATENATE("R6C",'Mapa de Riesgos'!$O$46),"")</f>
        <v/>
      </c>
      <c r="O21" s="68" t="str">
        <f>IF(AND('Mapa de Riesgos'!$Y$47="Alta",'Mapa de Riesgos'!$AA$47="Leve"),CONCATENATE("R6C",'Mapa de Riesgos'!$O$47),"")</f>
        <v/>
      </c>
      <c r="P21" s="66" t="str">
        <f>IF(AND('Mapa de Riesgos'!$Y$42="Alta",'Mapa de Riesgos'!$AA$42="Menor"),CONCATENATE("R6C",'Mapa de Riesgos'!$O$42),"")</f>
        <v/>
      </c>
      <c r="Q21" s="67" t="str">
        <f>IF(AND('Mapa de Riesgos'!$Y$43="Alta",'Mapa de Riesgos'!$AA$43="Menor"),CONCATENATE("R6C",'Mapa de Riesgos'!$O$43),"")</f>
        <v/>
      </c>
      <c r="R21" s="67" t="str">
        <f>IF(AND('Mapa de Riesgos'!$Y$44="Alta",'Mapa de Riesgos'!$AA$44="Menor"),CONCATENATE("R6C",'Mapa de Riesgos'!$O$44),"")</f>
        <v/>
      </c>
      <c r="S21" s="67" t="str">
        <f>IF(AND('Mapa de Riesgos'!$Y$45="Alta",'Mapa de Riesgos'!$AA$45="Menor"),CONCATENATE("R6C",'Mapa de Riesgos'!$O$45),"")</f>
        <v/>
      </c>
      <c r="T21" s="67" t="str">
        <f>IF(AND('Mapa de Riesgos'!$Y$46="Alta",'Mapa de Riesgos'!$AA$46="Menor"),CONCATENATE("R6C",'Mapa de Riesgos'!$O$46),"")</f>
        <v/>
      </c>
      <c r="U21" s="68" t="str">
        <f>IF(AND('Mapa de Riesgos'!$Y$47="Alta",'Mapa de Riesgos'!$AA$47="Menor"),CONCATENATE("R6C",'Mapa de Riesgos'!$O$47),"")</f>
        <v/>
      </c>
      <c r="V21" s="51" t="str">
        <f>IF(AND('Mapa de Riesgos'!$Y$42="Alta",'Mapa de Riesgos'!$AA$42="Moderado"),CONCATENATE("R6C",'Mapa de Riesgos'!$O$42),"")</f>
        <v/>
      </c>
      <c r="W21" s="52" t="str">
        <f>IF(AND('Mapa de Riesgos'!$Y$43="Alta",'Mapa de Riesgos'!$AA$43="Moderado"),CONCATENATE("R6C",'Mapa de Riesgos'!$O$43),"")</f>
        <v/>
      </c>
      <c r="X21" s="52" t="str">
        <f>IF(AND('Mapa de Riesgos'!$Y$44="Alta",'Mapa de Riesgos'!$AA$44="Moderado"),CONCATENATE("R6C",'Mapa de Riesgos'!$O$44),"")</f>
        <v/>
      </c>
      <c r="Y21" s="52" t="str">
        <f>IF(AND('Mapa de Riesgos'!$Y$45="Alta",'Mapa de Riesgos'!$AA$45="Moderado"),CONCATENATE("R6C",'Mapa de Riesgos'!$O$45),"")</f>
        <v/>
      </c>
      <c r="Z21" s="52" t="str">
        <f>IF(AND('Mapa de Riesgos'!$Y$46="Alta",'Mapa de Riesgos'!$AA$46="Moderado"),CONCATENATE("R6C",'Mapa de Riesgos'!$O$46),"")</f>
        <v/>
      </c>
      <c r="AA21" s="53" t="str">
        <f>IF(AND('Mapa de Riesgos'!$Y$47="Alta",'Mapa de Riesgos'!$AA$47="Moderado"),CONCATENATE("R6C",'Mapa de Riesgos'!$O$47),"")</f>
        <v/>
      </c>
      <c r="AB21" s="51" t="str">
        <f>IF(AND('Mapa de Riesgos'!$Y$42="Alta",'Mapa de Riesgos'!$AA$42="Mayor"),CONCATENATE("R6C",'Mapa de Riesgos'!$O$42),"")</f>
        <v/>
      </c>
      <c r="AC21" s="52" t="str">
        <f>IF(AND('Mapa de Riesgos'!$Y$43="Alta",'Mapa de Riesgos'!$AA$43="Mayor"),CONCATENATE("R6C",'Mapa de Riesgos'!$O$43),"")</f>
        <v/>
      </c>
      <c r="AD21" s="52" t="str">
        <f>IF(AND('Mapa de Riesgos'!$Y$44="Alta",'Mapa de Riesgos'!$AA$44="Mayor"),CONCATENATE("R6C",'Mapa de Riesgos'!$O$44),"")</f>
        <v/>
      </c>
      <c r="AE21" s="52" t="str">
        <f>IF(AND('Mapa de Riesgos'!$Y$45="Alta",'Mapa de Riesgos'!$AA$45="Mayor"),CONCATENATE("R6C",'Mapa de Riesgos'!$O$45),"")</f>
        <v/>
      </c>
      <c r="AF21" s="52" t="str">
        <f>IF(AND('Mapa de Riesgos'!$Y$46="Alta",'Mapa de Riesgos'!$AA$46="Mayor"),CONCATENATE("R6C",'Mapa de Riesgos'!$O$46),"")</f>
        <v/>
      </c>
      <c r="AG21" s="53" t="str">
        <f>IF(AND('Mapa de Riesgos'!$Y$47="Alta",'Mapa de Riesgos'!$AA$47="Mayor"),CONCATENATE("R6C",'Mapa de Riesgos'!$O$47),"")</f>
        <v/>
      </c>
      <c r="AH21" s="54" t="str">
        <f>IF(AND('Mapa de Riesgos'!$Y$42="Alta",'Mapa de Riesgos'!$AA$42="Catastrófico"),CONCATENATE("R6C",'Mapa de Riesgos'!$O$42),"")</f>
        <v/>
      </c>
      <c r="AI21" s="55" t="str">
        <f>IF(AND('Mapa de Riesgos'!$Y$43="Alta",'Mapa de Riesgos'!$AA$43="Catastrófico"),CONCATENATE("R6C",'Mapa de Riesgos'!$O$43),"")</f>
        <v/>
      </c>
      <c r="AJ21" s="55" t="str">
        <f>IF(AND('Mapa de Riesgos'!$Y$44="Alta",'Mapa de Riesgos'!$AA$44="Catastrófico"),CONCATENATE("R6C",'Mapa de Riesgos'!$O$44),"")</f>
        <v/>
      </c>
      <c r="AK21" s="55" t="str">
        <f>IF(AND('Mapa de Riesgos'!$Y$45="Alta",'Mapa de Riesgos'!$AA$45="Catastrófico"),CONCATENATE("R6C",'Mapa de Riesgos'!$O$45),"")</f>
        <v/>
      </c>
      <c r="AL21" s="55" t="str">
        <f>IF(AND('Mapa de Riesgos'!$Y$46="Alta",'Mapa de Riesgos'!$AA$46="Catastrófico"),CONCATENATE("R6C",'Mapa de Riesgos'!$O$46),"")</f>
        <v/>
      </c>
      <c r="AM21" s="56" t="str">
        <f>IF(AND('Mapa de Riesgos'!$Y$47="Alta",'Mapa de Riesgos'!$AA$47="Catastrófico"),CONCATENATE("R6C",'Mapa de Riesgos'!$O$47),"")</f>
        <v/>
      </c>
      <c r="AN21" s="82"/>
      <c r="AO21" s="552"/>
      <c r="AP21" s="553"/>
      <c r="AQ21" s="553"/>
      <c r="AR21" s="553"/>
      <c r="AS21" s="553"/>
      <c r="AT21" s="554"/>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c r="A22" s="82"/>
      <c r="B22" s="501"/>
      <c r="C22" s="501"/>
      <c r="D22" s="502"/>
      <c r="E22" s="542"/>
      <c r="F22" s="543"/>
      <c r="G22" s="543"/>
      <c r="H22" s="543"/>
      <c r="I22" s="543"/>
      <c r="J22" s="66" t="str">
        <f>IF(AND('Mapa de Riesgos'!$Y$48="Alta",'Mapa de Riesgos'!$AA$48="Leve"),CONCATENATE("R7C",'Mapa de Riesgos'!$O$48),"")</f>
        <v/>
      </c>
      <c r="K22" s="67" t="str">
        <f>IF(AND('Mapa de Riesgos'!$Y$49="Alta",'Mapa de Riesgos'!$AA$49="Leve"),CONCATENATE("R7C",'Mapa de Riesgos'!$O$49),"")</f>
        <v/>
      </c>
      <c r="L22" s="67" t="str">
        <f>IF(AND('Mapa de Riesgos'!$Y$50="Alta",'Mapa de Riesgos'!$AA$50="Leve"),CONCATENATE("R7C",'Mapa de Riesgos'!$O$50),"")</f>
        <v/>
      </c>
      <c r="M22" s="67" t="str">
        <f>IF(AND('Mapa de Riesgos'!$Y$51="Alta",'Mapa de Riesgos'!$AA$51="Leve"),CONCATENATE("R7C",'Mapa de Riesgos'!$O$51),"")</f>
        <v/>
      </c>
      <c r="N22" s="67" t="str">
        <f>IF(AND('Mapa de Riesgos'!$Y$52="Alta",'Mapa de Riesgos'!$AA$52="Leve"),CONCATENATE("R7C",'Mapa de Riesgos'!$O$52),"")</f>
        <v/>
      </c>
      <c r="O22" s="68" t="str">
        <f>IF(AND('Mapa de Riesgos'!$Y$53="Alta",'Mapa de Riesgos'!$AA$53="Leve"),CONCATENATE("R7C",'Mapa de Riesgos'!$O$53),"")</f>
        <v/>
      </c>
      <c r="P22" s="66" t="str">
        <f>IF(AND('Mapa de Riesgos'!$Y$48="Alta",'Mapa de Riesgos'!$AA$48="Menor"),CONCATENATE("R7C",'Mapa de Riesgos'!$O$48),"")</f>
        <v/>
      </c>
      <c r="Q22" s="67" t="str">
        <f>IF(AND('Mapa de Riesgos'!$Y$49="Alta",'Mapa de Riesgos'!$AA$49="Menor"),CONCATENATE("R7C",'Mapa de Riesgos'!$O$49),"")</f>
        <v/>
      </c>
      <c r="R22" s="67" t="str">
        <f>IF(AND('Mapa de Riesgos'!$Y$50="Alta",'Mapa de Riesgos'!$AA$50="Menor"),CONCATENATE("R7C",'Mapa de Riesgos'!$O$50),"")</f>
        <v/>
      </c>
      <c r="S22" s="67" t="str">
        <f>IF(AND('Mapa de Riesgos'!$Y$51="Alta",'Mapa de Riesgos'!$AA$51="Menor"),CONCATENATE("R7C",'Mapa de Riesgos'!$O$51),"")</f>
        <v/>
      </c>
      <c r="T22" s="67" t="str">
        <f>IF(AND('Mapa de Riesgos'!$Y$52="Alta",'Mapa de Riesgos'!$AA$52="Menor"),CONCATENATE("R7C",'Mapa de Riesgos'!$O$52),"")</f>
        <v/>
      </c>
      <c r="U22" s="68" t="str">
        <f>IF(AND('Mapa de Riesgos'!$Y$53="Alta",'Mapa de Riesgos'!$AA$53="Menor"),CONCATENATE("R7C",'Mapa de Riesgos'!$O$53),"")</f>
        <v/>
      </c>
      <c r="V22" s="51" t="str">
        <f>IF(AND('Mapa de Riesgos'!$Y$48="Alta",'Mapa de Riesgos'!$AA$48="Moderado"),CONCATENATE("R7C",'Mapa de Riesgos'!$O$48),"")</f>
        <v/>
      </c>
      <c r="W22" s="52" t="str">
        <f>IF(AND('Mapa de Riesgos'!$Y$49="Alta",'Mapa de Riesgos'!$AA$49="Moderado"),CONCATENATE("R7C",'Mapa de Riesgos'!$O$49),"")</f>
        <v/>
      </c>
      <c r="X22" s="52" t="str">
        <f>IF(AND('Mapa de Riesgos'!$Y$50="Alta",'Mapa de Riesgos'!$AA$50="Moderado"),CONCATENATE("R7C",'Mapa de Riesgos'!$O$50),"")</f>
        <v/>
      </c>
      <c r="Y22" s="52" t="str">
        <f>IF(AND('Mapa de Riesgos'!$Y$51="Alta",'Mapa de Riesgos'!$AA$51="Moderado"),CONCATENATE("R7C",'Mapa de Riesgos'!$O$51),"")</f>
        <v/>
      </c>
      <c r="Z22" s="52" t="str">
        <f>IF(AND('Mapa de Riesgos'!$Y$52="Alta",'Mapa de Riesgos'!$AA$52="Moderado"),CONCATENATE("R7C",'Mapa de Riesgos'!$O$52),"")</f>
        <v/>
      </c>
      <c r="AA22" s="53" t="str">
        <f>IF(AND('Mapa de Riesgos'!$Y$53="Alta",'Mapa de Riesgos'!$AA$53="Moderado"),CONCATENATE("R7C",'Mapa de Riesgos'!$O$53),"")</f>
        <v/>
      </c>
      <c r="AB22" s="51" t="str">
        <f>IF(AND('Mapa de Riesgos'!$Y$48="Alta",'Mapa de Riesgos'!$AA$48="Mayor"),CONCATENATE("R7C",'Mapa de Riesgos'!$O$48),"")</f>
        <v/>
      </c>
      <c r="AC22" s="52" t="str">
        <f>IF(AND('Mapa de Riesgos'!$Y$49="Alta",'Mapa de Riesgos'!$AA$49="Mayor"),CONCATENATE("R7C",'Mapa de Riesgos'!$O$49),"")</f>
        <v/>
      </c>
      <c r="AD22" s="52" t="str">
        <f>IF(AND('Mapa de Riesgos'!$Y$50="Alta",'Mapa de Riesgos'!$AA$50="Mayor"),CONCATENATE("R7C",'Mapa de Riesgos'!$O$50),"")</f>
        <v/>
      </c>
      <c r="AE22" s="52" t="str">
        <f>IF(AND('Mapa de Riesgos'!$Y$51="Alta",'Mapa de Riesgos'!$AA$51="Mayor"),CONCATENATE("R7C",'Mapa de Riesgos'!$O$51),"")</f>
        <v/>
      </c>
      <c r="AF22" s="52" t="str">
        <f>IF(AND('Mapa de Riesgos'!$Y$52="Alta",'Mapa de Riesgos'!$AA$52="Mayor"),CONCATENATE("R7C",'Mapa de Riesgos'!$O$52),"")</f>
        <v/>
      </c>
      <c r="AG22" s="53" t="str">
        <f>IF(AND('Mapa de Riesgos'!$Y$53="Alta",'Mapa de Riesgos'!$AA$53="Mayor"),CONCATENATE("R7C",'Mapa de Riesgos'!$O$53),"")</f>
        <v/>
      </c>
      <c r="AH22" s="54" t="str">
        <f>IF(AND('Mapa de Riesgos'!$Y$48="Alta",'Mapa de Riesgos'!$AA$48="Catastrófico"),CONCATENATE("R7C",'Mapa de Riesgos'!$O$48),"")</f>
        <v/>
      </c>
      <c r="AI22" s="55" t="str">
        <f>IF(AND('Mapa de Riesgos'!$Y$49="Alta",'Mapa de Riesgos'!$AA$49="Catastrófico"),CONCATENATE("R7C",'Mapa de Riesgos'!$O$49),"")</f>
        <v/>
      </c>
      <c r="AJ22" s="55" t="str">
        <f>IF(AND('Mapa de Riesgos'!$Y$50="Alta",'Mapa de Riesgos'!$AA$50="Catastrófico"),CONCATENATE("R7C",'Mapa de Riesgos'!$O$50),"")</f>
        <v/>
      </c>
      <c r="AK22" s="55" t="str">
        <f>IF(AND('Mapa de Riesgos'!$Y$51="Alta",'Mapa de Riesgos'!$AA$51="Catastrófico"),CONCATENATE("R7C",'Mapa de Riesgos'!$O$51),"")</f>
        <v/>
      </c>
      <c r="AL22" s="55" t="str">
        <f>IF(AND('Mapa de Riesgos'!$Y$52="Alta",'Mapa de Riesgos'!$AA$52="Catastrófico"),CONCATENATE("R7C",'Mapa de Riesgos'!$O$52),"")</f>
        <v/>
      </c>
      <c r="AM22" s="56" t="str">
        <f>IF(AND('Mapa de Riesgos'!$Y$53="Alta",'Mapa de Riesgos'!$AA$53="Catastrófico"),CONCATENATE("R7C",'Mapa de Riesgos'!$O$53),"")</f>
        <v/>
      </c>
      <c r="AN22" s="82"/>
      <c r="AO22" s="552"/>
      <c r="AP22" s="553"/>
      <c r="AQ22" s="553"/>
      <c r="AR22" s="553"/>
      <c r="AS22" s="553"/>
      <c r="AT22" s="554"/>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c r="A23" s="82"/>
      <c r="B23" s="501"/>
      <c r="C23" s="501"/>
      <c r="D23" s="502"/>
      <c r="E23" s="542"/>
      <c r="F23" s="543"/>
      <c r="G23" s="543"/>
      <c r="H23" s="543"/>
      <c r="I23" s="543"/>
      <c r="J23" s="66" t="str">
        <f>IF(AND('Mapa de Riesgos'!$Y$54="Alta",'Mapa de Riesgos'!$AA$54="Leve"),CONCATENATE("R8C",'Mapa de Riesgos'!$O$54),"")</f>
        <v/>
      </c>
      <c r="K23" s="67" t="str">
        <f>IF(AND('Mapa de Riesgos'!$Y$55="Alta",'Mapa de Riesgos'!$AA$55="Leve"),CONCATENATE("R8C",'Mapa de Riesgos'!$O$55),"")</f>
        <v/>
      </c>
      <c r="L23" s="67" t="str">
        <f>IF(AND('Mapa de Riesgos'!$Y$56="Alta",'Mapa de Riesgos'!$AA$56="Leve"),CONCATENATE("R8C",'Mapa de Riesgos'!$O$56),"")</f>
        <v/>
      </c>
      <c r="M23" s="67" t="str">
        <f>IF(AND('Mapa de Riesgos'!$Y$57="Alta",'Mapa de Riesgos'!$AA$57="Leve"),CONCATENATE("R8C",'Mapa de Riesgos'!$O$57),"")</f>
        <v/>
      </c>
      <c r="N23" s="67" t="str">
        <f>IF(AND('Mapa de Riesgos'!$Y$58="Alta",'Mapa de Riesgos'!$AA$58="Leve"),CONCATENATE("R8C",'Mapa de Riesgos'!$O$58),"")</f>
        <v/>
      </c>
      <c r="O23" s="68" t="str">
        <f>IF(AND('Mapa de Riesgos'!$Y$59="Alta",'Mapa de Riesgos'!$AA$59="Leve"),CONCATENATE("R8C",'Mapa de Riesgos'!$O$59),"")</f>
        <v/>
      </c>
      <c r="P23" s="66" t="str">
        <f>IF(AND('Mapa de Riesgos'!$Y$54="Alta",'Mapa de Riesgos'!$AA$54="Menor"),CONCATENATE("R8C",'Mapa de Riesgos'!$O$54),"")</f>
        <v/>
      </c>
      <c r="Q23" s="67" t="str">
        <f>IF(AND('Mapa de Riesgos'!$Y$55="Alta",'Mapa de Riesgos'!$AA$55="Menor"),CONCATENATE("R8C",'Mapa de Riesgos'!$O$55),"")</f>
        <v/>
      </c>
      <c r="R23" s="67" t="str">
        <f>IF(AND('Mapa de Riesgos'!$Y$56="Alta",'Mapa de Riesgos'!$AA$56="Menor"),CONCATENATE("R8C",'Mapa de Riesgos'!$O$56),"")</f>
        <v/>
      </c>
      <c r="S23" s="67" t="str">
        <f>IF(AND('Mapa de Riesgos'!$Y$57="Alta",'Mapa de Riesgos'!$AA$57="Menor"),CONCATENATE("R8C",'Mapa de Riesgos'!$O$57),"")</f>
        <v/>
      </c>
      <c r="T23" s="67" t="str">
        <f>IF(AND('Mapa de Riesgos'!$Y$58="Alta",'Mapa de Riesgos'!$AA$58="Menor"),CONCATENATE("R8C",'Mapa de Riesgos'!$O$58),"")</f>
        <v/>
      </c>
      <c r="U23" s="68" t="str">
        <f>IF(AND('Mapa de Riesgos'!$Y$59="Alta",'Mapa de Riesgos'!$AA$59="Menor"),CONCATENATE("R8C",'Mapa de Riesgos'!$O$59),"")</f>
        <v/>
      </c>
      <c r="V23" s="51" t="str">
        <f>IF(AND('Mapa de Riesgos'!$Y$54="Alta",'Mapa de Riesgos'!$AA$54="Moderado"),CONCATENATE("R8C",'Mapa de Riesgos'!$O$54),"")</f>
        <v/>
      </c>
      <c r="W23" s="52" t="str">
        <f>IF(AND('Mapa de Riesgos'!$Y$55="Alta",'Mapa de Riesgos'!$AA$55="Moderado"),CONCATENATE("R8C",'Mapa de Riesgos'!$O$55),"")</f>
        <v/>
      </c>
      <c r="X23" s="52" t="str">
        <f>IF(AND('Mapa de Riesgos'!$Y$56="Alta",'Mapa de Riesgos'!$AA$56="Moderado"),CONCATENATE("R8C",'Mapa de Riesgos'!$O$56),"")</f>
        <v/>
      </c>
      <c r="Y23" s="52" t="str">
        <f>IF(AND('Mapa de Riesgos'!$Y$57="Alta",'Mapa de Riesgos'!$AA$57="Moderado"),CONCATENATE("R8C",'Mapa de Riesgos'!$O$57),"")</f>
        <v/>
      </c>
      <c r="Z23" s="52" t="str">
        <f>IF(AND('Mapa de Riesgos'!$Y$58="Alta",'Mapa de Riesgos'!$AA$58="Moderado"),CONCATENATE("R8C",'Mapa de Riesgos'!$O$58),"")</f>
        <v/>
      </c>
      <c r="AA23" s="53" t="str">
        <f>IF(AND('Mapa de Riesgos'!$Y$59="Alta",'Mapa de Riesgos'!$AA$59="Moderado"),CONCATENATE("R8C",'Mapa de Riesgos'!$O$59),"")</f>
        <v/>
      </c>
      <c r="AB23" s="51" t="str">
        <f>IF(AND('Mapa de Riesgos'!$Y$54="Alta",'Mapa de Riesgos'!$AA$54="Mayor"),CONCATENATE("R8C",'Mapa de Riesgos'!$O$54),"")</f>
        <v/>
      </c>
      <c r="AC23" s="52" t="str">
        <f>IF(AND('Mapa de Riesgos'!$Y$55="Alta",'Mapa de Riesgos'!$AA$55="Mayor"),CONCATENATE("R8C",'Mapa de Riesgos'!$O$55),"")</f>
        <v/>
      </c>
      <c r="AD23" s="52" t="str">
        <f>IF(AND('Mapa de Riesgos'!$Y$56="Alta",'Mapa de Riesgos'!$AA$56="Mayor"),CONCATENATE("R8C",'Mapa de Riesgos'!$O$56),"")</f>
        <v/>
      </c>
      <c r="AE23" s="52" t="str">
        <f>IF(AND('Mapa de Riesgos'!$Y$57="Alta",'Mapa de Riesgos'!$AA$57="Mayor"),CONCATENATE("R8C",'Mapa de Riesgos'!$O$57),"")</f>
        <v/>
      </c>
      <c r="AF23" s="52" t="str">
        <f>IF(AND('Mapa de Riesgos'!$Y$58="Alta",'Mapa de Riesgos'!$AA$58="Mayor"),CONCATENATE("R8C",'Mapa de Riesgos'!$O$58),"")</f>
        <v/>
      </c>
      <c r="AG23" s="53" t="str">
        <f>IF(AND('Mapa de Riesgos'!$Y$59="Alta",'Mapa de Riesgos'!$AA$59="Mayor"),CONCATENATE("R8C",'Mapa de Riesgos'!$O$59),"")</f>
        <v/>
      </c>
      <c r="AH23" s="54" t="str">
        <f>IF(AND('Mapa de Riesgos'!$Y$54="Alta",'Mapa de Riesgos'!$AA$54="Catastrófico"),CONCATENATE("R8C",'Mapa de Riesgos'!$O$54),"")</f>
        <v/>
      </c>
      <c r="AI23" s="55" t="str">
        <f>IF(AND('Mapa de Riesgos'!$Y$55="Alta",'Mapa de Riesgos'!$AA$55="Catastrófico"),CONCATENATE("R8C",'Mapa de Riesgos'!$O$55),"")</f>
        <v/>
      </c>
      <c r="AJ23" s="55" t="str">
        <f>IF(AND('Mapa de Riesgos'!$Y$56="Alta",'Mapa de Riesgos'!$AA$56="Catastrófico"),CONCATENATE("R8C",'Mapa de Riesgos'!$O$56),"")</f>
        <v/>
      </c>
      <c r="AK23" s="55" t="str">
        <f>IF(AND('Mapa de Riesgos'!$Y$57="Alta",'Mapa de Riesgos'!$AA$57="Catastrófico"),CONCATENATE("R8C",'Mapa de Riesgos'!$O$57),"")</f>
        <v/>
      </c>
      <c r="AL23" s="55" t="str">
        <f>IF(AND('Mapa de Riesgos'!$Y$58="Alta",'Mapa de Riesgos'!$AA$58="Catastrófico"),CONCATENATE("R8C",'Mapa de Riesgos'!$O$58),"")</f>
        <v/>
      </c>
      <c r="AM23" s="56" t="str">
        <f>IF(AND('Mapa de Riesgos'!$Y$59="Alta",'Mapa de Riesgos'!$AA$59="Catastrófico"),CONCATENATE("R8C",'Mapa de Riesgos'!$O$59),"")</f>
        <v/>
      </c>
      <c r="AN23" s="82"/>
      <c r="AO23" s="552"/>
      <c r="AP23" s="553"/>
      <c r="AQ23" s="553"/>
      <c r="AR23" s="553"/>
      <c r="AS23" s="553"/>
      <c r="AT23" s="554"/>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c r="A24" s="82"/>
      <c r="B24" s="501"/>
      <c r="C24" s="501"/>
      <c r="D24" s="502"/>
      <c r="E24" s="542"/>
      <c r="F24" s="543"/>
      <c r="G24" s="543"/>
      <c r="H24" s="543"/>
      <c r="I24" s="543"/>
      <c r="J24" s="66" t="str">
        <f>IF(AND('Mapa de Riesgos'!$Y$60="Alta",'Mapa de Riesgos'!$AA$60="Leve"),CONCATENATE("R9C",'Mapa de Riesgos'!$O$60),"")</f>
        <v/>
      </c>
      <c r="K24" s="67" t="str">
        <f>IF(AND('Mapa de Riesgos'!$Y$61="Alta",'Mapa de Riesgos'!$AA$61="Leve"),CONCATENATE("R9C",'Mapa de Riesgos'!$O$61),"")</f>
        <v/>
      </c>
      <c r="L24" s="67" t="str">
        <f>IF(AND('Mapa de Riesgos'!$Y$62="Alta",'Mapa de Riesgos'!$AA$62="Leve"),CONCATENATE("R9C",'Mapa de Riesgos'!$O$62),"")</f>
        <v/>
      </c>
      <c r="M24" s="67" t="str">
        <f>IF(AND('Mapa de Riesgos'!$Y$63="Alta",'Mapa de Riesgos'!$AA$63="Leve"),CONCATENATE("R9C",'Mapa de Riesgos'!$O$63),"")</f>
        <v/>
      </c>
      <c r="N24" s="67" t="str">
        <f>IF(AND('Mapa de Riesgos'!$Y$64="Alta",'Mapa de Riesgos'!$AA$64="Leve"),CONCATENATE("R9C",'Mapa de Riesgos'!$O$64),"")</f>
        <v/>
      </c>
      <c r="O24" s="68" t="str">
        <f>IF(AND('Mapa de Riesgos'!$Y$65="Alta",'Mapa de Riesgos'!$AA$65="Leve"),CONCATENATE("R9C",'Mapa de Riesgos'!$O$65),"")</f>
        <v/>
      </c>
      <c r="P24" s="66" t="str">
        <f>IF(AND('Mapa de Riesgos'!$Y$60="Alta",'Mapa de Riesgos'!$AA$60="Menor"),CONCATENATE("R9C",'Mapa de Riesgos'!$O$60),"")</f>
        <v/>
      </c>
      <c r="Q24" s="67" t="str">
        <f>IF(AND('Mapa de Riesgos'!$Y$61="Alta",'Mapa de Riesgos'!$AA$61="Menor"),CONCATENATE("R9C",'Mapa de Riesgos'!$O$61),"")</f>
        <v/>
      </c>
      <c r="R24" s="67" t="str">
        <f>IF(AND('Mapa de Riesgos'!$Y$62="Alta",'Mapa de Riesgos'!$AA$62="Menor"),CONCATENATE("R9C",'Mapa de Riesgos'!$O$62),"")</f>
        <v/>
      </c>
      <c r="S24" s="67" t="str">
        <f>IF(AND('Mapa de Riesgos'!$Y$63="Alta",'Mapa de Riesgos'!$AA$63="Menor"),CONCATENATE("R9C",'Mapa de Riesgos'!$O$63),"")</f>
        <v/>
      </c>
      <c r="T24" s="67" t="str">
        <f>IF(AND('Mapa de Riesgos'!$Y$64="Alta",'Mapa de Riesgos'!$AA$64="Menor"),CONCATENATE("R9C",'Mapa de Riesgos'!$O$64),"")</f>
        <v/>
      </c>
      <c r="U24" s="68" t="str">
        <f>IF(AND('Mapa de Riesgos'!$Y$65="Alta",'Mapa de Riesgos'!$AA$65="Menor"),CONCATENATE("R9C",'Mapa de Riesgos'!$O$65),"")</f>
        <v/>
      </c>
      <c r="V24" s="51" t="str">
        <f>IF(AND('Mapa de Riesgos'!$Y$60="Alta",'Mapa de Riesgos'!$AA$60="Moderado"),CONCATENATE("R9C",'Mapa de Riesgos'!$O$60),"")</f>
        <v/>
      </c>
      <c r="W24" s="52" t="str">
        <f>IF(AND('Mapa de Riesgos'!$Y$61="Alta",'Mapa de Riesgos'!$AA$61="Moderado"),CONCATENATE("R9C",'Mapa de Riesgos'!$O$61),"")</f>
        <v/>
      </c>
      <c r="X24" s="52" t="str">
        <f>IF(AND('Mapa de Riesgos'!$Y$62="Alta",'Mapa de Riesgos'!$AA$62="Moderado"),CONCATENATE("R9C",'Mapa de Riesgos'!$O$62),"")</f>
        <v/>
      </c>
      <c r="Y24" s="52" t="str">
        <f>IF(AND('Mapa de Riesgos'!$Y$63="Alta",'Mapa de Riesgos'!$AA$63="Moderado"),CONCATENATE("R9C",'Mapa de Riesgos'!$O$63),"")</f>
        <v/>
      </c>
      <c r="Z24" s="52" t="str">
        <f>IF(AND('Mapa de Riesgos'!$Y$64="Alta",'Mapa de Riesgos'!$AA$64="Moderado"),CONCATENATE("R9C",'Mapa de Riesgos'!$O$64),"")</f>
        <v/>
      </c>
      <c r="AA24" s="53" t="str">
        <f>IF(AND('Mapa de Riesgos'!$Y$65="Alta",'Mapa de Riesgos'!$AA$65="Moderado"),CONCATENATE("R9C",'Mapa de Riesgos'!$O$65),"")</f>
        <v/>
      </c>
      <c r="AB24" s="51" t="str">
        <f>IF(AND('Mapa de Riesgos'!$Y$60="Alta",'Mapa de Riesgos'!$AA$60="Mayor"),CONCATENATE("R9C",'Mapa de Riesgos'!$O$60),"")</f>
        <v/>
      </c>
      <c r="AC24" s="52" t="str">
        <f>IF(AND('Mapa de Riesgos'!$Y$61="Alta",'Mapa de Riesgos'!$AA$61="Mayor"),CONCATENATE("R9C",'Mapa de Riesgos'!$O$61),"")</f>
        <v/>
      </c>
      <c r="AD24" s="52" t="str">
        <f>IF(AND('Mapa de Riesgos'!$Y$62="Alta",'Mapa de Riesgos'!$AA$62="Mayor"),CONCATENATE("R9C",'Mapa de Riesgos'!$O$62),"")</f>
        <v/>
      </c>
      <c r="AE24" s="52" t="str">
        <f>IF(AND('Mapa de Riesgos'!$Y$63="Alta",'Mapa de Riesgos'!$AA$63="Mayor"),CONCATENATE("R9C",'Mapa de Riesgos'!$O$63),"")</f>
        <v/>
      </c>
      <c r="AF24" s="52" t="str">
        <f>IF(AND('Mapa de Riesgos'!$Y$64="Alta",'Mapa de Riesgos'!$AA$64="Mayor"),CONCATENATE("R9C",'Mapa de Riesgos'!$O$64),"")</f>
        <v/>
      </c>
      <c r="AG24" s="53" t="str">
        <f>IF(AND('Mapa de Riesgos'!$Y$65="Alta",'Mapa de Riesgos'!$AA$65="Mayor"),CONCATENATE("R9C",'Mapa de Riesgos'!$O$65),"")</f>
        <v/>
      </c>
      <c r="AH24" s="54" t="str">
        <f>IF(AND('Mapa de Riesgos'!$Y$60="Alta",'Mapa de Riesgos'!$AA$60="Catastrófico"),CONCATENATE("R9C",'Mapa de Riesgos'!$O$60),"")</f>
        <v/>
      </c>
      <c r="AI24" s="55" t="str">
        <f>IF(AND('Mapa de Riesgos'!$Y$61="Alta",'Mapa de Riesgos'!$AA$61="Catastrófico"),CONCATENATE("R9C",'Mapa de Riesgos'!$O$61),"")</f>
        <v/>
      </c>
      <c r="AJ24" s="55" t="str">
        <f>IF(AND('Mapa de Riesgos'!$Y$62="Alta",'Mapa de Riesgos'!$AA$62="Catastrófico"),CONCATENATE("R9C",'Mapa de Riesgos'!$O$62),"")</f>
        <v/>
      </c>
      <c r="AK24" s="55" t="str">
        <f>IF(AND('Mapa de Riesgos'!$Y$63="Alta",'Mapa de Riesgos'!$AA$63="Catastrófico"),CONCATENATE("R9C",'Mapa de Riesgos'!$O$63),"")</f>
        <v/>
      </c>
      <c r="AL24" s="55" t="str">
        <f>IF(AND('Mapa de Riesgos'!$Y$64="Alta",'Mapa de Riesgos'!$AA$64="Catastrófico"),CONCATENATE("R9C",'Mapa de Riesgos'!$O$64),"")</f>
        <v/>
      </c>
      <c r="AM24" s="56" t="str">
        <f>IF(AND('Mapa de Riesgos'!$Y$65="Alta",'Mapa de Riesgos'!$AA$65="Catastrófico"),CONCATENATE("R9C",'Mapa de Riesgos'!$O$65),"")</f>
        <v/>
      </c>
      <c r="AN24" s="82"/>
      <c r="AO24" s="552"/>
      <c r="AP24" s="553"/>
      <c r="AQ24" s="553"/>
      <c r="AR24" s="553"/>
      <c r="AS24" s="553"/>
      <c r="AT24" s="554"/>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c r="A25" s="82"/>
      <c r="B25" s="501"/>
      <c r="C25" s="501"/>
      <c r="D25" s="502"/>
      <c r="E25" s="545"/>
      <c r="F25" s="546"/>
      <c r="G25" s="546"/>
      <c r="H25" s="546"/>
      <c r="I25" s="546"/>
      <c r="J25" s="69" t="str">
        <f>IF(AND('Mapa de Riesgos'!$Y$66="Alta",'Mapa de Riesgos'!$AA$66="Leve"),CONCATENATE("R10C",'Mapa de Riesgos'!$O$66),"")</f>
        <v/>
      </c>
      <c r="K25" s="70" t="str">
        <f>IF(AND('Mapa de Riesgos'!$Y$67="Alta",'Mapa de Riesgos'!$AA$67="Leve"),CONCATENATE("R10C",'Mapa de Riesgos'!$O$67),"")</f>
        <v/>
      </c>
      <c r="L25" s="70" t="str">
        <f>IF(AND('Mapa de Riesgos'!$Y$68="Alta",'Mapa de Riesgos'!$AA$68="Leve"),CONCATENATE("R10C",'Mapa de Riesgos'!$O$68),"")</f>
        <v/>
      </c>
      <c r="M25" s="70" t="str">
        <f>IF(AND('Mapa de Riesgos'!$Y$69="Alta",'Mapa de Riesgos'!$AA$69="Leve"),CONCATENATE("R10C",'Mapa de Riesgos'!$O$69),"")</f>
        <v/>
      </c>
      <c r="N25" s="70" t="str">
        <f>IF(AND('Mapa de Riesgos'!$Y$70="Alta",'Mapa de Riesgos'!$AA$70="Leve"),CONCATENATE("R10C",'Mapa de Riesgos'!$O$70),"")</f>
        <v/>
      </c>
      <c r="O25" s="71" t="str">
        <f>IF(AND('Mapa de Riesgos'!$Y$71="Alta",'Mapa de Riesgos'!$AA$71="Leve"),CONCATENATE("R10C",'Mapa de Riesgos'!$O$71),"")</f>
        <v/>
      </c>
      <c r="P25" s="69" t="str">
        <f>IF(AND('Mapa de Riesgos'!$Y$66="Alta",'Mapa de Riesgos'!$AA$66="Menor"),CONCATENATE("R10C",'Mapa de Riesgos'!$O$66),"")</f>
        <v/>
      </c>
      <c r="Q25" s="70" t="str">
        <f>IF(AND('Mapa de Riesgos'!$Y$67="Alta",'Mapa de Riesgos'!$AA$67="Menor"),CONCATENATE("R10C",'Mapa de Riesgos'!$O$67),"")</f>
        <v/>
      </c>
      <c r="R25" s="70" t="str">
        <f>IF(AND('Mapa de Riesgos'!$Y$68="Alta",'Mapa de Riesgos'!$AA$68="Menor"),CONCATENATE("R10C",'Mapa de Riesgos'!$O$68),"")</f>
        <v/>
      </c>
      <c r="S25" s="70" t="str">
        <f>IF(AND('Mapa de Riesgos'!$Y$69="Alta",'Mapa de Riesgos'!$AA$69="Menor"),CONCATENATE("R10C",'Mapa de Riesgos'!$O$69),"")</f>
        <v/>
      </c>
      <c r="T25" s="70" t="str">
        <f>IF(AND('Mapa de Riesgos'!$Y$70="Alta",'Mapa de Riesgos'!$AA$70="Menor"),CONCATENATE("R10C",'Mapa de Riesgos'!$O$70),"")</f>
        <v/>
      </c>
      <c r="U25" s="71" t="str">
        <f>IF(AND('Mapa de Riesgos'!$Y$71="Alta",'Mapa de Riesgos'!$AA$71="Menor"),CONCATENATE("R10C",'Mapa de Riesgos'!$O$71),"")</f>
        <v/>
      </c>
      <c r="V25" s="57" t="str">
        <f>IF(AND('Mapa de Riesgos'!$Y$66="Alta",'Mapa de Riesgos'!$AA$66="Moderado"),CONCATENATE("R10C",'Mapa de Riesgos'!$O$66),"")</f>
        <v/>
      </c>
      <c r="W25" s="58" t="str">
        <f>IF(AND('Mapa de Riesgos'!$Y$67="Alta",'Mapa de Riesgos'!$AA$67="Moderado"),CONCATENATE("R10C",'Mapa de Riesgos'!$O$67),"")</f>
        <v/>
      </c>
      <c r="X25" s="58" t="str">
        <f>IF(AND('Mapa de Riesgos'!$Y$68="Alta",'Mapa de Riesgos'!$AA$68="Moderado"),CONCATENATE("R10C",'Mapa de Riesgos'!$O$68),"")</f>
        <v/>
      </c>
      <c r="Y25" s="58" t="str">
        <f>IF(AND('Mapa de Riesgos'!$Y$69="Alta",'Mapa de Riesgos'!$AA$69="Moderado"),CONCATENATE("R10C",'Mapa de Riesgos'!$O$69),"")</f>
        <v/>
      </c>
      <c r="Z25" s="58" t="str">
        <f>IF(AND('Mapa de Riesgos'!$Y$70="Alta",'Mapa de Riesgos'!$AA$70="Moderado"),CONCATENATE("R10C",'Mapa de Riesgos'!$O$70),"")</f>
        <v/>
      </c>
      <c r="AA25" s="59" t="str">
        <f>IF(AND('Mapa de Riesgos'!$Y$71="Alta",'Mapa de Riesgos'!$AA$71="Moderado"),CONCATENATE("R10C",'Mapa de Riesgos'!$O$71),"")</f>
        <v/>
      </c>
      <c r="AB25" s="57" t="str">
        <f>IF(AND('Mapa de Riesgos'!$Y$66="Alta",'Mapa de Riesgos'!$AA$66="Mayor"),CONCATENATE("R10C",'Mapa de Riesgos'!$O$66),"")</f>
        <v/>
      </c>
      <c r="AC25" s="58" t="str">
        <f>IF(AND('Mapa de Riesgos'!$Y$67="Alta",'Mapa de Riesgos'!$AA$67="Mayor"),CONCATENATE("R10C",'Mapa de Riesgos'!$O$67),"")</f>
        <v/>
      </c>
      <c r="AD25" s="58" t="str">
        <f>IF(AND('Mapa de Riesgos'!$Y$68="Alta",'Mapa de Riesgos'!$AA$68="Mayor"),CONCATENATE("R10C",'Mapa de Riesgos'!$O$68),"")</f>
        <v/>
      </c>
      <c r="AE25" s="58" t="str">
        <f>IF(AND('Mapa de Riesgos'!$Y$69="Alta",'Mapa de Riesgos'!$AA$69="Mayor"),CONCATENATE("R10C",'Mapa de Riesgos'!$O$69),"")</f>
        <v/>
      </c>
      <c r="AF25" s="58" t="str">
        <f>IF(AND('Mapa de Riesgos'!$Y$70="Alta",'Mapa de Riesgos'!$AA$70="Mayor"),CONCATENATE("R10C",'Mapa de Riesgos'!$O$70),"")</f>
        <v/>
      </c>
      <c r="AG25" s="59" t="str">
        <f>IF(AND('Mapa de Riesgos'!$Y$71="Alta",'Mapa de Riesgos'!$AA$71="Mayor"),CONCATENATE("R10C",'Mapa de Riesgos'!$O$71),"")</f>
        <v/>
      </c>
      <c r="AH25" s="60" t="str">
        <f>IF(AND('Mapa de Riesgos'!$Y$66="Alta",'Mapa de Riesgos'!$AA$66="Catastrófico"),CONCATENATE("R10C",'Mapa de Riesgos'!$O$66),"")</f>
        <v/>
      </c>
      <c r="AI25" s="61" t="str">
        <f>IF(AND('Mapa de Riesgos'!$Y$67="Alta",'Mapa de Riesgos'!$AA$67="Catastrófico"),CONCATENATE("R10C",'Mapa de Riesgos'!$O$67),"")</f>
        <v/>
      </c>
      <c r="AJ25" s="61" t="str">
        <f>IF(AND('Mapa de Riesgos'!$Y$68="Alta",'Mapa de Riesgos'!$AA$68="Catastrófico"),CONCATENATE("R10C",'Mapa de Riesgos'!$O$68),"")</f>
        <v/>
      </c>
      <c r="AK25" s="61" t="str">
        <f>IF(AND('Mapa de Riesgos'!$Y$69="Alta",'Mapa de Riesgos'!$AA$69="Catastrófico"),CONCATENATE("R10C",'Mapa de Riesgos'!$O$69),"")</f>
        <v/>
      </c>
      <c r="AL25" s="61" t="str">
        <f>IF(AND('Mapa de Riesgos'!$Y$70="Alta",'Mapa de Riesgos'!$AA$70="Catastrófico"),CONCATENATE("R10C",'Mapa de Riesgos'!$O$70),"")</f>
        <v/>
      </c>
      <c r="AM25" s="62" t="str">
        <f>IF(AND('Mapa de Riesgos'!$Y$71="Alta",'Mapa de Riesgos'!$AA$71="Catastrófico"),CONCATENATE("R10C",'Mapa de Riesgos'!$O$71),"")</f>
        <v/>
      </c>
      <c r="AN25" s="82"/>
      <c r="AO25" s="555"/>
      <c r="AP25" s="556"/>
      <c r="AQ25" s="556"/>
      <c r="AR25" s="556"/>
      <c r="AS25" s="556"/>
      <c r="AT25" s="557"/>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c r="A26" s="82"/>
      <c r="B26" s="501"/>
      <c r="C26" s="501"/>
      <c r="D26" s="502"/>
      <c r="E26" s="539" t="s">
        <v>200</v>
      </c>
      <c r="F26" s="540"/>
      <c r="G26" s="540"/>
      <c r="H26" s="540"/>
      <c r="I26" s="541"/>
      <c r="J26" s="63" t="str">
        <f>IF(AND('Mapa de Riesgos'!$Y$12="Media",'Mapa de Riesgos'!$AA$12="Leve"),CONCATENATE("R1C",'Mapa de Riesgos'!$O$12),"")</f>
        <v/>
      </c>
      <c r="K26" s="64" t="str">
        <f>IF(AND('Mapa de Riesgos'!$Y$13="Media",'Mapa de Riesgos'!$AA$13="Leve"),CONCATENATE("R1C",'Mapa de Riesgos'!$O$13),"")</f>
        <v/>
      </c>
      <c r="L26" s="64" t="str">
        <f>IF(AND('Mapa de Riesgos'!$Y$14="Media",'Mapa de Riesgos'!$AA$14="Leve"),CONCATENATE("R1C",'Mapa de Riesgos'!$O$14),"")</f>
        <v/>
      </c>
      <c r="M26" s="64" t="str">
        <f>IF(AND('Mapa de Riesgos'!$Y$15="Media",'Mapa de Riesgos'!$AA$15="Leve"),CONCATENATE("R1C",'Mapa de Riesgos'!$O$15),"")</f>
        <v/>
      </c>
      <c r="N26" s="64" t="str">
        <f>IF(AND('Mapa de Riesgos'!$Y$16="Media",'Mapa de Riesgos'!$AA$16="Leve"),CONCATENATE("R1C",'Mapa de Riesgos'!$O$16),"")</f>
        <v/>
      </c>
      <c r="O26" s="65" t="str">
        <f>IF(AND('Mapa de Riesgos'!$Y$17="Media",'Mapa de Riesgos'!$AA$17="Leve"),CONCATENATE("R1C",'Mapa de Riesgos'!$O$17),"")</f>
        <v/>
      </c>
      <c r="P26" s="63" t="str">
        <f>IF(AND('Mapa de Riesgos'!$Y$12="Media",'Mapa de Riesgos'!$AA$12="Menor"),CONCATENATE("R1C",'Mapa de Riesgos'!$O$12),"")</f>
        <v/>
      </c>
      <c r="Q26" s="64" t="str">
        <f>IF(AND('Mapa de Riesgos'!$Y$13="Media",'Mapa de Riesgos'!$AA$13="Menor"),CONCATENATE("R1C",'Mapa de Riesgos'!$O$13),"")</f>
        <v/>
      </c>
      <c r="R26" s="64" t="str">
        <f>IF(AND('Mapa de Riesgos'!$Y$14="Media",'Mapa de Riesgos'!$AA$14="Menor"),CONCATENATE("R1C",'Mapa de Riesgos'!$O$14),"")</f>
        <v/>
      </c>
      <c r="S26" s="64" t="str">
        <f>IF(AND('Mapa de Riesgos'!$Y$15="Media",'Mapa de Riesgos'!$AA$15="Menor"),CONCATENATE("R1C",'Mapa de Riesgos'!$O$15),"")</f>
        <v/>
      </c>
      <c r="T26" s="64" t="str">
        <f>IF(AND('Mapa de Riesgos'!$Y$16="Media",'Mapa de Riesgos'!$AA$16="Menor"),CONCATENATE("R1C",'Mapa de Riesgos'!$O$16),"")</f>
        <v/>
      </c>
      <c r="U26" s="65" t="str">
        <f>IF(AND('Mapa de Riesgos'!$Y$17="Media",'Mapa de Riesgos'!$AA$17="Menor"),CONCATENATE("R1C",'Mapa de Riesgos'!$O$17),"")</f>
        <v/>
      </c>
      <c r="V26" s="63" t="str">
        <f>IF(AND('Mapa de Riesgos'!$Y$12="Media",'Mapa de Riesgos'!$AA$12="Moderado"),CONCATENATE("R1C",'Mapa de Riesgos'!$O$12),"")</f>
        <v/>
      </c>
      <c r="W26" s="64" t="str">
        <f>IF(AND('Mapa de Riesgos'!$Y$13="Media",'Mapa de Riesgos'!$AA$13="Moderado"),CONCATENATE("R1C",'Mapa de Riesgos'!$O$13),"")</f>
        <v/>
      </c>
      <c r="X26" s="64" t="str">
        <f>IF(AND('Mapa de Riesgos'!$Y$14="Media",'Mapa de Riesgos'!$AA$14="Moderado"),CONCATENATE("R1C",'Mapa de Riesgos'!$O$14),"")</f>
        <v/>
      </c>
      <c r="Y26" s="64" t="str">
        <f>IF(AND('Mapa de Riesgos'!$Y$15="Media",'Mapa de Riesgos'!$AA$15="Moderado"),CONCATENATE("R1C",'Mapa de Riesgos'!$O$15),"")</f>
        <v/>
      </c>
      <c r="Z26" s="64" t="str">
        <f>IF(AND('Mapa de Riesgos'!$Y$16="Media",'Mapa de Riesgos'!$AA$16="Moderado"),CONCATENATE("R1C",'Mapa de Riesgos'!$O$16),"")</f>
        <v/>
      </c>
      <c r="AA26" s="65" t="str">
        <f>IF(AND('Mapa de Riesgos'!$Y$17="Media",'Mapa de Riesgos'!$AA$17="Moderado"),CONCATENATE("R1C",'Mapa de Riesgos'!$O$17),"")</f>
        <v/>
      </c>
      <c r="AB26" s="45" t="str">
        <f>IF(AND('Mapa de Riesgos'!$Y$12="Media",'Mapa de Riesgos'!$AA$12="Mayor"),CONCATENATE("R1C",'Mapa de Riesgos'!$O$12),"")</f>
        <v/>
      </c>
      <c r="AC26" s="46" t="str">
        <f>IF(AND('Mapa de Riesgos'!$Y$13="Media",'Mapa de Riesgos'!$AA$13="Mayor"),CONCATENATE("R1C",'Mapa de Riesgos'!$O$13),"")</f>
        <v/>
      </c>
      <c r="AD26" s="46" t="str">
        <f>IF(AND('Mapa de Riesgos'!$Y$14="Media",'Mapa de Riesgos'!$AA$14="Mayor"),CONCATENATE("R1C",'Mapa de Riesgos'!$O$14),"")</f>
        <v/>
      </c>
      <c r="AE26" s="46" t="str">
        <f>IF(AND('Mapa de Riesgos'!$Y$15="Media",'Mapa de Riesgos'!$AA$15="Mayor"),CONCATENATE("R1C",'Mapa de Riesgos'!$O$15),"")</f>
        <v/>
      </c>
      <c r="AF26" s="46" t="str">
        <f>IF(AND('Mapa de Riesgos'!$Y$16="Media",'Mapa de Riesgos'!$AA$16="Mayor"),CONCATENATE("R1C",'Mapa de Riesgos'!$O$16),"")</f>
        <v/>
      </c>
      <c r="AG26" s="47" t="str">
        <f>IF(AND('Mapa de Riesgos'!$Y$17="Media",'Mapa de Riesgos'!$AA$17="Mayor"),CONCATENATE("R1C",'Mapa de Riesgos'!$O$17),"")</f>
        <v/>
      </c>
      <c r="AH26" s="48" t="str">
        <f>IF(AND('Mapa de Riesgos'!$Y$12="Media",'Mapa de Riesgos'!$AA$12="Catastrófico"),CONCATENATE("R1C",'Mapa de Riesgos'!$O$12),"")</f>
        <v/>
      </c>
      <c r="AI26" s="49" t="str">
        <f>IF(AND('Mapa de Riesgos'!$Y$13="Media",'Mapa de Riesgos'!$AA$13="Catastrófico"),CONCATENATE("R1C",'Mapa de Riesgos'!$O$13),"")</f>
        <v/>
      </c>
      <c r="AJ26" s="49" t="str">
        <f>IF(AND('Mapa de Riesgos'!$Y$14="Media",'Mapa de Riesgos'!$AA$14="Catastrófico"),CONCATENATE("R1C",'Mapa de Riesgos'!$O$14),"")</f>
        <v/>
      </c>
      <c r="AK26" s="49" t="str">
        <f>IF(AND('Mapa de Riesgos'!$Y$15="Media",'Mapa de Riesgos'!$AA$15="Catastrófico"),CONCATENATE("R1C",'Mapa de Riesgos'!$O$15),"")</f>
        <v/>
      </c>
      <c r="AL26" s="49" t="str">
        <f>IF(AND('Mapa de Riesgos'!$Y$16="Media",'Mapa de Riesgos'!$AA$16="Catastrófico"),CONCATENATE("R1C",'Mapa de Riesgos'!$O$16),"")</f>
        <v/>
      </c>
      <c r="AM26" s="50" t="str">
        <f>IF(AND('Mapa de Riesgos'!$Y$17="Media",'Mapa de Riesgos'!$AA$17="Catastrófico"),CONCATENATE("R1C",'Mapa de Riesgos'!$O$17),"")</f>
        <v/>
      </c>
      <c r="AN26" s="82"/>
      <c r="AO26" s="579" t="s">
        <v>201</v>
      </c>
      <c r="AP26" s="580"/>
      <c r="AQ26" s="580"/>
      <c r="AR26" s="580"/>
      <c r="AS26" s="580"/>
      <c r="AT26" s="581"/>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c r="A27" s="82"/>
      <c r="B27" s="501"/>
      <c r="C27" s="501"/>
      <c r="D27" s="502"/>
      <c r="E27" s="558"/>
      <c r="F27" s="543"/>
      <c r="G27" s="543"/>
      <c r="H27" s="543"/>
      <c r="I27" s="544"/>
      <c r="J27" s="66" t="str">
        <f>IF(AND('Mapa de Riesgos'!$Y$18="Media",'Mapa de Riesgos'!$AA$18="Leve"),CONCATENATE("R2C",'Mapa de Riesgos'!$O$18),"")</f>
        <v/>
      </c>
      <c r="K27" s="67" t="str">
        <f>IF(AND('Mapa de Riesgos'!$Y$19="Media",'Mapa de Riesgos'!$AA$19="Leve"),CONCATENATE("R2C",'Mapa de Riesgos'!$O$19),"")</f>
        <v/>
      </c>
      <c r="L27" s="67" t="str">
        <f>IF(AND('Mapa de Riesgos'!$Y$20="Media",'Mapa de Riesgos'!$AA$20="Leve"),CONCATENATE("R2C",'Mapa de Riesgos'!$O$20),"")</f>
        <v/>
      </c>
      <c r="M27" s="67" t="str">
        <f>IF(AND('Mapa de Riesgos'!$Y$21="Media",'Mapa de Riesgos'!$AA$21="Leve"),CONCATENATE("R2C",'Mapa de Riesgos'!$O$21),"")</f>
        <v/>
      </c>
      <c r="N27" s="67" t="str">
        <f>IF(AND('Mapa de Riesgos'!$Y$22="Media",'Mapa de Riesgos'!$AA$22="Leve"),CONCATENATE("R2C",'Mapa de Riesgos'!$O$22),"")</f>
        <v/>
      </c>
      <c r="O27" s="68" t="str">
        <f>IF(AND('Mapa de Riesgos'!$Y$23="Media",'Mapa de Riesgos'!$AA$23="Leve"),CONCATENATE("R2C",'Mapa de Riesgos'!$O$23),"")</f>
        <v/>
      </c>
      <c r="P27" s="66" t="str">
        <f>IF(AND('Mapa de Riesgos'!$Y$18="Media",'Mapa de Riesgos'!$AA$18="Menor"),CONCATENATE("R2C",'Mapa de Riesgos'!$O$18),"")</f>
        <v/>
      </c>
      <c r="Q27" s="67" t="str">
        <f>IF(AND('Mapa de Riesgos'!$Y$19="Media",'Mapa de Riesgos'!$AA$19="Menor"),CONCATENATE("R2C",'Mapa de Riesgos'!$O$19),"")</f>
        <v/>
      </c>
      <c r="R27" s="67" t="str">
        <f>IF(AND('Mapa de Riesgos'!$Y$20="Media",'Mapa de Riesgos'!$AA$20="Menor"),CONCATENATE("R2C",'Mapa de Riesgos'!$O$20),"")</f>
        <v/>
      </c>
      <c r="S27" s="67" t="str">
        <f>IF(AND('Mapa de Riesgos'!$Y$21="Media",'Mapa de Riesgos'!$AA$21="Menor"),CONCATENATE("R2C",'Mapa de Riesgos'!$O$21),"")</f>
        <v/>
      </c>
      <c r="T27" s="67" t="str">
        <f>IF(AND('Mapa de Riesgos'!$Y$22="Media",'Mapa de Riesgos'!$AA$22="Menor"),CONCATENATE("R2C",'Mapa de Riesgos'!$O$22),"")</f>
        <v/>
      </c>
      <c r="U27" s="68" t="str">
        <f>IF(AND('Mapa de Riesgos'!$Y$23="Media",'Mapa de Riesgos'!$AA$23="Menor"),CONCATENATE("R2C",'Mapa de Riesgos'!$O$23),"")</f>
        <v/>
      </c>
      <c r="V27" s="66" t="str">
        <f>IF(AND('Mapa de Riesgos'!$Y$18="Media",'Mapa de Riesgos'!$AA$18="Moderado"),CONCATENATE("R2C",'Mapa de Riesgos'!$O$18),"")</f>
        <v>R2C1</v>
      </c>
      <c r="W27" s="67" t="str">
        <f>IF(AND('Mapa de Riesgos'!$Y$19="Media",'Mapa de Riesgos'!$AA$19="Moderado"),CONCATENATE("R2C",'Mapa de Riesgos'!$O$19),"")</f>
        <v/>
      </c>
      <c r="X27" s="67" t="str">
        <f>IF(AND('Mapa de Riesgos'!$Y$20="Media",'Mapa de Riesgos'!$AA$20="Moderado"),CONCATENATE("R2C",'Mapa de Riesgos'!$O$20),"")</f>
        <v/>
      </c>
      <c r="Y27" s="67" t="str">
        <f>IF(AND('Mapa de Riesgos'!$Y$21="Media",'Mapa de Riesgos'!$AA$21="Moderado"),CONCATENATE("R2C",'Mapa de Riesgos'!$O$21),"")</f>
        <v/>
      </c>
      <c r="Z27" s="67" t="str">
        <f>IF(AND('Mapa de Riesgos'!$Y$22="Media",'Mapa de Riesgos'!$AA$22="Moderado"),CONCATENATE("R2C",'Mapa de Riesgos'!$O$22),"")</f>
        <v/>
      </c>
      <c r="AA27" s="68" t="str">
        <f>IF(AND('Mapa de Riesgos'!$Y$23="Media",'Mapa de Riesgos'!$AA$23="Moderado"),CONCATENATE("R2C",'Mapa de Riesgos'!$O$23),"")</f>
        <v/>
      </c>
      <c r="AB27" s="51" t="str">
        <f>IF(AND('Mapa de Riesgos'!$Y$18="Media",'Mapa de Riesgos'!$AA$18="Mayor"),CONCATENATE("R2C",'Mapa de Riesgos'!$O$18),"")</f>
        <v/>
      </c>
      <c r="AC27" s="52" t="str">
        <f>IF(AND('Mapa de Riesgos'!$Y$19="Media",'Mapa de Riesgos'!$AA$19="Mayor"),CONCATENATE("R2C",'Mapa de Riesgos'!$O$19),"")</f>
        <v/>
      </c>
      <c r="AD27" s="52" t="str">
        <f>IF(AND('Mapa de Riesgos'!$Y$20="Media",'Mapa de Riesgos'!$AA$20="Mayor"),CONCATENATE("R2C",'Mapa de Riesgos'!$O$20),"")</f>
        <v/>
      </c>
      <c r="AE27" s="52" t="str">
        <f>IF(AND('Mapa de Riesgos'!$Y$21="Media",'Mapa de Riesgos'!$AA$21="Mayor"),CONCATENATE("R2C",'Mapa de Riesgos'!$O$21),"")</f>
        <v/>
      </c>
      <c r="AF27" s="52" t="str">
        <f>IF(AND('Mapa de Riesgos'!$Y$22="Media",'Mapa de Riesgos'!$AA$22="Mayor"),CONCATENATE("R2C",'Mapa de Riesgos'!$O$22),"")</f>
        <v/>
      </c>
      <c r="AG27" s="53" t="str">
        <f>IF(AND('Mapa de Riesgos'!$Y$23="Media",'Mapa de Riesgos'!$AA$23="Mayor"),CONCATENATE("R2C",'Mapa de Riesgos'!$O$23),"")</f>
        <v/>
      </c>
      <c r="AH27" s="54" t="str">
        <f>IF(AND('Mapa de Riesgos'!$Y$18="Media",'Mapa de Riesgos'!$AA$18="Catastrófico"),CONCATENATE("R2C",'Mapa de Riesgos'!$O$18),"")</f>
        <v/>
      </c>
      <c r="AI27" s="55" t="str">
        <f>IF(AND('Mapa de Riesgos'!$Y$19="Media",'Mapa de Riesgos'!$AA$19="Catastrófico"),CONCATENATE("R2C",'Mapa de Riesgos'!$O$19),"")</f>
        <v/>
      </c>
      <c r="AJ27" s="55" t="str">
        <f>IF(AND('Mapa de Riesgos'!$Y$20="Media",'Mapa de Riesgos'!$AA$20="Catastrófico"),CONCATENATE("R2C",'Mapa de Riesgos'!$O$20),"")</f>
        <v/>
      </c>
      <c r="AK27" s="55" t="str">
        <f>IF(AND('Mapa de Riesgos'!$Y$21="Media",'Mapa de Riesgos'!$AA$21="Catastrófico"),CONCATENATE("R2C",'Mapa de Riesgos'!$O$21),"")</f>
        <v/>
      </c>
      <c r="AL27" s="55" t="str">
        <f>IF(AND('Mapa de Riesgos'!$Y$22="Media",'Mapa de Riesgos'!$AA$22="Catastrófico"),CONCATENATE("R2C",'Mapa de Riesgos'!$O$22),"")</f>
        <v/>
      </c>
      <c r="AM27" s="56" t="str">
        <f>IF(AND('Mapa de Riesgos'!$Y$23="Media",'Mapa de Riesgos'!$AA$23="Catastrófico"),CONCATENATE("R2C",'Mapa de Riesgos'!$O$23),"")</f>
        <v/>
      </c>
      <c r="AN27" s="82"/>
      <c r="AO27" s="582"/>
      <c r="AP27" s="583"/>
      <c r="AQ27" s="583"/>
      <c r="AR27" s="583"/>
      <c r="AS27" s="583"/>
      <c r="AT27" s="584"/>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c r="A28" s="82"/>
      <c r="B28" s="501"/>
      <c r="C28" s="501"/>
      <c r="D28" s="502"/>
      <c r="E28" s="542"/>
      <c r="F28" s="543"/>
      <c r="G28" s="543"/>
      <c r="H28" s="543"/>
      <c r="I28" s="544"/>
      <c r="J28" s="66" t="str">
        <f>IF(AND('Mapa de Riesgos'!$Y$24="Media",'Mapa de Riesgos'!$AA$24="Leve"),CONCATENATE("R3C",'Mapa de Riesgos'!$O$24),"")</f>
        <v/>
      </c>
      <c r="K28" s="67" t="str">
        <f>IF(AND('Mapa de Riesgos'!$Y$25="Media",'Mapa de Riesgos'!$AA$25="Leve"),CONCATENATE("R3C",'Mapa de Riesgos'!$O$25),"")</f>
        <v/>
      </c>
      <c r="L28" s="67" t="str">
        <f>IF(AND('Mapa de Riesgos'!$Y$26="Media",'Mapa de Riesgos'!$AA$26="Leve"),CONCATENATE("R3C",'Mapa de Riesgos'!$O$26),"")</f>
        <v/>
      </c>
      <c r="M28" s="67" t="str">
        <f>IF(AND('Mapa de Riesgos'!$Y$27="Media",'Mapa de Riesgos'!$AA$27="Leve"),CONCATENATE("R3C",'Mapa de Riesgos'!$O$27),"")</f>
        <v/>
      </c>
      <c r="N28" s="67" t="str">
        <f>IF(AND('Mapa de Riesgos'!$Y$28="Media",'Mapa de Riesgos'!$AA$28="Leve"),CONCATENATE("R3C",'Mapa de Riesgos'!$O$28),"")</f>
        <v/>
      </c>
      <c r="O28" s="68" t="str">
        <f>IF(AND('Mapa de Riesgos'!$Y$29="Media",'Mapa de Riesgos'!$AA$29="Leve"),CONCATENATE("R3C",'Mapa de Riesgos'!$O$29),"")</f>
        <v/>
      </c>
      <c r="P28" s="66" t="str">
        <f>IF(AND('Mapa de Riesgos'!$Y$24="Media",'Mapa de Riesgos'!$AA$24="Menor"),CONCATENATE("R3C",'Mapa de Riesgos'!$O$24),"")</f>
        <v/>
      </c>
      <c r="Q28" s="67" t="str">
        <f>IF(AND('Mapa de Riesgos'!$Y$25="Media",'Mapa de Riesgos'!$AA$25="Menor"),CONCATENATE("R3C",'Mapa de Riesgos'!$O$25),"")</f>
        <v/>
      </c>
      <c r="R28" s="67" t="str">
        <f>IF(AND('Mapa de Riesgos'!$Y$26="Media",'Mapa de Riesgos'!$AA$26="Menor"),CONCATENATE("R3C",'Mapa de Riesgos'!$O$26),"")</f>
        <v/>
      </c>
      <c r="S28" s="67" t="str">
        <f>IF(AND('Mapa de Riesgos'!$Y$27="Media",'Mapa de Riesgos'!$AA$27="Menor"),CONCATENATE("R3C",'Mapa de Riesgos'!$O$27),"")</f>
        <v/>
      </c>
      <c r="T28" s="67" t="str">
        <f>IF(AND('Mapa de Riesgos'!$Y$28="Media",'Mapa de Riesgos'!$AA$28="Menor"),CONCATENATE("R3C",'Mapa de Riesgos'!$O$28),"")</f>
        <v/>
      </c>
      <c r="U28" s="68" t="str">
        <f>IF(AND('Mapa de Riesgos'!$Y$29="Media",'Mapa de Riesgos'!$AA$29="Menor"),CONCATENATE("R3C",'Mapa de Riesgos'!$O$29),"")</f>
        <v/>
      </c>
      <c r="V28" s="66" t="str">
        <f>IF(AND('Mapa de Riesgos'!$Y$24="Media",'Mapa de Riesgos'!$AA$24="Moderado"),CONCATENATE("R3C",'Mapa de Riesgos'!$O$24),"")</f>
        <v/>
      </c>
      <c r="W28" s="67" t="str">
        <f>IF(AND('Mapa de Riesgos'!$Y$25="Media",'Mapa de Riesgos'!$AA$25="Moderado"),CONCATENATE("R3C",'Mapa de Riesgos'!$O$25),"")</f>
        <v/>
      </c>
      <c r="X28" s="67" t="str">
        <f>IF(AND('Mapa de Riesgos'!$Y$26="Media",'Mapa de Riesgos'!$AA$26="Moderado"),CONCATENATE("R3C",'Mapa de Riesgos'!$O$26),"")</f>
        <v/>
      </c>
      <c r="Y28" s="67" t="str">
        <f>IF(AND('Mapa de Riesgos'!$Y$27="Media",'Mapa de Riesgos'!$AA$27="Moderado"),CONCATENATE("R3C",'Mapa de Riesgos'!$O$27),"")</f>
        <v/>
      </c>
      <c r="Z28" s="67" t="str">
        <f>IF(AND('Mapa de Riesgos'!$Y$28="Media",'Mapa de Riesgos'!$AA$28="Moderado"),CONCATENATE("R3C",'Mapa de Riesgos'!$O$28),"")</f>
        <v/>
      </c>
      <c r="AA28" s="68" t="str">
        <f>IF(AND('Mapa de Riesgos'!$Y$29="Media",'Mapa de Riesgos'!$AA$29="Moderado"),CONCATENATE("R3C",'Mapa de Riesgos'!$O$29),"")</f>
        <v/>
      </c>
      <c r="AB28" s="51" t="str">
        <f>IF(AND('Mapa de Riesgos'!$Y$24="Media",'Mapa de Riesgos'!$AA$24="Mayor"),CONCATENATE("R3C",'Mapa de Riesgos'!$O$24),"")</f>
        <v/>
      </c>
      <c r="AC28" s="52" t="str">
        <f>IF(AND('Mapa de Riesgos'!$Y$25="Media",'Mapa de Riesgos'!$AA$25="Mayor"),CONCATENATE("R3C",'Mapa de Riesgos'!$O$25),"")</f>
        <v/>
      </c>
      <c r="AD28" s="52" t="str">
        <f>IF(AND('Mapa de Riesgos'!$Y$26="Media",'Mapa de Riesgos'!$AA$26="Mayor"),CONCATENATE("R3C",'Mapa de Riesgos'!$O$26),"")</f>
        <v/>
      </c>
      <c r="AE28" s="52" t="str">
        <f>IF(AND('Mapa de Riesgos'!$Y$27="Media",'Mapa de Riesgos'!$AA$27="Mayor"),CONCATENATE("R3C",'Mapa de Riesgos'!$O$27),"")</f>
        <v/>
      </c>
      <c r="AF28" s="52" t="str">
        <f>IF(AND('Mapa de Riesgos'!$Y$28="Media",'Mapa de Riesgos'!$AA$28="Mayor"),CONCATENATE("R3C",'Mapa de Riesgos'!$O$28),"")</f>
        <v/>
      </c>
      <c r="AG28" s="53" t="str">
        <f>IF(AND('Mapa de Riesgos'!$Y$29="Media",'Mapa de Riesgos'!$AA$29="Mayor"),CONCATENATE("R3C",'Mapa de Riesgos'!$O$29),"")</f>
        <v/>
      </c>
      <c r="AH28" s="54" t="str">
        <f>IF(AND('Mapa de Riesgos'!$Y$24="Media",'Mapa de Riesgos'!$AA$24="Catastrófico"),CONCATENATE("R3C",'Mapa de Riesgos'!$O$24),"")</f>
        <v/>
      </c>
      <c r="AI28" s="55" t="str">
        <f>IF(AND('Mapa de Riesgos'!$Y$25="Media",'Mapa de Riesgos'!$AA$25="Catastrófico"),CONCATENATE("R3C",'Mapa de Riesgos'!$O$25),"")</f>
        <v/>
      </c>
      <c r="AJ28" s="55" t="str">
        <f>IF(AND('Mapa de Riesgos'!$Y$26="Media",'Mapa de Riesgos'!$AA$26="Catastrófico"),CONCATENATE("R3C",'Mapa de Riesgos'!$O$26),"")</f>
        <v/>
      </c>
      <c r="AK28" s="55" t="str">
        <f>IF(AND('Mapa de Riesgos'!$Y$27="Media",'Mapa de Riesgos'!$AA$27="Catastrófico"),CONCATENATE("R3C",'Mapa de Riesgos'!$O$27),"")</f>
        <v/>
      </c>
      <c r="AL28" s="55" t="str">
        <f>IF(AND('Mapa de Riesgos'!$Y$28="Media",'Mapa de Riesgos'!$AA$28="Catastrófico"),CONCATENATE("R3C",'Mapa de Riesgos'!$O$28),"")</f>
        <v/>
      </c>
      <c r="AM28" s="56" t="str">
        <f>IF(AND('Mapa de Riesgos'!$Y$29="Media",'Mapa de Riesgos'!$AA$29="Catastrófico"),CONCATENATE("R3C",'Mapa de Riesgos'!$O$29),"")</f>
        <v/>
      </c>
      <c r="AN28" s="82"/>
      <c r="AO28" s="582"/>
      <c r="AP28" s="583"/>
      <c r="AQ28" s="583"/>
      <c r="AR28" s="583"/>
      <c r="AS28" s="583"/>
      <c r="AT28" s="584"/>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c r="A29" s="82"/>
      <c r="B29" s="501"/>
      <c r="C29" s="501"/>
      <c r="D29" s="502"/>
      <c r="E29" s="542"/>
      <c r="F29" s="543"/>
      <c r="G29" s="543"/>
      <c r="H29" s="543"/>
      <c r="I29" s="544"/>
      <c r="J29" s="66" t="str">
        <f>IF(AND('Mapa de Riesgos'!$Y$30="Media",'Mapa de Riesgos'!$AA$30="Leve"),CONCATENATE("R4C",'Mapa de Riesgos'!$O$30),"")</f>
        <v/>
      </c>
      <c r="K29" s="67" t="str">
        <f>IF(AND('Mapa de Riesgos'!$Y$31="Media",'Mapa de Riesgos'!$AA$31="Leve"),CONCATENATE("R4C",'Mapa de Riesgos'!$O$31),"")</f>
        <v/>
      </c>
      <c r="L29" s="67" t="str">
        <f>IF(AND('Mapa de Riesgos'!$Y$32="Media",'Mapa de Riesgos'!$AA$32="Leve"),CONCATENATE("R4C",'Mapa de Riesgos'!$O$32),"")</f>
        <v/>
      </c>
      <c r="M29" s="67" t="str">
        <f>IF(AND('Mapa de Riesgos'!$Y$33="Media",'Mapa de Riesgos'!$AA$33="Leve"),CONCATENATE("R4C",'Mapa de Riesgos'!$O$33),"")</f>
        <v/>
      </c>
      <c r="N29" s="67" t="str">
        <f>IF(AND('Mapa de Riesgos'!$Y$34="Media",'Mapa de Riesgos'!$AA$34="Leve"),CONCATENATE("R4C",'Mapa de Riesgos'!$O$34),"")</f>
        <v/>
      </c>
      <c r="O29" s="68" t="str">
        <f>IF(AND('Mapa de Riesgos'!$Y$35="Media",'Mapa de Riesgos'!$AA$35="Leve"),CONCATENATE("R4C",'Mapa de Riesgos'!$O$35),"")</f>
        <v/>
      </c>
      <c r="P29" s="66" t="str">
        <f>IF(AND('Mapa de Riesgos'!$Y$30="Media",'Mapa de Riesgos'!$AA$30="Menor"),CONCATENATE("R4C",'Mapa de Riesgos'!$O$30),"")</f>
        <v/>
      </c>
      <c r="Q29" s="67" t="str">
        <f>IF(AND('Mapa de Riesgos'!$Y$31="Media",'Mapa de Riesgos'!$AA$31="Menor"),CONCATENATE("R4C",'Mapa de Riesgos'!$O$31),"")</f>
        <v/>
      </c>
      <c r="R29" s="67" t="str">
        <f>IF(AND('Mapa de Riesgos'!$Y$32="Media",'Mapa de Riesgos'!$AA$32="Menor"),CONCATENATE("R4C",'Mapa de Riesgos'!$O$32),"")</f>
        <v/>
      </c>
      <c r="S29" s="67" t="str">
        <f>IF(AND('Mapa de Riesgos'!$Y$33="Media",'Mapa de Riesgos'!$AA$33="Menor"),CONCATENATE("R4C",'Mapa de Riesgos'!$O$33),"")</f>
        <v/>
      </c>
      <c r="T29" s="67" t="str">
        <f>IF(AND('Mapa de Riesgos'!$Y$34="Media",'Mapa de Riesgos'!$AA$34="Menor"),CONCATENATE("R4C",'Mapa de Riesgos'!$O$34),"")</f>
        <v/>
      </c>
      <c r="U29" s="68" t="str">
        <f>IF(AND('Mapa de Riesgos'!$Y$35="Media",'Mapa de Riesgos'!$AA$35="Menor"),CONCATENATE("R4C",'Mapa de Riesgos'!$O$35),"")</f>
        <v/>
      </c>
      <c r="V29" s="66" t="str">
        <f>IF(AND('Mapa de Riesgos'!$Y$30="Media",'Mapa de Riesgos'!$AA$30="Moderado"),CONCATENATE("R4C",'Mapa de Riesgos'!$O$30),"")</f>
        <v/>
      </c>
      <c r="W29" s="67" t="str">
        <f>IF(AND('Mapa de Riesgos'!$Y$31="Media",'Mapa de Riesgos'!$AA$31="Moderado"),CONCATENATE("R4C",'Mapa de Riesgos'!$O$31),"")</f>
        <v/>
      </c>
      <c r="X29" s="67" t="str">
        <f>IF(AND('Mapa de Riesgos'!$Y$32="Media",'Mapa de Riesgos'!$AA$32="Moderado"),CONCATENATE("R4C",'Mapa de Riesgos'!$O$32),"")</f>
        <v/>
      </c>
      <c r="Y29" s="67" t="str">
        <f>IF(AND('Mapa de Riesgos'!$Y$33="Media",'Mapa de Riesgos'!$AA$33="Moderado"),CONCATENATE("R4C",'Mapa de Riesgos'!$O$33),"")</f>
        <v/>
      </c>
      <c r="Z29" s="67" t="str">
        <f>IF(AND('Mapa de Riesgos'!$Y$34="Media",'Mapa de Riesgos'!$AA$34="Moderado"),CONCATENATE("R4C",'Mapa de Riesgos'!$O$34),"")</f>
        <v/>
      </c>
      <c r="AA29" s="68" t="str">
        <f>IF(AND('Mapa de Riesgos'!$Y$35="Media",'Mapa de Riesgos'!$AA$35="Moderado"),CONCATENATE("R4C",'Mapa de Riesgos'!$O$35),"")</f>
        <v/>
      </c>
      <c r="AB29" s="51" t="str">
        <f>IF(AND('Mapa de Riesgos'!$Y$30="Media",'Mapa de Riesgos'!$AA$30="Mayor"),CONCATENATE("R4C",'Mapa de Riesgos'!$O$30),"")</f>
        <v/>
      </c>
      <c r="AC29" s="52" t="str">
        <f>IF(AND('Mapa de Riesgos'!$Y$31="Media",'Mapa de Riesgos'!$AA$31="Mayor"),CONCATENATE("R4C",'Mapa de Riesgos'!$O$31),"")</f>
        <v/>
      </c>
      <c r="AD29" s="52" t="str">
        <f>IF(AND('Mapa de Riesgos'!$Y$32="Media",'Mapa de Riesgos'!$AA$32="Mayor"),CONCATENATE("R4C",'Mapa de Riesgos'!$O$32),"")</f>
        <v/>
      </c>
      <c r="AE29" s="52" t="str">
        <f>IF(AND('Mapa de Riesgos'!$Y$33="Media",'Mapa de Riesgos'!$AA$33="Mayor"),CONCATENATE("R4C",'Mapa de Riesgos'!$O$33),"")</f>
        <v/>
      </c>
      <c r="AF29" s="52" t="str">
        <f>IF(AND('Mapa de Riesgos'!$Y$34="Media",'Mapa de Riesgos'!$AA$34="Mayor"),CONCATENATE("R4C",'Mapa de Riesgos'!$O$34),"")</f>
        <v/>
      </c>
      <c r="AG29" s="53" t="str">
        <f>IF(AND('Mapa de Riesgos'!$Y$35="Media",'Mapa de Riesgos'!$AA$35="Mayor"),CONCATENATE("R4C",'Mapa de Riesgos'!$O$35),"")</f>
        <v/>
      </c>
      <c r="AH29" s="54" t="str">
        <f>IF(AND('Mapa de Riesgos'!$Y$30="Media",'Mapa de Riesgos'!$AA$30="Catastrófico"),CONCATENATE("R4C",'Mapa de Riesgos'!$O$30),"")</f>
        <v/>
      </c>
      <c r="AI29" s="55" t="str">
        <f>IF(AND('Mapa de Riesgos'!$Y$31="Media",'Mapa de Riesgos'!$AA$31="Catastrófico"),CONCATENATE("R4C",'Mapa de Riesgos'!$O$31),"")</f>
        <v/>
      </c>
      <c r="AJ29" s="55" t="str">
        <f>IF(AND('Mapa de Riesgos'!$Y$32="Media",'Mapa de Riesgos'!$AA$32="Catastrófico"),CONCATENATE("R4C",'Mapa de Riesgos'!$O$32),"")</f>
        <v/>
      </c>
      <c r="AK29" s="55" t="str">
        <f>IF(AND('Mapa de Riesgos'!$Y$33="Media",'Mapa de Riesgos'!$AA$33="Catastrófico"),CONCATENATE("R4C",'Mapa de Riesgos'!$O$33),"")</f>
        <v/>
      </c>
      <c r="AL29" s="55" t="str">
        <f>IF(AND('Mapa de Riesgos'!$Y$34="Media",'Mapa de Riesgos'!$AA$34="Catastrófico"),CONCATENATE("R4C",'Mapa de Riesgos'!$O$34),"")</f>
        <v/>
      </c>
      <c r="AM29" s="56" t="str">
        <f>IF(AND('Mapa de Riesgos'!$Y$35="Media",'Mapa de Riesgos'!$AA$35="Catastrófico"),CONCATENATE("R4C",'Mapa de Riesgos'!$O$35),"")</f>
        <v/>
      </c>
      <c r="AN29" s="82"/>
      <c r="AO29" s="582"/>
      <c r="AP29" s="583"/>
      <c r="AQ29" s="583"/>
      <c r="AR29" s="583"/>
      <c r="AS29" s="583"/>
      <c r="AT29" s="584"/>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c r="A30" s="82"/>
      <c r="B30" s="501"/>
      <c r="C30" s="501"/>
      <c r="D30" s="502"/>
      <c r="E30" s="542"/>
      <c r="F30" s="543"/>
      <c r="G30" s="543"/>
      <c r="H30" s="543"/>
      <c r="I30" s="544"/>
      <c r="J30" s="66" t="str">
        <f>IF(AND('Mapa de Riesgos'!$Y$36="Media",'Mapa de Riesgos'!$AA$36="Leve"),CONCATENATE("R5C",'Mapa de Riesgos'!$O$36),"")</f>
        <v/>
      </c>
      <c r="K30" s="67" t="str">
        <f>IF(AND('Mapa de Riesgos'!$Y$37="Media",'Mapa de Riesgos'!$AA$37="Leve"),CONCATENATE("R5C",'Mapa de Riesgos'!$O$37),"")</f>
        <v/>
      </c>
      <c r="L30" s="67" t="str">
        <f>IF(AND('Mapa de Riesgos'!$Y$38="Media",'Mapa de Riesgos'!$AA$38="Leve"),CONCATENATE("R5C",'Mapa de Riesgos'!$O$38),"")</f>
        <v/>
      </c>
      <c r="M30" s="67" t="str">
        <f>IF(AND('Mapa de Riesgos'!$Y$39="Media",'Mapa de Riesgos'!$AA$39="Leve"),CONCATENATE("R5C",'Mapa de Riesgos'!$O$39),"")</f>
        <v/>
      </c>
      <c r="N30" s="67" t="str">
        <f>IF(AND('Mapa de Riesgos'!$Y$40="Media",'Mapa de Riesgos'!$AA$40="Leve"),CONCATENATE("R5C",'Mapa de Riesgos'!$O$40),"")</f>
        <v/>
      </c>
      <c r="O30" s="68" t="str">
        <f>IF(AND('Mapa de Riesgos'!$Y$41="Media",'Mapa de Riesgos'!$AA$41="Leve"),CONCATENATE("R5C",'Mapa de Riesgos'!$O$41),"")</f>
        <v/>
      </c>
      <c r="P30" s="66" t="str">
        <f>IF(AND('Mapa de Riesgos'!$Y$36="Media",'Mapa de Riesgos'!$AA$36="Menor"),CONCATENATE("R5C",'Mapa de Riesgos'!$O$36),"")</f>
        <v/>
      </c>
      <c r="Q30" s="67" t="str">
        <f>IF(AND('Mapa de Riesgos'!$Y$37="Media",'Mapa de Riesgos'!$AA$37="Menor"),CONCATENATE("R5C",'Mapa de Riesgos'!$O$37),"")</f>
        <v/>
      </c>
      <c r="R30" s="67" t="str">
        <f>IF(AND('Mapa de Riesgos'!$Y$38="Media",'Mapa de Riesgos'!$AA$38="Menor"),CONCATENATE("R5C",'Mapa de Riesgos'!$O$38),"")</f>
        <v/>
      </c>
      <c r="S30" s="67" t="str">
        <f>IF(AND('Mapa de Riesgos'!$Y$39="Media",'Mapa de Riesgos'!$AA$39="Menor"),CONCATENATE("R5C",'Mapa de Riesgos'!$O$39),"")</f>
        <v/>
      </c>
      <c r="T30" s="67" t="str">
        <f>IF(AND('Mapa de Riesgos'!$Y$40="Media",'Mapa de Riesgos'!$AA$40="Menor"),CONCATENATE("R5C",'Mapa de Riesgos'!$O$40),"")</f>
        <v/>
      </c>
      <c r="U30" s="68" t="str">
        <f>IF(AND('Mapa de Riesgos'!$Y$41="Media",'Mapa de Riesgos'!$AA$41="Menor"),CONCATENATE("R5C",'Mapa de Riesgos'!$O$41),"")</f>
        <v/>
      </c>
      <c r="V30" s="66" t="str">
        <f>IF(AND('Mapa de Riesgos'!$Y$36="Media",'Mapa de Riesgos'!$AA$36="Moderado"),CONCATENATE("R5C",'Mapa de Riesgos'!$O$36),"")</f>
        <v/>
      </c>
      <c r="W30" s="67" t="str">
        <f>IF(AND('Mapa de Riesgos'!$Y$37="Media",'Mapa de Riesgos'!$AA$37="Moderado"),CONCATENATE("R5C",'Mapa de Riesgos'!$O$37),"")</f>
        <v/>
      </c>
      <c r="X30" s="67" t="str">
        <f>IF(AND('Mapa de Riesgos'!$Y$38="Media",'Mapa de Riesgos'!$AA$38="Moderado"),CONCATENATE("R5C",'Mapa de Riesgos'!$O$38),"")</f>
        <v/>
      </c>
      <c r="Y30" s="67" t="str">
        <f>IF(AND('Mapa de Riesgos'!$Y$39="Media",'Mapa de Riesgos'!$AA$39="Moderado"),CONCATENATE("R5C",'Mapa de Riesgos'!$O$39),"")</f>
        <v/>
      </c>
      <c r="Z30" s="67" t="str">
        <f>IF(AND('Mapa de Riesgos'!$Y$40="Media",'Mapa de Riesgos'!$AA$40="Moderado"),CONCATENATE("R5C",'Mapa de Riesgos'!$O$40),"")</f>
        <v/>
      </c>
      <c r="AA30" s="68" t="str">
        <f>IF(AND('Mapa de Riesgos'!$Y$41="Media",'Mapa de Riesgos'!$AA$41="Moderado"),CONCATENATE("R5C",'Mapa de Riesgos'!$O$41),"")</f>
        <v/>
      </c>
      <c r="AB30" s="51" t="str">
        <f>IF(AND('Mapa de Riesgos'!$Y$36="Media",'Mapa de Riesgos'!$AA$36="Mayor"),CONCATENATE("R5C",'Mapa de Riesgos'!$O$36),"")</f>
        <v/>
      </c>
      <c r="AC30" s="52" t="str">
        <f>IF(AND('Mapa de Riesgos'!$Y$37="Media",'Mapa de Riesgos'!$AA$37="Mayor"),CONCATENATE("R5C",'Mapa de Riesgos'!$O$37),"")</f>
        <v/>
      </c>
      <c r="AD30" s="52" t="str">
        <f>IF(AND('Mapa de Riesgos'!$Y$38="Media",'Mapa de Riesgos'!$AA$38="Mayor"),CONCATENATE("R5C",'Mapa de Riesgos'!$O$38),"")</f>
        <v/>
      </c>
      <c r="AE30" s="52" t="str">
        <f>IF(AND('Mapa de Riesgos'!$Y$39="Media",'Mapa de Riesgos'!$AA$39="Mayor"),CONCATENATE("R5C",'Mapa de Riesgos'!$O$39),"")</f>
        <v/>
      </c>
      <c r="AF30" s="52" t="str">
        <f>IF(AND('Mapa de Riesgos'!$Y$40="Media",'Mapa de Riesgos'!$AA$40="Mayor"),CONCATENATE("R5C",'Mapa de Riesgos'!$O$40),"")</f>
        <v/>
      </c>
      <c r="AG30" s="53" t="str">
        <f>IF(AND('Mapa de Riesgos'!$Y$41="Media",'Mapa de Riesgos'!$AA$41="Mayor"),CONCATENATE("R5C",'Mapa de Riesgos'!$O$41),"")</f>
        <v/>
      </c>
      <c r="AH30" s="54" t="str">
        <f>IF(AND('Mapa de Riesgos'!$Y$36="Media",'Mapa de Riesgos'!$AA$36="Catastrófico"),CONCATENATE("R5C",'Mapa de Riesgos'!$O$36),"")</f>
        <v/>
      </c>
      <c r="AI30" s="55" t="str">
        <f>IF(AND('Mapa de Riesgos'!$Y$37="Media",'Mapa de Riesgos'!$AA$37="Catastrófico"),CONCATENATE("R5C",'Mapa de Riesgos'!$O$37),"")</f>
        <v/>
      </c>
      <c r="AJ30" s="55" t="str">
        <f>IF(AND('Mapa de Riesgos'!$Y$38="Media",'Mapa de Riesgos'!$AA$38="Catastrófico"),CONCATENATE("R5C",'Mapa de Riesgos'!$O$38),"")</f>
        <v/>
      </c>
      <c r="AK30" s="55" t="str">
        <f>IF(AND('Mapa de Riesgos'!$Y$39="Media",'Mapa de Riesgos'!$AA$39="Catastrófico"),CONCATENATE("R5C",'Mapa de Riesgos'!$O$39),"")</f>
        <v/>
      </c>
      <c r="AL30" s="55" t="str">
        <f>IF(AND('Mapa de Riesgos'!$Y$40="Media",'Mapa de Riesgos'!$AA$40="Catastrófico"),CONCATENATE("R5C",'Mapa de Riesgos'!$O$40),"")</f>
        <v/>
      </c>
      <c r="AM30" s="56" t="str">
        <f>IF(AND('Mapa de Riesgos'!$Y$41="Media",'Mapa de Riesgos'!$AA$41="Catastrófico"),CONCATENATE("R5C",'Mapa de Riesgos'!$O$41),"")</f>
        <v/>
      </c>
      <c r="AN30" s="82"/>
      <c r="AO30" s="582"/>
      <c r="AP30" s="583"/>
      <c r="AQ30" s="583"/>
      <c r="AR30" s="583"/>
      <c r="AS30" s="583"/>
      <c r="AT30" s="584"/>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c r="A31" s="82"/>
      <c r="B31" s="501"/>
      <c r="C31" s="501"/>
      <c r="D31" s="502"/>
      <c r="E31" s="542"/>
      <c r="F31" s="543"/>
      <c r="G31" s="543"/>
      <c r="H31" s="543"/>
      <c r="I31" s="544"/>
      <c r="J31" s="66" t="str">
        <f>IF(AND('Mapa de Riesgos'!$Y$42="Media",'Mapa de Riesgos'!$AA$42="Leve"),CONCATENATE("R6C",'Mapa de Riesgos'!$O$42),"")</f>
        <v/>
      </c>
      <c r="K31" s="67" t="str">
        <f>IF(AND('Mapa de Riesgos'!$Y$43="Media",'Mapa de Riesgos'!$AA$43="Leve"),CONCATENATE("R6C",'Mapa de Riesgos'!$O$43),"")</f>
        <v/>
      </c>
      <c r="L31" s="67" t="str">
        <f>IF(AND('Mapa de Riesgos'!$Y$44="Media",'Mapa de Riesgos'!$AA$44="Leve"),CONCATENATE("R6C",'Mapa de Riesgos'!$O$44),"")</f>
        <v/>
      </c>
      <c r="M31" s="67" t="str">
        <f>IF(AND('Mapa de Riesgos'!$Y$45="Media",'Mapa de Riesgos'!$AA$45="Leve"),CONCATENATE("R6C",'Mapa de Riesgos'!$O$45),"")</f>
        <v/>
      </c>
      <c r="N31" s="67" t="str">
        <f>IF(AND('Mapa de Riesgos'!$Y$46="Media",'Mapa de Riesgos'!$AA$46="Leve"),CONCATENATE("R6C",'Mapa de Riesgos'!$O$46),"")</f>
        <v/>
      </c>
      <c r="O31" s="68" t="str">
        <f>IF(AND('Mapa de Riesgos'!$Y$47="Media",'Mapa de Riesgos'!$AA$47="Leve"),CONCATENATE("R6C",'Mapa de Riesgos'!$O$47),"")</f>
        <v/>
      </c>
      <c r="P31" s="66" t="str">
        <f>IF(AND('Mapa de Riesgos'!$Y$42="Media",'Mapa de Riesgos'!$AA$42="Menor"),CONCATENATE("R6C",'Mapa de Riesgos'!$O$42),"")</f>
        <v/>
      </c>
      <c r="Q31" s="67" t="str">
        <f>IF(AND('Mapa de Riesgos'!$Y$43="Media",'Mapa de Riesgos'!$AA$43="Menor"),CONCATENATE("R6C",'Mapa de Riesgos'!$O$43),"")</f>
        <v/>
      </c>
      <c r="R31" s="67" t="str">
        <f>IF(AND('Mapa de Riesgos'!$Y$44="Media",'Mapa de Riesgos'!$AA$44="Menor"),CONCATENATE("R6C",'Mapa de Riesgos'!$O$44),"")</f>
        <v/>
      </c>
      <c r="S31" s="67" t="str">
        <f>IF(AND('Mapa de Riesgos'!$Y$45="Media",'Mapa de Riesgos'!$AA$45="Menor"),CONCATENATE("R6C",'Mapa de Riesgos'!$O$45),"")</f>
        <v/>
      </c>
      <c r="T31" s="67" t="str">
        <f>IF(AND('Mapa de Riesgos'!$Y$46="Media",'Mapa de Riesgos'!$AA$46="Menor"),CONCATENATE("R6C",'Mapa de Riesgos'!$O$46),"")</f>
        <v/>
      </c>
      <c r="U31" s="68" t="str">
        <f>IF(AND('Mapa de Riesgos'!$Y$47="Media",'Mapa de Riesgos'!$AA$47="Menor"),CONCATENATE("R6C",'Mapa de Riesgos'!$O$47),"")</f>
        <v/>
      </c>
      <c r="V31" s="66" t="str">
        <f>IF(AND('Mapa de Riesgos'!$Y$42="Media",'Mapa de Riesgos'!$AA$42="Moderado"),CONCATENATE("R6C",'Mapa de Riesgos'!$O$42),"")</f>
        <v/>
      </c>
      <c r="W31" s="67" t="str">
        <f>IF(AND('Mapa de Riesgos'!$Y$43="Media",'Mapa de Riesgos'!$AA$43="Moderado"),CONCATENATE("R6C",'Mapa de Riesgos'!$O$43),"")</f>
        <v/>
      </c>
      <c r="X31" s="67" t="str">
        <f>IF(AND('Mapa de Riesgos'!$Y$44="Media",'Mapa de Riesgos'!$AA$44="Moderado"),CONCATENATE("R6C",'Mapa de Riesgos'!$O$44),"")</f>
        <v/>
      </c>
      <c r="Y31" s="67" t="str">
        <f>IF(AND('Mapa de Riesgos'!$Y$45="Media",'Mapa de Riesgos'!$AA$45="Moderado"),CONCATENATE("R6C",'Mapa de Riesgos'!$O$45),"")</f>
        <v/>
      </c>
      <c r="Z31" s="67" t="str">
        <f>IF(AND('Mapa de Riesgos'!$Y$46="Media",'Mapa de Riesgos'!$AA$46="Moderado"),CONCATENATE("R6C",'Mapa de Riesgos'!$O$46),"")</f>
        <v/>
      </c>
      <c r="AA31" s="68" t="str">
        <f>IF(AND('Mapa de Riesgos'!$Y$47="Media",'Mapa de Riesgos'!$AA$47="Moderado"),CONCATENATE("R6C",'Mapa de Riesgos'!$O$47),"")</f>
        <v/>
      </c>
      <c r="AB31" s="51" t="str">
        <f>IF(AND('Mapa de Riesgos'!$Y$42="Media",'Mapa de Riesgos'!$AA$42="Mayor"),CONCATENATE("R6C",'Mapa de Riesgos'!$O$42),"")</f>
        <v/>
      </c>
      <c r="AC31" s="52" t="str">
        <f>IF(AND('Mapa de Riesgos'!$Y$43="Media",'Mapa de Riesgos'!$AA$43="Mayor"),CONCATENATE("R6C",'Mapa de Riesgos'!$O$43),"")</f>
        <v/>
      </c>
      <c r="AD31" s="52" t="str">
        <f>IF(AND('Mapa de Riesgos'!$Y$44="Media",'Mapa de Riesgos'!$AA$44="Mayor"),CONCATENATE("R6C",'Mapa de Riesgos'!$O$44),"")</f>
        <v/>
      </c>
      <c r="AE31" s="52" t="str">
        <f>IF(AND('Mapa de Riesgos'!$Y$45="Media",'Mapa de Riesgos'!$AA$45="Mayor"),CONCATENATE("R6C",'Mapa de Riesgos'!$O$45),"")</f>
        <v/>
      </c>
      <c r="AF31" s="52" t="str">
        <f>IF(AND('Mapa de Riesgos'!$Y$46="Media",'Mapa de Riesgos'!$AA$46="Mayor"),CONCATENATE("R6C",'Mapa de Riesgos'!$O$46),"")</f>
        <v/>
      </c>
      <c r="AG31" s="53" t="str">
        <f>IF(AND('Mapa de Riesgos'!$Y$47="Media",'Mapa de Riesgos'!$AA$47="Mayor"),CONCATENATE("R6C",'Mapa de Riesgos'!$O$47),"")</f>
        <v/>
      </c>
      <c r="AH31" s="54" t="str">
        <f>IF(AND('Mapa de Riesgos'!$Y$42="Media",'Mapa de Riesgos'!$AA$42="Catastrófico"),CONCATENATE("R6C",'Mapa de Riesgos'!$O$42),"")</f>
        <v/>
      </c>
      <c r="AI31" s="55" t="str">
        <f>IF(AND('Mapa de Riesgos'!$Y$43="Media",'Mapa de Riesgos'!$AA$43="Catastrófico"),CONCATENATE("R6C",'Mapa de Riesgos'!$O$43),"")</f>
        <v/>
      </c>
      <c r="AJ31" s="55" t="str">
        <f>IF(AND('Mapa de Riesgos'!$Y$44="Media",'Mapa de Riesgos'!$AA$44="Catastrófico"),CONCATENATE("R6C",'Mapa de Riesgos'!$O$44),"")</f>
        <v/>
      </c>
      <c r="AK31" s="55" t="str">
        <f>IF(AND('Mapa de Riesgos'!$Y$45="Media",'Mapa de Riesgos'!$AA$45="Catastrófico"),CONCATENATE("R6C",'Mapa de Riesgos'!$O$45),"")</f>
        <v/>
      </c>
      <c r="AL31" s="55" t="str">
        <f>IF(AND('Mapa de Riesgos'!$Y$46="Media",'Mapa de Riesgos'!$AA$46="Catastrófico"),CONCATENATE("R6C",'Mapa de Riesgos'!$O$46),"")</f>
        <v/>
      </c>
      <c r="AM31" s="56" t="str">
        <f>IF(AND('Mapa de Riesgos'!$Y$47="Media",'Mapa de Riesgos'!$AA$47="Catastrófico"),CONCATENATE("R6C",'Mapa de Riesgos'!$O$47),"")</f>
        <v/>
      </c>
      <c r="AN31" s="82"/>
      <c r="AO31" s="582"/>
      <c r="AP31" s="583"/>
      <c r="AQ31" s="583"/>
      <c r="AR31" s="583"/>
      <c r="AS31" s="583"/>
      <c r="AT31" s="584"/>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c r="A32" s="82"/>
      <c r="B32" s="501"/>
      <c r="C32" s="501"/>
      <c r="D32" s="502"/>
      <c r="E32" s="542"/>
      <c r="F32" s="543"/>
      <c r="G32" s="543"/>
      <c r="H32" s="543"/>
      <c r="I32" s="544"/>
      <c r="J32" s="66" t="str">
        <f>IF(AND('Mapa de Riesgos'!$Y$48="Media",'Mapa de Riesgos'!$AA$48="Leve"),CONCATENATE("R7C",'Mapa de Riesgos'!$O$48),"")</f>
        <v/>
      </c>
      <c r="K32" s="67" t="str">
        <f>IF(AND('Mapa de Riesgos'!$Y$49="Media",'Mapa de Riesgos'!$AA$49="Leve"),CONCATENATE("R7C",'Mapa de Riesgos'!$O$49),"")</f>
        <v/>
      </c>
      <c r="L32" s="67" t="str">
        <f>IF(AND('Mapa de Riesgos'!$Y$50="Media",'Mapa de Riesgos'!$AA$50="Leve"),CONCATENATE("R7C",'Mapa de Riesgos'!$O$50),"")</f>
        <v/>
      </c>
      <c r="M32" s="67" t="str">
        <f>IF(AND('Mapa de Riesgos'!$Y$51="Media",'Mapa de Riesgos'!$AA$51="Leve"),CONCATENATE("R7C",'Mapa de Riesgos'!$O$51),"")</f>
        <v/>
      </c>
      <c r="N32" s="67" t="str">
        <f>IF(AND('Mapa de Riesgos'!$Y$52="Media",'Mapa de Riesgos'!$AA$52="Leve"),CONCATENATE("R7C",'Mapa de Riesgos'!$O$52),"")</f>
        <v/>
      </c>
      <c r="O32" s="68" t="str">
        <f>IF(AND('Mapa de Riesgos'!$Y$53="Media",'Mapa de Riesgos'!$AA$53="Leve"),CONCATENATE("R7C",'Mapa de Riesgos'!$O$53),"")</f>
        <v/>
      </c>
      <c r="P32" s="66" t="str">
        <f>IF(AND('Mapa de Riesgos'!$Y$48="Media",'Mapa de Riesgos'!$AA$48="Menor"),CONCATENATE("R7C",'Mapa de Riesgos'!$O$48),"")</f>
        <v/>
      </c>
      <c r="Q32" s="67" t="str">
        <f>IF(AND('Mapa de Riesgos'!$Y$49="Media",'Mapa de Riesgos'!$AA$49="Menor"),CONCATENATE("R7C",'Mapa de Riesgos'!$O$49),"")</f>
        <v/>
      </c>
      <c r="R32" s="67" t="str">
        <f>IF(AND('Mapa de Riesgos'!$Y$50="Media",'Mapa de Riesgos'!$AA$50="Menor"),CONCATENATE("R7C",'Mapa de Riesgos'!$O$50),"")</f>
        <v/>
      </c>
      <c r="S32" s="67" t="str">
        <f>IF(AND('Mapa de Riesgos'!$Y$51="Media",'Mapa de Riesgos'!$AA$51="Menor"),CONCATENATE("R7C",'Mapa de Riesgos'!$O$51),"")</f>
        <v/>
      </c>
      <c r="T32" s="67" t="str">
        <f>IF(AND('Mapa de Riesgos'!$Y$52="Media",'Mapa de Riesgos'!$AA$52="Menor"),CONCATENATE("R7C",'Mapa de Riesgos'!$O$52),"")</f>
        <v/>
      </c>
      <c r="U32" s="68" t="str">
        <f>IF(AND('Mapa de Riesgos'!$Y$53="Media",'Mapa de Riesgos'!$AA$53="Menor"),CONCATENATE("R7C",'Mapa de Riesgos'!$O$53),"")</f>
        <v/>
      </c>
      <c r="V32" s="66" t="str">
        <f>IF(AND('Mapa de Riesgos'!$Y$48="Media",'Mapa de Riesgos'!$AA$48="Moderado"),CONCATENATE("R7C",'Mapa de Riesgos'!$O$48),"")</f>
        <v/>
      </c>
      <c r="W32" s="67" t="str">
        <f>IF(AND('Mapa de Riesgos'!$Y$49="Media",'Mapa de Riesgos'!$AA$49="Moderado"),CONCATENATE("R7C",'Mapa de Riesgos'!$O$49),"")</f>
        <v/>
      </c>
      <c r="X32" s="67" t="str">
        <f>IF(AND('Mapa de Riesgos'!$Y$50="Media",'Mapa de Riesgos'!$AA$50="Moderado"),CONCATENATE("R7C",'Mapa de Riesgos'!$O$50),"")</f>
        <v/>
      </c>
      <c r="Y32" s="67" t="str">
        <f>IF(AND('Mapa de Riesgos'!$Y$51="Media",'Mapa de Riesgos'!$AA$51="Moderado"),CONCATENATE("R7C",'Mapa de Riesgos'!$O$51),"")</f>
        <v/>
      </c>
      <c r="Z32" s="67" t="str">
        <f>IF(AND('Mapa de Riesgos'!$Y$52="Media",'Mapa de Riesgos'!$AA$52="Moderado"),CONCATENATE("R7C",'Mapa de Riesgos'!$O$52),"")</f>
        <v/>
      </c>
      <c r="AA32" s="68" t="str">
        <f>IF(AND('Mapa de Riesgos'!$Y$53="Media",'Mapa de Riesgos'!$AA$53="Moderado"),CONCATENATE("R7C",'Mapa de Riesgos'!$O$53),"")</f>
        <v/>
      </c>
      <c r="AB32" s="51" t="str">
        <f>IF(AND('Mapa de Riesgos'!$Y$48="Media",'Mapa de Riesgos'!$AA$48="Mayor"),CONCATENATE("R7C",'Mapa de Riesgos'!$O$48),"")</f>
        <v/>
      </c>
      <c r="AC32" s="52" t="str">
        <f>IF(AND('Mapa de Riesgos'!$Y$49="Media",'Mapa de Riesgos'!$AA$49="Mayor"),CONCATENATE("R7C",'Mapa de Riesgos'!$O$49),"")</f>
        <v/>
      </c>
      <c r="AD32" s="52" t="str">
        <f>IF(AND('Mapa de Riesgos'!$Y$50="Media",'Mapa de Riesgos'!$AA$50="Mayor"),CONCATENATE("R7C",'Mapa de Riesgos'!$O$50),"")</f>
        <v/>
      </c>
      <c r="AE32" s="52" t="str">
        <f>IF(AND('Mapa de Riesgos'!$Y$51="Media",'Mapa de Riesgos'!$AA$51="Mayor"),CONCATENATE("R7C",'Mapa de Riesgos'!$O$51),"")</f>
        <v/>
      </c>
      <c r="AF32" s="52" t="str">
        <f>IF(AND('Mapa de Riesgos'!$Y$52="Media",'Mapa de Riesgos'!$AA$52="Mayor"),CONCATENATE("R7C",'Mapa de Riesgos'!$O$52),"")</f>
        <v/>
      </c>
      <c r="AG32" s="53" t="str">
        <f>IF(AND('Mapa de Riesgos'!$Y$53="Media",'Mapa de Riesgos'!$AA$53="Mayor"),CONCATENATE("R7C",'Mapa de Riesgos'!$O$53),"")</f>
        <v/>
      </c>
      <c r="AH32" s="54" t="str">
        <f>IF(AND('Mapa de Riesgos'!$Y$48="Media",'Mapa de Riesgos'!$AA$48="Catastrófico"),CONCATENATE("R7C",'Mapa de Riesgos'!$O$48),"")</f>
        <v/>
      </c>
      <c r="AI32" s="55" t="str">
        <f>IF(AND('Mapa de Riesgos'!$Y$49="Media",'Mapa de Riesgos'!$AA$49="Catastrófico"),CONCATENATE("R7C",'Mapa de Riesgos'!$O$49),"")</f>
        <v/>
      </c>
      <c r="AJ32" s="55" t="str">
        <f>IF(AND('Mapa de Riesgos'!$Y$50="Media",'Mapa de Riesgos'!$AA$50="Catastrófico"),CONCATENATE("R7C",'Mapa de Riesgos'!$O$50),"")</f>
        <v/>
      </c>
      <c r="AK32" s="55" t="str">
        <f>IF(AND('Mapa de Riesgos'!$Y$51="Media",'Mapa de Riesgos'!$AA$51="Catastrófico"),CONCATENATE("R7C",'Mapa de Riesgos'!$O$51),"")</f>
        <v/>
      </c>
      <c r="AL32" s="55" t="str">
        <f>IF(AND('Mapa de Riesgos'!$Y$52="Media",'Mapa de Riesgos'!$AA$52="Catastrófico"),CONCATENATE("R7C",'Mapa de Riesgos'!$O$52),"")</f>
        <v/>
      </c>
      <c r="AM32" s="56" t="str">
        <f>IF(AND('Mapa de Riesgos'!$Y$53="Media",'Mapa de Riesgos'!$AA$53="Catastrófico"),CONCATENATE("R7C",'Mapa de Riesgos'!$O$53),"")</f>
        <v/>
      </c>
      <c r="AN32" s="82"/>
      <c r="AO32" s="582"/>
      <c r="AP32" s="583"/>
      <c r="AQ32" s="583"/>
      <c r="AR32" s="583"/>
      <c r="AS32" s="583"/>
      <c r="AT32" s="584"/>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c r="A33" s="82"/>
      <c r="B33" s="501"/>
      <c r="C33" s="501"/>
      <c r="D33" s="502"/>
      <c r="E33" s="542"/>
      <c r="F33" s="543"/>
      <c r="G33" s="543"/>
      <c r="H33" s="543"/>
      <c r="I33" s="544"/>
      <c r="J33" s="66" t="str">
        <f>IF(AND('Mapa de Riesgos'!$Y$54="Media",'Mapa de Riesgos'!$AA$54="Leve"),CONCATENATE("R8C",'Mapa de Riesgos'!$O$54),"")</f>
        <v/>
      </c>
      <c r="K33" s="67" t="str">
        <f>IF(AND('Mapa de Riesgos'!$Y$55="Media",'Mapa de Riesgos'!$AA$55="Leve"),CONCATENATE("R8C",'Mapa de Riesgos'!$O$55),"")</f>
        <v/>
      </c>
      <c r="L33" s="67" t="str">
        <f>IF(AND('Mapa de Riesgos'!$Y$56="Media",'Mapa de Riesgos'!$AA$56="Leve"),CONCATENATE("R8C",'Mapa de Riesgos'!$O$56),"")</f>
        <v/>
      </c>
      <c r="M33" s="67" t="str">
        <f>IF(AND('Mapa de Riesgos'!$Y$57="Media",'Mapa de Riesgos'!$AA$57="Leve"),CONCATENATE("R8C",'Mapa de Riesgos'!$O$57),"")</f>
        <v/>
      </c>
      <c r="N33" s="67" t="str">
        <f>IF(AND('Mapa de Riesgos'!$Y$58="Media",'Mapa de Riesgos'!$AA$58="Leve"),CONCATENATE("R8C",'Mapa de Riesgos'!$O$58),"")</f>
        <v/>
      </c>
      <c r="O33" s="68" t="str">
        <f>IF(AND('Mapa de Riesgos'!$Y$59="Media",'Mapa de Riesgos'!$AA$59="Leve"),CONCATENATE("R8C",'Mapa de Riesgos'!$O$59),"")</f>
        <v/>
      </c>
      <c r="P33" s="66" t="str">
        <f>IF(AND('Mapa de Riesgos'!$Y$54="Media",'Mapa de Riesgos'!$AA$54="Menor"),CONCATENATE("R8C",'Mapa de Riesgos'!$O$54),"")</f>
        <v/>
      </c>
      <c r="Q33" s="67" t="str">
        <f>IF(AND('Mapa de Riesgos'!$Y$55="Media",'Mapa de Riesgos'!$AA$55="Menor"),CONCATENATE("R8C",'Mapa de Riesgos'!$O$55),"")</f>
        <v/>
      </c>
      <c r="R33" s="67" t="str">
        <f>IF(AND('Mapa de Riesgos'!$Y$56="Media",'Mapa de Riesgos'!$AA$56="Menor"),CONCATENATE("R8C",'Mapa de Riesgos'!$O$56),"")</f>
        <v/>
      </c>
      <c r="S33" s="67" t="str">
        <f>IF(AND('Mapa de Riesgos'!$Y$57="Media",'Mapa de Riesgos'!$AA$57="Menor"),CONCATENATE("R8C",'Mapa de Riesgos'!$O$57),"")</f>
        <v/>
      </c>
      <c r="T33" s="67" t="str">
        <f>IF(AND('Mapa de Riesgos'!$Y$58="Media",'Mapa de Riesgos'!$AA$58="Menor"),CONCATENATE("R8C",'Mapa de Riesgos'!$O$58),"")</f>
        <v/>
      </c>
      <c r="U33" s="68" t="str">
        <f>IF(AND('Mapa de Riesgos'!$Y$59="Media",'Mapa de Riesgos'!$AA$59="Menor"),CONCATENATE("R8C",'Mapa de Riesgos'!$O$59),"")</f>
        <v/>
      </c>
      <c r="V33" s="66" t="str">
        <f>IF(AND('Mapa de Riesgos'!$Y$54="Media",'Mapa de Riesgos'!$AA$54="Moderado"),CONCATENATE("R8C",'Mapa de Riesgos'!$O$54),"")</f>
        <v/>
      </c>
      <c r="W33" s="67" t="str">
        <f>IF(AND('Mapa de Riesgos'!$Y$55="Media",'Mapa de Riesgos'!$AA$55="Moderado"),CONCATENATE("R8C",'Mapa de Riesgos'!$O$55),"")</f>
        <v/>
      </c>
      <c r="X33" s="67" t="str">
        <f>IF(AND('Mapa de Riesgos'!$Y$56="Media",'Mapa de Riesgos'!$AA$56="Moderado"),CONCATENATE("R8C",'Mapa de Riesgos'!$O$56),"")</f>
        <v/>
      </c>
      <c r="Y33" s="67" t="str">
        <f>IF(AND('Mapa de Riesgos'!$Y$57="Media",'Mapa de Riesgos'!$AA$57="Moderado"),CONCATENATE("R8C",'Mapa de Riesgos'!$O$57),"")</f>
        <v/>
      </c>
      <c r="Z33" s="67" t="str">
        <f>IF(AND('Mapa de Riesgos'!$Y$58="Media",'Mapa de Riesgos'!$AA$58="Moderado"),CONCATENATE("R8C",'Mapa de Riesgos'!$O$58),"")</f>
        <v/>
      </c>
      <c r="AA33" s="68" t="str">
        <f>IF(AND('Mapa de Riesgos'!$Y$59="Media",'Mapa de Riesgos'!$AA$59="Moderado"),CONCATENATE("R8C",'Mapa de Riesgos'!$O$59),"")</f>
        <v/>
      </c>
      <c r="AB33" s="51" t="str">
        <f>IF(AND('Mapa de Riesgos'!$Y$54="Media",'Mapa de Riesgos'!$AA$54="Mayor"),CONCATENATE("R8C",'Mapa de Riesgos'!$O$54),"")</f>
        <v/>
      </c>
      <c r="AC33" s="52" t="str">
        <f>IF(AND('Mapa de Riesgos'!$Y$55="Media",'Mapa de Riesgos'!$AA$55="Mayor"),CONCATENATE("R8C",'Mapa de Riesgos'!$O$55),"")</f>
        <v/>
      </c>
      <c r="AD33" s="52" t="str">
        <f>IF(AND('Mapa de Riesgos'!$Y$56="Media",'Mapa de Riesgos'!$AA$56="Mayor"),CONCATENATE("R8C",'Mapa de Riesgos'!$O$56),"")</f>
        <v/>
      </c>
      <c r="AE33" s="52" t="str">
        <f>IF(AND('Mapa de Riesgos'!$Y$57="Media",'Mapa de Riesgos'!$AA$57="Mayor"),CONCATENATE("R8C",'Mapa de Riesgos'!$O$57),"")</f>
        <v/>
      </c>
      <c r="AF33" s="52" t="str">
        <f>IF(AND('Mapa de Riesgos'!$Y$58="Media",'Mapa de Riesgos'!$AA$58="Mayor"),CONCATENATE("R8C",'Mapa de Riesgos'!$O$58),"")</f>
        <v/>
      </c>
      <c r="AG33" s="53" t="str">
        <f>IF(AND('Mapa de Riesgos'!$Y$59="Media",'Mapa de Riesgos'!$AA$59="Mayor"),CONCATENATE("R8C",'Mapa de Riesgos'!$O$59),"")</f>
        <v/>
      </c>
      <c r="AH33" s="54" t="str">
        <f>IF(AND('Mapa de Riesgos'!$Y$54="Media",'Mapa de Riesgos'!$AA$54="Catastrófico"),CONCATENATE("R8C",'Mapa de Riesgos'!$O$54),"")</f>
        <v/>
      </c>
      <c r="AI33" s="55" t="str">
        <f>IF(AND('Mapa de Riesgos'!$Y$55="Media",'Mapa de Riesgos'!$AA$55="Catastrófico"),CONCATENATE("R8C",'Mapa de Riesgos'!$O$55),"")</f>
        <v/>
      </c>
      <c r="AJ33" s="55" t="str">
        <f>IF(AND('Mapa de Riesgos'!$Y$56="Media",'Mapa de Riesgos'!$AA$56="Catastrófico"),CONCATENATE("R8C",'Mapa de Riesgos'!$O$56),"")</f>
        <v/>
      </c>
      <c r="AK33" s="55" t="str">
        <f>IF(AND('Mapa de Riesgos'!$Y$57="Media",'Mapa de Riesgos'!$AA$57="Catastrófico"),CONCATENATE("R8C",'Mapa de Riesgos'!$O$57),"")</f>
        <v/>
      </c>
      <c r="AL33" s="55" t="str">
        <f>IF(AND('Mapa de Riesgos'!$Y$58="Media",'Mapa de Riesgos'!$AA$58="Catastrófico"),CONCATENATE("R8C",'Mapa de Riesgos'!$O$58),"")</f>
        <v/>
      </c>
      <c r="AM33" s="56" t="str">
        <f>IF(AND('Mapa de Riesgos'!$Y$59="Media",'Mapa de Riesgos'!$AA$59="Catastrófico"),CONCATENATE("R8C",'Mapa de Riesgos'!$O$59),"")</f>
        <v/>
      </c>
      <c r="AN33" s="82"/>
      <c r="AO33" s="582"/>
      <c r="AP33" s="583"/>
      <c r="AQ33" s="583"/>
      <c r="AR33" s="583"/>
      <c r="AS33" s="583"/>
      <c r="AT33" s="584"/>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c r="A34" s="82"/>
      <c r="B34" s="501"/>
      <c r="C34" s="501"/>
      <c r="D34" s="502"/>
      <c r="E34" s="542"/>
      <c r="F34" s="543"/>
      <c r="G34" s="543"/>
      <c r="H34" s="543"/>
      <c r="I34" s="544"/>
      <c r="J34" s="66" t="str">
        <f>IF(AND('Mapa de Riesgos'!$Y$60="Media",'Mapa de Riesgos'!$AA$60="Leve"),CONCATENATE("R9C",'Mapa de Riesgos'!$O$60),"")</f>
        <v/>
      </c>
      <c r="K34" s="67" t="str">
        <f>IF(AND('Mapa de Riesgos'!$Y$61="Media",'Mapa de Riesgos'!$AA$61="Leve"),CONCATENATE("R9C",'Mapa de Riesgos'!$O$61),"")</f>
        <v/>
      </c>
      <c r="L34" s="67" t="str">
        <f>IF(AND('Mapa de Riesgos'!$Y$62="Media",'Mapa de Riesgos'!$AA$62="Leve"),CONCATENATE("R9C",'Mapa de Riesgos'!$O$62),"")</f>
        <v/>
      </c>
      <c r="M34" s="67" t="str">
        <f>IF(AND('Mapa de Riesgos'!$Y$63="Media",'Mapa de Riesgos'!$AA$63="Leve"),CONCATENATE("R9C",'Mapa de Riesgos'!$O$63),"")</f>
        <v/>
      </c>
      <c r="N34" s="67" t="str">
        <f>IF(AND('Mapa de Riesgos'!$Y$64="Media",'Mapa de Riesgos'!$AA$64="Leve"),CONCATENATE("R9C",'Mapa de Riesgos'!$O$64),"")</f>
        <v/>
      </c>
      <c r="O34" s="68" t="str">
        <f>IF(AND('Mapa de Riesgos'!$Y$65="Media",'Mapa de Riesgos'!$AA$65="Leve"),CONCATENATE("R9C",'Mapa de Riesgos'!$O$65),"")</f>
        <v/>
      </c>
      <c r="P34" s="66" t="str">
        <f>IF(AND('Mapa de Riesgos'!$Y$60="Media",'Mapa de Riesgos'!$AA$60="Menor"),CONCATENATE("R9C",'Mapa de Riesgos'!$O$60),"")</f>
        <v/>
      </c>
      <c r="Q34" s="67" t="str">
        <f>IF(AND('Mapa de Riesgos'!$Y$61="Media",'Mapa de Riesgos'!$AA$61="Menor"),CONCATENATE("R9C",'Mapa de Riesgos'!$O$61),"")</f>
        <v/>
      </c>
      <c r="R34" s="67" t="str">
        <f>IF(AND('Mapa de Riesgos'!$Y$62="Media",'Mapa de Riesgos'!$AA$62="Menor"),CONCATENATE("R9C",'Mapa de Riesgos'!$O$62),"")</f>
        <v/>
      </c>
      <c r="S34" s="67" t="str">
        <f>IF(AND('Mapa de Riesgos'!$Y$63="Media",'Mapa de Riesgos'!$AA$63="Menor"),CONCATENATE("R9C",'Mapa de Riesgos'!$O$63),"")</f>
        <v/>
      </c>
      <c r="T34" s="67" t="str">
        <f>IF(AND('Mapa de Riesgos'!$Y$64="Media",'Mapa de Riesgos'!$AA$64="Menor"),CONCATENATE("R9C",'Mapa de Riesgos'!$O$64),"")</f>
        <v/>
      </c>
      <c r="U34" s="68" t="str">
        <f>IF(AND('Mapa de Riesgos'!$Y$65="Media",'Mapa de Riesgos'!$AA$65="Menor"),CONCATENATE("R9C",'Mapa de Riesgos'!$O$65),"")</f>
        <v/>
      </c>
      <c r="V34" s="66" t="str">
        <f>IF(AND('Mapa de Riesgos'!$Y$60="Media",'Mapa de Riesgos'!$AA$60="Moderado"),CONCATENATE("R9C",'Mapa de Riesgos'!$O$60),"")</f>
        <v/>
      </c>
      <c r="W34" s="67" t="str">
        <f>IF(AND('Mapa de Riesgos'!$Y$61="Media",'Mapa de Riesgos'!$AA$61="Moderado"),CONCATENATE("R9C",'Mapa de Riesgos'!$O$61),"")</f>
        <v/>
      </c>
      <c r="X34" s="67" t="str">
        <f>IF(AND('Mapa de Riesgos'!$Y$62="Media",'Mapa de Riesgos'!$AA$62="Moderado"),CONCATENATE("R9C",'Mapa de Riesgos'!$O$62),"")</f>
        <v/>
      </c>
      <c r="Y34" s="67" t="str">
        <f>IF(AND('Mapa de Riesgos'!$Y$63="Media",'Mapa de Riesgos'!$AA$63="Moderado"),CONCATENATE("R9C",'Mapa de Riesgos'!$O$63),"")</f>
        <v/>
      </c>
      <c r="Z34" s="67" t="str">
        <f>IF(AND('Mapa de Riesgos'!$Y$64="Media",'Mapa de Riesgos'!$AA$64="Moderado"),CONCATENATE("R9C",'Mapa de Riesgos'!$O$64),"")</f>
        <v/>
      </c>
      <c r="AA34" s="68" t="str">
        <f>IF(AND('Mapa de Riesgos'!$Y$65="Media",'Mapa de Riesgos'!$AA$65="Moderado"),CONCATENATE("R9C",'Mapa de Riesgos'!$O$65),"")</f>
        <v/>
      </c>
      <c r="AB34" s="51" t="str">
        <f>IF(AND('Mapa de Riesgos'!$Y$60="Media",'Mapa de Riesgos'!$AA$60="Mayor"),CONCATENATE("R9C",'Mapa de Riesgos'!$O$60),"")</f>
        <v/>
      </c>
      <c r="AC34" s="52" t="str">
        <f>IF(AND('Mapa de Riesgos'!$Y$61="Media",'Mapa de Riesgos'!$AA$61="Mayor"),CONCATENATE("R9C",'Mapa de Riesgos'!$O$61),"")</f>
        <v/>
      </c>
      <c r="AD34" s="52" t="str">
        <f>IF(AND('Mapa de Riesgos'!$Y$62="Media",'Mapa de Riesgos'!$AA$62="Mayor"),CONCATENATE("R9C",'Mapa de Riesgos'!$O$62),"")</f>
        <v/>
      </c>
      <c r="AE34" s="52" t="str">
        <f>IF(AND('Mapa de Riesgos'!$Y$63="Media",'Mapa de Riesgos'!$AA$63="Mayor"),CONCATENATE("R9C",'Mapa de Riesgos'!$O$63),"")</f>
        <v/>
      </c>
      <c r="AF34" s="52" t="str">
        <f>IF(AND('Mapa de Riesgos'!$Y$64="Media",'Mapa de Riesgos'!$AA$64="Mayor"),CONCATENATE("R9C",'Mapa de Riesgos'!$O$64),"")</f>
        <v/>
      </c>
      <c r="AG34" s="53" t="str">
        <f>IF(AND('Mapa de Riesgos'!$Y$65="Media",'Mapa de Riesgos'!$AA$65="Mayor"),CONCATENATE("R9C",'Mapa de Riesgos'!$O$65),"")</f>
        <v/>
      </c>
      <c r="AH34" s="54" t="str">
        <f>IF(AND('Mapa de Riesgos'!$Y$60="Media",'Mapa de Riesgos'!$AA$60="Catastrófico"),CONCATENATE("R9C",'Mapa de Riesgos'!$O$60),"")</f>
        <v/>
      </c>
      <c r="AI34" s="55" t="str">
        <f>IF(AND('Mapa de Riesgos'!$Y$61="Media",'Mapa de Riesgos'!$AA$61="Catastrófico"),CONCATENATE("R9C",'Mapa de Riesgos'!$O$61),"")</f>
        <v/>
      </c>
      <c r="AJ34" s="55" t="str">
        <f>IF(AND('Mapa de Riesgos'!$Y$62="Media",'Mapa de Riesgos'!$AA$62="Catastrófico"),CONCATENATE("R9C",'Mapa de Riesgos'!$O$62),"")</f>
        <v/>
      </c>
      <c r="AK34" s="55" t="str">
        <f>IF(AND('Mapa de Riesgos'!$Y$63="Media",'Mapa de Riesgos'!$AA$63="Catastrófico"),CONCATENATE("R9C",'Mapa de Riesgos'!$O$63),"")</f>
        <v/>
      </c>
      <c r="AL34" s="55" t="str">
        <f>IF(AND('Mapa de Riesgos'!$Y$64="Media",'Mapa de Riesgos'!$AA$64="Catastrófico"),CONCATENATE("R9C",'Mapa de Riesgos'!$O$64),"")</f>
        <v/>
      </c>
      <c r="AM34" s="56" t="str">
        <f>IF(AND('Mapa de Riesgos'!$Y$65="Media",'Mapa de Riesgos'!$AA$65="Catastrófico"),CONCATENATE("R9C",'Mapa de Riesgos'!$O$65),"")</f>
        <v/>
      </c>
      <c r="AN34" s="82"/>
      <c r="AO34" s="582"/>
      <c r="AP34" s="583"/>
      <c r="AQ34" s="583"/>
      <c r="AR34" s="583"/>
      <c r="AS34" s="583"/>
      <c r="AT34" s="584"/>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c r="A35" s="82"/>
      <c r="B35" s="501"/>
      <c r="C35" s="501"/>
      <c r="D35" s="502"/>
      <c r="E35" s="545"/>
      <c r="F35" s="546"/>
      <c r="G35" s="546"/>
      <c r="H35" s="546"/>
      <c r="I35" s="547"/>
      <c r="J35" s="66" t="str">
        <f>IF(AND('Mapa de Riesgos'!$Y$66="Media",'Mapa de Riesgos'!$AA$66="Leve"),CONCATENATE("R10C",'Mapa de Riesgos'!$O$66),"")</f>
        <v/>
      </c>
      <c r="K35" s="67" t="str">
        <f>IF(AND('Mapa de Riesgos'!$Y$67="Media",'Mapa de Riesgos'!$AA$67="Leve"),CONCATENATE("R10C",'Mapa de Riesgos'!$O$67),"")</f>
        <v/>
      </c>
      <c r="L35" s="67" t="str">
        <f>IF(AND('Mapa de Riesgos'!$Y$68="Media",'Mapa de Riesgos'!$AA$68="Leve"),CONCATENATE("R10C",'Mapa de Riesgos'!$O$68),"")</f>
        <v/>
      </c>
      <c r="M35" s="67" t="str">
        <f>IF(AND('Mapa de Riesgos'!$Y$69="Media",'Mapa de Riesgos'!$AA$69="Leve"),CONCATENATE("R10C",'Mapa de Riesgos'!$O$69),"")</f>
        <v/>
      </c>
      <c r="N35" s="67" t="str">
        <f>IF(AND('Mapa de Riesgos'!$Y$70="Media",'Mapa de Riesgos'!$AA$70="Leve"),CONCATENATE("R10C",'Mapa de Riesgos'!$O$70),"")</f>
        <v/>
      </c>
      <c r="O35" s="68" t="str">
        <f>IF(AND('Mapa de Riesgos'!$Y$71="Media",'Mapa de Riesgos'!$AA$71="Leve"),CONCATENATE("R10C",'Mapa de Riesgos'!$O$71),"")</f>
        <v/>
      </c>
      <c r="P35" s="66" t="str">
        <f>IF(AND('Mapa de Riesgos'!$Y$66="Media",'Mapa de Riesgos'!$AA$66="Menor"),CONCATENATE("R10C",'Mapa de Riesgos'!$O$66),"")</f>
        <v/>
      </c>
      <c r="Q35" s="67" t="str">
        <f>IF(AND('Mapa de Riesgos'!$Y$67="Media",'Mapa de Riesgos'!$AA$67="Menor"),CONCATENATE("R10C",'Mapa de Riesgos'!$O$67),"")</f>
        <v/>
      </c>
      <c r="R35" s="67" t="str">
        <f>IF(AND('Mapa de Riesgos'!$Y$68="Media",'Mapa de Riesgos'!$AA$68="Menor"),CONCATENATE("R10C",'Mapa de Riesgos'!$O$68),"")</f>
        <v/>
      </c>
      <c r="S35" s="67" t="str">
        <f>IF(AND('Mapa de Riesgos'!$Y$69="Media",'Mapa de Riesgos'!$AA$69="Menor"),CONCATENATE("R10C",'Mapa de Riesgos'!$O$69),"")</f>
        <v/>
      </c>
      <c r="T35" s="67" t="str">
        <f>IF(AND('Mapa de Riesgos'!$Y$70="Media",'Mapa de Riesgos'!$AA$70="Menor"),CONCATENATE("R10C",'Mapa de Riesgos'!$O$70),"")</f>
        <v/>
      </c>
      <c r="U35" s="68" t="str">
        <f>IF(AND('Mapa de Riesgos'!$Y$71="Media",'Mapa de Riesgos'!$AA$71="Menor"),CONCATENATE("R10C",'Mapa de Riesgos'!$O$71),"")</f>
        <v/>
      </c>
      <c r="V35" s="66" t="str">
        <f>IF(AND('Mapa de Riesgos'!$Y$66="Media",'Mapa de Riesgos'!$AA$66="Moderado"),CONCATENATE("R10C",'Mapa de Riesgos'!$O$66),"")</f>
        <v/>
      </c>
      <c r="W35" s="67" t="str">
        <f>IF(AND('Mapa de Riesgos'!$Y$67="Media",'Mapa de Riesgos'!$AA$67="Moderado"),CONCATENATE("R10C",'Mapa de Riesgos'!$O$67),"")</f>
        <v/>
      </c>
      <c r="X35" s="67" t="str">
        <f>IF(AND('Mapa de Riesgos'!$Y$68="Media",'Mapa de Riesgos'!$AA$68="Moderado"),CONCATENATE("R10C",'Mapa de Riesgos'!$O$68),"")</f>
        <v/>
      </c>
      <c r="Y35" s="67" t="str">
        <f>IF(AND('Mapa de Riesgos'!$Y$69="Media",'Mapa de Riesgos'!$AA$69="Moderado"),CONCATENATE("R10C",'Mapa de Riesgos'!$O$69),"")</f>
        <v/>
      </c>
      <c r="Z35" s="67" t="str">
        <f>IF(AND('Mapa de Riesgos'!$Y$70="Media",'Mapa de Riesgos'!$AA$70="Moderado"),CONCATENATE("R10C",'Mapa de Riesgos'!$O$70),"")</f>
        <v/>
      </c>
      <c r="AA35" s="68" t="str">
        <f>IF(AND('Mapa de Riesgos'!$Y$71="Media",'Mapa de Riesgos'!$AA$71="Moderado"),CONCATENATE("R10C",'Mapa de Riesgos'!$O$71),"")</f>
        <v/>
      </c>
      <c r="AB35" s="57" t="str">
        <f>IF(AND('Mapa de Riesgos'!$Y$66="Media",'Mapa de Riesgos'!$AA$66="Mayor"),CONCATENATE("R10C",'Mapa de Riesgos'!$O$66),"")</f>
        <v/>
      </c>
      <c r="AC35" s="58" t="str">
        <f>IF(AND('Mapa de Riesgos'!$Y$67="Media",'Mapa de Riesgos'!$AA$67="Mayor"),CONCATENATE("R10C",'Mapa de Riesgos'!$O$67),"")</f>
        <v/>
      </c>
      <c r="AD35" s="58" t="str">
        <f>IF(AND('Mapa de Riesgos'!$Y$68="Media",'Mapa de Riesgos'!$AA$68="Mayor"),CONCATENATE("R10C",'Mapa de Riesgos'!$O$68),"")</f>
        <v/>
      </c>
      <c r="AE35" s="58" t="str">
        <f>IF(AND('Mapa de Riesgos'!$Y$69="Media",'Mapa de Riesgos'!$AA$69="Mayor"),CONCATENATE("R10C",'Mapa de Riesgos'!$O$69),"")</f>
        <v/>
      </c>
      <c r="AF35" s="58" t="str">
        <f>IF(AND('Mapa de Riesgos'!$Y$70="Media",'Mapa de Riesgos'!$AA$70="Mayor"),CONCATENATE("R10C",'Mapa de Riesgos'!$O$70),"")</f>
        <v/>
      </c>
      <c r="AG35" s="59" t="str">
        <f>IF(AND('Mapa de Riesgos'!$Y$71="Media",'Mapa de Riesgos'!$AA$71="Mayor"),CONCATENATE("R10C",'Mapa de Riesgos'!$O$71),"")</f>
        <v/>
      </c>
      <c r="AH35" s="60" t="str">
        <f>IF(AND('Mapa de Riesgos'!$Y$66="Media",'Mapa de Riesgos'!$AA$66="Catastrófico"),CONCATENATE("R10C",'Mapa de Riesgos'!$O$66),"")</f>
        <v/>
      </c>
      <c r="AI35" s="61" t="str">
        <f>IF(AND('Mapa de Riesgos'!$Y$67="Media",'Mapa de Riesgos'!$AA$67="Catastrófico"),CONCATENATE("R10C",'Mapa de Riesgos'!$O$67),"")</f>
        <v/>
      </c>
      <c r="AJ35" s="61" t="str">
        <f>IF(AND('Mapa de Riesgos'!$Y$68="Media",'Mapa de Riesgos'!$AA$68="Catastrófico"),CONCATENATE("R10C",'Mapa de Riesgos'!$O$68),"")</f>
        <v/>
      </c>
      <c r="AK35" s="61" t="str">
        <f>IF(AND('Mapa de Riesgos'!$Y$69="Media",'Mapa de Riesgos'!$AA$69="Catastrófico"),CONCATENATE("R10C",'Mapa de Riesgos'!$O$69),"")</f>
        <v/>
      </c>
      <c r="AL35" s="61" t="str">
        <f>IF(AND('Mapa de Riesgos'!$Y$70="Media",'Mapa de Riesgos'!$AA$70="Catastrófico"),CONCATENATE("R10C",'Mapa de Riesgos'!$O$70),"")</f>
        <v/>
      </c>
      <c r="AM35" s="62" t="str">
        <f>IF(AND('Mapa de Riesgos'!$Y$71="Media",'Mapa de Riesgos'!$AA$71="Catastrófico"),CONCATENATE("R10C",'Mapa de Riesgos'!$O$71),"")</f>
        <v/>
      </c>
      <c r="AN35" s="82"/>
      <c r="AO35" s="585"/>
      <c r="AP35" s="586"/>
      <c r="AQ35" s="586"/>
      <c r="AR35" s="586"/>
      <c r="AS35" s="586"/>
      <c r="AT35" s="587"/>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c r="A36" s="82"/>
      <c r="B36" s="501"/>
      <c r="C36" s="501"/>
      <c r="D36" s="502"/>
      <c r="E36" s="539" t="s">
        <v>202</v>
      </c>
      <c r="F36" s="540"/>
      <c r="G36" s="540"/>
      <c r="H36" s="540"/>
      <c r="I36" s="540"/>
      <c r="J36" s="72" t="str">
        <f>IF(AND('Mapa de Riesgos'!$Y$12="Baja",'Mapa de Riesgos'!$AA$12="Leve"),CONCATENATE("R1C",'Mapa de Riesgos'!$O$12),"")</f>
        <v/>
      </c>
      <c r="K36" s="73" t="str">
        <f>IF(AND('Mapa de Riesgos'!$Y$13="Baja",'Mapa de Riesgos'!$AA$13="Leve"),CONCATENATE("R1C",'Mapa de Riesgos'!$O$13),"")</f>
        <v/>
      </c>
      <c r="L36" s="73" t="str">
        <f>IF(AND('Mapa de Riesgos'!$Y$14="Baja",'Mapa de Riesgos'!$AA$14="Leve"),CONCATENATE("R1C",'Mapa de Riesgos'!$O$14),"")</f>
        <v/>
      </c>
      <c r="M36" s="73" t="str">
        <f>IF(AND('Mapa de Riesgos'!$Y$15="Baja",'Mapa de Riesgos'!$AA$15="Leve"),CONCATENATE("R1C",'Mapa de Riesgos'!$O$15),"")</f>
        <v/>
      </c>
      <c r="N36" s="73" t="str">
        <f>IF(AND('Mapa de Riesgos'!$Y$16="Baja",'Mapa de Riesgos'!$AA$16="Leve"),CONCATENATE("R1C",'Mapa de Riesgos'!$O$16),"")</f>
        <v/>
      </c>
      <c r="O36" s="74" t="str">
        <f>IF(AND('Mapa de Riesgos'!$Y$17="Baja",'Mapa de Riesgos'!$AA$17="Leve"),CONCATENATE("R1C",'Mapa de Riesgos'!$O$17),"")</f>
        <v/>
      </c>
      <c r="P36" s="63" t="str">
        <f>IF(AND('Mapa de Riesgos'!$Y$12="Baja",'Mapa de Riesgos'!$AA$12="Menor"),CONCATENATE("R1C",'Mapa de Riesgos'!$O$12),"")</f>
        <v>R1C1</v>
      </c>
      <c r="Q36" s="64" t="str">
        <f>IF(AND('Mapa de Riesgos'!$Y$13="Baja",'Mapa de Riesgos'!$AA$13="Menor"),CONCATENATE("R1C",'Mapa de Riesgos'!$O$13),"")</f>
        <v/>
      </c>
      <c r="R36" s="64" t="str">
        <f>IF(AND('Mapa de Riesgos'!$Y$14="Baja",'Mapa de Riesgos'!$AA$14="Menor"),CONCATENATE("R1C",'Mapa de Riesgos'!$O$14),"")</f>
        <v>R1C2</v>
      </c>
      <c r="S36" s="64" t="str">
        <f>IF(AND('Mapa de Riesgos'!$Y$15="Baja",'Mapa de Riesgos'!$AA$15="Menor"),CONCATENATE("R1C",'Mapa de Riesgos'!$O$15),"")</f>
        <v/>
      </c>
      <c r="T36" s="64" t="str">
        <f>IF(AND('Mapa de Riesgos'!$Y$16="Baja",'Mapa de Riesgos'!$AA$16="Menor"),CONCATENATE("R1C",'Mapa de Riesgos'!$O$16),"")</f>
        <v/>
      </c>
      <c r="U36" s="65" t="str">
        <f>IF(AND('Mapa de Riesgos'!$Y$17="Baja",'Mapa de Riesgos'!$AA$17="Menor"),CONCATENATE("R1C",'Mapa de Riesgos'!$O$17),"")</f>
        <v/>
      </c>
      <c r="V36" s="63" t="str">
        <f>IF(AND('Mapa de Riesgos'!$Y$12="Baja",'Mapa de Riesgos'!$AA$12="Moderado"),CONCATENATE("R1C",'Mapa de Riesgos'!$O$12),"")</f>
        <v/>
      </c>
      <c r="W36" s="64" t="str">
        <f>IF(AND('Mapa de Riesgos'!$Y$13="Baja",'Mapa de Riesgos'!$AA$13="Moderado"),CONCATENATE("R1C",'Mapa de Riesgos'!$O$13),"")</f>
        <v/>
      </c>
      <c r="X36" s="64" t="str">
        <f>IF(AND('Mapa de Riesgos'!$Y$14="Baja",'Mapa de Riesgos'!$AA$14="Moderado"),CONCATENATE("R1C",'Mapa de Riesgos'!$O$14),"")</f>
        <v/>
      </c>
      <c r="Y36" s="64" t="str">
        <f>IF(AND('Mapa de Riesgos'!$Y$15="Baja",'Mapa de Riesgos'!$AA$15="Moderado"),CONCATENATE("R1C",'Mapa de Riesgos'!$O$15),"")</f>
        <v/>
      </c>
      <c r="Z36" s="64" t="str">
        <f>IF(AND('Mapa de Riesgos'!$Y$16="Baja",'Mapa de Riesgos'!$AA$16="Moderado"),CONCATENATE("R1C",'Mapa de Riesgos'!$O$16),"")</f>
        <v/>
      </c>
      <c r="AA36" s="65" t="str">
        <f>IF(AND('Mapa de Riesgos'!$Y$17="Baja",'Mapa de Riesgos'!$AA$17="Moderado"),CONCATENATE("R1C",'Mapa de Riesgos'!$O$17),"")</f>
        <v/>
      </c>
      <c r="AB36" s="45" t="str">
        <f>IF(AND('Mapa de Riesgos'!$Y$12="Baja",'Mapa de Riesgos'!$AA$12="Mayor"),CONCATENATE("R1C",'Mapa de Riesgos'!$O$12),"")</f>
        <v/>
      </c>
      <c r="AC36" s="46" t="str">
        <f>IF(AND('Mapa de Riesgos'!$Y$13="Baja",'Mapa de Riesgos'!$AA$13="Mayor"),CONCATENATE("R1C",'Mapa de Riesgos'!$O$13),"")</f>
        <v/>
      </c>
      <c r="AD36" s="46" t="str">
        <f>IF(AND('Mapa de Riesgos'!$Y$14="Baja",'Mapa de Riesgos'!$AA$14="Mayor"),CONCATENATE("R1C",'Mapa de Riesgos'!$O$14),"")</f>
        <v/>
      </c>
      <c r="AE36" s="46" t="str">
        <f>IF(AND('Mapa de Riesgos'!$Y$15="Baja",'Mapa de Riesgos'!$AA$15="Mayor"),CONCATENATE("R1C",'Mapa de Riesgos'!$O$15),"")</f>
        <v/>
      </c>
      <c r="AF36" s="46" t="str">
        <f>IF(AND('Mapa de Riesgos'!$Y$16="Baja",'Mapa de Riesgos'!$AA$16="Mayor"),CONCATENATE("R1C",'Mapa de Riesgos'!$O$16),"")</f>
        <v/>
      </c>
      <c r="AG36" s="47" t="str">
        <f>IF(AND('Mapa de Riesgos'!$Y$17="Baja",'Mapa de Riesgos'!$AA$17="Mayor"),CONCATENATE("R1C",'Mapa de Riesgos'!$O$17),"")</f>
        <v/>
      </c>
      <c r="AH36" s="48" t="str">
        <f>IF(AND('Mapa de Riesgos'!$Y$12="Baja",'Mapa de Riesgos'!$AA$12="Catastrófico"),CONCATENATE("R1C",'Mapa de Riesgos'!$O$12),"")</f>
        <v/>
      </c>
      <c r="AI36" s="49" t="str">
        <f>IF(AND('Mapa de Riesgos'!$Y$13="Baja",'Mapa de Riesgos'!$AA$13="Catastrófico"),CONCATENATE("R1C",'Mapa de Riesgos'!$O$13),"")</f>
        <v/>
      </c>
      <c r="AJ36" s="49" t="str">
        <f>IF(AND('Mapa de Riesgos'!$Y$14="Baja",'Mapa de Riesgos'!$AA$14="Catastrófico"),CONCATENATE("R1C",'Mapa de Riesgos'!$O$14),"")</f>
        <v/>
      </c>
      <c r="AK36" s="49" t="str">
        <f>IF(AND('Mapa de Riesgos'!$Y$15="Baja",'Mapa de Riesgos'!$AA$15="Catastrófico"),CONCATENATE("R1C",'Mapa de Riesgos'!$O$15),"")</f>
        <v/>
      </c>
      <c r="AL36" s="49" t="str">
        <f>IF(AND('Mapa de Riesgos'!$Y$16="Baja",'Mapa de Riesgos'!$AA$16="Catastrófico"),CONCATENATE("R1C",'Mapa de Riesgos'!$O$16),"")</f>
        <v/>
      </c>
      <c r="AM36" s="50" t="str">
        <f>IF(AND('Mapa de Riesgos'!$Y$17="Baja",'Mapa de Riesgos'!$AA$17="Catastrófico"),CONCATENATE("R1C",'Mapa de Riesgos'!$O$17),"")</f>
        <v/>
      </c>
      <c r="AN36" s="82"/>
      <c r="AO36" s="570" t="s">
        <v>203</v>
      </c>
      <c r="AP36" s="571"/>
      <c r="AQ36" s="571"/>
      <c r="AR36" s="571"/>
      <c r="AS36" s="571"/>
      <c r="AT36" s="57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c r="A37" s="82"/>
      <c r="B37" s="501"/>
      <c r="C37" s="501"/>
      <c r="D37" s="502"/>
      <c r="E37" s="558"/>
      <c r="F37" s="543"/>
      <c r="G37" s="543"/>
      <c r="H37" s="543"/>
      <c r="I37" s="543"/>
      <c r="J37" s="75" t="str">
        <f>IF(AND('Mapa de Riesgos'!$Y$18="Baja",'Mapa de Riesgos'!$AA$18="Leve"),CONCATENATE("R2C",'Mapa de Riesgos'!$O$18),"")</f>
        <v/>
      </c>
      <c r="K37" s="76" t="str">
        <f>IF(AND('Mapa de Riesgos'!$Y$19="Baja",'Mapa de Riesgos'!$AA$19="Leve"),CONCATENATE("R2C",'Mapa de Riesgos'!$O$19),"")</f>
        <v/>
      </c>
      <c r="L37" s="76" t="str">
        <f>IF(AND('Mapa de Riesgos'!$Y$20="Baja",'Mapa de Riesgos'!$AA$20="Leve"),CONCATENATE("R2C",'Mapa de Riesgos'!$O$20),"")</f>
        <v/>
      </c>
      <c r="M37" s="76" t="str">
        <f>IF(AND('Mapa de Riesgos'!$Y$21="Baja",'Mapa de Riesgos'!$AA$21="Leve"),CONCATENATE("R2C",'Mapa de Riesgos'!$O$21),"")</f>
        <v/>
      </c>
      <c r="N37" s="76" t="str">
        <f>IF(AND('Mapa de Riesgos'!$Y$22="Baja",'Mapa de Riesgos'!$AA$22="Leve"),CONCATENATE("R2C",'Mapa de Riesgos'!$O$22),"")</f>
        <v/>
      </c>
      <c r="O37" s="77" t="str">
        <f>IF(AND('Mapa de Riesgos'!$Y$23="Baja",'Mapa de Riesgos'!$AA$23="Leve"),CONCATENATE("R2C",'Mapa de Riesgos'!$O$23),"")</f>
        <v/>
      </c>
      <c r="P37" s="66" t="str">
        <f>IF(AND('Mapa de Riesgos'!$Y$18="Baja",'Mapa de Riesgos'!$AA$18="Menor"),CONCATENATE("R2C",'Mapa de Riesgos'!$O$18),"")</f>
        <v/>
      </c>
      <c r="Q37" s="67" t="str">
        <f>IF(AND('Mapa de Riesgos'!$Y$19="Baja",'Mapa de Riesgos'!$AA$19="Menor"),CONCATENATE("R2C",'Mapa de Riesgos'!$O$19),"")</f>
        <v/>
      </c>
      <c r="R37" s="67" t="str">
        <f>IF(AND('Mapa de Riesgos'!$Y$20="Baja",'Mapa de Riesgos'!$AA$20="Menor"),CONCATENATE("R2C",'Mapa de Riesgos'!$O$20),"")</f>
        <v/>
      </c>
      <c r="S37" s="67" t="str">
        <f>IF(AND('Mapa de Riesgos'!$Y$21="Baja",'Mapa de Riesgos'!$AA$21="Menor"),CONCATENATE("R2C",'Mapa de Riesgos'!$O$21),"")</f>
        <v/>
      </c>
      <c r="T37" s="67" t="str">
        <f>IF(AND('Mapa de Riesgos'!$Y$22="Baja",'Mapa de Riesgos'!$AA$22="Menor"),CONCATENATE("R2C",'Mapa de Riesgos'!$O$22),"")</f>
        <v/>
      </c>
      <c r="U37" s="68" t="str">
        <f>IF(AND('Mapa de Riesgos'!$Y$23="Baja",'Mapa de Riesgos'!$AA$23="Menor"),CONCATENATE("R2C",'Mapa de Riesgos'!$O$23),"")</f>
        <v/>
      </c>
      <c r="V37" s="66" t="str">
        <f>IF(AND('Mapa de Riesgos'!$Y$18="Baja",'Mapa de Riesgos'!$AA$18="Moderado"),CONCATENATE("R2C",'Mapa de Riesgos'!$O$18),"")</f>
        <v/>
      </c>
      <c r="W37" s="67" t="str">
        <f>IF(AND('Mapa de Riesgos'!$Y$19="Baja",'Mapa de Riesgos'!$AA$19="Moderado"),CONCATENATE("R2C",'Mapa de Riesgos'!$O$19),"")</f>
        <v>R2C2</v>
      </c>
      <c r="X37" s="67" t="str">
        <f>IF(AND('Mapa de Riesgos'!$Y$20="Baja",'Mapa de Riesgos'!$AA$20="Moderado"),CONCATENATE("R2C",'Mapa de Riesgos'!$O$20),"")</f>
        <v/>
      </c>
      <c r="Y37" s="67" t="str">
        <f>IF(AND('Mapa de Riesgos'!$Y$21="Baja",'Mapa de Riesgos'!$AA$21="Moderado"),CONCATENATE("R2C",'Mapa de Riesgos'!$O$21),"")</f>
        <v/>
      </c>
      <c r="Z37" s="67" t="str">
        <f>IF(AND('Mapa de Riesgos'!$Y$22="Baja",'Mapa de Riesgos'!$AA$22="Moderado"),CONCATENATE("R2C",'Mapa de Riesgos'!$O$22),"")</f>
        <v/>
      </c>
      <c r="AA37" s="68" t="str">
        <f>IF(AND('Mapa de Riesgos'!$Y$23="Baja",'Mapa de Riesgos'!$AA$23="Moderado"),CONCATENATE("R2C",'Mapa de Riesgos'!$O$23),"")</f>
        <v/>
      </c>
      <c r="AB37" s="51" t="str">
        <f>IF(AND('Mapa de Riesgos'!$Y$18="Baja",'Mapa de Riesgos'!$AA$18="Mayor"),CONCATENATE("R2C",'Mapa de Riesgos'!$O$18),"")</f>
        <v/>
      </c>
      <c r="AC37" s="52" t="str">
        <f>IF(AND('Mapa de Riesgos'!$Y$19="Baja",'Mapa de Riesgos'!$AA$19="Mayor"),CONCATENATE("R2C",'Mapa de Riesgos'!$O$19),"")</f>
        <v/>
      </c>
      <c r="AD37" s="52" t="str">
        <f>IF(AND('Mapa de Riesgos'!$Y$20="Baja",'Mapa de Riesgos'!$AA$20="Mayor"),CONCATENATE("R2C",'Mapa de Riesgos'!$O$20),"")</f>
        <v/>
      </c>
      <c r="AE37" s="52" t="str">
        <f>IF(AND('Mapa de Riesgos'!$Y$21="Baja",'Mapa de Riesgos'!$AA$21="Mayor"),CONCATENATE("R2C",'Mapa de Riesgos'!$O$21),"")</f>
        <v/>
      </c>
      <c r="AF37" s="52" t="str">
        <f>IF(AND('Mapa de Riesgos'!$Y$22="Baja",'Mapa de Riesgos'!$AA$22="Mayor"),CONCATENATE("R2C",'Mapa de Riesgos'!$O$22),"")</f>
        <v/>
      </c>
      <c r="AG37" s="53" t="str">
        <f>IF(AND('Mapa de Riesgos'!$Y$23="Baja",'Mapa de Riesgos'!$AA$23="Mayor"),CONCATENATE("R2C",'Mapa de Riesgos'!$O$23),"")</f>
        <v/>
      </c>
      <c r="AH37" s="54" t="str">
        <f>IF(AND('Mapa de Riesgos'!$Y$18="Baja",'Mapa de Riesgos'!$AA$18="Catastrófico"),CONCATENATE("R2C",'Mapa de Riesgos'!$O$18),"")</f>
        <v/>
      </c>
      <c r="AI37" s="55" t="str">
        <f>IF(AND('Mapa de Riesgos'!$Y$19="Baja",'Mapa de Riesgos'!$AA$19="Catastrófico"),CONCATENATE("R2C",'Mapa de Riesgos'!$O$19),"")</f>
        <v/>
      </c>
      <c r="AJ37" s="55" t="str">
        <f>IF(AND('Mapa de Riesgos'!$Y$20="Baja",'Mapa de Riesgos'!$AA$20="Catastrófico"),CONCATENATE("R2C",'Mapa de Riesgos'!$O$20),"")</f>
        <v/>
      </c>
      <c r="AK37" s="55" t="str">
        <f>IF(AND('Mapa de Riesgos'!$Y$21="Baja",'Mapa de Riesgos'!$AA$21="Catastrófico"),CONCATENATE("R2C",'Mapa de Riesgos'!$O$21),"")</f>
        <v/>
      </c>
      <c r="AL37" s="55" t="str">
        <f>IF(AND('Mapa de Riesgos'!$Y$22="Baja",'Mapa de Riesgos'!$AA$22="Catastrófico"),CONCATENATE("R2C",'Mapa de Riesgos'!$O$22),"")</f>
        <v/>
      </c>
      <c r="AM37" s="56" t="str">
        <f>IF(AND('Mapa de Riesgos'!$Y$23="Baja",'Mapa de Riesgos'!$AA$23="Catastrófico"),CONCATENATE("R2C",'Mapa de Riesgos'!$O$23),"")</f>
        <v/>
      </c>
      <c r="AN37" s="82"/>
      <c r="AO37" s="573"/>
      <c r="AP37" s="574"/>
      <c r="AQ37" s="574"/>
      <c r="AR37" s="574"/>
      <c r="AS37" s="574"/>
      <c r="AT37" s="575"/>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c r="A38" s="82"/>
      <c r="B38" s="501"/>
      <c r="C38" s="501"/>
      <c r="D38" s="502"/>
      <c r="E38" s="542"/>
      <c r="F38" s="543"/>
      <c r="G38" s="543"/>
      <c r="H38" s="543"/>
      <c r="I38" s="543"/>
      <c r="J38" s="75" t="str">
        <f>IF(AND('Mapa de Riesgos'!$Y$24="Baja",'Mapa de Riesgos'!$AA$24="Leve"),CONCATENATE("R3C",'Mapa de Riesgos'!$O$24),"")</f>
        <v/>
      </c>
      <c r="K38" s="76" t="str">
        <f>IF(AND('Mapa de Riesgos'!$Y$25="Baja",'Mapa de Riesgos'!$AA$25="Leve"),CONCATENATE("R3C",'Mapa de Riesgos'!$O$25),"")</f>
        <v/>
      </c>
      <c r="L38" s="76" t="str">
        <f>IF(AND('Mapa de Riesgos'!$Y$26="Baja",'Mapa de Riesgos'!$AA$26="Leve"),CONCATENATE("R3C",'Mapa de Riesgos'!$O$26),"")</f>
        <v/>
      </c>
      <c r="M38" s="76" t="str">
        <f>IF(AND('Mapa de Riesgos'!$Y$27="Baja",'Mapa de Riesgos'!$AA$27="Leve"),CONCATENATE("R3C",'Mapa de Riesgos'!$O$27),"")</f>
        <v/>
      </c>
      <c r="N38" s="76" t="str">
        <f>IF(AND('Mapa de Riesgos'!$Y$28="Baja",'Mapa de Riesgos'!$AA$28="Leve"),CONCATENATE("R3C",'Mapa de Riesgos'!$O$28),"")</f>
        <v/>
      </c>
      <c r="O38" s="77" t="str">
        <f>IF(AND('Mapa de Riesgos'!$Y$29="Baja",'Mapa de Riesgos'!$AA$29="Leve"),CONCATENATE("R3C",'Mapa de Riesgos'!$O$29),"")</f>
        <v/>
      </c>
      <c r="P38" s="66" t="str">
        <f>IF(AND('Mapa de Riesgos'!$Y$24="Baja",'Mapa de Riesgos'!$AA$24="Menor"),CONCATENATE("R3C",'Mapa de Riesgos'!$O$24),"")</f>
        <v/>
      </c>
      <c r="Q38" s="67" t="str">
        <f>IF(AND('Mapa de Riesgos'!$Y$25="Baja",'Mapa de Riesgos'!$AA$25="Menor"),CONCATENATE("R3C",'Mapa de Riesgos'!$O$25),"")</f>
        <v/>
      </c>
      <c r="R38" s="67" t="str">
        <f>IF(AND('Mapa de Riesgos'!$Y$26="Baja",'Mapa de Riesgos'!$AA$26="Menor"),CONCATENATE("R3C",'Mapa de Riesgos'!$O$26),"")</f>
        <v/>
      </c>
      <c r="S38" s="67" t="str">
        <f>IF(AND('Mapa de Riesgos'!$Y$27="Baja",'Mapa de Riesgos'!$AA$27="Menor"),CONCATENATE("R3C",'Mapa de Riesgos'!$O$27),"")</f>
        <v/>
      </c>
      <c r="T38" s="67" t="str">
        <f>IF(AND('Mapa de Riesgos'!$Y$28="Baja",'Mapa de Riesgos'!$AA$28="Menor"),CONCATENATE("R3C",'Mapa de Riesgos'!$O$28),"")</f>
        <v/>
      </c>
      <c r="U38" s="68" t="str">
        <f>IF(AND('Mapa de Riesgos'!$Y$29="Baja",'Mapa de Riesgos'!$AA$29="Menor"),CONCATENATE("R3C",'Mapa de Riesgos'!$O$29),"")</f>
        <v/>
      </c>
      <c r="V38" s="66" t="str">
        <f>IF(AND('Mapa de Riesgos'!$Y$24="Baja",'Mapa de Riesgos'!$AA$24="Moderado"),CONCATENATE("R3C",'Mapa de Riesgos'!$O$24),"")</f>
        <v/>
      </c>
      <c r="W38" s="67" t="str">
        <f>IF(AND('Mapa de Riesgos'!$Y$25="Baja",'Mapa de Riesgos'!$AA$25="Moderado"),CONCATENATE("R3C",'Mapa de Riesgos'!$O$25),"")</f>
        <v/>
      </c>
      <c r="X38" s="67" t="str">
        <f>IF(AND('Mapa de Riesgos'!$Y$26="Baja",'Mapa de Riesgos'!$AA$26="Moderado"),CONCATENATE("R3C",'Mapa de Riesgos'!$O$26),"")</f>
        <v/>
      </c>
      <c r="Y38" s="67" t="str">
        <f>IF(AND('Mapa de Riesgos'!$Y$27="Baja",'Mapa de Riesgos'!$AA$27="Moderado"),CONCATENATE("R3C",'Mapa de Riesgos'!$O$27),"")</f>
        <v/>
      </c>
      <c r="Z38" s="67" t="str">
        <f>IF(AND('Mapa de Riesgos'!$Y$28="Baja",'Mapa de Riesgos'!$AA$28="Moderado"),CONCATENATE("R3C",'Mapa de Riesgos'!$O$28),"")</f>
        <v/>
      </c>
      <c r="AA38" s="68" t="str">
        <f>IF(AND('Mapa de Riesgos'!$Y$29="Baja",'Mapa de Riesgos'!$AA$29="Moderado"),CONCATENATE("R3C",'Mapa de Riesgos'!$O$29),"")</f>
        <v/>
      </c>
      <c r="AB38" s="51" t="str">
        <f>IF(AND('Mapa de Riesgos'!$Y$24="Baja",'Mapa de Riesgos'!$AA$24="Mayor"),CONCATENATE("R3C",'Mapa de Riesgos'!$O$24),"")</f>
        <v>R3C1</v>
      </c>
      <c r="AC38" s="52" t="str">
        <f>IF(AND('Mapa de Riesgos'!$Y$25="Baja",'Mapa de Riesgos'!$AA$25="Mayor"),CONCATENATE("R3C",'Mapa de Riesgos'!$O$25),"")</f>
        <v/>
      </c>
      <c r="AD38" s="52" t="str">
        <f>IF(AND('Mapa de Riesgos'!$Y$26="Baja",'Mapa de Riesgos'!$AA$26="Mayor"),CONCATENATE("R3C",'Mapa de Riesgos'!$O$26),"")</f>
        <v/>
      </c>
      <c r="AE38" s="52" t="str">
        <f>IF(AND('Mapa de Riesgos'!$Y$27="Baja",'Mapa de Riesgos'!$AA$27="Mayor"),CONCATENATE("R3C",'Mapa de Riesgos'!$O$27),"")</f>
        <v/>
      </c>
      <c r="AF38" s="52" t="str">
        <f>IF(AND('Mapa de Riesgos'!$Y$28="Baja",'Mapa de Riesgos'!$AA$28="Mayor"),CONCATENATE("R3C",'Mapa de Riesgos'!$O$28),"")</f>
        <v/>
      </c>
      <c r="AG38" s="53" t="str">
        <f>IF(AND('Mapa de Riesgos'!$Y$29="Baja",'Mapa de Riesgos'!$AA$29="Mayor"),CONCATENATE("R3C",'Mapa de Riesgos'!$O$29),"")</f>
        <v/>
      </c>
      <c r="AH38" s="54" t="str">
        <f>IF(AND('Mapa de Riesgos'!$Y$24="Baja",'Mapa de Riesgos'!$AA$24="Catastrófico"),CONCATENATE("R3C",'Mapa de Riesgos'!$O$24),"")</f>
        <v/>
      </c>
      <c r="AI38" s="55" t="str">
        <f>IF(AND('Mapa de Riesgos'!$Y$25="Baja",'Mapa de Riesgos'!$AA$25="Catastrófico"),CONCATENATE("R3C",'Mapa de Riesgos'!$O$25),"")</f>
        <v/>
      </c>
      <c r="AJ38" s="55" t="str">
        <f>IF(AND('Mapa de Riesgos'!$Y$26="Baja",'Mapa de Riesgos'!$AA$26="Catastrófico"),CONCATENATE("R3C",'Mapa de Riesgos'!$O$26),"")</f>
        <v/>
      </c>
      <c r="AK38" s="55" t="str">
        <f>IF(AND('Mapa de Riesgos'!$Y$27="Baja",'Mapa de Riesgos'!$AA$27="Catastrófico"),CONCATENATE("R3C",'Mapa de Riesgos'!$O$27),"")</f>
        <v/>
      </c>
      <c r="AL38" s="55" t="str">
        <f>IF(AND('Mapa de Riesgos'!$Y$28="Baja",'Mapa de Riesgos'!$AA$28="Catastrófico"),CONCATENATE("R3C",'Mapa de Riesgos'!$O$28),"")</f>
        <v/>
      </c>
      <c r="AM38" s="56" t="str">
        <f>IF(AND('Mapa de Riesgos'!$Y$29="Baja",'Mapa de Riesgos'!$AA$29="Catastrófico"),CONCATENATE("R3C",'Mapa de Riesgos'!$O$29),"")</f>
        <v/>
      </c>
      <c r="AN38" s="82"/>
      <c r="AO38" s="573"/>
      <c r="AP38" s="574"/>
      <c r="AQ38" s="574"/>
      <c r="AR38" s="574"/>
      <c r="AS38" s="574"/>
      <c r="AT38" s="575"/>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c r="A39" s="82"/>
      <c r="B39" s="501"/>
      <c r="C39" s="501"/>
      <c r="D39" s="502"/>
      <c r="E39" s="542"/>
      <c r="F39" s="543"/>
      <c r="G39" s="543"/>
      <c r="H39" s="543"/>
      <c r="I39" s="543"/>
      <c r="J39" s="75" t="str">
        <f>IF(AND('Mapa de Riesgos'!$Y$30="Baja",'Mapa de Riesgos'!$AA$30="Leve"),CONCATENATE("R4C",'Mapa de Riesgos'!$O$30),"")</f>
        <v/>
      </c>
      <c r="K39" s="76" t="str">
        <f>IF(AND('Mapa de Riesgos'!$Y$31="Baja",'Mapa de Riesgos'!$AA$31="Leve"),CONCATENATE("R4C",'Mapa de Riesgos'!$O$31),"")</f>
        <v/>
      </c>
      <c r="L39" s="76" t="str">
        <f>IF(AND('Mapa de Riesgos'!$Y$32="Baja",'Mapa de Riesgos'!$AA$32="Leve"),CONCATENATE("R4C",'Mapa de Riesgos'!$O$32),"")</f>
        <v/>
      </c>
      <c r="M39" s="76" t="str">
        <f>IF(AND('Mapa de Riesgos'!$Y$33="Baja",'Mapa de Riesgos'!$AA$33="Leve"),CONCATENATE("R4C",'Mapa de Riesgos'!$O$33),"")</f>
        <v/>
      </c>
      <c r="N39" s="76" t="str">
        <f>IF(AND('Mapa de Riesgos'!$Y$34="Baja",'Mapa de Riesgos'!$AA$34="Leve"),CONCATENATE("R4C",'Mapa de Riesgos'!$O$34),"")</f>
        <v/>
      </c>
      <c r="O39" s="77" t="str">
        <f>IF(AND('Mapa de Riesgos'!$Y$35="Baja",'Mapa de Riesgos'!$AA$35="Leve"),CONCATENATE("R4C",'Mapa de Riesgos'!$O$35),"")</f>
        <v/>
      </c>
      <c r="P39" s="66" t="str">
        <f>IF(AND('Mapa de Riesgos'!$Y$30="Baja",'Mapa de Riesgos'!$AA$30="Menor"),CONCATENATE("R4C",'Mapa de Riesgos'!$O$30),"")</f>
        <v/>
      </c>
      <c r="Q39" s="67" t="str">
        <f>IF(AND('Mapa de Riesgos'!$Y$31="Baja",'Mapa de Riesgos'!$AA$31="Menor"),CONCATENATE("R4C",'Mapa de Riesgos'!$O$31),"")</f>
        <v/>
      </c>
      <c r="R39" s="67" t="str">
        <f>IF(AND('Mapa de Riesgos'!$Y$32="Baja",'Mapa de Riesgos'!$AA$32="Menor"),CONCATENATE("R4C",'Mapa de Riesgos'!$O$32),"")</f>
        <v/>
      </c>
      <c r="S39" s="67" t="str">
        <f>IF(AND('Mapa de Riesgos'!$Y$33="Baja",'Mapa de Riesgos'!$AA$33="Menor"),CONCATENATE("R4C",'Mapa de Riesgos'!$O$33),"")</f>
        <v/>
      </c>
      <c r="T39" s="67" t="str">
        <f>IF(AND('Mapa de Riesgos'!$Y$34="Baja",'Mapa de Riesgos'!$AA$34="Menor"),CONCATENATE("R4C",'Mapa de Riesgos'!$O$34),"")</f>
        <v/>
      </c>
      <c r="U39" s="68" t="str">
        <f>IF(AND('Mapa de Riesgos'!$Y$35="Baja",'Mapa de Riesgos'!$AA$35="Menor"),CONCATENATE("R4C",'Mapa de Riesgos'!$O$35),"")</f>
        <v/>
      </c>
      <c r="V39" s="66" t="str">
        <f>IF(AND('Mapa de Riesgos'!$Y$30="Baja",'Mapa de Riesgos'!$AA$30="Moderado"),CONCATENATE("R4C",'Mapa de Riesgos'!$O$30),"")</f>
        <v>R4C1</v>
      </c>
      <c r="W39" s="67" t="str">
        <f>IF(AND('Mapa de Riesgos'!$Y$31="Baja",'Mapa de Riesgos'!$AA$31="Moderado"),CONCATENATE("R4C",'Mapa de Riesgos'!$O$31),"")</f>
        <v>R4C2</v>
      </c>
      <c r="X39" s="67" t="str">
        <f>IF(AND('Mapa de Riesgos'!$Y$32="Baja",'Mapa de Riesgos'!$AA$32="Moderado"),CONCATENATE("R4C",'Mapa de Riesgos'!$O$32),"")</f>
        <v/>
      </c>
      <c r="Y39" s="67" t="str">
        <f>IF(AND('Mapa de Riesgos'!$Y$33="Baja",'Mapa de Riesgos'!$AA$33="Moderado"),CONCATENATE("R4C",'Mapa de Riesgos'!$O$33),"")</f>
        <v/>
      </c>
      <c r="Z39" s="67" t="str">
        <f>IF(AND('Mapa de Riesgos'!$Y$34="Baja",'Mapa de Riesgos'!$AA$34="Moderado"),CONCATENATE("R4C",'Mapa de Riesgos'!$O$34),"")</f>
        <v/>
      </c>
      <c r="AA39" s="68" t="str">
        <f>IF(AND('Mapa de Riesgos'!$Y$35="Baja",'Mapa de Riesgos'!$AA$35="Moderado"),CONCATENATE("R4C",'Mapa de Riesgos'!$O$35),"")</f>
        <v/>
      </c>
      <c r="AB39" s="51" t="str">
        <f>IF(AND('Mapa de Riesgos'!$Y$30="Baja",'Mapa de Riesgos'!$AA$30="Mayor"),CONCATENATE("R4C",'Mapa de Riesgos'!$O$30),"")</f>
        <v/>
      </c>
      <c r="AC39" s="52" t="str">
        <f>IF(AND('Mapa de Riesgos'!$Y$31="Baja",'Mapa de Riesgos'!$AA$31="Mayor"),CONCATENATE("R4C",'Mapa de Riesgos'!$O$31),"")</f>
        <v/>
      </c>
      <c r="AD39" s="52" t="str">
        <f>IF(AND('Mapa de Riesgos'!$Y$32="Baja",'Mapa de Riesgos'!$AA$32="Mayor"),CONCATENATE("R4C",'Mapa de Riesgos'!$O$32),"")</f>
        <v/>
      </c>
      <c r="AE39" s="52" t="str">
        <f>IF(AND('Mapa de Riesgos'!$Y$33="Baja",'Mapa de Riesgos'!$AA$33="Mayor"),CONCATENATE("R4C",'Mapa de Riesgos'!$O$33),"")</f>
        <v/>
      </c>
      <c r="AF39" s="52" t="str">
        <f>IF(AND('Mapa de Riesgos'!$Y$34="Baja",'Mapa de Riesgos'!$AA$34="Mayor"),CONCATENATE("R4C",'Mapa de Riesgos'!$O$34),"")</f>
        <v/>
      </c>
      <c r="AG39" s="53" t="str">
        <f>IF(AND('Mapa de Riesgos'!$Y$35="Baja",'Mapa de Riesgos'!$AA$35="Mayor"),CONCATENATE("R4C",'Mapa de Riesgos'!$O$35),"")</f>
        <v/>
      </c>
      <c r="AH39" s="54" t="str">
        <f>IF(AND('Mapa de Riesgos'!$Y$30="Baja",'Mapa de Riesgos'!$AA$30="Catastrófico"),CONCATENATE("R4C",'Mapa de Riesgos'!$O$30),"")</f>
        <v/>
      </c>
      <c r="AI39" s="55" t="str">
        <f>IF(AND('Mapa de Riesgos'!$Y$31="Baja",'Mapa de Riesgos'!$AA$31="Catastrófico"),CONCATENATE("R4C",'Mapa de Riesgos'!$O$31),"")</f>
        <v/>
      </c>
      <c r="AJ39" s="55" t="str">
        <f>IF(AND('Mapa de Riesgos'!$Y$32="Baja",'Mapa de Riesgos'!$AA$32="Catastrófico"),CONCATENATE("R4C",'Mapa de Riesgos'!$O$32),"")</f>
        <v/>
      </c>
      <c r="AK39" s="55" t="str">
        <f>IF(AND('Mapa de Riesgos'!$Y$33="Baja",'Mapa de Riesgos'!$AA$33="Catastrófico"),CONCATENATE("R4C",'Mapa de Riesgos'!$O$33),"")</f>
        <v/>
      </c>
      <c r="AL39" s="55" t="str">
        <f>IF(AND('Mapa de Riesgos'!$Y$34="Baja",'Mapa de Riesgos'!$AA$34="Catastrófico"),CONCATENATE("R4C",'Mapa de Riesgos'!$O$34),"")</f>
        <v/>
      </c>
      <c r="AM39" s="56" t="str">
        <f>IF(AND('Mapa de Riesgos'!$Y$35="Baja",'Mapa de Riesgos'!$AA$35="Catastrófico"),CONCATENATE("R4C",'Mapa de Riesgos'!$O$35),"")</f>
        <v/>
      </c>
      <c r="AN39" s="82"/>
      <c r="AO39" s="573"/>
      <c r="AP39" s="574"/>
      <c r="AQ39" s="574"/>
      <c r="AR39" s="574"/>
      <c r="AS39" s="574"/>
      <c r="AT39" s="575"/>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c r="A40" s="82"/>
      <c r="B40" s="501"/>
      <c r="C40" s="501"/>
      <c r="D40" s="502"/>
      <c r="E40" s="542"/>
      <c r="F40" s="543"/>
      <c r="G40" s="543"/>
      <c r="H40" s="543"/>
      <c r="I40" s="543"/>
      <c r="J40" s="75" t="str">
        <f>IF(AND('Mapa de Riesgos'!$Y$36="Baja",'Mapa de Riesgos'!$AA$36="Leve"),CONCATENATE("R5C",'Mapa de Riesgos'!$O$36),"")</f>
        <v/>
      </c>
      <c r="K40" s="76" t="str">
        <f>IF(AND('Mapa de Riesgos'!$Y$37="Baja",'Mapa de Riesgos'!$AA$37="Leve"),CONCATENATE("R5C",'Mapa de Riesgos'!$O$37),"")</f>
        <v/>
      </c>
      <c r="L40" s="76" t="str">
        <f>IF(AND('Mapa de Riesgos'!$Y$38="Baja",'Mapa de Riesgos'!$AA$38="Leve"),CONCATENATE("R5C",'Mapa de Riesgos'!$O$38),"")</f>
        <v/>
      </c>
      <c r="M40" s="76" t="str">
        <f>IF(AND('Mapa de Riesgos'!$Y$39="Baja",'Mapa de Riesgos'!$AA$39="Leve"),CONCATENATE("R5C",'Mapa de Riesgos'!$O$39),"")</f>
        <v/>
      </c>
      <c r="N40" s="76" t="str">
        <f>IF(AND('Mapa de Riesgos'!$Y$40="Baja",'Mapa de Riesgos'!$AA$40="Leve"),CONCATENATE("R5C",'Mapa de Riesgos'!$O$40),"")</f>
        <v/>
      </c>
      <c r="O40" s="77" t="str">
        <f>IF(AND('Mapa de Riesgos'!$Y$41="Baja",'Mapa de Riesgos'!$AA$41="Leve"),CONCATENATE("R5C",'Mapa de Riesgos'!$O$41),"")</f>
        <v/>
      </c>
      <c r="P40" s="66" t="str">
        <f>IF(AND('Mapa de Riesgos'!$Y$36="Baja",'Mapa de Riesgos'!$AA$36="Menor"),CONCATENATE("R5C",'Mapa de Riesgos'!$O$36),"")</f>
        <v/>
      </c>
      <c r="Q40" s="67" t="str">
        <f>IF(AND('Mapa de Riesgos'!$Y$37="Baja",'Mapa de Riesgos'!$AA$37="Menor"),CONCATENATE("R5C",'Mapa de Riesgos'!$O$37),"")</f>
        <v/>
      </c>
      <c r="R40" s="67" t="str">
        <f>IF(AND('Mapa de Riesgos'!$Y$38="Baja",'Mapa de Riesgos'!$AA$38="Menor"),CONCATENATE("R5C",'Mapa de Riesgos'!$O$38),"")</f>
        <v/>
      </c>
      <c r="S40" s="67" t="str">
        <f>IF(AND('Mapa de Riesgos'!$Y$39="Baja",'Mapa de Riesgos'!$AA$39="Menor"),CONCATENATE("R5C",'Mapa de Riesgos'!$O$39),"")</f>
        <v/>
      </c>
      <c r="T40" s="67" t="str">
        <f>IF(AND('Mapa de Riesgos'!$Y$40="Baja",'Mapa de Riesgos'!$AA$40="Menor"),CONCATENATE("R5C",'Mapa de Riesgos'!$O$40),"")</f>
        <v/>
      </c>
      <c r="U40" s="68" t="str">
        <f>IF(AND('Mapa de Riesgos'!$Y$41="Baja",'Mapa de Riesgos'!$AA$41="Menor"),CONCATENATE("R5C",'Mapa de Riesgos'!$O$41),"")</f>
        <v/>
      </c>
      <c r="V40" s="66" t="str">
        <f>IF(AND('Mapa de Riesgos'!$Y$36="Baja",'Mapa de Riesgos'!$AA$36="Moderado"),CONCATENATE("R5C",'Mapa de Riesgos'!$O$36),"")</f>
        <v/>
      </c>
      <c r="W40" s="67" t="str">
        <f>IF(AND('Mapa de Riesgos'!$Y$37="Baja",'Mapa de Riesgos'!$AA$37="Moderado"),CONCATENATE("R5C",'Mapa de Riesgos'!$O$37),"")</f>
        <v/>
      </c>
      <c r="X40" s="67" t="str">
        <f>IF(AND('Mapa de Riesgos'!$Y$38="Baja",'Mapa de Riesgos'!$AA$38="Moderado"),CONCATENATE("R5C",'Mapa de Riesgos'!$O$38),"")</f>
        <v/>
      </c>
      <c r="Y40" s="67" t="str">
        <f>IF(AND('Mapa de Riesgos'!$Y$39="Baja",'Mapa de Riesgos'!$AA$39="Moderado"),CONCATENATE("R5C",'Mapa de Riesgos'!$O$39),"")</f>
        <v/>
      </c>
      <c r="Z40" s="67" t="str">
        <f>IF(AND('Mapa de Riesgos'!$Y$40="Baja",'Mapa de Riesgos'!$AA$40="Moderado"),CONCATENATE("R5C",'Mapa de Riesgos'!$O$40),"")</f>
        <v/>
      </c>
      <c r="AA40" s="68" t="str">
        <f>IF(AND('Mapa de Riesgos'!$Y$41="Baja",'Mapa de Riesgos'!$AA$41="Moderado"),CONCATENATE("R5C",'Mapa de Riesgos'!$O$41),"")</f>
        <v/>
      </c>
      <c r="AB40" s="51" t="str">
        <f>IF(AND('Mapa de Riesgos'!$Y$36="Baja",'Mapa de Riesgos'!$AA$36="Mayor"),CONCATENATE("R5C",'Mapa de Riesgos'!$O$36),"")</f>
        <v/>
      </c>
      <c r="AC40" s="52" t="str">
        <f>IF(AND('Mapa de Riesgos'!$Y$37="Baja",'Mapa de Riesgos'!$AA$37="Mayor"),CONCATENATE("R5C",'Mapa de Riesgos'!$O$37),"")</f>
        <v/>
      </c>
      <c r="AD40" s="52" t="str">
        <f>IF(AND('Mapa de Riesgos'!$Y$38="Baja",'Mapa de Riesgos'!$AA$38="Mayor"),CONCATENATE("R5C",'Mapa de Riesgos'!$O$38),"")</f>
        <v/>
      </c>
      <c r="AE40" s="52" t="str">
        <f>IF(AND('Mapa de Riesgos'!$Y$39="Baja",'Mapa de Riesgos'!$AA$39="Mayor"),CONCATENATE("R5C",'Mapa de Riesgos'!$O$39),"")</f>
        <v/>
      </c>
      <c r="AF40" s="52" t="str">
        <f>IF(AND('Mapa de Riesgos'!$Y$40="Baja",'Mapa de Riesgos'!$AA$40="Mayor"),CONCATENATE("R5C",'Mapa de Riesgos'!$O$40),"")</f>
        <v/>
      </c>
      <c r="AG40" s="53" t="str">
        <f>IF(AND('Mapa de Riesgos'!$Y$41="Baja",'Mapa de Riesgos'!$AA$41="Mayor"),CONCATENATE("R5C",'Mapa de Riesgos'!$O$41),"")</f>
        <v/>
      </c>
      <c r="AH40" s="54" t="str">
        <f>IF(AND('Mapa de Riesgos'!$Y$36="Baja",'Mapa de Riesgos'!$AA$36="Catastrófico"),CONCATENATE("R5C",'Mapa de Riesgos'!$O$36),"")</f>
        <v/>
      </c>
      <c r="AI40" s="55" t="str">
        <f>IF(AND('Mapa de Riesgos'!$Y$37="Baja",'Mapa de Riesgos'!$AA$37="Catastrófico"),CONCATENATE("R5C",'Mapa de Riesgos'!$O$37),"")</f>
        <v/>
      </c>
      <c r="AJ40" s="55" t="str">
        <f>IF(AND('Mapa de Riesgos'!$Y$38="Baja",'Mapa de Riesgos'!$AA$38="Catastrófico"),CONCATENATE("R5C",'Mapa de Riesgos'!$O$38),"")</f>
        <v/>
      </c>
      <c r="AK40" s="55" t="str">
        <f>IF(AND('Mapa de Riesgos'!$Y$39="Baja",'Mapa de Riesgos'!$AA$39="Catastrófico"),CONCATENATE("R5C",'Mapa de Riesgos'!$O$39),"")</f>
        <v/>
      </c>
      <c r="AL40" s="55" t="str">
        <f>IF(AND('Mapa de Riesgos'!$Y$40="Baja",'Mapa de Riesgos'!$AA$40="Catastrófico"),CONCATENATE("R5C",'Mapa de Riesgos'!$O$40),"")</f>
        <v/>
      </c>
      <c r="AM40" s="56" t="str">
        <f>IF(AND('Mapa de Riesgos'!$Y$41="Baja",'Mapa de Riesgos'!$AA$41="Catastrófico"),CONCATENATE("R5C",'Mapa de Riesgos'!$O$41),"")</f>
        <v/>
      </c>
      <c r="AN40" s="82"/>
      <c r="AO40" s="573"/>
      <c r="AP40" s="574"/>
      <c r="AQ40" s="574"/>
      <c r="AR40" s="574"/>
      <c r="AS40" s="574"/>
      <c r="AT40" s="575"/>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c r="A41" s="82"/>
      <c r="B41" s="501"/>
      <c r="C41" s="501"/>
      <c r="D41" s="502"/>
      <c r="E41" s="542"/>
      <c r="F41" s="543"/>
      <c r="G41" s="543"/>
      <c r="H41" s="543"/>
      <c r="I41" s="543"/>
      <c r="J41" s="75" t="str">
        <f>IF(AND('Mapa de Riesgos'!$Y$42="Baja",'Mapa de Riesgos'!$AA$42="Leve"),CONCATENATE("R6C",'Mapa de Riesgos'!$O$42),"")</f>
        <v/>
      </c>
      <c r="K41" s="76" t="str">
        <f>IF(AND('Mapa de Riesgos'!$Y$43="Baja",'Mapa de Riesgos'!$AA$43="Leve"),CONCATENATE("R6C",'Mapa de Riesgos'!$O$43),"")</f>
        <v/>
      </c>
      <c r="L41" s="76" t="str">
        <f>IF(AND('Mapa de Riesgos'!$Y$44="Baja",'Mapa de Riesgos'!$AA$44="Leve"),CONCATENATE("R6C",'Mapa de Riesgos'!$O$44),"")</f>
        <v/>
      </c>
      <c r="M41" s="76" t="str">
        <f>IF(AND('Mapa de Riesgos'!$Y$45="Baja",'Mapa de Riesgos'!$AA$45="Leve"),CONCATENATE("R6C",'Mapa de Riesgos'!$O$45),"")</f>
        <v/>
      </c>
      <c r="N41" s="76" t="str">
        <f>IF(AND('Mapa de Riesgos'!$Y$46="Baja",'Mapa de Riesgos'!$AA$46="Leve"),CONCATENATE("R6C",'Mapa de Riesgos'!$O$46),"")</f>
        <v/>
      </c>
      <c r="O41" s="77" t="str">
        <f>IF(AND('Mapa de Riesgos'!$Y$47="Baja",'Mapa de Riesgos'!$AA$47="Leve"),CONCATENATE("R6C",'Mapa de Riesgos'!$O$47),"")</f>
        <v/>
      </c>
      <c r="P41" s="66" t="str">
        <f>IF(AND('Mapa de Riesgos'!$Y$42="Baja",'Mapa de Riesgos'!$AA$42="Menor"),CONCATENATE("R6C",'Mapa de Riesgos'!$O$42),"")</f>
        <v/>
      </c>
      <c r="Q41" s="67" t="str">
        <f>IF(AND('Mapa de Riesgos'!$Y$43="Baja",'Mapa de Riesgos'!$AA$43="Menor"),CONCATENATE("R6C",'Mapa de Riesgos'!$O$43),"")</f>
        <v/>
      </c>
      <c r="R41" s="67" t="str">
        <f>IF(AND('Mapa de Riesgos'!$Y$44="Baja",'Mapa de Riesgos'!$AA$44="Menor"),CONCATENATE("R6C",'Mapa de Riesgos'!$O$44),"")</f>
        <v/>
      </c>
      <c r="S41" s="67" t="str">
        <f>IF(AND('Mapa de Riesgos'!$Y$45="Baja",'Mapa de Riesgos'!$AA$45="Menor"),CONCATENATE("R6C",'Mapa de Riesgos'!$O$45),"")</f>
        <v/>
      </c>
      <c r="T41" s="67" t="str">
        <f>IF(AND('Mapa de Riesgos'!$Y$46="Baja",'Mapa de Riesgos'!$AA$46="Menor"),CONCATENATE("R6C",'Mapa de Riesgos'!$O$46),"")</f>
        <v/>
      </c>
      <c r="U41" s="68" t="str">
        <f>IF(AND('Mapa de Riesgos'!$Y$47="Baja",'Mapa de Riesgos'!$AA$47="Menor"),CONCATENATE("R6C",'Mapa de Riesgos'!$O$47),"")</f>
        <v/>
      </c>
      <c r="V41" s="66" t="str">
        <f>IF(AND('Mapa de Riesgos'!$Y$42="Baja",'Mapa de Riesgos'!$AA$42="Moderado"),CONCATENATE("R6C",'Mapa de Riesgos'!$O$42),"")</f>
        <v/>
      </c>
      <c r="W41" s="67" t="str">
        <f>IF(AND('Mapa de Riesgos'!$Y$43="Baja",'Mapa de Riesgos'!$AA$43="Moderado"),CONCATENATE("R6C",'Mapa de Riesgos'!$O$43),"")</f>
        <v/>
      </c>
      <c r="X41" s="67" t="str">
        <f>IF(AND('Mapa de Riesgos'!$Y$44="Baja",'Mapa de Riesgos'!$AA$44="Moderado"),CONCATENATE("R6C",'Mapa de Riesgos'!$O$44),"")</f>
        <v/>
      </c>
      <c r="Y41" s="67" t="str">
        <f>IF(AND('Mapa de Riesgos'!$Y$45="Baja",'Mapa de Riesgos'!$AA$45="Moderado"),CONCATENATE("R6C",'Mapa de Riesgos'!$O$45),"")</f>
        <v/>
      </c>
      <c r="Z41" s="67" t="str">
        <f>IF(AND('Mapa de Riesgos'!$Y$46="Baja",'Mapa de Riesgos'!$AA$46="Moderado"),CONCATENATE("R6C",'Mapa de Riesgos'!$O$46),"")</f>
        <v/>
      </c>
      <c r="AA41" s="68" t="str">
        <f>IF(AND('Mapa de Riesgos'!$Y$47="Baja",'Mapa de Riesgos'!$AA$47="Moderado"),CONCATENATE("R6C",'Mapa de Riesgos'!$O$47),"")</f>
        <v/>
      </c>
      <c r="AB41" s="51" t="str">
        <f>IF(AND('Mapa de Riesgos'!$Y$42="Baja",'Mapa de Riesgos'!$AA$42="Mayor"),CONCATENATE("R6C",'Mapa de Riesgos'!$O$42),"")</f>
        <v/>
      </c>
      <c r="AC41" s="52" t="str">
        <f>IF(AND('Mapa de Riesgos'!$Y$43="Baja",'Mapa de Riesgos'!$AA$43="Mayor"),CONCATENATE("R6C",'Mapa de Riesgos'!$O$43),"")</f>
        <v/>
      </c>
      <c r="AD41" s="52" t="str">
        <f>IF(AND('Mapa de Riesgos'!$Y$44="Baja",'Mapa de Riesgos'!$AA$44="Mayor"),CONCATENATE("R6C",'Mapa de Riesgos'!$O$44),"")</f>
        <v/>
      </c>
      <c r="AE41" s="52" t="str">
        <f>IF(AND('Mapa de Riesgos'!$Y$45="Baja",'Mapa de Riesgos'!$AA$45="Mayor"),CONCATENATE("R6C",'Mapa de Riesgos'!$O$45),"")</f>
        <v/>
      </c>
      <c r="AF41" s="52" t="str">
        <f>IF(AND('Mapa de Riesgos'!$Y$46="Baja",'Mapa de Riesgos'!$AA$46="Mayor"),CONCATENATE("R6C",'Mapa de Riesgos'!$O$46),"")</f>
        <v/>
      </c>
      <c r="AG41" s="53" t="str">
        <f>IF(AND('Mapa de Riesgos'!$Y$47="Baja",'Mapa de Riesgos'!$AA$47="Mayor"),CONCATENATE("R6C",'Mapa de Riesgos'!$O$47),"")</f>
        <v/>
      </c>
      <c r="AH41" s="54" t="str">
        <f>IF(AND('Mapa de Riesgos'!$Y$42="Baja",'Mapa de Riesgos'!$AA$42="Catastrófico"),CONCATENATE("R6C",'Mapa de Riesgos'!$O$42),"")</f>
        <v/>
      </c>
      <c r="AI41" s="55" t="str">
        <f>IF(AND('Mapa de Riesgos'!$Y$43="Baja",'Mapa de Riesgos'!$AA$43="Catastrófico"),CONCATENATE("R6C",'Mapa de Riesgos'!$O$43),"")</f>
        <v/>
      </c>
      <c r="AJ41" s="55" t="str">
        <f>IF(AND('Mapa de Riesgos'!$Y$44="Baja",'Mapa de Riesgos'!$AA$44="Catastrófico"),CONCATENATE("R6C",'Mapa de Riesgos'!$O$44),"")</f>
        <v/>
      </c>
      <c r="AK41" s="55" t="str">
        <f>IF(AND('Mapa de Riesgos'!$Y$45="Baja",'Mapa de Riesgos'!$AA$45="Catastrófico"),CONCATENATE("R6C",'Mapa de Riesgos'!$O$45),"")</f>
        <v/>
      </c>
      <c r="AL41" s="55" t="str">
        <f>IF(AND('Mapa de Riesgos'!$Y$46="Baja",'Mapa de Riesgos'!$AA$46="Catastrófico"),CONCATENATE("R6C",'Mapa de Riesgos'!$O$46),"")</f>
        <v/>
      </c>
      <c r="AM41" s="56" t="str">
        <f>IF(AND('Mapa de Riesgos'!$Y$47="Baja",'Mapa de Riesgos'!$AA$47="Catastrófico"),CONCATENATE("R6C",'Mapa de Riesgos'!$O$47),"")</f>
        <v/>
      </c>
      <c r="AN41" s="82"/>
      <c r="AO41" s="573"/>
      <c r="AP41" s="574"/>
      <c r="AQ41" s="574"/>
      <c r="AR41" s="574"/>
      <c r="AS41" s="574"/>
      <c r="AT41" s="575"/>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c r="A42" s="82"/>
      <c r="B42" s="501"/>
      <c r="C42" s="501"/>
      <c r="D42" s="502"/>
      <c r="E42" s="542"/>
      <c r="F42" s="543"/>
      <c r="G42" s="543"/>
      <c r="H42" s="543"/>
      <c r="I42" s="543"/>
      <c r="J42" s="75" t="str">
        <f>IF(AND('Mapa de Riesgos'!$Y$48="Baja",'Mapa de Riesgos'!$AA$48="Leve"),CONCATENATE("R7C",'Mapa de Riesgos'!$O$48),"")</f>
        <v/>
      </c>
      <c r="K42" s="76" t="str">
        <f>IF(AND('Mapa de Riesgos'!$Y$49="Baja",'Mapa de Riesgos'!$AA$49="Leve"),CONCATENATE("R7C",'Mapa de Riesgos'!$O$49),"")</f>
        <v/>
      </c>
      <c r="L42" s="76" t="str">
        <f>IF(AND('Mapa de Riesgos'!$Y$50="Baja",'Mapa de Riesgos'!$AA$50="Leve"),CONCATENATE("R7C",'Mapa de Riesgos'!$O$50),"")</f>
        <v/>
      </c>
      <c r="M42" s="76" t="str">
        <f>IF(AND('Mapa de Riesgos'!$Y$51="Baja",'Mapa de Riesgos'!$AA$51="Leve"),CONCATENATE("R7C",'Mapa de Riesgos'!$O$51),"")</f>
        <v/>
      </c>
      <c r="N42" s="76" t="str">
        <f>IF(AND('Mapa de Riesgos'!$Y$52="Baja",'Mapa de Riesgos'!$AA$52="Leve"),CONCATENATE("R7C",'Mapa de Riesgos'!$O$52),"")</f>
        <v/>
      </c>
      <c r="O42" s="77" t="str">
        <f>IF(AND('Mapa de Riesgos'!$Y$53="Baja",'Mapa de Riesgos'!$AA$53="Leve"),CONCATENATE("R7C",'Mapa de Riesgos'!$O$53),"")</f>
        <v/>
      </c>
      <c r="P42" s="66" t="str">
        <f>IF(AND('Mapa de Riesgos'!$Y$48="Baja",'Mapa de Riesgos'!$AA$48="Menor"),CONCATENATE("R7C",'Mapa de Riesgos'!$O$48),"")</f>
        <v/>
      </c>
      <c r="Q42" s="67" t="str">
        <f>IF(AND('Mapa de Riesgos'!$Y$49="Baja",'Mapa de Riesgos'!$AA$49="Menor"),CONCATENATE("R7C",'Mapa de Riesgos'!$O$49),"")</f>
        <v/>
      </c>
      <c r="R42" s="67" t="str">
        <f>IF(AND('Mapa de Riesgos'!$Y$50="Baja",'Mapa de Riesgos'!$AA$50="Menor"),CONCATENATE("R7C",'Mapa de Riesgos'!$O$50),"")</f>
        <v/>
      </c>
      <c r="S42" s="67" t="str">
        <f>IF(AND('Mapa de Riesgos'!$Y$51="Baja",'Mapa de Riesgos'!$AA$51="Menor"),CONCATENATE("R7C",'Mapa de Riesgos'!$O$51),"")</f>
        <v/>
      </c>
      <c r="T42" s="67" t="str">
        <f>IF(AND('Mapa de Riesgos'!$Y$52="Baja",'Mapa de Riesgos'!$AA$52="Menor"),CONCATENATE("R7C",'Mapa de Riesgos'!$O$52),"")</f>
        <v/>
      </c>
      <c r="U42" s="68" t="str">
        <f>IF(AND('Mapa de Riesgos'!$Y$53="Baja",'Mapa de Riesgos'!$AA$53="Menor"),CONCATENATE("R7C",'Mapa de Riesgos'!$O$53),"")</f>
        <v/>
      </c>
      <c r="V42" s="66" t="str">
        <f>IF(AND('Mapa de Riesgos'!$Y$48="Baja",'Mapa de Riesgos'!$AA$48="Moderado"),CONCATENATE("R7C",'Mapa de Riesgos'!$O$48),"")</f>
        <v/>
      </c>
      <c r="W42" s="67" t="str">
        <f>IF(AND('Mapa de Riesgos'!$Y$49="Baja",'Mapa de Riesgos'!$AA$49="Moderado"),CONCATENATE("R7C",'Mapa de Riesgos'!$O$49),"")</f>
        <v/>
      </c>
      <c r="X42" s="67" t="str">
        <f>IF(AND('Mapa de Riesgos'!$Y$50="Baja",'Mapa de Riesgos'!$AA$50="Moderado"),CONCATENATE("R7C",'Mapa de Riesgos'!$O$50),"")</f>
        <v/>
      </c>
      <c r="Y42" s="67" t="str">
        <f>IF(AND('Mapa de Riesgos'!$Y$51="Baja",'Mapa de Riesgos'!$AA$51="Moderado"),CONCATENATE("R7C",'Mapa de Riesgos'!$O$51),"")</f>
        <v/>
      </c>
      <c r="Z42" s="67" t="str">
        <f>IF(AND('Mapa de Riesgos'!$Y$52="Baja",'Mapa de Riesgos'!$AA$52="Moderado"),CONCATENATE("R7C",'Mapa de Riesgos'!$O$52),"")</f>
        <v/>
      </c>
      <c r="AA42" s="68" t="str">
        <f>IF(AND('Mapa de Riesgos'!$Y$53="Baja",'Mapa de Riesgos'!$AA$53="Moderado"),CONCATENATE("R7C",'Mapa de Riesgos'!$O$53),"")</f>
        <v/>
      </c>
      <c r="AB42" s="51" t="str">
        <f>IF(AND('Mapa de Riesgos'!$Y$48="Baja",'Mapa de Riesgos'!$AA$48="Mayor"),CONCATENATE("R7C",'Mapa de Riesgos'!$O$48),"")</f>
        <v/>
      </c>
      <c r="AC42" s="52" t="str">
        <f>IF(AND('Mapa de Riesgos'!$Y$49="Baja",'Mapa de Riesgos'!$AA$49="Mayor"),CONCATENATE("R7C",'Mapa de Riesgos'!$O$49),"")</f>
        <v/>
      </c>
      <c r="AD42" s="52" t="str">
        <f>IF(AND('Mapa de Riesgos'!$Y$50="Baja",'Mapa de Riesgos'!$AA$50="Mayor"),CONCATENATE("R7C",'Mapa de Riesgos'!$O$50),"")</f>
        <v/>
      </c>
      <c r="AE42" s="52" t="str">
        <f>IF(AND('Mapa de Riesgos'!$Y$51="Baja",'Mapa de Riesgos'!$AA$51="Mayor"),CONCATENATE("R7C",'Mapa de Riesgos'!$O$51),"")</f>
        <v/>
      </c>
      <c r="AF42" s="52" t="str">
        <f>IF(AND('Mapa de Riesgos'!$Y$52="Baja",'Mapa de Riesgos'!$AA$52="Mayor"),CONCATENATE("R7C",'Mapa de Riesgos'!$O$52),"")</f>
        <v/>
      </c>
      <c r="AG42" s="53" t="str">
        <f>IF(AND('Mapa de Riesgos'!$Y$53="Baja",'Mapa de Riesgos'!$AA$53="Mayor"),CONCATENATE("R7C",'Mapa de Riesgos'!$O$53),"")</f>
        <v/>
      </c>
      <c r="AH42" s="54" t="str">
        <f>IF(AND('Mapa de Riesgos'!$Y$48="Baja",'Mapa de Riesgos'!$AA$48="Catastrófico"),CONCATENATE("R7C",'Mapa de Riesgos'!$O$48),"")</f>
        <v/>
      </c>
      <c r="AI42" s="55" t="str">
        <f>IF(AND('Mapa de Riesgos'!$Y$49="Baja",'Mapa de Riesgos'!$AA$49="Catastrófico"),CONCATENATE("R7C",'Mapa de Riesgos'!$O$49),"")</f>
        <v/>
      </c>
      <c r="AJ42" s="55" t="str">
        <f>IF(AND('Mapa de Riesgos'!$Y$50="Baja",'Mapa de Riesgos'!$AA$50="Catastrófico"),CONCATENATE("R7C",'Mapa de Riesgos'!$O$50),"")</f>
        <v/>
      </c>
      <c r="AK42" s="55" t="str">
        <f>IF(AND('Mapa de Riesgos'!$Y$51="Baja",'Mapa de Riesgos'!$AA$51="Catastrófico"),CONCATENATE("R7C",'Mapa de Riesgos'!$O$51),"")</f>
        <v/>
      </c>
      <c r="AL42" s="55" t="str">
        <f>IF(AND('Mapa de Riesgos'!$Y$52="Baja",'Mapa de Riesgos'!$AA$52="Catastrófico"),CONCATENATE("R7C",'Mapa de Riesgos'!$O$52),"")</f>
        <v/>
      </c>
      <c r="AM42" s="56" t="str">
        <f>IF(AND('Mapa de Riesgos'!$Y$53="Baja",'Mapa de Riesgos'!$AA$53="Catastrófico"),CONCATENATE("R7C",'Mapa de Riesgos'!$O$53),"")</f>
        <v/>
      </c>
      <c r="AN42" s="82"/>
      <c r="AO42" s="573"/>
      <c r="AP42" s="574"/>
      <c r="AQ42" s="574"/>
      <c r="AR42" s="574"/>
      <c r="AS42" s="574"/>
      <c r="AT42" s="575"/>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c r="A43" s="82"/>
      <c r="B43" s="501"/>
      <c r="C43" s="501"/>
      <c r="D43" s="502"/>
      <c r="E43" s="542"/>
      <c r="F43" s="543"/>
      <c r="G43" s="543"/>
      <c r="H43" s="543"/>
      <c r="I43" s="543"/>
      <c r="J43" s="75" t="str">
        <f>IF(AND('Mapa de Riesgos'!$Y$54="Baja",'Mapa de Riesgos'!$AA$54="Leve"),CONCATENATE("R8C",'Mapa de Riesgos'!$O$54),"")</f>
        <v/>
      </c>
      <c r="K43" s="76" t="str">
        <f>IF(AND('Mapa de Riesgos'!$Y$55="Baja",'Mapa de Riesgos'!$AA$55="Leve"),CONCATENATE("R8C",'Mapa de Riesgos'!$O$55),"")</f>
        <v/>
      </c>
      <c r="L43" s="76" t="str">
        <f>IF(AND('Mapa de Riesgos'!$Y$56="Baja",'Mapa de Riesgos'!$AA$56="Leve"),CONCATENATE("R8C",'Mapa de Riesgos'!$O$56),"")</f>
        <v/>
      </c>
      <c r="M43" s="76" t="str">
        <f>IF(AND('Mapa de Riesgos'!$Y$57="Baja",'Mapa de Riesgos'!$AA$57="Leve"),CONCATENATE("R8C",'Mapa de Riesgos'!$O$57),"")</f>
        <v/>
      </c>
      <c r="N43" s="76" t="str">
        <f>IF(AND('Mapa de Riesgos'!$Y$58="Baja",'Mapa de Riesgos'!$AA$58="Leve"),CONCATENATE("R8C",'Mapa de Riesgos'!$O$58),"")</f>
        <v/>
      </c>
      <c r="O43" s="77" t="str">
        <f>IF(AND('Mapa de Riesgos'!$Y$59="Baja",'Mapa de Riesgos'!$AA$59="Leve"),CONCATENATE("R8C",'Mapa de Riesgos'!$O$59),"")</f>
        <v/>
      </c>
      <c r="P43" s="66" t="str">
        <f>IF(AND('Mapa de Riesgos'!$Y$54="Baja",'Mapa de Riesgos'!$AA$54="Menor"),CONCATENATE("R8C",'Mapa de Riesgos'!$O$54),"")</f>
        <v/>
      </c>
      <c r="Q43" s="67" t="str">
        <f>IF(AND('Mapa de Riesgos'!$Y$55="Baja",'Mapa de Riesgos'!$AA$55="Menor"),CONCATENATE("R8C",'Mapa de Riesgos'!$O$55),"")</f>
        <v/>
      </c>
      <c r="R43" s="67" t="str">
        <f>IF(AND('Mapa de Riesgos'!$Y$56="Baja",'Mapa de Riesgos'!$AA$56="Menor"),CONCATENATE("R8C",'Mapa de Riesgos'!$O$56),"")</f>
        <v/>
      </c>
      <c r="S43" s="67" t="str">
        <f>IF(AND('Mapa de Riesgos'!$Y$57="Baja",'Mapa de Riesgos'!$AA$57="Menor"),CONCATENATE("R8C",'Mapa de Riesgos'!$O$57),"")</f>
        <v/>
      </c>
      <c r="T43" s="67" t="str">
        <f>IF(AND('Mapa de Riesgos'!$Y$58="Baja",'Mapa de Riesgos'!$AA$58="Menor"),CONCATENATE("R8C",'Mapa de Riesgos'!$O$58),"")</f>
        <v/>
      </c>
      <c r="U43" s="68" t="str">
        <f>IF(AND('Mapa de Riesgos'!$Y$59="Baja",'Mapa de Riesgos'!$AA$59="Menor"),CONCATENATE("R8C",'Mapa de Riesgos'!$O$59),"")</f>
        <v/>
      </c>
      <c r="V43" s="66" t="str">
        <f>IF(AND('Mapa de Riesgos'!$Y$54="Baja",'Mapa de Riesgos'!$AA$54="Moderado"),CONCATENATE("R8C",'Mapa de Riesgos'!$O$54),"")</f>
        <v/>
      </c>
      <c r="W43" s="67" t="str">
        <f>IF(AND('Mapa de Riesgos'!$Y$55="Baja",'Mapa de Riesgos'!$AA$55="Moderado"),CONCATENATE("R8C",'Mapa de Riesgos'!$O$55),"")</f>
        <v/>
      </c>
      <c r="X43" s="67" t="str">
        <f>IF(AND('Mapa de Riesgos'!$Y$56="Baja",'Mapa de Riesgos'!$AA$56="Moderado"),CONCATENATE("R8C",'Mapa de Riesgos'!$O$56),"")</f>
        <v/>
      </c>
      <c r="Y43" s="67" t="str">
        <f>IF(AND('Mapa de Riesgos'!$Y$57="Baja",'Mapa de Riesgos'!$AA$57="Moderado"),CONCATENATE("R8C",'Mapa de Riesgos'!$O$57),"")</f>
        <v/>
      </c>
      <c r="Z43" s="67" t="str">
        <f>IF(AND('Mapa de Riesgos'!$Y$58="Baja",'Mapa de Riesgos'!$AA$58="Moderado"),CONCATENATE("R8C",'Mapa de Riesgos'!$O$58),"")</f>
        <v/>
      </c>
      <c r="AA43" s="68" t="str">
        <f>IF(AND('Mapa de Riesgos'!$Y$59="Baja",'Mapa de Riesgos'!$AA$59="Moderado"),CONCATENATE("R8C",'Mapa de Riesgos'!$O$59),"")</f>
        <v/>
      </c>
      <c r="AB43" s="51" t="str">
        <f>IF(AND('Mapa de Riesgos'!$Y$54="Baja",'Mapa de Riesgos'!$AA$54="Mayor"),CONCATENATE("R8C",'Mapa de Riesgos'!$O$54),"")</f>
        <v/>
      </c>
      <c r="AC43" s="52" t="str">
        <f>IF(AND('Mapa de Riesgos'!$Y$55="Baja",'Mapa de Riesgos'!$AA$55="Mayor"),CONCATENATE("R8C",'Mapa de Riesgos'!$O$55),"")</f>
        <v/>
      </c>
      <c r="AD43" s="52" t="str">
        <f>IF(AND('Mapa de Riesgos'!$Y$56="Baja",'Mapa de Riesgos'!$AA$56="Mayor"),CONCATENATE("R8C",'Mapa de Riesgos'!$O$56),"")</f>
        <v/>
      </c>
      <c r="AE43" s="52" t="str">
        <f>IF(AND('Mapa de Riesgos'!$Y$57="Baja",'Mapa de Riesgos'!$AA$57="Mayor"),CONCATENATE("R8C",'Mapa de Riesgos'!$O$57),"")</f>
        <v/>
      </c>
      <c r="AF43" s="52" t="str">
        <f>IF(AND('Mapa de Riesgos'!$Y$58="Baja",'Mapa de Riesgos'!$AA$58="Mayor"),CONCATENATE("R8C",'Mapa de Riesgos'!$O$58),"")</f>
        <v/>
      </c>
      <c r="AG43" s="53" t="str">
        <f>IF(AND('Mapa de Riesgos'!$Y$59="Baja",'Mapa de Riesgos'!$AA$59="Mayor"),CONCATENATE("R8C",'Mapa de Riesgos'!$O$59),"")</f>
        <v/>
      </c>
      <c r="AH43" s="54" t="str">
        <f>IF(AND('Mapa de Riesgos'!$Y$54="Baja",'Mapa de Riesgos'!$AA$54="Catastrófico"),CONCATENATE("R8C",'Mapa de Riesgos'!$O$54),"")</f>
        <v/>
      </c>
      <c r="AI43" s="55" t="str">
        <f>IF(AND('Mapa de Riesgos'!$Y$55="Baja",'Mapa de Riesgos'!$AA$55="Catastrófico"),CONCATENATE("R8C",'Mapa de Riesgos'!$O$55),"")</f>
        <v/>
      </c>
      <c r="AJ43" s="55" t="str">
        <f>IF(AND('Mapa de Riesgos'!$Y$56="Baja",'Mapa de Riesgos'!$AA$56="Catastrófico"),CONCATENATE("R8C",'Mapa de Riesgos'!$O$56),"")</f>
        <v/>
      </c>
      <c r="AK43" s="55" t="str">
        <f>IF(AND('Mapa de Riesgos'!$Y$57="Baja",'Mapa de Riesgos'!$AA$57="Catastrófico"),CONCATENATE("R8C",'Mapa de Riesgos'!$O$57),"")</f>
        <v/>
      </c>
      <c r="AL43" s="55" t="str">
        <f>IF(AND('Mapa de Riesgos'!$Y$58="Baja",'Mapa de Riesgos'!$AA$58="Catastrófico"),CONCATENATE("R8C",'Mapa de Riesgos'!$O$58),"")</f>
        <v/>
      </c>
      <c r="AM43" s="56" t="str">
        <f>IF(AND('Mapa de Riesgos'!$Y$59="Baja",'Mapa de Riesgos'!$AA$59="Catastrófico"),CONCATENATE("R8C",'Mapa de Riesgos'!$O$59),"")</f>
        <v/>
      </c>
      <c r="AN43" s="82"/>
      <c r="AO43" s="573"/>
      <c r="AP43" s="574"/>
      <c r="AQ43" s="574"/>
      <c r="AR43" s="574"/>
      <c r="AS43" s="574"/>
      <c r="AT43" s="575"/>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c r="A44" s="82"/>
      <c r="B44" s="501"/>
      <c r="C44" s="501"/>
      <c r="D44" s="502"/>
      <c r="E44" s="542"/>
      <c r="F44" s="543"/>
      <c r="G44" s="543"/>
      <c r="H44" s="543"/>
      <c r="I44" s="543"/>
      <c r="J44" s="75" t="str">
        <f>IF(AND('Mapa de Riesgos'!$Y$60="Baja",'Mapa de Riesgos'!$AA$60="Leve"),CONCATENATE("R9C",'Mapa de Riesgos'!$O$60),"")</f>
        <v/>
      </c>
      <c r="K44" s="76" t="str">
        <f>IF(AND('Mapa de Riesgos'!$Y$61="Baja",'Mapa de Riesgos'!$AA$61="Leve"),CONCATENATE("R9C",'Mapa de Riesgos'!$O$61),"")</f>
        <v/>
      </c>
      <c r="L44" s="76" t="str">
        <f>IF(AND('Mapa de Riesgos'!$Y$62="Baja",'Mapa de Riesgos'!$AA$62="Leve"),CONCATENATE("R9C",'Mapa de Riesgos'!$O$62),"")</f>
        <v/>
      </c>
      <c r="M44" s="76" t="str">
        <f>IF(AND('Mapa de Riesgos'!$Y$63="Baja",'Mapa de Riesgos'!$AA$63="Leve"),CONCATENATE("R9C",'Mapa de Riesgos'!$O$63),"")</f>
        <v/>
      </c>
      <c r="N44" s="76" t="str">
        <f>IF(AND('Mapa de Riesgos'!$Y$64="Baja",'Mapa de Riesgos'!$AA$64="Leve"),CONCATENATE("R9C",'Mapa de Riesgos'!$O$64),"")</f>
        <v/>
      </c>
      <c r="O44" s="77" t="str">
        <f>IF(AND('Mapa de Riesgos'!$Y$65="Baja",'Mapa de Riesgos'!$AA$65="Leve"),CONCATENATE("R9C",'Mapa de Riesgos'!$O$65),"")</f>
        <v/>
      </c>
      <c r="P44" s="66" t="str">
        <f>IF(AND('Mapa de Riesgos'!$Y$60="Baja",'Mapa de Riesgos'!$AA$60="Menor"),CONCATENATE("R9C",'Mapa de Riesgos'!$O$60),"")</f>
        <v/>
      </c>
      <c r="Q44" s="67" t="str">
        <f>IF(AND('Mapa de Riesgos'!$Y$61="Baja",'Mapa de Riesgos'!$AA$61="Menor"),CONCATENATE("R9C",'Mapa de Riesgos'!$O$61),"")</f>
        <v/>
      </c>
      <c r="R44" s="67" t="str">
        <f>IF(AND('Mapa de Riesgos'!$Y$62="Baja",'Mapa de Riesgos'!$AA$62="Menor"),CONCATENATE("R9C",'Mapa de Riesgos'!$O$62),"")</f>
        <v/>
      </c>
      <c r="S44" s="67" t="str">
        <f>IF(AND('Mapa de Riesgos'!$Y$63="Baja",'Mapa de Riesgos'!$AA$63="Menor"),CONCATENATE("R9C",'Mapa de Riesgos'!$O$63),"")</f>
        <v/>
      </c>
      <c r="T44" s="67" t="str">
        <f>IF(AND('Mapa de Riesgos'!$Y$64="Baja",'Mapa de Riesgos'!$AA$64="Menor"),CONCATENATE("R9C",'Mapa de Riesgos'!$O$64),"")</f>
        <v/>
      </c>
      <c r="U44" s="68" t="str">
        <f>IF(AND('Mapa de Riesgos'!$Y$65="Baja",'Mapa de Riesgos'!$AA$65="Menor"),CONCATENATE("R9C",'Mapa de Riesgos'!$O$65),"")</f>
        <v/>
      </c>
      <c r="V44" s="66" t="str">
        <f>IF(AND('Mapa de Riesgos'!$Y$60="Baja",'Mapa de Riesgos'!$AA$60="Moderado"),CONCATENATE("R9C",'Mapa de Riesgos'!$O$60),"")</f>
        <v/>
      </c>
      <c r="W44" s="67" t="str">
        <f>IF(AND('Mapa de Riesgos'!$Y$61="Baja",'Mapa de Riesgos'!$AA$61="Moderado"),CONCATENATE("R9C",'Mapa de Riesgos'!$O$61),"")</f>
        <v/>
      </c>
      <c r="X44" s="67" t="str">
        <f>IF(AND('Mapa de Riesgos'!$Y$62="Baja",'Mapa de Riesgos'!$AA$62="Moderado"),CONCATENATE("R9C",'Mapa de Riesgos'!$O$62),"")</f>
        <v/>
      </c>
      <c r="Y44" s="67" t="str">
        <f>IF(AND('Mapa de Riesgos'!$Y$63="Baja",'Mapa de Riesgos'!$AA$63="Moderado"),CONCATENATE("R9C",'Mapa de Riesgos'!$O$63),"")</f>
        <v/>
      </c>
      <c r="Z44" s="67" t="str">
        <f>IF(AND('Mapa de Riesgos'!$Y$64="Baja",'Mapa de Riesgos'!$AA$64="Moderado"),CONCATENATE("R9C",'Mapa de Riesgos'!$O$64),"")</f>
        <v/>
      </c>
      <c r="AA44" s="68" t="str">
        <f>IF(AND('Mapa de Riesgos'!$Y$65="Baja",'Mapa de Riesgos'!$AA$65="Moderado"),CONCATENATE("R9C",'Mapa de Riesgos'!$O$65),"")</f>
        <v/>
      </c>
      <c r="AB44" s="51" t="str">
        <f>IF(AND('Mapa de Riesgos'!$Y$60="Baja",'Mapa de Riesgos'!$AA$60="Mayor"),CONCATENATE("R9C",'Mapa de Riesgos'!$O$60),"")</f>
        <v/>
      </c>
      <c r="AC44" s="52" t="str">
        <f>IF(AND('Mapa de Riesgos'!$Y$61="Baja",'Mapa de Riesgos'!$AA$61="Mayor"),CONCATENATE("R9C",'Mapa de Riesgos'!$O$61),"")</f>
        <v/>
      </c>
      <c r="AD44" s="52" t="str">
        <f>IF(AND('Mapa de Riesgos'!$Y$62="Baja",'Mapa de Riesgos'!$AA$62="Mayor"),CONCATENATE("R9C",'Mapa de Riesgos'!$O$62),"")</f>
        <v/>
      </c>
      <c r="AE44" s="52" t="str">
        <f>IF(AND('Mapa de Riesgos'!$Y$63="Baja",'Mapa de Riesgos'!$AA$63="Mayor"),CONCATENATE("R9C",'Mapa de Riesgos'!$O$63),"")</f>
        <v/>
      </c>
      <c r="AF44" s="52" t="str">
        <f>IF(AND('Mapa de Riesgos'!$Y$64="Baja",'Mapa de Riesgos'!$AA$64="Mayor"),CONCATENATE("R9C",'Mapa de Riesgos'!$O$64),"")</f>
        <v/>
      </c>
      <c r="AG44" s="53" t="str">
        <f>IF(AND('Mapa de Riesgos'!$Y$65="Baja",'Mapa de Riesgos'!$AA$65="Mayor"),CONCATENATE("R9C",'Mapa de Riesgos'!$O$65),"")</f>
        <v/>
      </c>
      <c r="AH44" s="54" t="str">
        <f>IF(AND('Mapa de Riesgos'!$Y$60="Baja",'Mapa de Riesgos'!$AA$60="Catastrófico"),CONCATENATE("R9C",'Mapa de Riesgos'!$O$60),"")</f>
        <v/>
      </c>
      <c r="AI44" s="55" t="str">
        <f>IF(AND('Mapa de Riesgos'!$Y$61="Baja",'Mapa de Riesgos'!$AA$61="Catastrófico"),CONCATENATE("R9C",'Mapa de Riesgos'!$O$61),"")</f>
        <v/>
      </c>
      <c r="AJ44" s="55" t="str">
        <f>IF(AND('Mapa de Riesgos'!$Y$62="Baja",'Mapa de Riesgos'!$AA$62="Catastrófico"),CONCATENATE("R9C",'Mapa de Riesgos'!$O$62),"")</f>
        <v/>
      </c>
      <c r="AK44" s="55" t="str">
        <f>IF(AND('Mapa de Riesgos'!$Y$63="Baja",'Mapa de Riesgos'!$AA$63="Catastrófico"),CONCATENATE("R9C",'Mapa de Riesgos'!$O$63),"")</f>
        <v/>
      </c>
      <c r="AL44" s="55" t="str">
        <f>IF(AND('Mapa de Riesgos'!$Y$64="Baja",'Mapa de Riesgos'!$AA$64="Catastrófico"),CONCATENATE("R9C",'Mapa de Riesgos'!$O$64),"")</f>
        <v/>
      </c>
      <c r="AM44" s="56" t="str">
        <f>IF(AND('Mapa de Riesgos'!$Y$65="Baja",'Mapa de Riesgos'!$AA$65="Catastrófico"),CONCATENATE("R9C",'Mapa de Riesgos'!$O$65),"")</f>
        <v/>
      </c>
      <c r="AN44" s="82"/>
      <c r="AO44" s="573"/>
      <c r="AP44" s="574"/>
      <c r="AQ44" s="574"/>
      <c r="AR44" s="574"/>
      <c r="AS44" s="574"/>
      <c r="AT44" s="575"/>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c r="A45" s="82"/>
      <c r="B45" s="501"/>
      <c r="C45" s="501"/>
      <c r="D45" s="502"/>
      <c r="E45" s="545"/>
      <c r="F45" s="546"/>
      <c r="G45" s="546"/>
      <c r="H45" s="546"/>
      <c r="I45" s="546"/>
      <c r="J45" s="78" t="str">
        <f>IF(AND('Mapa de Riesgos'!$Y$66="Baja",'Mapa de Riesgos'!$AA$66="Leve"),CONCATENATE("R10C",'Mapa de Riesgos'!$O$66),"")</f>
        <v/>
      </c>
      <c r="K45" s="79" t="str">
        <f>IF(AND('Mapa de Riesgos'!$Y$67="Baja",'Mapa de Riesgos'!$AA$67="Leve"),CONCATENATE("R10C",'Mapa de Riesgos'!$O$67),"")</f>
        <v/>
      </c>
      <c r="L45" s="79" t="str">
        <f>IF(AND('Mapa de Riesgos'!$Y$68="Baja",'Mapa de Riesgos'!$AA$68="Leve"),CONCATENATE("R10C",'Mapa de Riesgos'!$O$68),"")</f>
        <v/>
      </c>
      <c r="M45" s="79" t="str">
        <f>IF(AND('Mapa de Riesgos'!$Y$69="Baja",'Mapa de Riesgos'!$AA$69="Leve"),CONCATENATE("R10C",'Mapa de Riesgos'!$O$69),"")</f>
        <v/>
      </c>
      <c r="N45" s="79" t="str">
        <f>IF(AND('Mapa de Riesgos'!$Y$70="Baja",'Mapa de Riesgos'!$AA$70="Leve"),CONCATENATE("R10C",'Mapa de Riesgos'!$O$70),"")</f>
        <v/>
      </c>
      <c r="O45" s="80" t="str">
        <f>IF(AND('Mapa de Riesgos'!$Y$71="Baja",'Mapa de Riesgos'!$AA$71="Leve"),CONCATENATE("R10C",'Mapa de Riesgos'!$O$71),"")</f>
        <v/>
      </c>
      <c r="P45" s="66" t="str">
        <f>IF(AND('Mapa de Riesgos'!$Y$66="Baja",'Mapa de Riesgos'!$AA$66="Menor"),CONCATENATE("R10C",'Mapa de Riesgos'!$O$66),"")</f>
        <v/>
      </c>
      <c r="Q45" s="67" t="str">
        <f>IF(AND('Mapa de Riesgos'!$Y$67="Baja",'Mapa de Riesgos'!$AA$67="Menor"),CONCATENATE("R10C",'Mapa de Riesgos'!$O$67),"")</f>
        <v/>
      </c>
      <c r="R45" s="67" t="str">
        <f>IF(AND('Mapa de Riesgos'!$Y$68="Baja",'Mapa de Riesgos'!$AA$68="Menor"),CONCATENATE("R10C",'Mapa de Riesgos'!$O$68),"")</f>
        <v/>
      </c>
      <c r="S45" s="67" t="str">
        <f>IF(AND('Mapa de Riesgos'!$Y$69="Baja",'Mapa de Riesgos'!$AA$69="Menor"),CONCATENATE("R10C",'Mapa de Riesgos'!$O$69),"")</f>
        <v/>
      </c>
      <c r="T45" s="67" t="str">
        <f>IF(AND('Mapa de Riesgos'!$Y$70="Baja",'Mapa de Riesgos'!$AA$70="Menor"),CONCATENATE("R10C",'Mapa de Riesgos'!$O$70),"")</f>
        <v/>
      </c>
      <c r="U45" s="68" t="str">
        <f>IF(AND('Mapa de Riesgos'!$Y$71="Baja",'Mapa de Riesgos'!$AA$71="Menor"),CONCATENATE("R10C",'Mapa de Riesgos'!$O$71),"")</f>
        <v/>
      </c>
      <c r="V45" s="69" t="str">
        <f>IF(AND('Mapa de Riesgos'!$Y$66="Baja",'Mapa de Riesgos'!$AA$66="Moderado"),CONCATENATE("R10C",'Mapa de Riesgos'!$O$66),"")</f>
        <v/>
      </c>
      <c r="W45" s="70" t="str">
        <f>IF(AND('Mapa de Riesgos'!$Y$67="Baja",'Mapa de Riesgos'!$AA$67="Moderado"),CONCATENATE("R10C",'Mapa de Riesgos'!$O$67),"")</f>
        <v/>
      </c>
      <c r="X45" s="70" t="str">
        <f>IF(AND('Mapa de Riesgos'!$Y$68="Baja",'Mapa de Riesgos'!$AA$68="Moderado"),CONCATENATE("R10C",'Mapa de Riesgos'!$O$68),"")</f>
        <v/>
      </c>
      <c r="Y45" s="70" t="str">
        <f>IF(AND('Mapa de Riesgos'!$Y$69="Baja",'Mapa de Riesgos'!$AA$69="Moderado"),CONCATENATE("R10C",'Mapa de Riesgos'!$O$69),"")</f>
        <v/>
      </c>
      <c r="Z45" s="70" t="str">
        <f>IF(AND('Mapa de Riesgos'!$Y$70="Baja",'Mapa de Riesgos'!$AA$70="Moderado"),CONCATENATE("R10C",'Mapa de Riesgos'!$O$70),"")</f>
        <v/>
      </c>
      <c r="AA45" s="71" t="str">
        <f>IF(AND('Mapa de Riesgos'!$Y$71="Baja",'Mapa de Riesgos'!$AA$71="Moderado"),CONCATENATE("R10C",'Mapa de Riesgos'!$O$71),"")</f>
        <v/>
      </c>
      <c r="AB45" s="57" t="str">
        <f>IF(AND('Mapa de Riesgos'!$Y$66="Baja",'Mapa de Riesgos'!$AA$66="Mayor"),CONCATENATE("R10C",'Mapa de Riesgos'!$O$66),"")</f>
        <v/>
      </c>
      <c r="AC45" s="58" t="str">
        <f>IF(AND('Mapa de Riesgos'!$Y$67="Baja",'Mapa de Riesgos'!$AA$67="Mayor"),CONCATENATE("R10C",'Mapa de Riesgos'!$O$67),"")</f>
        <v/>
      </c>
      <c r="AD45" s="58" t="str">
        <f>IF(AND('Mapa de Riesgos'!$Y$68="Baja",'Mapa de Riesgos'!$AA$68="Mayor"),CONCATENATE("R10C",'Mapa de Riesgos'!$O$68),"")</f>
        <v/>
      </c>
      <c r="AE45" s="58" t="str">
        <f>IF(AND('Mapa de Riesgos'!$Y$69="Baja",'Mapa de Riesgos'!$AA$69="Mayor"),CONCATENATE("R10C",'Mapa de Riesgos'!$O$69),"")</f>
        <v/>
      </c>
      <c r="AF45" s="58" t="str">
        <f>IF(AND('Mapa de Riesgos'!$Y$70="Baja",'Mapa de Riesgos'!$AA$70="Mayor"),CONCATENATE("R10C",'Mapa de Riesgos'!$O$70),"")</f>
        <v/>
      </c>
      <c r="AG45" s="59" t="str">
        <f>IF(AND('Mapa de Riesgos'!$Y$71="Baja",'Mapa de Riesgos'!$AA$71="Mayor"),CONCATENATE("R10C",'Mapa de Riesgos'!$O$71),"")</f>
        <v/>
      </c>
      <c r="AH45" s="60" t="str">
        <f>IF(AND('Mapa de Riesgos'!$Y$66="Baja",'Mapa de Riesgos'!$AA$66="Catastrófico"),CONCATENATE("R10C",'Mapa de Riesgos'!$O$66),"")</f>
        <v/>
      </c>
      <c r="AI45" s="61" t="str">
        <f>IF(AND('Mapa de Riesgos'!$Y$67="Baja",'Mapa de Riesgos'!$AA$67="Catastrófico"),CONCATENATE("R10C",'Mapa de Riesgos'!$O$67),"")</f>
        <v/>
      </c>
      <c r="AJ45" s="61" t="str">
        <f>IF(AND('Mapa de Riesgos'!$Y$68="Baja",'Mapa de Riesgos'!$AA$68="Catastrófico"),CONCATENATE("R10C",'Mapa de Riesgos'!$O$68),"")</f>
        <v/>
      </c>
      <c r="AK45" s="61" t="str">
        <f>IF(AND('Mapa de Riesgos'!$Y$69="Baja",'Mapa de Riesgos'!$AA$69="Catastrófico"),CONCATENATE("R10C",'Mapa de Riesgos'!$O$69),"")</f>
        <v/>
      </c>
      <c r="AL45" s="61" t="str">
        <f>IF(AND('Mapa de Riesgos'!$Y$70="Baja",'Mapa de Riesgos'!$AA$70="Catastrófico"),CONCATENATE("R10C",'Mapa de Riesgos'!$O$70),"")</f>
        <v/>
      </c>
      <c r="AM45" s="62" t="str">
        <f>IF(AND('Mapa de Riesgos'!$Y$71="Baja",'Mapa de Riesgos'!$AA$71="Catastrófico"),CONCATENATE("R10C",'Mapa de Riesgos'!$O$71),"")</f>
        <v/>
      </c>
      <c r="AN45" s="82"/>
      <c r="AO45" s="576"/>
      <c r="AP45" s="577"/>
      <c r="AQ45" s="577"/>
      <c r="AR45" s="577"/>
      <c r="AS45" s="577"/>
      <c r="AT45" s="578"/>
    </row>
    <row r="46" spans="1:80" ht="46.5" customHeight="1">
      <c r="A46" s="82"/>
      <c r="B46" s="501"/>
      <c r="C46" s="501"/>
      <c r="D46" s="502"/>
      <c r="E46" s="539" t="s">
        <v>204</v>
      </c>
      <c r="F46" s="540"/>
      <c r="G46" s="540"/>
      <c r="H46" s="540"/>
      <c r="I46" s="541"/>
      <c r="J46" s="72" t="str">
        <f>IF(AND('Mapa de Riesgos'!$Y$12="Muy Baja",'Mapa de Riesgos'!$AA$12="Leve"),CONCATENATE("R1C",'Mapa de Riesgos'!$O$12),"")</f>
        <v/>
      </c>
      <c r="K46" s="73" t="str">
        <f>IF(AND('Mapa de Riesgos'!$Y$13="Muy Baja",'Mapa de Riesgos'!$AA$13="Leve"),CONCATENATE("R1C",'Mapa de Riesgos'!$O$13),"")</f>
        <v/>
      </c>
      <c r="L46" s="73" t="str">
        <f>IF(AND('Mapa de Riesgos'!$Y$14="Muy Baja",'Mapa de Riesgos'!$AA$14="Leve"),CONCATENATE("R1C",'Mapa de Riesgos'!$O$14),"")</f>
        <v/>
      </c>
      <c r="M46" s="73" t="str">
        <f>IF(AND('Mapa de Riesgos'!$Y$15="Muy Baja",'Mapa de Riesgos'!$AA$15="Leve"),CONCATENATE("R1C",'Mapa de Riesgos'!$O$15),"")</f>
        <v/>
      </c>
      <c r="N46" s="73" t="str">
        <f>IF(AND('Mapa de Riesgos'!$Y$16="Muy Baja",'Mapa de Riesgos'!$AA$16="Leve"),CONCATENATE("R1C",'Mapa de Riesgos'!$O$16),"")</f>
        <v/>
      </c>
      <c r="O46" s="74" t="str">
        <f>IF(AND('Mapa de Riesgos'!$Y$17="Muy Baja",'Mapa de Riesgos'!$AA$17="Leve"),CONCATENATE("R1C",'Mapa de Riesgos'!$O$17),"")</f>
        <v/>
      </c>
      <c r="P46" s="72" t="str">
        <f>IF(AND('Mapa de Riesgos'!$Y$12="Muy Baja",'Mapa de Riesgos'!$AA$12="Menor"),CONCATENATE("R1C",'Mapa de Riesgos'!$O$12),"")</f>
        <v/>
      </c>
      <c r="Q46" s="73" t="str">
        <f>IF(AND('Mapa de Riesgos'!$Y$13="Muy Baja",'Mapa de Riesgos'!$AA$13="Menor"),CONCATENATE("R1C",'Mapa de Riesgos'!$O$13),"")</f>
        <v/>
      </c>
      <c r="R46" s="73" t="str">
        <f>IF(AND('Mapa de Riesgos'!$Y$14="Muy Baja",'Mapa de Riesgos'!$AA$14="Menor"),CONCATENATE("R1C",'Mapa de Riesgos'!$O$14),"")</f>
        <v/>
      </c>
      <c r="S46" s="73" t="str">
        <f>IF(AND('Mapa de Riesgos'!$Y$15="Muy Baja",'Mapa de Riesgos'!$AA$15="Menor"),CONCATENATE("R1C",'Mapa de Riesgos'!$O$15),"")</f>
        <v/>
      </c>
      <c r="T46" s="73" t="str">
        <f>IF(AND('Mapa de Riesgos'!$Y$16="Muy Baja",'Mapa de Riesgos'!$AA$16="Menor"),CONCATENATE("R1C",'Mapa de Riesgos'!$O$16),"")</f>
        <v/>
      </c>
      <c r="U46" s="74" t="str">
        <f>IF(AND('Mapa de Riesgos'!$Y$17="Muy Baja",'Mapa de Riesgos'!$AA$17="Menor"),CONCATENATE("R1C",'Mapa de Riesgos'!$O$17),"")</f>
        <v/>
      </c>
      <c r="V46" s="63" t="str">
        <f>IF(AND('Mapa de Riesgos'!$Y$12="Muy Baja",'Mapa de Riesgos'!$AA$12="Moderado"),CONCATENATE("R1C",'Mapa de Riesgos'!$O$12),"")</f>
        <v/>
      </c>
      <c r="W46" s="81" t="str">
        <f>IF(AND('Mapa de Riesgos'!$Y$13="Muy Baja",'Mapa de Riesgos'!$AA$13="Moderado"),CONCATENATE("R1C",'Mapa de Riesgos'!$O$13),"")</f>
        <v/>
      </c>
      <c r="X46" s="64" t="str">
        <f>IF(AND('Mapa de Riesgos'!$Y$14="Muy Baja",'Mapa de Riesgos'!$AA$14="Moderado"),CONCATENATE("R1C",'Mapa de Riesgos'!$O$14),"")</f>
        <v/>
      </c>
      <c r="Y46" s="64" t="str">
        <f>IF(AND('Mapa de Riesgos'!$Y$15="Muy Baja",'Mapa de Riesgos'!$AA$15="Moderado"),CONCATENATE("R1C",'Mapa de Riesgos'!$O$15),"")</f>
        <v/>
      </c>
      <c r="Z46" s="64" t="str">
        <f>IF(AND('Mapa de Riesgos'!$Y$16="Muy Baja",'Mapa de Riesgos'!$AA$16="Moderado"),CONCATENATE("R1C",'Mapa de Riesgos'!$O$16),"")</f>
        <v/>
      </c>
      <c r="AA46" s="65" t="str">
        <f>IF(AND('Mapa de Riesgos'!$Y$17="Muy Baja",'Mapa de Riesgos'!$AA$17="Moderado"),CONCATENATE("R1C",'Mapa de Riesgos'!$O$17),"")</f>
        <v/>
      </c>
      <c r="AB46" s="45" t="str">
        <f>IF(AND('Mapa de Riesgos'!$Y$12="Muy Baja",'Mapa de Riesgos'!$AA$12="Mayor"),CONCATENATE("R1C",'Mapa de Riesgos'!$O$12),"")</f>
        <v/>
      </c>
      <c r="AC46" s="46" t="str">
        <f>IF(AND('Mapa de Riesgos'!$Y$13="Muy Baja",'Mapa de Riesgos'!$AA$13="Mayor"),CONCATENATE("R1C",'Mapa de Riesgos'!$O$13),"")</f>
        <v/>
      </c>
      <c r="AD46" s="46" t="str">
        <f>IF(AND('Mapa de Riesgos'!$Y$14="Muy Baja",'Mapa de Riesgos'!$AA$14="Mayor"),CONCATENATE("R1C",'Mapa de Riesgos'!$O$14),"")</f>
        <v/>
      </c>
      <c r="AE46" s="46" t="str">
        <f>IF(AND('Mapa de Riesgos'!$Y$15="Muy Baja",'Mapa de Riesgos'!$AA$15="Mayor"),CONCATENATE("R1C",'Mapa de Riesgos'!$O$15),"")</f>
        <v/>
      </c>
      <c r="AF46" s="46" t="str">
        <f>IF(AND('Mapa de Riesgos'!$Y$16="Muy Baja",'Mapa de Riesgos'!$AA$16="Mayor"),CONCATENATE("R1C",'Mapa de Riesgos'!$O$16),"")</f>
        <v/>
      </c>
      <c r="AG46" s="47" t="str">
        <f>IF(AND('Mapa de Riesgos'!$Y$17="Muy Baja",'Mapa de Riesgos'!$AA$17="Mayor"),CONCATENATE("R1C",'Mapa de Riesgos'!$O$17),"")</f>
        <v/>
      </c>
      <c r="AH46" s="48" t="str">
        <f>IF(AND('Mapa de Riesgos'!$Y$12="Muy Baja",'Mapa de Riesgos'!$AA$12="Catastrófico"),CONCATENATE("R1C",'Mapa de Riesgos'!$O$12),"")</f>
        <v/>
      </c>
      <c r="AI46" s="49" t="str">
        <f>IF(AND('Mapa de Riesgos'!$Y$13="Muy Baja",'Mapa de Riesgos'!$AA$13="Catastrófico"),CONCATENATE("R1C",'Mapa de Riesgos'!$O$13),"")</f>
        <v/>
      </c>
      <c r="AJ46" s="49" t="str">
        <f>IF(AND('Mapa de Riesgos'!$Y$14="Muy Baja",'Mapa de Riesgos'!$AA$14="Catastrófico"),CONCATENATE("R1C",'Mapa de Riesgos'!$O$14),"")</f>
        <v/>
      </c>
      <c r="AK46" s="49" t="str">
        <f>IF(AND('Mapa de Riesgos'!$Y$15="Muy Baja",'Mapa de Riesgos'!$AA$15="Catastrófico"),CONCATENATE("R1C",'Mapa de Riesgos'!$O$15),"")</f>
        <v/>
      </c>
      <c r="AL46" s="49" t="str">
        <f>IF(AND('Mapa de Riesgos'!$Y$16="Muy Baja",'Mapa de Riesgos'!$AA$16="Catastrófico"),CONCATENATE("R1C",'Mapa de Riesgos'!$O$16),"")</f>
        <v/>
      </c>
      <c r="AM46" s="50" t="str">
        <f>IF(AND('Mapa de Riesgos'!$Y$17="Muy Baja",'Mapa de Riesgos'!$AA$17="Catastrófico"),CONCATENATE("R1C",'Mapa de Riesgos'!$O$17),"")</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c r="A47" s="82"/>
      <c r="B47" s="501"/>
      <c r="C47" s="501"/>
      <c r="D47" s="502"/>
      <c r="E47" s="558"/>
      <c r="F47" s="543"/>
      <c r="G47" s="543"/>
      <c r="H47" s="543"/>
      <c r="I47" s="544"/>
      <c r="J47" s="75" t="str">
        <f>IF(AND('Mapa de Riesgos'!$Y$18="Muy Baja",'Mapa de Riesgos'!$AA$18="Leve"),CONCATENATE("R2C",'Mapa de Riesgos'!$O$18),"")</f>
        <v/>
      </c>
      <c r="K47" s="76" t="str">
        <f>IF(AND('Mapa de Riesgos'!$Y$19="Muy Baja",'Mapa de Riesgos'!$AA$19="Leve"),CONCATENATE("R2C",'Mapa de Riesgos'!$O$19),"")</f>
        <v/>
      </c>
      <c r="L47" s="76" t="str">
        <f>IF(AND('Mapa de Riesgos'!$Y$20="Muy Baja",'Mapa de Riesgos'!$AA$20="Leve"),CONCATENATE("R2C",'Mapa de Riesgos'!$O$20),"")</f>
        <v/>
      </c>
      <c r="M47" s="76" t="str">
        <f>IF(AND('Mapa de Riesgos'!$Y$21="Muy Baja",'Mapa de Riesgos'!$AA$21="Leve"),CONCATENATE("R2C",'Mapa de Riesgos'!$O$21),"")</f>
        <v/>
      </c>
      <c r="N47" s="76" t="str">
        <f>IF(AND('Mapa de Riesgos'!$Y$22="Muy Baja",'Mapa de Riesgos'!$AA$22="Leve"),CONCATENATE("R2C",'Mapa de Riesgos'!$O$22),"")</f>
        <v/>
      </c>
      <c r="O47" s="77" t="str">
        <f>IF(AND('Mapa de Riesgos'!$Y$23="Muy Baja",'Mapa de Riesgos'!$AA$23="Leve"),CONCATENATE("R2C",'Mapa de Riesgos'!$O$23),"")</f>
        <v/>
      </c>
      <c r="P47" s="75" t="str">
        <f>IF(AND('Mapa de Riesgos'!$Y$18="Muy Baja",'Mapa de Riesgos'!$AA$18="Menor"),CONCATENATE("R2C",'Mapa de Riesgos'!$O$18),"")</f>
        <v/>
      </c>
      <c r="Q47" s="76" t="str">
        <f>IF(AND('Mapa de Riesgos'!$Y$19="Muy Baja",'Mapa de Riesgos'!$AA$19="Menor"),CONCATENATE("R2C",'Mapa de Riesgos'!$O$19),"")</f>
        <v/>
      </c>
      <c r="R47" s="76" t="str">
        <f>IF(AND('Mapa de Riesgos'!$Y$20="Muy Baja",'Mapa de Riesgos'!$AA$20="Menor"),CONCATENATE("R2C",'Mapa de Riesgos'!$O$20),"")</f>
        <v/>
      </c>
      <c r="S47" s="76" t="str">
        <f>IF(AND('Mapa de Riesgos'!$Y$21="Muy Baja",'Mapa de Riesgos'!$AA$21="Menor"),CONCATENATE("R2C",'Mapa de Riesgos'!$O$21),"")</f>
        <v/>
      </c>
      <c r="T47" s="76" t="str">
        <f>IF(AND('Mapa de Riesgos'!$Y$22="Muy Baja",'Mapa de Riesgos'!$AA$22="Menor"),CONCATENATE("R2C",'Mapa de Riesgos'!$O$22),"")</f>
        <v/>
      </c>
      <c r="U47" s="77" t="str">
        <f>IF(AND('Mapa de Riesgos'!$Y$23="Muy Baja",'Mapa de Riesgos'!$AA$23="Menor"),CONCATENATE("R2C",'Mapa de Riesgos'!$O$23),"")</f>
        <v/>
      </c>
      <c r="V47" s="66" t="str">
        <f>IF(AND('Mapa de Riesgos'!$Y$18="Muy Baja",'Mapa de Riesgos'!$AA$18="Moderado"),CONCATENATE("R2C",'Mapa de Riesgos'!$O$18),"")</f>
        <v/>
      </c>
      <c r="W47" s="67" t="str">
        <f>IF(AND('Mapa de Riesgos'!$Y$19="Muy Baja",'Mapa de Riesgos'!$AA$19="Moderado"),CONCATENATE("R2C",'Mapa de Riesgos'!$O$19),"")</f>
        <v/>
      </c>
      <c r="X47" s="67" t="str">
        <f>IF(AND('Mapa de Riesgos'!$Y$20="Muy Baja",'Mapa de Riesgos'!$AA$20="Moderado"),CONCATENATE("R2C",'Mapa de Riesgos'!$O$20),"")</f>
        <v/>
      </c>
      <c r="Y47" s="67" t="str">
        <f>IF(AND('Mapa de Riesgos'!$Y$21="Muy Baja",'Mapa de Riesgos'!$AA$21="Moderado"),CONCATENATE("R2C",'Mapa de Riesgos'!$O$21),"")</f>
        <v/>
      </c>
      <c r="Z47" s="67" t="str">
        <f>IF(AND('Mapa de Riesgos'!$Y$22="Muy Baja",'Mapa de Riesgos'!$AA$22="Moderado"),CONCATENATE("R2C",'Mapa de Riesgos'!$O$22),"")</f>
        <v/>
      </c>
      <c r="AA47" s="68" t="str">
        <f>IF(AND('Mapa de Riesgos'!$Y$23="Muy Baja",'Mapa de Riesgos'!$AA$23="Moderado"),CONCATENATE("R2C",'Mapa de Riesgos'!$O$23),"")</f>
        <v/>
      </c>
      <c r="AB47" s="51" t="str">
        <f>IF(AND('Mapa de Riesgos'!$Y$18="Muy Baja",'Mapa de Riesgos'!$AA$18="Mayor"),CONCATENATE("R2C",'Mapa de Riesgos'!$O$18),"")</f>
        <v/>
      </c>
      <c r="AC47" s="52" t="str">
        <f>IF(AND('Mapa de Riesgos'!$Y$19="Muy Baja",'Mapa de Riesgos'!$AA$19="Mayor"),CONCATENATE("R2C",'Mapa de Riesgos'!$O$19),"")</f>
        <v/>
      </c>
      <c r="AD47" s="52" t="str">
        <f>IF(AND('Mapa de Riesgos'!$Y$20="Muy Baja",'Mapa de Riesgos'!$AA$20="Mayor"),CONCATENATE("R2C",'Mapa de Riesgos'!$O$20),"")</f>
        <v/>
      </c>
      <c r="AE47" s="52" t="str">
        <f>IF(AND('Mapa de Riesgos'!$Y$21="Muy Baja",'Mapa de Riesgos'!$AA$21="Mayor"),CONCATENATE("R2C",'Mapa de Riesgos'!$O$21),"")</f>
        <v/>
      </c>
      <c r="AF47" s="52" t="str">
        <f>IF(AND('Mapa de Riesgos'!$Y$22="Muy Baja",'Mapa de Riesgos'!$AA$22="Mayor"),CONCATENATE("R2C",'Mapa de Riesgos'!$O$22),"")</f>
        <v/>
      </c>
      <c r="AG47" s="53" t="str">
        <f>IF(AND('Mapa de Riesgos'!$Y$23="Muy Baja",'Mapa de Riesgos'!$AA$23="Mayor"),CONCATENATE("R2C",'Mapa de Riesgos'!$O$23),"")</f>
        <v/>
      </c>
      <c r="AH47" s="54" t="str">
        <f>IF(AND('Mapa de Riesgos'!$Y$18="Muy Baja",'Mapa de Riesgos'!$AA$18="Catastrófico"),CONCATENATE("R2C",'Mapa de Riesgos'!$O$18),"")</f>
        <v/>
      </c>
      <c r="AI47" s="55" t="str">
        <f>IF(AND('Mapa de Riesgos'!$Y$19="Muy Baja",'Mapa de Riesgos'!$AA$19="Catastrófico"),CONCATENATE("R2C",'Mapa de Riesgos'!$O$19),"")</f>
        <v/>
      </c>
      <c r="AJ47" s="55" t="str">
        <f>IF(AND('Mapa de Riesgos'!$Y$20="Muy Baja",'Mapa de Riesgos'!$AA$20="Catastrófico"),CONCATENATE("R2C",'Mapa de Riesgos'!$O$20),"")</f>
        <v/>
      </c>
      <c r="AK47" s="55" t="str">
        <f>IF(AND('Mapa de Riesgos'!$Y$21="Muy Baja",'Mapa de Riesgos'!$AA$21="Catastrófico"),CONCATENATE("R2C",'Mapa de Riesgos'!$O$21),"")</f>
        <v/>
      </c>
      <c r="AL47" s="55" t="str">
        <f>IF(AND('Mapa de Riesgos'!$Y$22="Muy Baja",'Mapa de Riesgos'!$AA$22="Catastrófico"),CONCATENATE("R2C",'Mapa de Riesgos'!$O$22),"")</f>
        <v/>
      </c>
      <c r="AM47" s="56" t="str">
        <f>IF(AND('Mapa de Riesgos'!$Y$23="Muy Baja",'Mapa de Riesgos'!$AA$23="Catastrófico"),CONCATENATE("R2C",'Mapa de Riesgos'!$O$23),"")</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c r="A48" s="82"/>
      <c r="B48" s="501"/>
      <c r="C48" s="501"/>
      <c r="D48" s="502"/>
      <c r="E48" s="558"/>
      <c r="F48" s="543"/>
      <c r="G48" s="543"/>
      <c r="H48" s="543"/>
      <c r="I48" s="544"/>
      <c r="J48" s="75" t="str">
        <f>IF(AND('Mapa de Riesgos'!$Y$24="Muy Baja",'Mapa de Riesgos'!$AA$24="Leve"),CONCATENATE("R3C",'Mapa de Riesgos'!$O$24),"")</f>
        <v/>
      </c>
      <c r="K48" s="76" t="str">
        <f>IF(AND('Mapa de Riesgos'!$Y$25="Muy Baja",'Mapa de Riesgos'!$AA$25="Leve"),CONCATENATE("R3C",'Mapa de Riesgos'!$O$25),"")</f>
        <v/>
      </c>
      <c r="L48" s="76" t="str">
        <f>IF(AND('Mapa de Riesgos'!$Y$26="Muy Baja",'Mapa de Riesgos'!$AA$26="Leve"),CONCATENATE("R3C",'Mapa de Riesgos'!$O$26),"")</f>
        <v/>
      </c>
      <c r="M48" s="76" t="str">
        <f>IF(AND('Mapa de Riesgos'!$Y$27="Muy Baja",'Mapa de Riesgos'!$AA$27="Leve"),CONCATENATE("R3C",'Mapa de Riesgos'!$O$27),"")</f>
        <v/>
      </c>
      <c r="N48" s="76" t="str">
        <f>IF(AND('Mapa de Riesgos'!$Y$28="Muy Baja",'Mapa de Riesgos'!$AA$28="Leve"),CONCATENATE("R3C",'Mapa de Riesgos'!$O$28),"")</f>
        <v/>
      </c>
      <c r="O48" s="77" t="str">
        <f>IF(AND('Mapa de Riesgos'!$Y$29="Muy Baja",'Mapa de Riesgos'!$AA$29="Leve"),CONCATENATE("R3C",'Mapa de Riesgos'!$O$29),"")</f>
        <v/>
      </c>
      <c r="P48" s="75" t="str">
        <f>IF(AND('Mapa de Riesgos'!$Y$24="Muy Baja",'Mapa de Riesgos'!$AA$24="Menor"),CONCATENATE("R3C",'Mapa de Riesgos'!$O$24),"")</f>
        <v/>
      </c>
      <c r="Q48" s="76" t="str">
        <f>IF(AND('Mapa de Riesgos'!$Y$25="Muy Baja",'Mapa de Riesgos'!$AA$25="Menor"),CONCATENATE("R3C",'Mapa de Riesgos'!$O$25),"")</f>
        <v/>
      </c>
      <c r="R48" s="76" t="str">
        <f>IF(AND('Mapa de Riesgos'!$Y$26="Muy Baja",'Mapa de Riesgos'!$AA$26="Menor"),CONCATENATE("R3C",'Mapa de Riesgos'!$O$26),"")</f>
        <v/>
      </c>
      <c r="S48" s="76" t="str">
        <f>IF(AND('Mapa de Riesgos'!$Y$27="Muy Baja",'Mapa de Riesgos'!$AA$27="Menor"),CONCATENATE("R3C",'Mapa de Riesgos'!$O$27),"")</f>
        <v/>
      </c>
      <c r="T48" s="76" t="str">
        <f>IF(AND('Mapa de Riesgos'!$Y$28="Muy Baja",'Mapa de Riesgos'!$AA$28="Menor"),CONCATENATE("R3C",'Mapa de Riesgos'!$O$28),"")</f>
        <v/>
      </c>
      <c r="U48" s="77" t="str">
        <f>IF(AND('Mapa de Riesgos'!$Y$29="Muy Baja",'Mapa de Riesgos'!$AA$29="Menor"),CONCATENATE("R3C",'Mapa de Riesgos'!$O$29),"")</f>
        <v/>
      </c>
      <c r="V48" s="66" t="str">
        <f>IF(AND('Mapa de Riesgos'!$Y$24="Muy Baja",'Mapa de Riesgos'!$AA$24="Moderado"),CONCATENATE("R3C",'Mapa de Riesgos'!$O$24),"")</f>
        <v/>
      </c>
      <c r="W48" s="67" t="str">
        <f>IF(AND('Mapa de Riesgos'!$Y$25="Muy Baja",'Mapa de Riesgos'!$AA$25="Moderado"),CONCATENATE("R3C",'Mapa de Riesgos'!$O$25),"")</f>
        <v/>
      </c>
      <c r="X48" s="67" t="str">
        <f>IF(AND('Mapa de Riesgos'!$Y$26="Muy Baja",'Mapa de Riesgos'!$AA$26="Moderado"),CONCATENATE("R3C",'Mapa de Riesgos'!$O$26),"")</f>
        <v/>
      </c>
      <c r="Y48" s="67" t="str">
        <f>IF(AND('Mapa de Riesgos'!$Y$27="Muy Baja",'Mapa de Riesgos'!$AA$27="Moderado"),CONCATENATE("R3C",'Mapa de Riesgos'!$O$27),"")</f>
        <v/>
      </c>
      <c r="Z48" s="67" t="str">
        <f>IF(AND('Mapa de Riesgos'!$Y$28="Muy Baja",'Mapa de Riesgos'!$AA$28="Moderado"),CONCATENATE("R3C",'Mapa de Riesgos'!$O$28),"")</f>
        <v/>
      </c>
      <c r="AA48" s="68" t="str">
        <f>IF(AND('Mapa de Riesgos'!$Y$29="Muy Baja",'Mapa de Riesgos'!$AA$29="Moderado"),CONCATENATE("R3C",'Mapa de Riesgos'!$O$29),"")</f>
        <v/>
      </c>
      <c r="AB48" s="51" t="str">
        <f>IF(AND('Mapa de Riesgos'!$Y$24="Muy Baja",'Mapa de Riesgos'!$AA$24="Mayor"),CONCATENATE("R3C",'Mapa de Riesgos'!$O$24),"")</f>
        <v/>
      </c>
      <c r="AC48" s="52" t="str">
        <f>IF(AND('Mapa de Riesgos'!$Y$25="Muy Baja",'Mapa de Riesgos'!$AA$25="Mayor"),CONCATENATE("R3C",'Mapa de Riesgos'!$O$25),"")</f>
        <v/>
      </c>
      <c r="AD48" s="52" t="str">
        <f>IF(AND('Mapa de Riesgos'!$Y$26="Muy Baja",'Mapa de Riesgos'!$AA$26="Mayor"),CONCATENATE("R3C",'Mapa de Riesgos'!$O$26),"")</f>
        <v/>
      </c>
      <c r="AE48" s="52" t="str">
        <f>IF(AND('Mapa de Riesgos'!$Y$27="Muy Baja",'Mapa de Riesgos'!$AA$27="Mayor"),CONCATENATE("R3C",'Mapa de Riesgos'!$O$27),"")</f>
        <v/>
      </c>
      <c r="AF48" s="52" t="str">
        <f>IF(AND('Mapa de Riesgos'!$Y$28="Muy Baja",'Mapa de Riesgos'!$AA$28="Mayor"),CONCATENATE("R3C",'Mapa de Riesgos'!$O$28),"")</f>
        <v/>
      </c>
      <c r="AG48" s="53" t="str">
        <f>IF(AND('Mapa de Riesgos'!$Y$29="Muy Baja",'Mapa de Riesgos'!$AA$29="Mayor"),CONCATENATE("R3C",'Mapa de Riesgos'!$O$29),"")</f>
        <v/>
      </c>
      <c r="AH48" s="54" t="str">
        <f>IF(AND('Mapa de Riesgos'!$Y$24="Muy Baja",'Mapa de Riesgos'!$AA$24="Catastrófico"),CONCATENATE("R3C",'Mapa de Riesgos'!$O$24),"")</f>
        <v/>
      </c>
      <c r="AI48" s="55" t="str">
        <f>IF(AND('Mapa de Riesgos'!$Y$25="Muy Baja",'Mapa de Riesgos'!$AA$25="Catastrófico"),CONCATENATE("R3C",'Mapa de Riesgos'!$O$25),"")</f>
        <v/>
      </c>
      <c r="AJ48" s="55" t="str">
        <f>IF(AND('Mapa de Riesgos'!$Y$26="Muy Baja",'Mapa de Riesgos'!$AA$26="Catastrófico"),CONCATENATE("R3C",'Mapa de Riesgos'!$O$26),"")</f>
        <v/>
      </c>
      <c r="AK48" s="55" t="str">
        <f>IF(AND('Mapa de Riesgos'!$Y$27="Muy Baja",'Mapa de Riesgos'!$AA$27="Catastrófico"),CONCATENATE("R3C",'Mapa de Riesgos'!$O$27),"")</f>
        <v/>
      </c>
      <c r="AL48" s="55" t="str">
        <f>IF(AND('Mapa de Riesgos'!$Y$28="Muy Baja",'Mapa de Riesgos'!$AA$28="Catastrófico"),CONCATENATE("R3C",'Mapa de Riesgos'!$O$28),"")</f>
        <v/>
      </c>
      <c r="AM48" s="56" t="str">
        <f>IF(AND('Mapa de Riesgos'!$Y$29="Muy Baja",'Mapa de Riesgos'!$AA$29="Catastrófico"),CONCATENATE("R3C",'Mapa de Riesgos'!$O$29),"")</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c r="A49" s="82"/>
      <c r="B49" s="501"/>
      <c r="C49" s="501"/>
      <c r="D49" s="502"/>
      <c r="E49" s="542"/>
      <c r="F49" s="543"/>
      <c r="G49" s="543"/>
      <c r="H49" s="543"/>
      <c r="I49" s="544"/>
      <c r="J49" s="75" t="str">
        <f>IF(AND('Mapa de Riesgos'!$Y$30="Muy Baja",'Mapa de Riesgos'!$AA$30="Leve"),CONCATENATE("R4C",'Mapa de Riesgos'!$O$30),"")</f>
        <v/>
      </c>
      <c r="K49" s="76" t="str">
        <f>IF(AND('Mapa de Riesgos'!$Y$31="Muy Baja",'Mapa de Riesgos'!$AA$31="Leve"),CONCATENATE("R4C",'Mapa de Riesgos'!$O$31),"")</f>
        <v/>
      </c>
      <c r="L49" s="76" t="str">
        <f>IF(AND('Mapa de Riesgos'!$Y$32="Muy Baja",'Mapa de Riesgos'!$AA$32="Leve"),CONCATENATE("R4C",'Mapa de Riesgos'!$O$32),"")</f>
        <v/>
      </c>
      <c r="M49" s="76" t="str">
        <f>IF(AND('Mapa de Riesgos'!$Y$33="Muy Baja",'Mapa de Riesgos'!$AA$33="Leve"),CONCATENATE("R4C",'Mapa de Riesgos'!$O$33),"")</f>
        <v/>
      </c>
      <c r="N49" s="76" t="str">
        <f>IF(AND('Mapa de Riesgos'!$Y$34="Muy Baja",'Mapa de Riesgos'!$AA$34="Leve"),CONCATENATE("R4C",'Mapa de Riesgos'!$O$34),"")</f>
        <v/>
      </c>
      <c r="O49" s="77" t="str">
        <f>IF(AND('Mapa de Riesgos'!$Y$35="Muy Baja",'Mapa de Riesgos'!$AA$35="Leve"),CONCATENATE("R4C",'Mapa de Riesgos'!$O$35),"")</f>
        <v/>
      </c>
      <c r="P49" s="75" t="str">
        <f>IF(AND('Mapa de Riesgos'!$Y$30="Muy Baja",'Mapa de Riesgos'!$AA$30="Menor"),CONCATENATE("R4C",'Mapa de Riesgos'!$O$30),"")</f>
        <v/>
      </c>
      <c r="Q49" s="76" t="str">
        <f>IF(AND('Mapa de Riesgos'!$Y$31="Muy Baja",'Mapa de Riesgos'!$AA$31="Menor"),CONCATENATE("R4C",'Mapa de Riesgos'!$O$31),"")</f>
        <v/>
      </c>
      <c r="R49" s="76" t="str">
        <f>IF(AND('Mapa de Riesgos'!$Y$32="Muy Baja",'Mapa de Riesgos'!$AA$32="Menor"),CONCATENATE("R4C",'Mapa de Riesgos'!$O$32),"")</f>
        <v/>
      </c>
      <c r="S49" s="76" t="str">
        <f>IF(AND('Mapa de Riesgos'!$Y$33="Muy Baja",'Mapa de Riesgos'!$AA$33="Menor"),CONCATENATE("R4C",'Mapa de Riesgos'!$O$33),"")</f>
        <v/>
      </c>
      <c r="T49" s="76" t="str">
        <f>IF(AND('Mapa de Riesgos'!$Y$34="Muy Baja",'Mapa de Riesgos'!$AA$34="Menor"),CONCATENATE("R4C",'Mapa de Riesgos'!$O$34),"")</f>
        <v/>
      </c>
      <c r="U49" s="77" t="str">
        <f>IF(AND('Mapa de Riesgos'!$Y$35="Muy Baja",'Mapa de Riesgos'!$AA$35="Menor"),CONCATENATE("R4C",'Mapa de Riesgos'!$O$35),"")</f>
        <v/>
      </c>
      <c r="V49" s="66" t="str">
        <f>IF(AND('Mapa de Riesgos'!$Y$30="Muy Baja",'Mapa de Riesgos'!$AA$30="Moderado"),CONCATENATE("R4C",'Mapa de Riesgos'!$O$30),"")</f>
        <v/>
      </c>
      <c r="W49" s="67" t="str">
        <f>IF(AND('Mapa de Riesgos'!$Y$31="Muy Baja",'Mapa de Riesgos'!$AA$31="Moderado"),CONCATENATE("R4C",'Mapa de Riesgos'!$O$31),"")</f>
        <v/>
      </c>
      <c r="X49" s="67" t="str">
        <f>IF(AND('Mapa de Riesgos'!$Y$32="Muy Baja",'Mapa de Riesgos'!$AA$32="Moderado"),CONCATENATE("R4C",'Mapa de Riesgos'!$O$32),"")</f>
        <v/>
      </c>
      <c r="Y49" s="67" t="str">
        <f>IF(AND('Mapa de Riesgos'!$Y$33="Muy Baja",'Mapa de Riesgos'!$AA$33="Moderado"),CONCATENATE("R4C",'Mapa de Riesgos'!$O$33),"")</f>
        <v/>
      </c>
      <c r="Z49" s="67" t="str">
        <f>IF(AND('Mapa de Riesgos'!$Y$34="Muy Baja",'Mapa de Riesgos'!$AA$34="Moderado"),CONCATENATE("R4C",'Mapa de Riesgos'!$O$34),"")</f>
        <v/>
      </c>
      <c r="AA49" s="68" t="str">
        <f>IF(AND('Mapa de Riesgos'!$Y$35="Muy Baja",'Mapa de Riesgos'!$AA$35="Moderado"),CONCATENATE("R4C",'Mapa de Riesgos'!$O$35),"")</f>
        <v/>
      </c>
      <c r="AB49" s="51" t="str">
        <f>IF(AND('Mapa de Riesgos'!$Y$30="Muy Baja",'Mapa de Riesgos'!$AA$30="Mayor"),CONCATENATE("R4C",'Mapa de Riesgos'!$O$30),"")</f>
        <v/>
      </c>
      <c r="AC49" s="52" t="str">
        <f>IF(AND('Mapa de Riesgos'!$Y$31="Muy Baja",'Mapa de Riesgos'!$AA$31="Mayor"),CONCATENATE("R4C",'Mapa de Riesgos'!$O$31),"")</f>
        <v/>
      </c>
      <c r="AD49" s="52" t="str">
        <f>IF(AND('Mapa de Riesgos'!$Y$32="Muy Baja",'Mapa de Riesgos'!$AA$32="Mayor"),CONCATENATE("R4C",'Mapa de Riesgos'!$O$32),"")</f>
        <v/>
      </c>
      <c r="AE49" s="52" t="str">
        <f>IF(AND('Mapa de Riesgos'!$Y$33="Muy Baja",'Mapa de Riesgos'!$AA$33="Mayor"),CONCATENATE("R4C",'Mapa de Riesgos'!$O$33),"")</f>
        <v/>
      </c>
      <c r="AF49" s="52" t="str">
        <f>IF(AND('Mapa de Riesgos'!$Y$34="Muy Baja",'Mapa de Riesgos'!$AA$34="Mayor"),CONCATENATE("R4C",'Mapa de Riesgos'!$O$34),"")</f>
        <v/>
      </c>
      <c r="AG49" s="53" t="str">
        <f>IF(AND('Mapa de Riesgos'!$Y$35="Muy Baja",'Mapa de Riesgos'!$AA$35="Mayor"),CONCATENATE("R4C",'Mapa de Riesgos'!$O$35),"")</f>
        <v/>
      </c>
      <c r="AH49" s="54" t="str">
        <f>IF(AND('Mapa de Riesgos'!$Y$30="Muy Baja",'Mapa de Riesgos'!$AA$30="Catastrófico"),CONCATENATE("R4C",'Mapa de Riesgos'!$O$30),"")</f>
        <v/>
      </c>
      <c r="AI49" s="55" t="str">
        <f>IF(AND('Mapa de Riesgos'!$Y$31="Muy Baja",'Mapa de Riesgos'!$AA$31="Catastrófico"),CONCATENATE("R4C",'Mapa de Riesgos'!$O$31),"")</f>
        <v/>
      </c>
      <c r="AJ49" s="55" t="str">
        <f>IF(AND('Mapa de Riesgos'!$Y$32="Muy Baja",'Mapa de Riesgos'!$AA$32="Catastrófico"),CONCATENATE("R4C",'Mapa de Riesgos'!$O$32),"")</f>
        <v/>
      </c>
      <c r="AK49" s="55" t="str">
        <f>IF(AND('Mapa de Riesgos'!$Y$33="Muy Baja",'Mapa de Riesgos'!$AA$33="Catastrófico"),CONCATENATE("R4C",'Mapa de Riesgos'!$O$33),"")</f>
        <v/>
      </c>
      <c r="AL49" s="55" t="str">
        <f>IF(AND('Mapa de Riesgos'!$Y$34="Muy Baja",'Mapa de Riesgos'!$AA$34="Catastrófico"),CONCATENATE("R4C",'Mapa de Riesgos'!$O$34),"")</f>
        <v/>
      </c>
      <c r="AM49" s="56" t="str">
        <f>IF(AND('Mapa de Riesgos'!$Y$35="Muy Baja",'Mapa de Riesgos'!$AA$35="Catastrófico"),CONCATENATE("R4C",'Mapa de Riesgos'!$O$35),"")</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c r="A50" s="82"/>
      <c r="B50" s="501"/>
      <c r="C50" s="501"/>
      <c r="D50" s="502"/>
      <c r="E50" s="542"/>
      <c r="F50" s="543"/>
      <c r="G50" s="543"/>
      <c r="H50" s="543"/>
      <c r="I50" s="544"/>
      <c r="J50" s="75" t="str">
        <f>IF(AND('Mapa de Riesgos'!$Y$36="Muy Baja",'Mapa de Riesgos'!$AA$36="Leve"),CONCATENATE("R5C",'Mapa de Riesgos'!$O$36),"")</f>
        <v/>
      </c>
      <c r="K50" s="76" t="str">
        <f>IF(AND('Mapa de Riesgos'!$Y$37="Muy Baja",'Mapa de Riesgos'!$AA$37="Leve"),CONCATENATE("R5C",'Mapa de Riesgos'!$O$37),"")</f>
        <v/>
      </c>
      <c r="L50" s="76" t="str">
        <f>IF(AND('Mapa de Riesgos'!$Y$38="Muy Baja",'Mapa de Riesgos'!$AA$38="Leve"),CONCATENATE("R5C",'Mapa de Riesgos'!$O$38),"")</f>
        <v/>
      </c>
      <c r="M50" s="76" t="str">
        <f>IF(AND('Mapa de Riesgos'!$Y$39="Muy Baja",'Mapa de Riesgos'!$AA$39="Leve"),CONCATENATE("R5C",'Mapa de Riesgos'!$O$39),"")</f>
        <v/>
      </c>
      <c r="N50" s="76" t="str">
        <f>IF(AND('Mapa de Riesgos'!$Y$40="Muy Baja",'Mapa de Riesgos'!$AA$40="Leve"),CONCATENATE("R5C",'Mapa de Riesgos'!$O$40),"")</f>
        <v/>
      </c>
      <c r="O50" s="77" t="str">
        <f>IF(AND('Mapa de Riesgos'!$Y$41="Muy Baja",'Mapa de Riesgos'!$AA$41="Leve"),CONCATENATE("R5C",'Mapa de Riesgos'!$O$41),"")</f>
        <v/>
      </c>
      <c r="P50" s="75" t="str">
        <f>IF(AND('Mapa de Riesgos'!$Y$36="Muy Baja",'Mapa de Riesgos'!$AA$36="Menor"),CONCATENATE("R5C",'Mapa de Riesgos'!$O$36),"")</f>
        <v/>
      </c>
      <c r="Q50" s="76" t="str">
        <f>IF(AND('Mapa de Riesgos'!$Y$37="Muy Baja",'Mapa de Riesgos'!$AA$37="Menor"),CONCATENATE("R5C",'Mapa de Riesgos'!$O$37),"")</f>
        <v/>
      </c>
      <c r="R50" s="76" t="str">
        <f>IF(AND('Mapa de Riesgos'!$Y$38="Muy Baja",'Mapa de Riesgos'!$AA$38="Menor"),CONCATENATE("R5C",'Mapa de Riesgos'!$O$38),"")</f>
        <v/>
      </c>
      <c r="S50" s="76" t="str">
        <f>IF(AND('Mapa de Riesgos'!$Y$39="Muy Baja",'Mapa de Riesgos'!$AA$39="Menor"),CONCATENATE("R5C",'Mapa de Riesgos'!$O$39),"")</f>
        <v/>
      </c>
      <c r="T50" s="76" t="str">
        <f>IF(AND('Mapa de Riesgos'!$Y$40="Muy Baja",'Mapa de Riesgos'!$AA$40="Menor"),CONCATENATE("R5C",'Mapa de Riesgos'!$O$40),"")</f>
        <v/>
      </c>
      <c r="U50" s="77" t="str">
        <f>IF(AND('Mapa de Riesgos'!$Y$41="Muy Baja",'Mapa de Riesgos'!$AA$41="Menor"),CONCATENATE("R5C",'Mapa de Riesgos'!$O$41),"")</f>
        <v/>
      </c>
      <c r="V50" s="66" t="str">
        <f>IF(AND('Mapa de Riesgos'!$Y$36="Muy Baja",'Mapa de Riesgos'!$AA$36="Moderado"),CONCATENATE("R5C",'Mapa de Riesgos'!$O$36),"")</f>
        <v/>
      </c>
      <c r="W50" s="67" t="str">
        <f>IF(AND('Mapa de Riesgos'!$Y$37="Muy Baja",'Mapa de Riesgos'!$AA$37="Moderado"),CONCATENATE("R5C",'Mapa de Riesgos'!$O$37),"")</f>
        <v/>
      </c>
      <c r="X50" s="67" t="str">
        <f>IF(AND('Mapa de Riesgos'!$Y$38="Muy Baja",'Mapa de Riesgos'!$AA$38="Moderado"),CONCATENATE("R5C",'Mapa de Riesgos'!$O$38),"")</f>
        <v/>
      </c>
      <c r="Y50" s="67" t="str">
        <f>IF(AND('Mapa de Riesgos'!$Y$39="Muy Baja",'Mapa de Riesgos'!$AA$39="Moderado"),CONCATENATE("R5C",'Mapa de Riesgos'!$O$39),"")</f>
        <v/>
      </c>
      <c r="Z50" s="67" t="str">
        <f>IF(AND('Mapa de Riesgos'!$Y$40="Muy Baja",'Mapa de Riesgos'!$AA$40="Moderado"),CONCATENATE("R5C",'Mapa de Riesgos'!$O$40),"")</f>
        <v/>
      </c>
      <c r="AA50" s="68" t="str">
        <f>IF(AND('Mapa de Riesgos'!$Y$41="Muy Baja",'Mapa de Riesgos'!$AA$41="Moderado"),CONCATENATE("R5C",'Mapa de Riesgos'!$O$41),"")</f>
        <v/>
      </c>
      <c r="AB50" s="51" t="str">
        <f>IF(AND('Mapa de Riesgos'!$Y$36="Muy Baja",'Mapa de Riesgos'!$AA$36="Mayor"),CONCATENATE("R5C",'Mapa de Riesgos'!$O$36),"")</f>
        <v/>
      </c>
      <c r="AC50" s="52" t="str">
        <f>IF(AND('Mapa de Riesgos'!$Y$37="Muy Baja",'Mapa de Riesgos'!$AA$37="Mayor"),CONCATENATE("R5C",'Mapa de Riesgos'!$O$37),"")</f>
        <v/>
      </c>
      <c r="AD50" s="52" t="str">
        <f>IF(AND('Mapa de Riesgos'!$Y$38="Muy Baja",'Mapa de Riesgos'!$AA$38="Mayor"),CONCATENATE("R5C",'Mapa de Riesgos'!$O$38),"")</f>
        <v/>
      </c>
      <c r="AE50" s="52" t="str">
        <f>IF(AND('Mapa de Riesgos'!$Y$39="Muy Baja",'Mapa de Riesgos'!$AA$39="Mayor"),CONCATENATE("R5C",'Mapa de Riesgos'!$O$39),"")</f>
        <v/>
      </c>
      <c r="AF50" s="52" t="str">
        <f>IF(AND('Mapa de Riesgos'!$Y$40="Muy Baja",'Mapa de Riesgos'!$AA$40="Mayor"),CONCATENATE("R5C",'Mapa de Riesgos'!$O$40),"")</f>
        <v/>
      </c>
      <c r="AG50" s="53" t="str">
        <f>IF(AND('Mapa de Riesgos'!$Y$41="Muy Baja",'Mapa de Riesgos'!$AA$41="Mayor"),CONCATENATE("R5C",'Mapa de Riesgos'!$O$41),"")</f>
        <v/>
      </c>
      <c r="AH50" s="54" t="str">
        <f>IF(AND('Mapa de Riesgos'!$Y$36="Muy Baja",'Mapa de Riesgos'!$AA$36="Catastrófico"),CONCATENATE("R5C",'Mapa de Riesgos'!$O$36),"")</f>
        <v/>
      </c>
      <c r="AI50" s="55" t="str">
        <f>IF(AND('Mapa de Riesgos'!$Y$37="Muy Baja",'Mapa de Riesgos'!$AA$37="Catastrófico"),CONCATENATE("R5C",'Mapa de Riesgos'!$O$37),"")</f>
        <v/>
      </c>
      <c r="AJ50" s="55" t="str">
        <f>IF(AND('Mapa de Riesgos'!$Y$38="Muy Baja",'Mapa de Riesgos'!$AA$38="Catastrófico"),CONCATENATE("R5C",'Mapa de Riesgos'!$O$38),"")</f>
        <v/>
      </c>
      <c r="AK50" s="55" t="str">
        <f>IF(AND('Mapa de Riesgos'!$Y$39="Muy Baja",'Mapa de Riesgos'!$AA$39="Catastrófico"),CONCATENATE("R5C",'Mapa de Riesgos'!$O$39),"")</f>
        <v/>
      </c>
      <c r="AL50" s="55" t="str">
        <f>IF(AND('Mapa de Riesgos'!$Y$40="Muy Baja",'Mapa de Riesgos'!$AA$40="Catastrófico"),CONCATENATE("R5C",'Mapa de Riesgos'!$O$40),"")</f>
        <v/>
      </c>
      <c r="AM50" s="56" t="str">
        <f>IF(AND('Mapa de Riesgos'!$Y$41="Muy Baja",'Mapa de Riesgos'!$AA$41="Catastrófico"),CONCATENATE("R5C",'Mapa de Riesgos'!$O$41),"")</f>
        <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c r="A51" s="82"/>
      <c r="B51" s="501"/>
      <c r="C51" s="501"/>
      <c r="D51" s="502"/>
      <c r="E51" s="542"/>
      <c r="F51" s="543"/>
      <c r="G51" s="543"/>
      <c r="H51" s="543"/>
      <c r="I51" s="544"/>
      <c r="J51" s="75" t="str">
        <f>IF(AND('Mapa de Riesgos'!$Y$42="Muy Baja",'Mapa de Riesgos'!$AA$42="Leve"),CONCATENATE("R6C",'Mapa de Riesgos'!$O$42),"")</f>
        <v/>
      </c>
      <c r="K51" s="76" t="str">
        <f>IF(AND('Mapa de Riesgos'!$Y$43="Muy Baja",'Mapa de Riesgos'!$AA$43="Leve"),CONCATENATE("R6C",'Mapa de Riesgos'!$O$43),"")</f>
        <v/>
      </c>
      <c r="L51" s="76" t="str">
        <f>IF(AND('Mapa de Riesgos'!$Y$44="Muy Baja",'Mapa de Riesgos'!$AA$44="Leve"),CONCATENATE("R6C",'Mapa de Riesgos'!$O$44),"")</f>
        <v/>
      </c>
      <c r="M51" s="76" t="str">
        <f>IF(AND('Mapa de Riesgos'!$Y$45="Muy Baja",'Mapa de Riesgos'!$AA$45="Leve"),CONCATENATE("R6C",'Mapa de Riesgos'!$O$45),"")</f>
        <v/>
      </c>
      <c r="N51" s="76" t="str">
        <f>IF(AND('Mapa de Riesgos'!$Y$46="Muy Baja",'Mapa de Riesgos'!$AA$46="Leve"),CONCATENATE("R6C",'Mapa de Riesgos'!$O$46),"")</f>
        <v/>
      </c>
      <c r="O51" s="77" t="str">
        <f>IF(AND('Mapa de Riesgos'!$Y$47="Muy Baja",'Mapa de Riesgos'!$AA$47="Leve"),CONCATENATE("R6C",'Mapa de Riesgos'!$O$47),"")</f>
        <v/>
      </c>
      <c r="P51" s="75" t="str">
        <f>IF(AND('Mapa de Riesgos'!$Y$42="Muy Baja",'Mapa de Riesgos'!$AA$42="Menor"),CONCATENATE("R6C",'Mapa de Riesgos'!$O$42),"")</f>
        <v/>
      </c>
      <c r="Q51" s="76" t="str">
        <f>IF(AND('Mapa de Riesgos'!$Y$43="Muy Baja",'Mapa de Riesgos'!$AA$43="Menor"),CONCATENATE("R6C",'Mapa de Riesgos'!$O$43),"")</f>
        <v/>
      </c>
      <c r="R51" s="76" t="str">
        <f>IF(AND('Mapa de Riesgos'!$Y$44="Muy Baja",'Mapa de Riesgos'!$AA$44="Menor"),CONCATENATE("R6C",'Mapa de Riesgos'!$O$44),"")</f>
        <v/>
      </c>
      <c r="S51" s="76" t="str">
        <f>IF(AND('Mapa de Riesgos'!$Y$45="Muy Baja",'Mapa de Riesgos'!$AA$45="Menor"),CONCATENATE("R6C",'Mapa de Riesgos'!$O$45),"")</f>
        <v/>
      </c>
      <c r="T51" s="76" t="str">
        <f>IF(AND('Mapa de Riesgos'!$Y$46="Muy Baja",'Mapa de Riesgos'!$AA$46="Menor"),CONCATENATE("R6C",'Mapa de Riesgos'!$O$46),"")</f>
        <v/>
      </c>
      <c r="U51" s="77" t="str">
        <f>IF(AND('Mapa de Riesgos'!$Y$47="Muy Baja",'Mapa de Riesgos'!$AA$47="Menor"),CONCATENATE("R6C",'Mapa de Riesgos'!$O$47),"")</f>
        <v/>
      </c>
      <c r="V51" s="66" t="str">
        <f>IF(AND('Mapa de Riesgos'!$Y$42="Muy Baja",'Mapa de Riesgos'!$AA$42="Moderado"),CONCATENATE("R6C",'Mapa de Riesgos'!$O$42),"")</f>
        <v/>
      </c>
      <c r="W51" s="67" t="str">
        <f>IF(AND('Mapa de Riesgos'!$Y$43="Muy Baja",'Mapa de Riesgos'!$AA$43="Moderado"),CONCATENATE("R6C",'Mapa de Riesgos'!$O$43),"")</f>
        <v/>
      </c>
      <c r="X51" s="67" t="str">
        <f>IF(AND('Mapa de Riesgos'!$Y$44="Muy Baja",'Mapa de Riesgos'!$AA$44="Moderado"),CONCATENATE("R6C",'Mapa de Riesgos'!$O$44),"")</f>
        <v/>
      </c>
      <c r="Y51" s="67" t="str">
        <f>IF(AND('Mapa de Riesgos'!$Y$45="Muy Baja",'Mapa de Riesgos'!$AA$45="Moderado"),CONCATENATE("R6C",'Mapa de Riesgos'!$O$45),"")</f>
        <v/>
      </c>
      <c r="Z51" s="67" t="str">
        <f>IF(AND('Mapa de Riesgos'!$Y$46="Muy Baja",'Mapa de Riesgos'!$AA$46="Moderado"),CONCATENATE("R6C",'Mapa de Riesgos'!$O$46),"")</f>
        <v/>
      </c>
      <c r="AA51" s="68" t="str">
        <f>IF(AND('Mapa de Riesgos'!$Y$47="Muy Baja",'Mapa de Riesgos'!$AA$47="Moderado"),CONCATENATE("R6C",'Mapa de Riesgos'!$O$47),"")</f>
        <v/>
      </c>
      <c r="AB51" s="51" t="str">
        <f>IF(AND('Mapa de Riesgos'!$Y$42="Muy Baja",'Mapa de Riesgos'!$AA$42="Mayor"),CONCATENATE("R6C",'Mapa de Riesgos'!$O$42),"")</f>
        <v/>
      </c>
      <c r="AC51" s="52" t="str">
        <f>IF(AND('Mapa de Riesgos'!$Y$43="Muy Baja",'Mapa de Riesgos'!$AA$43="Mayor"),CONCATENATE("R6C",'Mapa de Riesgos'!$O$43),"")</f>
        <v/>
      </c>
      <c r="AD51" s="52" t="str">
        <f>IF(AND('Mapa de Riesgos'!$Y$44="Muy Baja",'Mapa de Riesgos'!$AA$44="Mayor"),CONCATENATE("R6C",'Mapa de Riesgos'!$O$44),"")</f>
        <v/>
      </c>
      <c r="AE51" s="52" t="str">
        <f>IF(AND('Mapa de Riesgos'!$Y$45="Muy Baja",'Mapa de Riesgos'!$AA$45="Mayor"),CONCATENATE("R6C",'Mapa de Riesgos'!$O$45),"")</f>
        <v/>
      </c>
      <c r="AF51" s="52" t="str">
        <f>IF(AND('Mapa de Riesgos'!$Y$46="Muy Baja",'Mapa de Riesgos'!$AA$46="Mayor"),CONCATENATE("R6C",'Mapa de Riesgos'!$O$46),"")</f>
        <v/>
      </c>
      <c r="AG51" s="53" t="str">
        <f>IF(AND('Mapa de Riesgos'!$Y$47="Muy Baja",'Mapa de Riesgos'!$AA$47="Mayor"),CONCATENATE("R6C",'Mapa de Riesgos'!$O$47),"")</f>
        <v/>
      </c>
      <c r="AH51" s="54" t="str">
        <f>IF(AND('Mapa de Riesgos'!$Y$42="Muy Baja",'Mapa de Riesgos'!$AA$42="Catastrófico"),CONCATENATE("R6C",'Mapa de Riesgos'!$O$42),"")</f>
        <v/>
      </c>
      <c r="AI51" s="55" t="str">
        <f>IF(AND('Mapa de Riesgos'!$Y$43="Muy Baja",'Mapa de Riesgos'!$AA$43="Catastrófico"),CONCATENATE("R6C",'Mapa de Riesgos'!$O$43),"")</f>
        <v/>
      </c>
      <c r="AJ51" s="55" t="str">
        <f>IF(AND('Mapa de Riesgos'!$Y$44="Muy Baja",'Mapa de Riesgos'!$AA$44="Catastrófico"),CONCATENATE("R6C",'Mapa de Riesgos'!$O$44),"")</f>
        <v/>
      </c>
      <c r="AK51" s="55" t="str">
        <f>IF(AND('Mapa de Riesgos'!$Y$45="Muy Baja",'Mapa de Riesgos'!$AA$45="Catastrófico"),CONCATENATE("R6C",'Mapa de Riesgos'!$O$45),"")</f>
        <v/>
      </c>
      <c r="AL51" s="55" t="str">
        <f>IF(AND('Mapa de Riesgos'!$Y$46="Muy Baja",'Mapa de Riesgos'!$AA$46="Catastrófico"),CONCATENATE("R6C",'Mapa de Riesgos'!$O$46),"")</f>
        <v/>
      </c>
      <c r="AM51" s="56" t="str">
        <f>IF(AND('Mapa de Riesgos'!$Y$47="Muy Baja",'Mapa de Riesgos'!$AA$47="Catastrófico"),CONCATENATE("R6C",'Mapa de Riesgos'!$O$47),"")</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c r="A52" s="82"/>
      <c r="B52" s="501"/>
      <c r="C52" s="501"/>
      <c r="D52" s="502"/>
      <c r="E52" s="542"/>
      <c r="F52" s="543"/>
      <c r="G52" s="543"/>
      <c r="H52" s="543"/>
      <c r="I52" s="544"/>
      <c r="J52" s="75" t="str">
        <f>IF(AND('Mapa de Riesgos'!$Y$48="Muy Baja",'Mapa de Riesgos'!$AA$48="Leve"),CONCATENATE("R7C",'Mapa de Riesgos'!$O$48),"")</f>
        <v/>
      </c>
      <c r="K52" s="76" t="str">
        <f>IF(AND('Mapa de Riesgos'!$Y$49="Muy Baja",'Mapa de Riesgos'!$AA$49="Leve"),CONCATENATE("R7C",'Mapa de Riesgos'!$O$49),"")</f>
        <v/>
      </c>
      <c r="L52" s="76" t="str">
        <f>IF(AND('Mapa de Riesgos'!$Y$50="Muy Baja",'Mapa de Riesgos'!$AA$50="Leve"),CONCATENATE("R7C",'Mapa de Riesgos'!$O$50),"")</f>
        <v/>
      </c>
      <c r="M52" s="76" t="str">
        <f>IF(AND('Mapa de Riesgos'!$Y$51="Muy Baja",'Mapa de Riesgos'!$AA$51="Leve"),CONCATENATE("R7C",'Mapa de Riesgos'!$O$51),"")</f>
        <v/>
      </c>
      <c r="N52" s="76" t="str">
        <f>IF(AND('Mapa de Riesgos'!$Y$52="Muy Baja",'Mapa de Riesgos'!$AA$52="Leve"),CONCATENATE("R7C",'Mapa de Riesgos'!$O$52),"")</f>
        <v/>
      </c>
      <c r="O52" s="77" t="str">
        <f>IF(AND('Mapa de Riesgos'!$Y$53="Muy Baja",'Mapa de Riesgos'!$AA$53="Leve"),CONCATENATE("R7C",'Mapa de Riesgos'!$O$53),"")</f>
        <v/>
      </c>
      <c r="P52" s="75" t="str">
        <f>IF(AND('Mapa de Riesgos'!$Y$48="Muy Baja",'Mapa de Riesgos'!$AA$48="Menor"),CONCATENATE("R7C",'Mapa de Riesgos'!$O$48),"")</f>
        <v/>
      </c>
      <c r="Q52" s="76" t="str">
        <f>IF(AND('Mapa de Riesgos'!$Y$49="Muy Baja",'Mapa de Riesgos'!$AA$49="Menor"),CONCATENATE("R7C",'Mapa de Riesgos'!$O$49),"")</f>
        <v/>
      </c>
      <c r="R52" s="76" t="str">
        <f>IF(AND('Mapa de Riesgos'!$Y$50="Muy Baja",'Mapa de Riesgos'!$AA$50="Menor"),CONCATENATE("R7C",'Mapa de Riesgos'!$O$50),"")</f>
        <v/>
      </c>
      <c r="S52" s="76" t="str">
        <f>IF(AND('Mapa de Riesgos'!$Y$51="Muy Baja",'Mapa de Riesgos'!$AA$51="Menor"),CONCATENATE("R7C",'Mapa de Riesgos'!$O$51),"")</f>
        <v/>
      </c>
      <c r="T52" s="76" t="str">
        <f>IF(AND('Mapa de Riesgos'!$Y$52="Muy Baja",'Mapa de Riesgos'!$AA$52="Menor"),CONCATENATE("R7C",'Mapa de Riesgos'!$O$52),"")</f>
        <v/>
      </c>
      <c r="U52" s="77" t="str">
        <f>IF(AND('Mapa de Riesgos'!$Y$53="Muy Baja",'Mapa de Riesgos'!$AA$53="Menor"),CONCATENATE("R7C",'Mapa de Riesgos'!$O$53),"")</f>
        <v/>
      </c>
      <c r="V52" s="66" t="str">
        <f>IF(AND('Mapa de Riesgos'!$Y$48="Muy Baja",'Mapa de Riesgos'!$AA$48="Moderado"),CONCATENATE("R7C",'Mapa de Riesgos'!$O$48),"")</f>
        <v/>
      </c>
      <c r="W52" s="67" t="str">
        <f>IF(AND('Mapa de Riesgos'!$Y$49="Muy Baja",'Mapa de Riesgos'!$AA$49="Moderado"),CONCATENATE("R7C",'Mapa de Riesgos'!$O$49),"")</f>
        <v/>
      </c>
      <c r="X52" s="67" t="str">
        <f>IF(AND('Mapa de Riesgos'!$Y$50="Muy Baja",'Mapa de Riesgos'!$AA$50="Moderado"),CONCATENATE("R7C",'Mapa de Riesgos'!$O$50),"")</f>
        <v/>
      </c>
      <c r="Y52" s="67" t="str">
        <f>IF(AND('Mapa de Riesgos'!$Y$51="Muy Baja",'Mapa de Riesgos'!$AA$51="Moderado"),CONCATENATE("R7C",'Mapa de Riesgos'!$O$51),"")</f>
        <v/>
      </c>
      <c r="Z52" s="67" t="str">
        <f>IF(AND('Mapa de Riesgos'!$Y$52="Muy Baja",'Mapa de Riesgos'!$AA$52="Moderado"),CONCATENATE("R7C",'Mapa de Riesgos'!$O$52),"")</f>
        <v/>
      </c>
      <c r="AA52" s="68" t="str">
        <f>IF(AND('Mapa de Riesgos'!$Y$53="Muy Baja",'Mapa de Riesgos'!$AA$53="Moderado"),CONCATENATE("R7C",'Mapa de Riesgos'!$O$53),"")</f>
        <v/>
      </c>
      <c r="AB52" s="51" t="str">
        <f>IF(AND('Mapa de Riesgos'!$Y$48="Muy Baja",'Mapa de Riesgos'!$AA$48="Mayor"),CONCATENATE("R7C",'Mapa de Riesgos'!$O$48),"")</f>
        <v/>
      </c>
      <c r="AC52" s="52" t="str">
        <f>IF(AND('Mapa de Riesgos'!$Y$49="Muy Baja",'Mapa de Riesgos'!$AA$49="Mayor"),CONCATENATE("R7C",'Mapa de Riesgos'!$O$49),"")</f>
        <v/>
      </c>
      <c r="AD52" s="52" t="str">
        <f>IF(AND('Mapa de Riesgos'!$Y$50="Muy Baja",'Mapa de Riesgos'!$AA$50="Mayor"),CONCATENATE("R7C",'Mapa de Riesgos'!$O$50),"")</f>
        <v/>
      </c>
      <c r="AE52" s="52" t="str">
        <f>IF(AND('Mapa de Riesgos'!$Y$51="Muy Baja",'Mapa de Riesgos'!$AA$51="Mayor"),CONCATENATE("R7C",'Mapa de Riesgos'!$O$51),"")</f>
        <v/>
      </c>
      <c r="AF52" s="52" t="str">
        <f>IF(AND('Mapa de Riesgos'!$Y$52="Muy Baja",'Mapa de Riesgos'!$AA$52="Mayor"),CONCATENATE("R7C",'Mapa de Riesgos'!$O$52),"")</f>
        <v/>
      </c>
      <c r="AG52" s="53" t="str">
        <f>IF(AND('Mapa de Riesgos'!$Y$53="Muy Baja",'Mapa de Riesgos'!$AA$53="Mayor"),CONCATENATE("R7C",'Mapa de Riesgos'!$O$53),"")</f>
        <v/>
      </c>
      <c r="AH52" s="54" t="str">
        <f>IF(AND('Mapa de Riesgos'!$Y$48="Muy Baja",'Mapa de Riesgos'!$AA$48="Catastrófico"),CONCATENATE("R7C",'Mapa de Riesgos'!$O$48),"")</f>
        <v/>
      </c>
      <c r="AI52" s="55" t="str">
        <f>IF(AND('Mapa de Riesgos'!$Y$49="Muy Baja",'Mapa de Riesgos'!$AA$49="Catastrófico"),CONCATENATE("R7C",'Mapa de Riesgos'!$O$49),"")</f>
        <v/>
      </c>
      <c r="AJ52" s="55" t="str">
        <f>IF(AND('Mapa de Riesgos'!$Y$50="Muy Baja",'Mapa de Riesgos'!$AA$50="Catastrófico"),CONCATENATE("R7C",'Mapa de Riesgos'!$O$50),"")</f>
        <v/>
      </c>
      <c r="AK52" s="55" t="str">
        <f>IF(AND('Mapa de Riesgos'!$Y$51="Muy Baja",'Mapa de Riesgos'!$AA$51="Catastrófico"),CONCATENATE("R7C",'Mapa de Riesgos'!$O$51),"")</f>
        <v/>
      </c>
      <c r="AL52" s="55" t="str">
        <f>IF(AND('Mapa de Riesgos'!$Y$52="Muy Baja",'Mapa de Riesgos'!$AA$52="Catastrófico"),CONCATENATE("R7C",'Mapa de Riesgos'!$O$52),"")</f>
        <v/>
      </c>
      <c r="AM52" s="56" t="str">
        <f>IF(AND('Mapa de Riesgos'!$Y$53="Muy Baja",'Mapa de Riesgos'!$AA$53="Catastrófico"),CONCATENATE("R7C",'Mapa de Riesgos'!$O$53),"")</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c r="A53" s="82"/>
      <c r="B53" s="501"/>
      <c r="C53" s="501"/>
      <c r="D53" s="502"/>
      <c r="E53" s="542"/>
      <c r="F53" s="543"/>
      <c r="G53" s="543"/>
      <c r="H53" s="543"/>
      <c r="I53" s="544"/>
      <c r="J53" s="75" t="str">
        <f>IF(AND('Mapa de Riesgos'!$Y$54="Muy Baja",'Mapa de Riesgos'!$AA$54="Leve"),CONCATENATE("R8C",'Mapa de Riesgos'!$O$54),"")</f>
        <v/>
      </c>
      <c r="K53" s="76" t="str">
        <f>IF(AND('Mapa de Riesgos'!$Y$55="Muy Baja",'Mapa de Riesgos'!$AA$55="Leve"),CONCATENATE("R8C",'Mapa de Riesgos'!$O$55),"")</f>
        <v/>
      </c>
      <c r="L53" s="76" t="str">
        <f>IF(AND('Mapa de Riesgos'!$Y$56="Muy Baja",'Mapa de Riesgos'!$AA$56="Leve"),CONCATENATE("R8C",'Mapa de Riesgos'!$O$56),"")</f>
        <v/>
      </c>
      <c r="M53" s="76" t="str">
        <f>IF(AND('Mapa de Riesgos'!$Y$57="Muy Baja",'Mapa de Riesgos'!$AA$57="Leve"),CONCATENATE("R8C",'Mapa de Riesgos'!$O$57),"")</f>
        <v/>
      </c>
      <c r="N53" s="76" t="str">
        <f>IF(AND('Mapa de Riesgos'!$Y$58="Muy Baja",'Mapa de Riesgos'!$AA$58="Leve"),CONCATENATE("R8C",'Mapa de Riesgos'!$O$58),"")</f>
        <v/>
      </c>
      <c r="O53" s="77" t="str">
        <f>IF(AND('Mapa de Riesgos'!$Y$59="Muy Baja",'Mapa de Riesgos'!$AA$59="Leve"),CONCATENATE("R8C",'Mapa de Riesgos'!$O$59),"")</f>
        <v/>
      </c>
      <c r="P53" s="75" t="str">
        <f>IF(AND('Mapa de Riesgos'!$Y$54="Muy Baja",'Mapa de Riesgos'!$AA$54="Menor"),CONCATENATE("R8C",'Mapa de Riesgos'!$O$54),"")</f>
        <v/>
      </c>
      <c r="Q53" s="76" t="str">
        <f>IF(AND('Mapa de Riesgos'!$Y$55="Muy Baja",'Mapa de Riesgos'!$AA$55="Menor"),CONCATENATE("R8C",'Mapa de Riesgos'!$O$55),"")</f>
        <v/>
      </c>
      <c r="R53" s="76" t="str">
        <f>IF(AND('Mapa de Riesgos'!$Y$56="Muy Baja",'Mapa de Riesgos'!$AA$56="Menor"),CONCATENATE("R8C",'Mapa de Riesgos'!$O$56),"")</f>
        <v/>
      </c>
      <c r="S53" s="76" t="str">
        <f>IF(AND('Mapa de Riesgos'!$Y$57="Muy Baja",'Mapa de Riesgos'!$AA$57="Menor"),CONCATENATE("R8C",'Mapa de Riesgos'!$O$57),"")</f>
        <v/>
      </c>
      <c r="T53" s="76" t="str">
        <f>IF(AND('Mapa de Riesgos'!$Y$58="Muy Baja",'Mapa de Riesgos'!$AA$58="Menor"),CONCATENATE("R8C",'Mapa de Riesgos'!$O$58),"")</f>
        <v/>
      </c>
      <c r="U53" s="77" t="str">
        <f>IF(AND('Mapa de Riesgos'!$Y$59="Muy Baja",'Mapa de Riesgos'!$AA$59="Menor"),CONCATENATE("R8C",'Mapa de Riesgos'!$O$59),"")</f>
        <v/>
      </c>
      <c r="V53" s="66" t="str">
        <f>IF(AND('Mapa de Riesgos'!$Y$54="Muy Baja",'Mapa de Riesgos'!$AA$54="Moderado"),CONCATENATE("R8C",'Mapa de Riesgos'!$O$54),"")</f>
        <v/>
      </c>
      <c r="W53" s="67" t="str">
        <f>IF(AND('Mapa de Riesgos'!$Y$55="Muy Baja",'Mapa de Riesgos'!$AA$55="Moderado"),CONCATENATE("R8C",'Mapa de Riesgos'!$O$55),"")</f>
        <v/>
      </c>
      <c r="X53" s="67" t="str">
        <f>IF(AND('Mapa de Riesgos'!$Y$56="Muy Baja",'Mapa de Riesgos'!$AA$56="Moderado"),CONCATENATE("R8C",'Mapa de Riesgos'!$O$56),"")</f>
        <v/>
      </c>
      <c r="Y53" s="67" t="str">
        <f>IF(AND('Mapa de Riesgos'!$Y$57="Muy Baja",'Mapa de Riesgos'!$AA$57="Moderado"),CONCATENATE("R8C",'Mapa de Riesgos'!$O$57),"")</f>
        <v/>
      </c>
      <c r="Z53" s="67" t="str">
        <f>IF(AND('Mapa de Riesgos'!$Y$58="Muy Baja",'Mapa de Riesgos'!$AA$58="Moderado"),CONCATENATE("R8C",'Mapa de Riesgos'!$O$58),"")</f>
        <v/>
      </c>
      <c r="AA53" s="68" t="str">
        <f>IF(AND('Mapa de Riesgos'!$Y$59="Muy Baja",'Mapa de Riesgos'!$AA$59="Moderado"),CONCATENATE("R8C",'Mapa de Riesgos'!$O$59),"")</f>
        <v/>
      </c>
      <c r="AB53" s="51" t="str">
        <f>IF(AND('Mapa de Riesgos'!$Y$54="Muy Baja",'Mapa de Riesgos'!$AA$54="Mayor"),CONCATENATE("R8C",'Mapa de Riesgos'!$O$54),"")</f>
        <v/>
      </c>
      <c r="AC53" s="52" t="str">
        <f>IF(AND('Mapa de Riesgos'!$Y$55="Muy Baja",'Mapa de Riesgos'!$AA$55="Mayor"),CONCATENATE("R8C",'Mapa de Riesgos'!$O$55),"")</f>
        <v/>
      </c>
      <c r="AD53" s="52" t="str">
        <f>IF(AND('Mapa de Riesgos'!$Y$56="Muy Baja",'Mapa de Riesgos'!$AA$56="Mayor"),CONCATENATE("R8C",'Mapa de Riesgos'!$O$56),"")</f>
        <v/>
      </c>
      <c r="AE53" s="52" t="str">
        <f>IF(AND('Mapa de Riesgos'!$Y$57="Muy Baja",'Mapa de Riesgos'!$AA$57="Mayor"),CONCATENATE("R8C",'Mapa de Riesgos'!$O$57),"")</f>
        <v/>
      </c>
      <c r="AF53" s="52" t="str">
        <f>IF(AND('Mapa de Riesgos'!$Y$58="Muy Baja",'Mapa de Riesgos'!$AA$58="Mayor"),CONCATENATE("R8C",'Mapa de Riesgos'!$O$58),"")</f>
        <v/>
      </c>
      <c r="AG53" s="53" t="str">
        <f>IF(AND('Mapa de Riesgos'!$Y$59="Muy Baja",'Mapa de Riesgos'!$AA$59="Mayor"),CONCATENATE("R8C",'Mapa de Riesgos'!$O$59),"")</f>
        <v/>
      </c>
      <c r="AH53" s="54" t="str">
        <f>IF(AND('Mapa de Riesgos'!$Y$54="Muy Baja",'Mapa de Riesgos'!$AA$54="Catastrófico"),CONCATENATE("R8C",'Mapa de Riesgos'!$O$54),"")</f>
        <v/>
      </c>
      <c r="AI53" s="55" t="str">
        <f>IF(AND('Mapa de Riesgos'!$Y$55="Muy Baja",'Mapa de Riesgos'!$AA$55="Catastrófico"),CONCATENATE("R8C",'Mapa de Riesgos'!$O$55),"")</f>
        <v/>
      </c>
      <c r="AJ53" s="55" t="str">
        <f>IF(AND('Mapa de Riesgos'!$Y$56="Muy Baja",'Mapa de Riesgos'!$AA$56="Catastrófico"),CONCATENATE("R8C",'Mapa de Riesgos'!$O$56),"")</f>
        <v/>
      </c>
      <c r="AK53" s="55" t="str">
        <f>IF(AND('Mapa de Riesgos'!$Y$57="Muy Baja",'Mapa de Riesgos'!$AA$57="Catastrófico"),CONCATENATE("R8C",'Mapa de Riesgos'!$O$57),"")</f>
        <v/>
      </c>
      <c r="AL53" s="55" t="str">
        <f>IF(AND('Mapa de Riesgos'!$Y$58="Muy Baja",'Mapa de Riesgos'!$AA$58="Catastrófico"),CONCATENATE("R8C",'Mapa de Riesgos'!$O$58),"")</f>
        <v/>
      </c>
      <c r="AM53" s="56" t="str">
        <f>IF(AND('Mapa de Riesgos'!$Y$59="Muy Baja",'Mapa de Riesgos'!$AA$59="Catastrófico"),CONCATENATE("R8C",'Mapa de Riesgos'!$O$59),"")</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c r="A54" s="82"/>
      <c r="B54" s="501"/>
      <c r="C54" s="501"/>
      <c r="D54" s="502"/>
      <c r="E54" s="542"/>
      <c r="F54" s="543"/>
      <c r="G54" s="543"/>
      <c r="H54" s="543"/>
      <c r="I54" s="544"/>
      <c r="J54" s="75" t="str">
        <f>IF(AND('Mapa de Riesgos'!$Y$60="Muy Baja",'Mapa de Riesgos'!$AA$60="Leve"),CONCATENATE("R9C",'Mapa de Riesgos'!$O$60),"")</f>
        <v/>
      </c>
      <c r="K54" s="76" t="str">
        <f>IF(AND('Mapa de Riesgos'!$Y$61="Muy Baja",'Mapa de Riesgos'!$AA$61="Leve"),CONCATENATE("R9C",'Mapa de Riesgos'!$O$61),"")</f>
        <v/>
      </c>
      <c r="L54" s="76" t="str">
        <f>IF(AND('Mapa de Riesgos'!$Y$62="Muy Baja",'Mapa de Riesgos'!$AA$62="Leve"),CONCATENATE("R9C",'Mapa de Riesgos'!$O$62),"")</f>
        <v/>
      </c>
      <c r="M54" s="76" t="str">
        <f>IF(AND('Mapa de Riesgos'!$Y$63="Muy Baja",'Mapa de Riesgos'!$AA$63="Leve"),CONCATENATE("R9C",'Mapa de Riesgos'!$O$63),"")</f>
        <v/>
      </c>
      <c r="N54" s="76" t="str">
        <f>IF(AND('Mapa de Riesgos'!$Y$64="Muy Baja",'Mapa de Riesgos'!$AA$64="Leve"),CONCATENATE("R9C",'Mapa de Riesgos'!$O$64),"")</f>
        <v/>
      </c>
      <c r="O54" s="77" t="str">
        <f>IF(AND('Mapa de Riesgos'!$Y$65="Muy Baja",'Mapa de Riesgos'!$AA$65="Leve"),CONCATENATE("R9C",'Mapa de Riesgos'!$O$65),"")</f>
        <v/>
      </c>
      <c r="P54" s="75" t="str">
        <f>IF(AND('Mapa de Riesgos'!$Y$60="Muy Baja",'Mapa de Riesgos'!$AA$60="Menor"),CONCATENATE("R9C",'Mapa de Riesgos'!$O$60),"")</f>
        <v/>
      </c>
      <c r="Q54" s="76" t="str">
        <f>IF(AND('Mapa de Riesgos'!$Y$61="Muy Baja",'Mapa de Riesgos'!$AA$61="Menor"),CONCATENATE("R9C",'Mapa de Riesgos'!$O$61),"")</f>
        <v/>
      </c>
      <c r="R54" s="76" t="str">
        <f>IF(AND('Mapa de Riesgos'!$Y$62="Muy Baja",'Mapa de Riesgos'!$AA$62="Menor"),CONCATENATE("R9C",'Mapa de Riesgos'!$O$62),"")</f>
        <v/>
      </c>
      <c r="S54" s="76" t="str">
        <f>IF(AND('Mapa de Riesgos'!$Y$63="Muy Baja",'Mapa de Riesgos'!$AA$63="Menor"),CONCATENATE("R9C",'Mapa de Riesgos'!$O$63),"")</f>
        <v/>
      </c>
      <c r="T54" s="76" t="str">
        <f>IF(AND('Mapa de Riesgos'!$Y$64="Muy Baja",'Mapa de Riesgos'!$AA$64="Menor"),CONCATENATE("R9C",'Mapa de Riesgos'!$O$64),"")</f>
        <v/>
      </c>
      <c r="U54" s="77" t="str">
        <f>IF(AND('Mapa de Riesgos'!$Y$65="Muy Baja",'Mapa de Riesgos'!$AA$65="Menor"),CONCATENATE("R9C",'Mapa de Riesgos'!$O$65),"")</f>
        <v/>
      </c>
      <c r="V54" s="66" t="str">
        <f>IF(AND('Mapa de Riesgos'!$Y$60="Muy Baja",'Mapa de Riesgos'!$AA$60="Moderado"),CONCATENATE("R9C",'Mapa de Riesgos'!$O$60),"")</f>
        <v/>
      </c>
      <c r="W54" s="67" t="str">
        <f>IF(AND('Mapa de Riesgos'!$Y$61="Muy Baja",'Mapa de Riesgos'!$AA$61="Moderado"),CONCATENATE("R9C",'Mapa de Riesgos'!$O$61),"")</f>
        <v/>
      </c>
      <c r="X54" s="67" t="str">
        <f>IF(AND('Mapa de Riesgos'!$Y$62="Muy Baja",'Mapa de Riesgos'!$AA$62="Moderado"),CONCATENATE("R9C",'Mapa de Riesgos'!$O$62),"")</f>
        <v/>
      </c>
      <c r="Y54" s="67" t="str">
        <f>IF(AND('Mapa de Riesgos'!$Y$63="Muy Baja",'Mapa de Riesgos'!$AA$63="Moderado"),CONCATENATE("R9C",'Mapa de Riesgos'!$O$63),"")</f>
        <v/>
      </c>
      <c r="Z54" s="67" t="str">
        <f>IF(AND('Mapa de Riesgos'!$Y$64="Muy Baja",'Mapa de Riesgos'!$AA$64="Moderado"),CONCATENATE("R9C",'Mapa de Riesgos'!$O$64),"")</f>
        <v/>
      </c>
      <c r="AA54" s="68" t="str">
        <f>IF(AND('Mapa de Riesgos'!$Y$65="Muy Baja",'Mapa de Riesgos'!$AA$65="Moderado"),CONCATENATE("R9C",'Mapa de Riesgos'!$O$65),"")</f>
        <v/>
      </c>
      <c r="AB54" s="51" t="str">
        <f>IF(AND('Mapa de Riesgos'!$Y$60="Muy Baja",'Mapa de Riesgos'!$AA$60="Mayor"),CONCATENATE("R9C",'Mapa de Riesgos'!$O$60),"")</f>
        <v/>
      </c>
      <c r="AC54" s="52" t="str">
        <f>IF(AND('Mapa de Riesgos'!$Y$61="Muy Baja",'Mapa de Riesgos'!$AA$61="Mayor"),CONCATENATE("R9C",'Mapa de Riesgos'!$O$61),"")</f>
        <v/>
      </c>
      <c r="AD54" s="52" t="str">
        <f>IF(AND('Mapa de Riesgos'!$Y$62="Muy Baja",'Mapa de Riesgos'!$AA$62="Mayor"),CONCATENATE("R9C",'Mapa de Riesgos'!$O$62),"")</f>
        <v/>
      </c>
      <c r="AE54" s="52" t="str">
        <f>IF(AND('Mapa de Riesgos'!$Y$63="Muy Baja",'Mapa de Riesgos'!$AA$63="Mayor"),CONCATENATE("R9C",'Mapa de Riesgos'!$O$63),"")</f>
        <v/>
      </c>
      <c r="AF54" s="52" t="str">
        <f>IF(AND('Mapa de Riesgos'!$Y$64="Muy Baja",'Mapa de Riesgos'!$AA$64="Mayor"),CONCATENATE("R9C",'Mapa de Riesgos'!$O$64),"")</f>
        <v/>
      </c>
      <c r="AG54" s="53" t="str">
        <f>IF(AND('Mapa de Riesgos'!$Y$65="Muy Baja",'Mapa de Riesgos'!$AA$65="Mayor"),CONCATENATE("R9C",'Mapa de Riesgos'!$O$65),"")</f>
        <v/>
      </c>
      <c r="AH54" s="54" t="str">
        <f>IF(AND('Mapa de Riesgos'!$Y$60="Muy Baja",'Mapa de Riesgos'!$AA$60="Catastrófico"),CONCATENATE("R9C",'Mapa de Riesgos'!$O$60),"")</f>
        <v/>
      </c>
      <c r="AI54" s="55" t="str">
        <f>IF(AND('Mapa de Riesgos'!$Y$61="Muy Baja",'Mapa de Riesgos'!$AA$61="Catastrófico"),CONCATENATE("R9C",'Mapa de Riesgos'!$O$61),"")</f>
        <v/>
      </c>
      <c r="AJ54" s="55" t="str">
        <f>IF(AND('Mapa de Riesgos'!$Y$62="Muy Baja",'Mapa de Riesgos'!$AA$62="Catastrófico"),CONCATENATE("R9C",'Mapa de Riesgos'!$O$62),"")</f>
        <v/>
      </c>
      <c r="AK54" s="55" t="str">
        <f>IF(AND('Mapa de Riesgos'!$Y$63="Muy Baja",'Mapa de Riesgos'!$AA$63="Catastrófico"),CONCATENATE("R9C",'Mapa de Riesgos'!$O$63),"")</f>
        <v/>
      </c>
      <c r="AL54" s="55" t="str">
        <f>IF(AND('Mapa de Riesgos'!$Y$64="Muy Baja",'Mapa de Riesgos'!$AA$64="Catastrófico"),CONCATENATE("R9C",'Mapa de Riesgos'!$O$64),"")</f>
        <v/>
      </c>
      <c r="AM54" s="56" t="str">
        <f>IF(AND('Mapa de Riesgos'!$Y$65="Muy Baja",'Mapa de Riesgos'!$AA$65="Catastrófico"),CONCATENATE("R9C",'Mapa de Riesgos'!$O$65),"")</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c r="A55" s="82"/>
      <c r="B55" s="501"/>
      <c r="C55" s="501"/>
      <c r="D55" s="502"/>
      <c r="E55" s="545"/>
      <c r="F55" s="546"/>
      <c r="G55" s="546"/>
      <c r="H55" s="546"/>
      <c r="I55" s="547"/>
      <c r="J55" s="78" t="str">
        <f>IF(AND('Mapa de Riesgos'!$Y$66="Muy Baja",'Mapa de Riesgos'!$AA$66="Leve"),CONCATENATE("R10C",'Mapa de Riesgos'!$O$66),"")</f>
        <v/>
      </c>
      <c r="K55" s="79" t="str">
        <f>IF(AND('Mapa de Riesgos'!$Y$67="Muy Baja",'Mapa de Riesgos'!$AA$67="Leve"),CONCATENATE("R10C",'Mapa de Riesgos'!$O$67),"")</f>
        <v/>
      </c>
      <c r="L55" s="79" t="str">
        <f>IF(AND('Mapa de Riesgos'!$Y$68="Muy Baja",'Mapa de Riesgos'!$AA$68="Leve"),CONCATENATE("R10C",'Mapa de Riesgos'!$O$68),"")</f>
        <v/>
      </c>
      <c r="M55" s="79" t="str">
        <f>IF(AND('Mapa de Riesgos'!$Y$69="Muy Baja",'Mapa de Riesgos'!$AA$69="Leve"),CONCATENATE("R10C",'Mapa de Riesgos'!$O$69),"")</f>
        <v/>
      </c>
      <c r="N55" s="79" t="str">
        <f>IF(AND('Mapa de Riesgos'!$Y$70="Muy Baja",'Mapa de Riesgos'!$AA$70="Leve"),CONCATENATE("R10C",'Mapa de Riesgos'!$O$70),"")</f>
        <v/>
      </c>
      <c r="O55" s="80" t="str">
        <f>IF(AND('Mapa de Riesgos'!$Y$71="Muy Baja",'Mapa de Riesgos'!$AA$71="Leve"),CONCATENATE("R10C",'Mapa de Riesgos'!$O$71),"")</f>
        <v/>
      </c>
      <c r="P55" s="78" t="str">
        <f>IF(AND('Mapa de Riesgos'!$Y$66="Muy Baja",'Mapa de Riesgos'!$AA$66="Menor"),CONCATENATE("R10C",'Mapa de Riesgos'!$O$66),"")</f>
        <v/>
      </c>
      <c r="Q55" s="79" t="str">
        <f>IF(AND('Mapa de Riesgos'!$Y$67="Muy Baja",'Mapa de Riesgos'!$AA$67="Menor"),CONCATENATE("R10C",'Mapa de Riesgos'!$O$67),"")</f>
        <v/>
      </c>
      <c r="R55" s="79" t="str">
        <f>IF(AND('Mapa de Riesgos'!$Y$68="Muy Baja",'Mapa de Riesgos'!$AA$68="Menor"),CONCATENATE("R10C",'Mapa de Riesgos'!$O$68),"")</f>
        <v/>
      </c>
      <c r="S55" s="79" t="str">
        <f>IF(AND('Mapa de Riesgos'!$Y$69="Muy Baja",'Mapa de Riesgos'!$AA$69="Menor"),CONCATENATE("R10C",'Mapa de Riesgos'!$O$69),"")</f>
        <v/>
      </c>
      <c r="T55" s="79" t="str">
        <f>IF(AND('Mapa de Riesgos'!$Y$70="Muy Baja",'Mapa de Riesgos'!$AA$70="Menor"),CONCATENATE("R10C",'Mapa de Riesgos'!$O$70),"")</f>
        <v/>
      </c>
      <c r="U55" s="80" t="str">
        <f>IF(AND('Mapa de Riesgos'!$Y$71="Muy Baja",'Mapa de Riesgos'!$AA$71="Menor"),CONCATENATE("R10C",'Mapa de Riesgos'!$O$71),"")</f>
        <v/>
      </c>
      <c r="V55" s="69" t="str">
        <f>IF(AND('Mapa de Riesgos'!$Y$66="Muy Baja",'Mapa de Riesgos'!$AA$66="Moderado"),CONCATENATE("R10C",'Mapa de Riesgos'!$O$66),"")</f>
        <v/>
      </c>
      <c r="W55" s="70" t="str">
        <f>IF(AND('Mapa de Riesgos'!$Y$67="Muy Baja",'Mapa de Riesgos'!$AA$67="Moderado"),CONCATENATE("R10C",'Mapa de Riesgos'!$O$67),"")</f>
        <v/>
      </c>
      <c r="X55" s="70" t="str">
        <f>IF(AND('Mapa de Riesgos'!$Y$68="Muy Baja",'Mapa de Riesgos'!$AA$68="Moderado"),CONCATENATE("R10C",'Mapa de Riesgos'!$O$68),"")</f>
        <v/>
      </c>
      <c r="Y55" s="70" t="str">
        <f>IF(AND('Mapa de Riesgos'!$Y$69="Muy Baja",'Mapa de Riesgos'!$AA$69="Moderado"),CONCATENATE("R10C",'Mapa de Riesgos'!$O$69),"")</f>
        <v/>
      </c>
      <c r="Z55" s="70" t="str">
        <f>IF(AND('Mapa de Riesgos'!$Y$70="Muy Baja",'Mapa de Riesgos'!$AA$70="Moderado"),CONCATENATE("R10C",'Mapa de Riesgos'!$O$70),"")</f>
        <v/>
      </c>
      <c r="AA55" s="71" t="str">
        <f>IF(AND('Mapa de Riesgos'!$Y$71="Muy Baja",'Mapa de Riesgos'!$AA$71="Moderado"),CONCATENATE("R10C",'Mapa de Riesgos'!$O$71),"")</f>
        <v/>
      </c>
      <c r="AB55" s="57" t="str">
        <f>IF(AND('Mapa de Riesgos'!$Y$66="Muy Baja",'Mapa de Riesgos'!$AA$66="Mayor"),CONCATENATE("R10C",'Mapa de Riesgos'!$O$66),"")</f>
        <v/>
      </c>
      <c r="AC55" s="58" t="str">
        <f>IF(AND('Mapa de Riesgos'!$Y$67="Muy Baja",'Mapa de Riesgos'!$AA$67="Mayor"),CONCATENATE("R10C",'Mapa de Riesgos'!$O$67),"")</f>
        <v/>
      </c>
      <c r="AD55" s="58" t="str">
        <f>IF(AND('Mapa de Riesgos'!$Y$68="Muy Baja",'Mapa de Riesgos'!$AA$68="Mayor"),CONCATENATE("R10C",'Mapa de Riesgos'!$O$68),"")</f>
        <v/>
      </c>
      <c r="AE55" s="58" t="str">
        <f>IF(AND('Mapa de Riesgos'!$Y$69="Muy Baja",'Mapa de Riesgos'!$AA$69="Mayor"),CONCATENATE("R10C",'Mapa de Riesgos'!$O$69),"")</f>
        <v/>
      </c>
      <c r="AF55" s="58" t="str">
        <f>IF(AND('Mapa de Riesgos'!$Y$70="Muy Baja",'Mapa de Riesgos'!$AA$70="Mayor"),CONCATENATE("R10C",'Mapa de Riesgos'!$O$70),"")</f>
        <v/>
      </c>
      <c r="AG55" s="59" t="str">
        <f>IF(AND('Mapa de Riesgos'!$Y$71="Muy Baja",'Mapa de Riesgos'!$AA$71="Mayor"),CONCATENATE("R10C",'Mapa de Riesgos'!$O$71),"")</f>
        <v/>
      </c>
      <c r="AH55" s="60" t="str">
        <f>IF(AND('Mapa de Riesgos'!$Y$66="Muy Baja",'Mapa de Riesgos'!$AA$66="Catastrófico"),CONCATENATE("R10C",'Mapa de Riesgos'!$O$66),"")</f>
        <v/>
      </c>
      <c r="AI55" s="61" t="str">
        <f>IF(AND('Mapa de Riesgos'!$Y$67="Muy Baja",'Mapa de Riesgos'!$AA$67="Catastrófico"),CONCATENATE("R10C",'Mapa de Riesgos'!$O$67),"")</f>
        <v/>
      </c>
      <c r="AJ55" s="61" t="str">
        <f>IF(AND('Mapa de Riesgos'!$Y$68="Muy Baja",'Mapa de Riesgos'!$AA$68="Catastrófico"),CONCATENATE("R10C",'Mapa de Riesgos'!$O$68),"")</f>
        <v/>
      </c>
      <c r="AK55" s="61" t="str">
        <f>IF(AND('Mapa de Riesgos'!$Y$69="Muy Baja",'Mapa de Riesgos'!$AA$69="Catastrófico"),CONCATENATE("R10C",'Mapa de Riesgos'!$O$69),"")</f>
        <v/>
      </c>
      <c r="AL55" s="61" t="str">
        <f>IF(AND('Mapa de Riesgos'!$Y$70="Muy Baja",'Mapa de Riesgos'!$AA$70="Catastrófico"),CONCATENATE("R10C",'Mapa de Riesgos'!$O$70),"")</f>
        <v/>
      </c>
      <c r="AM55" s="62" t="str">
        <f>IF(AND('Mapa de Riesgos'!$Y$71="Muy Baja",'Mapa de Riesgos'!$AA$71="Catastrófico"),CONCATENATE("R10C",'Mapa de Riesgos'!$O$71),"")</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c r="A56" s="82"/>
      <c r="B56" s="82"/>
      <c r="C56" s="82"/>
      <c r="D56" s="82"/>
      <c r="E56" s="82"/>
      <c r="F56" s="82"/>
      <c r="G56" s="82"/>
      <c r="H56" s="82"/>
      <c r="I56" s="82"/>
      <c r="J56" s="539" t="s">
        <v>205</v>
      </c>
      <c r="K56" s="540"/>
      <c r="L56" s="540"/>
      <c r="M56" s="540"/>
      <c r="N56" s="540"/>
      <c r="O56" s="541"/>
      <c r="P56" s="539" t="s">
        <v>206</v>
      </c>
      <c r="Q56" s="540"/>
      <c r="R56" s="540"/>
      <c r="S56" s="540"/>
      <c r="T56" s="540"/>
      <c r="U56" s="541"/>
      <c r="V56" s="539" t="s">
        <v>207</v>
      </c>
      <c r="W56" s="540"/>
      <c r="X56" s="540"/>
      <c r="Y56" s="540"/>
      <c r="Z56" s="540"/>
      <c r="AA56" s="541"/>
      <c r="AB56" s="539" t="s">
        <v>208</v>
      </c>
      <c r="AC56" s="548"/>
      <c r="AD56" s="540"/>
      <c r="AE56" s="540"/>
      <c r="AF56" s="540"/>
      <c r="AG56" s="541"/>
      <c r="AH56" s="539" t="s">
        <v>209</v>
      </c>
      <c r="AI56" s="540"/>
      <c r="AJ56" s="540"/>
      <c r="AK56" s="540"/>
      <c r="AL56" s="540"/>
      <c r="AM56" s="541"/>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c r="A57" s="82"/>
      <c r="B57" s="82"/>
      <c r="C57" s="82"/>
      <c r="D57" s="82"/>
      <c r="E57" s="82"/>
      <c r="F57" s="82"/>
      <c r="G57" s="82"/>
      <c r="H57" s="82"/>
      <c r="I57" s="82"/>
      <c r="J57" s="542"/>
      <c r="K57" s="543"/>
      <c r="L57" s="543"/>
      <c r="M57" s="543"/>
      <c r="N57" s="543"/>
      <c r="O57" s="544"/>
      <c r="P57" s="542"/>
      <c r="Q57" s="543"/>
      <c r="R57" s="543"/>
      <c r="S57" s="543"/>
      <c r="T57" s="543"/>
      <c r="U57" s="544"/>
      <c r="V57" s="542"/>
      <c r="W57" s="543"/>
      <c r="X57" s="543"/>
      <c r="Y57" s="543"/>
      <c r="Z57" s="543"/>
      <c r="AA57" s="544"/>
      <c r="AB57" s="542"/>
      <c r="AC57" s="543"/>
      <c r="AD57" s="543"/>
      <c r="AE57" s="543"/>
      <c r="AF57" s="543"/>
      <c r="AG57" s="544"/>
      <c r="AH57" s="542"/>
      <c r="AI57" s="543"/>
      <c r="AJ57" s="543"/>
      <c r="AK57" s="543"/>
      <c r="AL57" s="543"/>
      <c r="AM57" s="544"/>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c r="A58" s="82"/>
      <c r="B58" s="82"/>
      <c r="C58" s="82"/>
      <c r="D58" s="82"/>
      <c r="E58" s="82"/>
      <c r="F58" s="82"/>
      <c r="G58" s="82"/>
      <c r="H58" s="82"/>
      <c r="I58" s="82"/>
      <c r="J58" s="542"/>
      <c r="K58" s="543"/>
      <c r="L58" s="543"/>
      <c r="M58" s="543"/>
      <c r="N58" s="543"/>
      <c r="O58" s="544"/>
      <c r="P58" s="542"/>
      <c r="Q58" s="543"/>
      <c r="R58" s="543"/>
      <c r="S58" s="543"/>
      <c r="T58" s="543"/>
      <c r="U58" s="544"/>
      <c r="V58" s="542"/>
      <c r="W58" s="543"/>
      <c r="X58" s="543"/>
      <c r="Y58" s="543"/>
      <c r="Z58" s="543"/>
      <c r="AA58" s="544"/>
      <c r="AB58" s="542"/>
      <c r="AC58" s="543"/>
      <c r="AD58" s="543"/>
      <c r="AE58" s="543"/>
      <c r="AF58" s="543"/>
      <c r="AG58" s="544"/>
      <c r="AH58" s="542"/>
      <c r="AI58" s="543"/>
      <c r="AJ58" s="543"/>
      <c r="AK58" s="543"/>
      <c r="AL58" s="543"/>
      <c r="AM58" s="544"/>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c r="A59" s="82"/>
      <c r="B59" s="82"/>
      <c r="C59" s="82"/>
      <c r="D59" s="82"/>
      <c r="E59" s="82"/>
      <c r="F59" s="82"/>
      <c r="G59" s="82"/>
      <c r="H59" s="82"/>
      <c r="I59" s="82"/>
      <c r="J59" s="542"/>
      <c r="K59" s="543"/>
      <c r="L59" s="543"/>
      <c r="M59" s="543"/>
      <c r="N59" s="543"/>
      <c r="O59" s="544"/>
      <c r="P59" s="542"/>
      <c r="Q59" s="543"/>
      <c r="R59" s="543"/>
      <c r="S59" s="543"/>
      <c r="T59" s="543"/>
      <c r="U59" s="544"/>
      <c r="V59" s="542"/>
      <c r="W59" s="543"/>
      <c r="X59" s="543"/>
      <c r="Y59" s="543"/>
      <c r="Z59" s="543"/>
      <c r="AA59" s="544"/>
      <c r="AB59" s="542"/>
      <c r="AC59" s="543"/>
      <c r="AD59" s="543"/>
      <c r="AE59" s="543"/>
      <c r="AF59" s="543"/>
      <c r="AG59" s="544"/>
      <c r="AH59" s="542"/>
      <c r="AI59" s="543"/>
      <c r="AJ59" s="543"/>
      <c r="AK59" s="543"/>
      <c r="AL59" s="543"/>
      <c r="AM59" s="544"/>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c r="A60" s="82"/>
      <c r="B60" s="82"/>
      <c r="C60" s="82"/>
      <c r="D60" s="82"/>
      <c r="E60" s="82"/>
      <c r="F60" s="82"/>
      <c r="G60" s="82"/>
      <c r="H60" s="82"/>
      <c r="I60" s="82"/>
      <c r="J60" s="542"/>
      <c r="K60" s="543"/>
      <c r="L60" s="543"/>
      <c r="M60" s="543"/>
      <c r="N60" s="543"/>
      <c r="O60" s="544"/>
      <c r="P60" s="542"/>
      <c r="Q60" s="543"/>
      <c r="R60" s="543"/>
      <c r="S60" s="543"/>
      <c r="T60" s="543"/>
      <c r="U60" s="544"/>
      <c r="V60" s="542"/>
      <c r="W60" s="543"/>
      <c r="X60" s="543"/>
      <c r="Y60" s="543"/>
      <c r="Z60" s="543"/>
      <c r="AA60" s="544"/>
      <c r="AB60" s="542"/>
      <c r="AC60" s="543"/>
      <c r="AD60" s="543"/>
      <c r="AE60" s="543"/>
      <c r="AF60" s="543"/>
      <c r="AG60" s="544"/>
      <c r="AH60" s="542"/>
      <c r="AI60" s="543"/>
      <c r="AJ60" s="543"/>
      <c r="AK60" s="543"/>
      <c r="AL60" s="543"/>
      <c r="AM60" s="544"/>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c r="A61" s="82"/>
      <c r="B61" s="82"/>
      <c r="C61" s="82"/>
      <c r="D61" s="82"/>
      <c r="E61" s="82"/>
      <c r="F61" s="82"/>
      <c r="G61" s="82"/>
      <c r="H61" s="82"/>
      <c r="I61" s="82"/>
      <c r="J61" s="545"/>
      <c r="K61" s="546"/>
      <c r="L61" s="546"/>
      <c r="M61" s="546"/>
      <c r="N61" s="546"/>
      <c r="O61" s="547"/>
      <c r="P61" s="545"/>
      <c r="Q61" s="546"/>
      <c r="R61" s="546"/>
      <c r="S61" s="546"/>
      <c r="T61" s="546"/>
      <c r="U61" s="547"/>
      <c r="V61" s="545"/>
      <c r="W61" s="546"/>
      <c r="X61" s="546"/>
      <c r="Y61" s="546"/>
      <c r="Z61" s="546"/>
      <c r="AA61" s="547"/>
      <c r="AB61" s="545"/>
      <c r="AC61" s="546"/>
      <c r="AD61" s="546"/>
      <c r="AE61" s="546"/>
      <c r="AF61" s="546"/>
      <c r="AG61" s="547"/>
      <c r="AH61" s="545"/>
      <c r="AI61" s="546"/>
      <c r="AJ61" s="546"/>
      <c r="AK61" s="546"/>
      <c r="AL61" s="546"/>
      <c r="AM61" s="547"/>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c r="A63" s="82"/>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2"/>
      <c r="AV63" s="82"/>
      <c r="AW63" s="82"/>
      <c r="AX63" s="82"/>
      <c r="AY63" s="82"/>
      <c r="AZ63" s="82"/>
      <c r="BA63" s="82"/>
      <c r="BB63" s="82"/>
      <c r="BC63" s="82"/>
      <c r="BD63" s="82"/>
      <c r="BE63" s="82"/>
      <c r="BF63" s="82"/>
      <c r="BG63" s="82"/>
      <c r="BH63" s="82"/>
    </row>
    <row r="64" spans="1:80" ht="15" customHeight="1">
      <c r="A64" s="82"/>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2"/>
      <c r="AV64" s="82"/>
      <c r="AW64" s="82"/>
      <c r="AX64" s="82"/>
      <c r="AY64" s="82"/>
      <c r="AZ64" s="82"/>
      <c r="BA64" s="82"/>
      <c r="BB64" s="82"/>
      <c r="BC64" s="82"/>
      <c r="BD64" s="82"/>
      <c r="BE64" s="82"/>
      <c r="BF64" s="82"/>
      <c r="BG64" s="82"/>
      <c r="BH64" s="82"/>
    </row>
    <row r="65" spans="1:60">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c r="A245" s="82"/>
    </row>
    <row r="246" spans="1:60">
      <c r="A246" s="82"/>
    </row>
    <row r="247" spans="1:60">
      <c r="A247" s="82"/>
    </row>
    <row r="248" spans="1:60">
      <c r="A248" s="82"/>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2"/>
      <c r="B1" s="588" t="s">
        <v>211</v>
      </c>
      <c r="C1" s="588"/>
      <c r="D1" s="588"/>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c r="A3" s="82"/>
      <c r="B3" s="11"/>
      <c r="C3" s="12" t="s">
        <v>212</v>
      </c>
      <c r="D3" s="12" t="s">
        <v>195</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c r="A4" s="82"/>
      <c r="B4" s="13" t="s">
        <v>213</v>
      </c>
      <c r="C4" s="14" t="s">
        <v>214</v>
      </c>
      <c r="D4" s="15">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c r="A5" s="82"/>
      <c r="B5" s="16" t="s">
        <v>215</v>
      </c>
      <c r="C5" s="17" t="s">
        <v>216</v>
      </c>
      <c r="D5" s="18">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c r="A6" s="82"/>
      <c r="B6" s="19" t="s">
        <v>217</v>
      </c>
      <c r="C6" s="17" t="s">
        <v>218</v>
      </c>
      <c r="D6" s="18">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c r="A7" s="82"/>
      <c r="B7" s="20" t="s">
        <v>219</v>
      </c>
      <c r="C7" s="17" t="s">
        <v>220</v>
      </c>
      <c r="D7" s="18">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c r="A8" s="82"/>
      <c r="B8" s="21" t="s">
        <v>221</v>
      </c>
      <c r="C8" s="17" t="s">
        <v>222</v>
      </c>
      <c r="D8" s="18">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c r="A9" s="82"/>
      <c r="B9" s="103"/>
      <c r="C9" s="103"/>
      <c r="D9" s="103"/>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c r="A10" s="82"/>
      <c r="B10" s="104"/>
      <c r="C10" s="103"/>
      <c r="D10" s="103"/>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c r="A11" s="82"/>
      <c r="B11" s="103"/>
      <c r="C11" s="103"/>
      <c r="D11" s="103"/>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c r="A12" s="82"/>
      <c r="B12" s="103"/>
      <c r="C12" s="103"/>
      <c r="D12" s="103"/>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c r="A13" s="82"/>
      <c r="B13" s="103"/>
      <c r="C13" s="103"/>
      <c r="D13" s="103"/>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c r="A14" s="82"/>
      <c r="B14" s="103"/>
      <c r="C14" s="103"/>
      <c r="D14" s="103"/>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c r="A15" s="82"/>
      <c r="B15" s="103"/>
      <c r="C15" s="103"/>
      <c r="D15" s="103"/>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c r="A16" s="82"/>
      <c r="B16" s="103"/>
      <c r="C16" s="103"/>
      <c r="D16" s="103"/>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c r="A17" s="82"/>
      <c r="B17" s="103"/>
      <c r="C17" s="103"/>
      <c r="D17" s="103"/>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c r="A18" s="82"/>
      <c r="B18" s="103"/>
      <c r="C18" s="103"/>
      <c r="D18" s="103"/>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c r="A35" s="82"/>
    </row>
    <row r="36" spans="1:31">
      <c r="A36" s="82"/>
    </row>
    <row r="37" spans="1:31">
      <c r="A37" s="82"/>
    </row>
    <row r="38" spans="1:31">
      <c r="A38" s="82"/>
    </row>
    <row r="39" spans="1:31">
      <c r="A39" s="82"/>
    </row>
    <row r="40" spans="1:31">
      <c r="A40" s="82"/>
    </row>
    <row r="41" spans="1:31">
      <c r="A41" s="82"/>
    </row>
    <row r="42" spans="1:31">
      <c r="A42" s="82"/>
    </row>
    <row r="43" spans="1:31">
      <c r="A43" s="82"/>
    </row>
    <row r="44" spans="1:31">
      <c r="A44" s="82"/>
    </row>
    <row r="45" spans="1:31">
      <c r="A45" s="82"/>
    </row>
    <row r="46" spans="1:31">
      <c r="A46" s="82"/>
    </row>
    <row r="47" spans="1:31">
      <c r="A47" s="82"/>
    </row>
    <row r="48" spans="1:31">
      <c r="A48" s="82"/>
    </row>
    <row r="49" spans="1:1">
      <c r="A49" s="82"/>
    </row>
    <row r="50" spans="1:1">
      <c r="A50" s="82"/>
    </row>
    <row r="51" spans="1:1">
      <c r="A51" s="82"/>
    </row>
    <row r="52" spans="1:1">
      <c r="A52" s="82"/>
    </row>
    <row r="53" spans="1:1">
      <c r="A53" s="82"/>
    </row>
    <row r="54" spans="1:1">
      <c r="A54" s="82"/>
    </row>
    <row r="55" spans="1:1">
      <c r="A55" s="82"/>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2"/>
      <c r="B1" s="589" t="s">
        <v>223</v>
      </c>
      <c r="C1" s="589"/>
      <c r="D1" s="589"/>
      <c r="E1" s="82"/>
      <c r="F1" s="82"/>
      <c r="G1" s="82"/>
      <c r="H1" s="82"/>
      <c r="I1" s="82"/>
      <c r="J1" s="82"/>
      <c r="K1" s="82"/>
      <c r="L1" s="82"/>
      <c r="M1" s="82"/>
      <c r="N1" s="82"/>
      <c r="O1" s="82"/>
      <c r="P1" s="82"/>
      <c r="Q1" s="82"/>
      <c r="R1" s="82"/>
      <c r="S1" s="82"/>
      <c r="T1" s="82"/>
      <c r="U1" s="82"/>
    </row>
    <row r="2" spans="1:21">
      <c r="A2" s="82"/>
      <c r="B2" s="82"/>
      <c r="C2" s="82"/>
      <c r="D2" s="82"/>
      <c r="E2" s="82"/>
      <c r="F2" s="82"/>
      <c r="G2" s="82"/>
      <c r="H2" s="82"/>
      <c r="I2" s="82"/>
      <c r="J2" s="82"/>
      <c r="K2" s="82"/>
      <c r="L2" s="82"/>
      <c r="M2" s="82"/>
      <c r="N2" s="82"/>
      <c r="O2" s="82"/>
      <c r="P2" s="82"/>
      <c r="Q2" s="82"/>
      <c r="R2" s="82"/>
      <c r="S2" s="82"/>
      <c r="T2" s="82"/>
      <c r="U2" s="82"/>
    </row>
    <row r="3" spans="1:21" ht="30">
      <c r="A3" s="82"/>
      <c r="B3" s="100"/>
      <c r="C3" s="35" t="s">
        <v>224</v>
      </c>
      <c r="D3" s="35" t="s">
        <v>225</v>
      </c>
      <c r="E3" s="82"/>
      <c r="F3" s="82"/>
      <c r="G3" s="82"/>
      <c r="H3" s="82"/>
      <c r="I3" s="82"/>
      <c r="J3" s="82"/>
      <c r="K3" s="82"/>
      <c r="L3" s="82"/>
      <c r="M3" s="82"/>
      <c r="N3" s="82"/>
      <c r="O3" s="82"/>
      <c r="P3" s="82"/>
      <c r="Q3" s="82"/>
      <c r="R3" s="82"/>
      <c r="S3" s="82"/>
      <c r="T3" s="82"/>
      <c r="U3" s="82"/>
    </row>
    <row r="4" spans="1:21" ht="33.75">
      <c r="A4" s="99" t="s">
        <v>226</v>
      </c>
      <c r="B4" s="38" t="s">
        <v>227</v>
      </c>
      <c r="C4" s="43" t="s">
        <v>228</v>
      </c>
      <c r="D4" s="36" t="s">
        <v>229</v>
      </c>
      <c r="E4" s="82"/>
      <c r="F4" s="82"/>
      <c r="G4" s="82"/>
      <c r="H4" s="82"/>
      <c r="I4" s="82"/>
      <c r="J4" s="82"/>
      <c r="K4" s="82"/>
      <c r="L4" s="82"/>
      <c r="M4" s="82"/>
      <c r="N4" s="82"/>
      <c r="O4" s="82"/>
      <c r="P4" s="82"/>
      <c r="Q4" s="82"/>
      <c r="R4" s="82"/>
      <c r="S4" s="82"/>
      <c r="T4" s="82"/>
      <c r="U4" s="82"/>
    </row>
    <row r="5" spans="1:21" ht="67.5">
      <c r="A5" s="99" t="s">
        <v>230</v>
      </c>
      <c r="B5" s="39" t="s">
        <v>231</v>
      </c>
      <c r="C5" s="44" t="s">
        <v>232</v>
      </c>
      <c r="D5" s="37" t="s">
        <v>233</v>
      </c>
      <c r="E5" s="82"/>
      <c r="F5" s="82"/>
      <c r="G5" s="82"/>
      <c r="H5" s="82"/>
      <c r="I5" s="82"/>
      <c r="J5" s="82"/>
      <c r="K5" s="82"/>
      <c r="L5" s="82"/>
      <c r="M5" s="82"/>
      <c r="N5" s="82"/>
      <c r="O5" s="82"/>
      <c r="P5" s="82"/>
      <c r="Q5" s="82"/>
      <c r="R5" s="82"/>
      <c r="S5" s="82"/>
      <c r="T5" s="82"/>
      <c r="U5" s="82"/>
    </row>
    <row r="6" spans="1:21" ht="67.5">
      <c r="A6" s="99" t="s">
        <v>201</v>
      </c>
      <c r="B6" s="40" t="s">
        <v>234</v>
      </c>
      <c r="C6" s="44" t="s">
        <v>235</v>
      </c>
      <c r="D6" s="37" t="s">
        <v>236</v>
      </c>
      <c r="E6" s="82"/>
      <c r="F6" s="82"/>
      <c r="G6" s="82"/>
      <c r="H6" s="82"/>
      <c r="I6" s="82"/>
      <c r="J6" s="82"/>
      <c r="K6" s="82"/>
      <c r="L6" s="82"/>
      <c r="M6" s="82"/>
      <c r="N6" s="82"/>
      <c r="O6" s="82"/>
      <c r="P6" s="82"/>
      <c r="Q6" s="82"/>
      <c r="R6" s="82"/>
      <c r="S6" s="82"/>
      <c r="T6" s="82"/>
      <c r="U6" s="82"/>
    </row>
    <row r="7" spans="1:21" ht="101.25">
      <c r="A7" s="99" t="s">
        <v>237</v>
      </c>
      <c r="B7" s="41" t="s">
        <v>238</v>
      </c>
      <c r="C7" s="44" t="s">
        <v>239</v>
      </c>
      <c r="D7" s="37" t="s">
        <v>240</v>
      </c>
      <c r="E7" s="82"/>
      <c r="F7" s="82"/>
      <c r="G7" s="82"/>
      <c r="H7" s="82"/>
      <c r="I7" s="82"/>
      <c r="J7" s="82"/>
      <c r="K7" s="82"/>
      <c r="L7" s="82"/>
      <c r="M7" s="82"/>
      <c r="N7" s="82"/>
      <c r="O7" s="82"/>
      <c r="P7" s="82"/>
      <c r="Q7" s="82"/>
      <c r="R7" s="82"/>
      <c r="S7" s="82"/>
      <c r="T7" s="82"/>
      <c r="U7" s="82"/>
    </row>
    <row r="8" spans="1:21" ht="67.5">
      <c r="A8" s="99" t="s">
        <v>241</v>
      </c>
      <c r="B8" s="42" t="s">
        <v>242</v>
      </c>
      <c r="C8" s="44" t="s">
        <v>243</v>
      </c>
      <c r="D8" s="37" t="s">
        <v>244</v>
      </c>
      <c r="E8" s="82"/>
      <c r="F8" s="82"/>
      <c r="G8" s="82"/>
      <c r="H8" s="82"/>
      <c r="I8" s="82"/>
      <c r="J8" s="82"/>
      <c r="K8" s="82"/>
      <c r="L8" s="82"/>
      <c r="M8" s="82"/>
      <c r="N8" s="82"/>
      <c r="O8" s="82"/>
      <c r="P8" s="82"/>
      <c r="Q8" s="82"/>
      <c r="R8" s="82"/>
      <c r="S8" s="82"/>
      <c r="T8" s="82"/>
      <c r="U8" s="82"/>
    </row>
    <row r="9" spans="1:21" ht="20.25">
      <c r="A9" s="99"/>
      <c r="B9" s="99"/>
      <c r="C9" s="101"/>
      <c r="D9" s="101"/>
      <c r="E9" s="82"/>
      <c r="F9" s="82"/>
      <c r="G9" s="82"/>
      <c r="H9" s="82"/>
      <c r="I9" s="82"/>
      <c r="J9" s="82"/>
      <c r="K9" s="82"/>
      <c r="L9" s="82"/>
      <c r="M9" s="82"/>
      <c r="N9" s="82"/>
      <c r="O9" s="82"/>
      <c r="P9" s="82"/>
      <c r="Q9" s="82"/>
      <c r="R9" s="82"/>
      <c r="S9" s="82"/>
      <c r="T9" s="82"/>
      <c r="U9" s="82"/>
    </row>
    <row r="10" spans="1:21" ht="16.5">
      <c r="A10" s="99"/>
      <c r="B10" s="102"/>
      <c r="C10" s="102"/>
      <c r="D10" s="102"/>
      <c r="E10" s="82"/>
      <c r="F10" s="82"/>
      <c r="G10" s="82"/>
      <c r="H10" s="82"/>
      <c r="I10" s="82"/>
      <c r="J10" s="82"/>
      <c r="K10" s="82"/>
      <c r="L10" s="82"/>
      <c r="M10" s="82"/>
      <c r="N10" s="82"/>
      <c r="O10" s="82"/>
      <c r="P10" s="82"/>
      <c r="Q10" s="82"/>
      <c r="R10" s="82"/>
      <c r="S10" s="82"/>
      <c r="T10" s="82"/>
      <c r="U10" s="82"/>
    </row>
    <row r="11" spans="1:21">
      <c r="A11" s="99"/>
      <c r="B11" s="99" t="s">
        <v>245</v>
      </c>
      <c r="C11" s="99" t="s">
        <v>246</v>
      </c>
      <c r="D11" s="99" t="s">
        <v>247</v>
      </c>
      <c r="E11" s="82"/>
      <c r="F11" s="82"/>
      <c r="G11" s="82"/>
      <c r="H11" s="82"/>
      <c r="I11" s="82"/>
      <c r="J11" s="82"/>
      <c r="K11" s="82"/>
      <c r="L11" s="82"/>
      <c r="M11" s="82"/>
      <c r="N11" s="82"/>
      <c r="O11" s="82"/>
      <c r="P11" s="82"/>
      <c r="Q11" s="82"/>
      <c r="R11" s="82"/>
      <c r="S11" s="82"/>
      <c r="T11" s="82"/>
      <c r="U11" s="82"/>
    </row>
    <row r="12" spans="1:21">
      <c r="A12" s="99"/>
      <c r="B12" s="99" t="s">
        <v>248</v>
      </c>
      <c r="C12" s="99" t="s">
        <v>154</v>
      </c>
      <c r="D12" s="99" t="s">
        <v>249</v>
      </c>
      <c r="E12" s="82"/>
      <c r="F12" s="82"/>
      <c r="G12" s="82"/>
      <c r="H12" s="82"/>
      <c r="I12" s="82"/>
      <c r="J12" s="82"/>
      <c r="K12" s="82"/>
      <c r="L12" s="82"/>
      <c r="M12" s="82"/>
      <c r="N12" s="82"/>
      <c r="O12" s="82"/>
      <c r="P12" s="82"/>
      <c r="Q12" s="82"/>
      <c r="R12" s="82"/>
      <c r="S12" s="82"/>
      <c r="T12" s="82"/>
      <c r="U12" s="82"/>
    </row>
    <row r="13" spans="1:21">
      <c r="A13" s="99"/>
      <c r="B13" s="99"/>
      <c r="C13" s="99" t="s">
        <v>250</v>
      </c>
      <c r="D13" s="99" t="s">
        <v>172</v>
      </c>
      <c r="E13" s="82"/>
      <c r="F13" s="82"/>
      <c r="G13" s="82"/>
      <c r="H13" s="82"/>
      <c r="I13" s="82"/>
      <c r="J13" s="82"/>
      <c r="K13" s="82"/>
      <c r="L13" s="82"/>
      <c r="M13" s="82"/>
      <c r="N13" s="82"/>
      <c r="O13" s="82"/>
      <c r="P13" s="82"/>
      <c r="Q13" s="82"/>
      <c r="R13" s="82"/>
      <c r="S13" s="82"/>
      <c r="T13" s="82"/>
      <c r="U13" s="82"/>
    </row>
    <row r="14" spans="1:21">
      <c r="A14" s="99"/>
      <c r="B14" s="99"/>
      <c r="C14" s="99" t="s">
        <v>180</v>
      </c>
      <c r="D14" s="99" t="s">
        <v>251</v>
      </c>
      <c r="E14" s="82"/>
      <c r="F14" s="82"/>
      <c r="G14" s="82"/>
      <c r="H14" s="82"/>
      <c r="I14" s="82"/>
      <c r="J14" s="82"/>
      <c r="K14" s="82"/>
      <c r="L14" s="82"/>
      <c r="M14" s="82"/>
      <c r="N14" s="82"/>
      <c r="O14" s="82"/>
      <c r="P14" s="82"/>
      <c r="Q14" s="82"/>
      <c r="R14" s="82"/>
      <c r="S14" s="82"/>
      <c r="T14" s="82"/>
      <c r="U14" s="82"/>
    </row>
    <row r="15" spans="1:21">
      <c r="A15" s="99"/>
      <c r="B15" s="99"/>
      <c r="C15" s="99" t="s">
        <v>252</v>
      </c>
      <c r="D15" s="99" t="s">
        <v>253</v>
      </c>
      <c r="E15" s="82"/>
      <c r="F15" s="82"/>
      <c r="G15" s="82"/>
      <c r="H15" s="82"/>
      <c r="I15" s="82"/>
      <c r="J15" s="82"/>
      <c r="K15" s="82"/>
      <c r="L15" s="82"/>
      <c r="M15" s="82"/>
      <c r="N15" s="82"/>
      <c r="O15" s="82"/>
      <c r="P15" s="82"/>
      <c r="Q15" s="82"/>
      <c r="R15" s="82"/>
      <c r="S15" s="82"/>
      <c r="T15" s="82"/>
      <c r="U15" s="82"/>
    </row>
    <row r="16" spans="1:21">
      <c r="A16" s="99"/>
      <c r="B16" s="99"/>
      <c r="C16" s="99"/>
      <c r="D16" s="99"/>
      <c r="E16" s="82"/>
      <c r="F16" s="82"/>
      <c r="G16" s="82"/>
      <c r="H16" s="82"/>
      <c r="I16" s="82"/>
      <c r="J16" s="82"/>
      <c r="K16" s="82"/>
      <c r="L16" s="82"/>
      <c r="M16" s="82"/>
      <c r="N16" s="82"/>
      <c r="O16" s="82"/>
    </row>
    <row r="17" spans="1:15">
      <c r="A17" s="99"/>
      <c r="B17" s="99"/>
      <c r="C17" s="99"/>
      <c r="D17" s="99"/>
      <c r="E17" s="82"/>
      <c r="F17" s="82"/>
      <c r="G17" s="82"/>
      <c r="H17" s="82"/>
      <c r="I17" s="82"/>
      <c r="J17" s="82"/>
      <c r="K17" s="82"/>
      <c r="L17" s="82"/>
      <c r="M17" s="82"/>
      <c r="N17" s="82"/>
      <c r="O17" s="82"/>
    </row>
    <row r="18" spans="1:15">
      <c r="A18" s="99"/>
      <c r="B18" s="103"/>
      <c r="C18" s="103"/>
      <c r="D18" s="103"/>
      <c r="E18" s="82"/>
      <c r="F18" s="82"/>
      <c r="G18" s="82"/>
      <c r="H18" s="82"/>
      <c r="I18" s="82"/>
      <c r="J18" s="82"/>
      <c r="K18" s="82"/>
      <c r="L18" s="82"/>
      <c r="M18" s="82"/>
      <c r="N18" s="82"/>
      <c r="O18" s="82"/>
    </row>
    <row r="19" spans="1:15">
      <c r="A19" s="99"/>
      <c r="B19" s="103"/>
      <c r="C19" s="103"/>
      <c r="D19" s="103"/>
      <c r="E19" s="82"/>
      <c r="F19" s="82"/>
      <c r="G19" s="82"/>
      <c r="H19" s="82"/>
      <c r="I19" s="82"/>
      <c r="J19" s="82"/>
      <c r="K19" s="82"/>
      <c r="L19" s="82"/>
      <c r="M19" s="82"/>
      <c r="N19" s="82"/>
      <c r="O19" s="82"/>
    </row>
    <row r="20" spans="1:15">
      <c r="A20" s="99"/>
      <c r="B20" s="103"/>
      <c r="C20" s="103"/>
      <c r="D20" s="103"/>
      <c r="E20" s="82"/>
      <c r="F20" s="82"/>
      <c r="G20" s="82"/>
      <c r="H20" s="82"/>
      <c r="I20" s="82"/>
      <c r="J20" s="82"/>
      <c r="K20" s="82"/>
      <c r="L20" s="82"/>
      <c r="M20" s="82"/>
      <c r="N20" s="82"/>
      <c r="O20" s="82"/>
    </row>
    <row r="21" spans="1:15">
      <c r="A21" s="99"/>
      <c r="B21" s="103"/>
      <c r="C21" s="103"/>
      <c r="D21" s="103"/>
      <c r="E21" s="82"/>
      <c r="F21" s="82"/>
      <c r="G21" s="82"/>
      <c r="H21" s="82"/>
      <c r="I21" s="82"/>
      <c r="J21" s="82"/>
      <c r="K21" s="82"/>
      <c r="L21" s="82"/>
      <c r="M21" s="82"/>
      <c r="N21" s="82"/>
      <c r="O21" s="82"/>
    </row>
    <row r="22" spans="1:15" ht="20.25">
      <c r="A22" s="99"/>
      <c r="B22" s="99"/>
      <c r="C22" s="101"/>
      <c r="D22" s="101"/>
      <c r="E22" s="82"/>
      <c r="F22" s="82"/>
      <c r="G22" s="82"/>
      <c r="H22" s="82"/>
      <c r="I22" s="82"/>
      <c r="J22" s="82"/>
      <c r="K22" s="82"/>
      <c r="L22" s="82"/>
      <c r="M22" s="82"/>
      <c r="N22" s="82"/>
      <c r="O22" s="82"/>
    </row>
    <row r="23" spans="1:15" ht="20.25">
      <c r="A23" s="99"/>
      <c r="B23" s="99"/>
      <c r="C23" s="101"/>
      <c r="D23" s="101"/>
      <c r="E23" s="82"/>
      <c r="F23" s="82"/>
      <c r="G23" s="82"/>
      <c r="H23" s="82"/>
      <c r="I23" s="82"/>
      <c r="J23" s="82"/>
      <c r="K23" s="82"/>
      <c r="L23" s="82"/>
      <c r="M23" s="82"/>
      <c r="N23" s="82"/>
      <c r="O23" s="82"/>
    </row>
    <row r="24" spans="1:15" ht="20.25">
      <c r="A24" s="99"/>
      <c r="B24" s="99"/>
      <c r="C24" s="101"/>
      <c r="D24" s="101"/>
      <c r="E24" s="82"/>
      <c r="F24" s="82"/>
      <c r="G24" s="82"/>
      <c r="H24" s="82"/>
      <c r="I24" s="82"/>
      <c r="J24" s="82"/>
      <c r="K24" s="82"/>
      <c r="L24" s="82"/>
      <c r="M24" s="82"/>
      <c r="N24" s="82"/>
      <c r="O24" s="82"/>
    </row>
    <row r="25" spans="1:15" ht="20.25">
      <c r="A25" s="99"/>
      <c r="B25" s="99"/>
      <c r="C25" s="101"/>
      <c r="D25" s="101"/>
      <c r="E25" s="82"/>
      <c r="F25" s="82"/>
      <c r="G25" s="82"/>
      <c r="H25" s="82"/>
      <c r="I25" s="82"/>
      <c r="J25" s="82"/>
      <c r="K25" s="82"/>
      <c r="L25" s="82"/>
      <c r="M25" s="82"/>
      <c r="N25" s="82"/>
      <c r="O25" s="82"/>
    </row>
    <row r="26" spans="1:15" ht="20.25">
      <c r="A26" s="99"/>
      <c r="B26" s="99"/>
      <c r="C26" s="101"/>
      <c r="D26" s="101"/>
      <c r="E26" s="82"/>
      <c r="F26" s="82"/>
      <c r="G26" s="82"/>
      <c r="H26" s="82"/>
      <c r="I26" s="82"/>
      <c r="J26" s="82"/>
      <c r="K26" s="82"/>
      <c r="L26" s="82"/>
      <c r="M26" s="82"/>
      <c r="N26" s="82"/>
      <c r="O26" s="82"/>
    </row>
    <row r="27" spans="1:15" ht="20.25">
      <c r="A27" s="99"/>
      <c r="B27" s="99"/>
      <c r="C27" s="101"/>
      <c r="D27" s="101"/>
      <c r="E27" s="82"/>
      <c r="F27" s="82"/>
      <c r="G27" s="82"/>
      <c r="H27" s="82"/>
      <c r="I27" s="82"/>
      <c r="J27" s="82"/>
      <c r="K27" s="82"/>
      <c r="L27" s="82"/>
      <c r="M27" s="82"/>
      <c r="N27" s="82"/>
      <c r="O27" s="82"/>
    </row>
    <row r="28" spans="1:15" ht="20.25">
      <c r="A28" s="99"/>
      <c r="B28" s="99"/>
      <c r="C28" s="101"/>
      <c r="D28" s="101"/>
      <c r="E28" s="82"/>
      <c r="F28" s="82"/>
      <c r="G28" s="82"/>
      <c r="H28" s="82"/>
      <c r="I28" s="82"/>
      <c r="J28" s="82"/>
      <c r="K28" s="82"/>
      <c r="L28" s="82"/>
      <c r="M28" s="82"/>
      <c r="N28" s="82"/>
      <c r="O28" s="82"/>
    </row>
    <row r="29" spans="1:15" ht="20.25">
      <c r="A29" s="99"/>
      <c r="B29" s="99"/>
      <c r="C29" s="101"/>
      <c r="D29" s="101"/>
      <c r="E29" s="82"/>
      <c r="F29" s="82"/>
      <c r="G29" s="82"/>
      <c r="H29" s="82"/>
      <c r="I29" s="82"/>
      <c r="J29" s="82"/>
      <c r="K29" s="82"/>
      <c r="L29" s="82"/>
      <c r="M29" s="82"/>
      <c r="N29" s="82"/>
      <c r="O29" s="82"/>
    </row>
    <row r="30" spans="1:15" ht="20.25">
      <c r="A30" s="99"/>
      <c r="B30" s="99"/>
      <c r="C30" s="101"/>
      <c r="D30" s="101"/>
      <c r="E30" s="82"/>
      <c r="F30" s="82"/>
      <c r="G30" s="82"/>
      <c r="H30" s="82"/>
      <c r="I30" s="82"/>
      <c r="J30" s="82"/>
      <c r="K30" s="82"/>
      <c r="L30" s="82"/>
      <c r="M30" s="82"/>
      <c r="N30" s="82"/>
      <c r="O30" s="82"/>
    </row>
    <row r="31" spans="1:15" ht="20.25">
      <c r="A31" s="99"/>
      <c r="B31" s="99"/>
      <c r="C31" s="101"/>
      <c r="D31" s="101"/>
      <c r="E31" s="82"/>
      <c r="F31" s="82"/>
      <c r="G31" s="82"/>
      <c r="H31" s="82"/>
      <c r="I31" s="82"/>
      <c r="J31" s="82"/>
      <c r="K31" s="82"/>
      <c r="L31" s="82"/>
      <c r="M31" s="82"/>
      <c r="N31" s="82"/>
      <c r="O31" s="82"/>
    </row>
    <row r="32" spans="1:15" ht="20.25">
      <c r="A32" s="99"/>
      <c r="B32" s="99"/>
      <c r="C32" s="101"/>
      <c r="D32" s="101"/>
      <c r="E32" s="82"/>
      <c r="F32" s="82"/>
      <c r="G32" s="82"/>
      <c r="H32" s="82"/>
      <c r="I32" s="82"/>
      <c r="J32" s="82"/>
      <c r="K32" s="82"/>
      <c r="L32" s="82"/>
      <c r="M32" s="82"/>
      <c r="N32" s="82"/>
      <c r="O32" s="82"/>
    </row>
    <row r="33" spans="1:15" ht="20.25">
      <c r="A33" s="99"/>
      <c r="B33" s="99"/>
      <c r="C33" s="101"/>
      <c r="D33" s="101"/>
      <c r="E33" s="82"/>
      <c r="F33" s="82"/>
      <c r="G33" s="82"/>
      <c r="H33" s="82"/>
      <c r="I33" s="82"/>
      <c r="J33" s="82"/>
      <c r="K33" s="82"/>
      <c r="L33" s="82"/>
      <c r="M33" s="82"/>
      <c r="N33" s="82"/>
      <c r="O33" s="82"/>
    </row>
    <row r="34" spans="1:15" ht="20.25">
      <c r="A34" s="99"/>
      <c r="B34" s="99"/>
      <c r="C34" s="101"/>
      <c r="D34" s="101"/>
      <c r="E34" s="82"/>
      <c r="F34" s="82"/>
      <c r="G34" s="82"/>
      <c r="H34" s="82"/>
      <c r="I34" s="82"/>
      <c r="J34" s="82"/>
      <c r="K34" s="82"/>
      <c r="L34" s="82"/>
      <c r="M34" s="82"/>
      <c r="N34" s="82"/>
      <c r="O34" s="82"/>
    </row>
    <row r="35" spans="1:15" ht="20.25">
      <c r="A35" s="99"/>
      <c r="B35" s="99"/>
      <c r="C35" s="101"/>
      <c r="D35" s="101"/>
      <c r="E35" s="82"/>
      <c r="F35" s="82"/>
      <c r="G35" s="82"/>
      <c r="H35" s="82"/>
      <c r="I35" s="82"/>
      <c r="J35" s="82"/>
      <c r="K35" s="82"/>
      <c r="L35" s="82"/>
      <c r="M35" s="82"/>
      <c r="N35" s="82"/>
      <c r="O35" s="82"/>
    </row>
    <row r="36" spans="1:15" ht="20.25">
      <c r="A36" s="99"/>
      <c r="B36" s="99"/>
      <c r="C36" s="101"/>
      <c r="D36" s="101"/>
      <c r="E36" s="82"/>
      <c r="F36" s="82"/>
      <c r="G36" s="82"/>
      <c r="H36" s="82"/>
      <c r="I36" s="82"/>
      <c r="J36" s="82"/>
      <c r="K36" s="82"/>
      <c r="L36" s="82"/>
      <c r="M36" s="82"/>
      <c r="N36" s="82"/>
      <c r="O36" s="82"/>
    </row>
    <row r="37" spans="1:15" ht="20.25">
      <c r="A37" s="99"/>
      <c r="B37" s="99"/>
      <c r="C37" s="101"/>
      <c r="D37" s="101"/>
      <c r="E37" s="82"/>
      <c r="F37" s="82"/>
      <c r="G37" s="82"/>
      <c r="H37" s="82"/>
      <c r="I37" s="82"/>
      <c r="J37" s="82"/>
      <c r="K37" s="82"/>
      <c r="L37" s="82"/>
      <c r="M37" s="82"/>
      <c r="N37" s="82"/>
      <c r="O37" s="82"/>
    </row>
    <row r="38" spans="1:15" ht="20.25">
      <c r="A38" s="99"/>
      <c r="B38" s="99"/>
      <c r="C38" s="101"/>
      <c r="D38" s="101"/>
      <c r="E38" s="82"/>
      <c r="F38" s="82"/>
      <c r="G38" s="82"/>
      <c r="H38" s="82"/>
      <c r="I38" s="82"/>
      <c r="J38" s="82"/>
      <c r="K38" s="82"/>
      <c r="L38" s="82"/>
      <c r="M38" s="82"/>
      <c r="N38" s="82"/>
      <c r="O38" s="82"/>
    </row>
    <row r="39" spans="1:15" ht="20.25">
      <c r="A39" s="99"/>
      <c r="B39" s="99"/>
      <c r="C39" s="101"/>
      <c r="D39" s="101"/>
      <c r="E39" s="82"/>
      <c r="F39" s="82"/>
      <c r="G39" s="82"/>
      <c r="H39" s="82"/>
      <c r="I39" s="82"/>
      <c r="J39" s="82"/>
      <c r="K39" s="82"/>
      <c r="L39" s="82"/>
      <c r="M39" s="82"/>
      <c r="N39" s="82"/>
      <c r="O39" s="82"/>
    </row>
    <row r="40" spans="1:15" ht="20.25">
      <c r="A40" s="99"/>
      <c r="B40" s="99"/>
      <c r="C40" s="101"/>
      <c r="D40" s="101"/>
      <c r="E40" s="82"/>
      <c r="F40" s="82"/>
      <c r="G40" s="82"/>
      <c r="H40" s="82"/>
      <c r="I40" s="82"/>
      <c r="J40" s="82"/>
      <c r="K40" s="82"/>
      <c r="L40" s="82"/>
      <c r="M40" s="82"/>
      <c r="N40" s="82"/>
      <c r="O40" s="82"/>
    </row>
    <row r="41" spans="1:15" ht="20.25">
      <c r="A41" s="99"/>
      <c r="B41" s="99"/>
      <c r="C41" s="101"/>
      <c r="D41" s="101"/>
      <c r="E41" s="82"/>
      <c r="F41" s="82"/>
      <c r="G41" s="82"/>
      <c r="H41" s="82"/>
      <c r="I41" s="82"/>
      <c r="J41" s="82"/>
      <c r="K41" s="82"/>
      <c r="L41" s="82"/>
      <c r="M41" s="82"/>
      <c r="N41" s="82"/>
      <c r="O41" s="82"/>
    </row>
    <row r="42" spans="1:15" ht="20.25">
      <c r="A42" s="99"/>
      <c r="B42" s="99"/>
      <c r="C42" s="101"/>
      <c r="D42" s="101"/>
      <c r="E42" s="82"/>
      <c r="F42" s="82"/>
      <c r="G42" s="82"/>
      <c r="H42" s="82"/>
      <c r="I42" s="82"/>
      <c r="J42" s="82"/>
      <c r="K42" s="82"/>
      <c r="L42" s="82"/>
      <c r="M42" s="82"/>
      <c r="N42" s="82"/>
      <c r="O42" s="82"/>
    </row>
    <row r="43" spans="1:15" ht="20.25">
      <c r="A43" s="99"/>
      <c r="B43" s="99"/>
      <c r="C43" s="101"/>
      <c r="D43" s="101"/>
      <c r="E43" s="82"/>
      <c r="F43" s="82"/>
      <c r="G43" s="82"/>
      <c r="H43" s="82"/>
      <c r="I43" s="82"/>
      <c r="J43" s="82"/>
      <c r="K43" s="82"/>
      <c r="L43" s="82"/>
      <c r="M43" s="82"/>
      <c r="N43" s="82"/>
      <c r="O43" s="82"/>
    </row>
    <row r="44" spans="1:15" ht="20.25">
      <c r="A44" s="99"/>
      <c r="B44" s="99"/>
      <c r="C44" s="101"/>
      <c r="D44" s="101"/>
      <c r="E44" s="82"/>
      <c r="F44" s="82"/>
      <c r="G44" s="82"/>
      <c r="H44" s="82"/>
      <c r="I44" s="82"/>
      <c r="J44" s="82"/>
      <c r="K44" s="82"/>
      <c r="L44" s="82"/>
      <c r="M44" s="82"/>
      <c r="N44" s="82"/>
      <c r="O44" s="82"/>
    </row>
    <row r="45" spans="1:15" ht="20.25">
      <c r="A45" s="99"/>
      <c r="B45" s="99"/>
      <c r="C45" s="101"/>
      <c r="D45" s="101"/>
      <c r="E45" s="82"/>
      <c r="F45" s="82"/>
      <c r="G45" s="82"/>
      <c r="H45" s="82"/>
      <c r="I45" s="82"/>
      <c r="J45" s="82"/>
      <c r="K45" s="82"/>
      <c r="L45" s="82"/>
      <c r="M45" s="82"/>
      <c r="N45" s="82"/>
      <c r="O45" s="82"/>
    </row>
    <row r="46" spans="1:15" ht="20.25">
      <c r="A46" s="99"/>
      <c r="B46" s="99"/>
      <c r="C46" s="101"/>
      <c r="D46" s="101"/>
      <c r="E46" s="82"/>
      <c r="F46" s="82"/>
      <c r="G46" s="82"/>
      <c r="H46" s="82"/>
      <c r="I46" s="82"/>
      <c r="J46" s="82"/>
      <c r="K46" s="82"/>
      <c r="L46" s="82"/>
      <c r="M46" s="82"/>
      <c r="N46" s="82"/>
      <c r="O46" s="82"/>
    </row>
    <row r="47" spans="1:15" ht="20.25">
      <c r="A47" s="99"/>
      <c r="B47" s="99"/>
      <c r="C47" s="101"/>
      <c r="D47" s="101"/>
      <c r="E47" s="82"/>
      <c r="F47" s="82"/>
      <c r="G47" s="82"/>
      <c r="H47" s="82"/>
      <c r="I47" s="82"/>
      <c r="J47" s="82"/>
      <c r="K47" s="82"/>
      <c r="L47" s="82"/>
      <c r="M47" s="82"/>
      <c r="N47" s="82"/>
      <c r="O47" s="82"/>
    </row>
    <row r="48" spans="1:15" ht="20.25">
      <c r="A48" s="99"/>
      <c r="B48" s="99"/>
      <c r="C48" s="101"/>
      <c r="D48" s="101"/>
      <c r="E48" s="82"/>
      <c r="F48" s="82"/>
      <c r="G48" s="82"/>
      <c r="H48" s="82"/>
      <c r="I48" s="82"/>
      <c r="J48" s="82"/>
      <c r="K48" s="82"/>
      <c r="L48" s="82"/>
      <c r="M48" s="82"/>
      <c r="N48" s="82"/>
      <c r="O48" s="82"/>
    </row>
    <row r="49" spans="1:15" ht="20.25">
      <c r="A49" s="99"/>
      <c r="B49" s="99"/>
      <c r="C49" s="101"/>
      <c r="D49" s="101"/>
      <c r="E49" s="82"/>
      <c r="F49" s="82"/>
      <c r="G49" s="82"/>
      <c r="H49" s="82"/>
      <c r="I49" s="82"/>
      <c r="J49" s="82"/>
      <c r="K49" s="82"/>
      <c r="L49" s="82"/>
      <c r="M49" s="82"/>
      <c r="N49" s="82"/>
      <c r="O49" s="82"/>
    </row>
    <row r="50" spans="1:15" ht="20.25">
      <c r="A50" s="99"/>
      <c r="B50" s="99"/>
      <c r="C50" s="101"/>
      <c r="D50" s="101"/>
      <c r="E50" s="82"/>
      <c r="F50" s="82"/>
      <c r="G50" s="82"/>
      <c r="H50" s="82"/>
      <c r="I50" s="82"/>
      <c r="J50" s="82"/>
      <c r="K50" s="82"/>
      <c r="L50" s="82"/>
      <c r="M50" s="82"/>
      <c r="N50" s="82"/>
      <c r="O50" s="82"/>
    </row>
    <row r="51" spans="1:15" ht="20.25">
      <c r="A51" s="99"/>
      <c r="B51" s="99"/>
      <c r="C51" s="101"/>
      <c r="D51" s="101"/>
      <c r="E51" s="82"/>
      <c r="F51" s="82"/>
      <c r="G51" s="82"/>
      <c r="H51" s="82"/>
      <c r="I51" s="82"/>
      <c r="J51" s="82"/>
      <c r="K51" s="82"/>
      <c r="L51" s="82"/>
      <c r="M51" s="82"/>
      <c r="N51" s="82"/>
      <c r="O51" s="82"/>
    </row>
    <row r="52" spans="1:15" ht="20.25">
      <c r="A52" s="99"/>
      <c r="B52" s="23"/>
      <c r="C52" s="33"/>
      <c r="D52" s="33"/>
    </row>
    <row r="53" spans="1:15" ht="20.25">
      <c r="A53" s="99"/>
      <c r="B53" s="23"/>
      <c r="C53" s="33"/>
      <c r="D53" s="33"/>
    </row>
    <row r="54" spans="1:15" ht="20.25">
      <c r="A54" s="99"/>
      <c r="B54" s="23"/>
      <c r="C54" s="33"/>
      <c r="D54" s="33"/>
    </row>
    <row r="55" spans="1:15" ht="20.25">
      <c r="A55" s="99"/>
      <c r="B55" s="23"/>
      <c r="C55" s="33"/>
      <c r="D55" s="33"/>
    </row>
    <row r="56" spans="1:15" ht="20.25">
      <c r="A56" s="99"/>
      <c r="B56" s="23"/>
      <c r="C56" s="33"/>
      <c r="D56" s="33"/>
    </row>
    <row r="57" spans="1:15" ht="20.25">
      <c r="A57" s="99"/>
      <c r="B57" s="23"/>
      <c r="C57" s="33"/>
      <c r="D57" s="33"/>
    </row>
    <row r="58" spans="1:15" ht="20.25">
      <c r="A58" s="99"/>
      <c r="B58" s="23"/>
      <c r="C58" s="33"/>
      <c r="D58" s="33"/>
    </row>
    <row r="59" spans="1:15" ht="20.25">
      <c r="A59" s="99"/>
      <c r="B59" s="23"/>
      <c r="C59" s="33"/>
      <c r="D59" s="33"/>
    </row>
    <row r="60" spans="1:15" ht="20.25">
      <c r="A60" s="99"/>
      <c r="B60" s="23"/>
      <c r="C60" s="33"/>
      <c r="D60" s="33"/>
    </row>
    <row r="61" spans="1:15" ht="20.25">
      <c r="A61" s="99"/>
      <c r="B61" s="23"/>
      <c r="C61" s="33"/>
      <c r="D61" s="33"/>
    </row>
    <row r="62" spans="1:15" ht="20.25">
      <c r="A62" s="99"/>
      <c r="B62" s="23"/>
      <c r="C62" s="33"/>
      <c r="D62" s="33"/>
    </row>
    <row r="63" spans="1:15" ht="20.25">
      <c r="A63" s="99"/>
      <c r="B63" s="23"/>
      <c r="C63" s="33"/>
      <c r="D63" s="33"/>
    </row>
    <row r="64" spans="1:15" ht="20.25">
      <c r="A64" s="99"/>
      <c r="B64" s="23"/>
      <c r="C64" s="33"/>
      <c r="D64" s="33"/>
    </row>
    <row r="65" spans="1:4" ht="20.25">
      <c r="A65" s="99"/>
      <c r="B65" s="23"/>
      <c r="C65" s="33"/>
      <c r="D65" s="33"/>
    </row>
    <row r="66" spans="1:4" ht="20.25">
      <c r="A66" s="99"/>
      <c r="B66" s="23"/>
      <c r="C66" s="33"/>
      <c r="D66" s="33"/>
    </row>
    <row r="67" spans="1:4" ht="20.25">
      <c r="A67" s="99"/>
      <c r="B67" s="23"/>
      <c r="C67" s="33"/>
      <c r="D67" s="33"/>
    </row>
    <row r="68" spans="1:4" ht="20.25">
      <c r="A68" s="99"/>
      <c r="B68" s="23"/>
      <c r="C68" s="33"/>
      <c r="D68" s="33"/>
    </row>
    <row r="69" spans="1:4" ht="20.25">
      <c r="A69" s="99"/>
      <c r="B69" s="23"/>
      <c r="C69" s="33"/>
      <c r="D69" s="33"/>
    </row>
    <row r="70" spans="1:4" ht="20.25">
      <c r="A70" s="99"/>
      <c r="B70" s="23"/>
      <c r="C70" s="33"/>
      <c r="D70" s="33"/>
    </row>
    <row r="71" spans="1:4" ht="20.25">
      <c r="A71" s="99"/>
      <c r="B71" s="23"/>
      <c r="C71" s="33"/>
      <c r="D71" s="33"/>
    </row>
    <row r="72" spans="1:4" ht="20.25">
      <c r="A72" s="99"/>
      <c r="B72" s="23"/>
      <c r="C72" s="33"/>
      <c r="D72" s="33"/>
    </row>
    <row r="73" spans="1:4" ht="20.25">
      <c r="A73" s="99"/>
      <c r="B73" s="23"/>
      <c r="C73" s="33"/>
      <c r="D73" s="33"/>
    </row>
    <row r="74" spans="1:4" ht="20.25">
      <c r="A74" s="99"/>
      <c r="B74" s="23"/>
      <c r="C74" s="33"/>
      <c r="D74" s="33"/>
    </row>
    <row r="75" spans="1:4" ht="20.25">
      <c r="A75" s="99"/>
      <c r="B75" s="23"/>
      <c r="C75" s="33"/>
      <c r="D75" s="33"/>
    </row>
    <row r="76" spans="1:4" ht="20.25">
      <c r="A76" s="99"/>
      <c r="B76" s="23"/>
      <c r="C76" s="33"/>
      <c r="D76" s="33"/>
    </row>
    <row r="77" spans="1:4" ht="20.25">
      <c r="A77" s="99"/>
      <c r="B77" s="23"/>
      <c r="C77" s="33"/>
      <c r="D77" s="33"/>
    </row>
    <row r="78" spans="1:4" ht="20.25">
      <c r="A78" s="99"/>
      <c r="B78" s="23"/>
      <c r="C78" s="33"/>
      <c r="D78" s="33"/>
    </row>
    <row r="79" spans="1:4" ht="20.25">
      <c r="A79" s="99"/>
      <c r="B79" s="23"/>
      <c r="C79" s="33"/>
      <c r="D79" s="33"/>
    </row>
    <row r="80" spans="1:4" ht="20.25">
      <c r="A80" s="99"/>
      <c r="B80" s="23"/>
      <c r="C80" s="33"/>
      <c r="D80" s="33"/>
    </row>
    <row r="81" spans="1:4" ht="20.25">
      <c r="A81" s="99"/>
      <c r="B81" s="23"/>
      <c r="C81" s="33"/>
      <c r="D81" s="33"/>
    </row>
    <row r="82" spans="1:4" ht="20.25">
      <c r="A82" s="99"/>
      <c r="B82" s="23"/>
      <c r="C82" s="33"/>
      <c r="D82" s="33"/>
    </row>
    <row r="83" spans="1:4" ht="20.25">
      <c r="A83" s="99"/>
      <c r="B83" s="23"/>
      <c r="C83" s="33"/>
      <c r="D83" s="33"/>
    </row>
    <row r="84" spans="1:4" ht="20.25">
      <c r="A84" s="99"/>
      <c r="B84" s="23"/>
      <c r="C84" s="33"/>
      <c r="D84" s="33"/>
    </row>
    <row r="85" spans="1:4" ht="20.25">
      <c r="A85" s="99"/>
      <c r="B85" s="23"/>
      <c r="C85" s="33"/>
      <c r="D85" s="33"/>
    </row>
    <row r="86" spans="1:4" ht="20.25">
      <c r="A86" s="99"/>
      <c r="B86" s="23"/>
      <c r="C86" s="33"/>
      <c r="D86" s="33"/>
    </row>
    <row r="87" spans="1:4" ht="20.25">
      <c r="A87" s="99"/>
      <c r="B87" s="23"/>
      <c r="C87" s="33"/>
      <c r="D87" s="33"/>
    </row>
    <row r="88" spans="1:4" ht="20.25">
      <c r="A88" s="99"/>
      <c r="B88" s="23"/>
      <c r="C88" s="33"/>
      <c r="D88" s="33"/>
    </row>
    <row r="89" spans="1:4" ht="20.25">
      <c r="A89" s="99"/>
      <c r="B89" s="23"/>
      <c r="C89" s="33"/>
      <c r="D89" s="33"/>
    </row>
    <row r="90" spans="1:4" ht="20.25">
      <c r="A90" s="99"/>
      <c r="B90" s="23"/>
      <c r="C90" s="33"/>
      <c r="D90" s="33"/>
    </row>
    <row r="91" spans="1:4" ht="20.25">
      <c r="A91" s="99"/>
      <c r="B91" s="23"/>
      <c r="C91" s="33"/>
      <c r="D91" s="33"/>
    </row>
    <row r="92" spans="1:4" ht="20.25">
      <c r="A92" s="99"/>
      <c r="B92" s="23"/>
      <c r="C92" s="33"/>
      <c r="D92" s="33"/>
    </row>
    <row r="93" spans="1:4" ht="20.25">
      <c r="A93" s="99"/>
      <c r="B93" s="23"/>
      <c r="C93" s="33"/>
      <c r="D93" s="33"/>
    </row>
    <row r="94" spans="1:4" ht="20.25">
      <c r="A94" s="99"/>
      <c r="B94" s="23"/>
      <c r="C94" s="33"/>
      <c r="D94" s="33"/>
    </row>
    <row r="95" spans="1:4" ht="20.25">
      <c r="A95" s="99"/>
      <c r="B95" s="23"/>
      <c r="C95" s="33"/>
      <c r="D95" s="33"/>
    </row>
    <row r="96" spans="1:4" ht="20.25">
      <c r="A96" s="99"/>
      <c r="B96" s="23"/>
      <c r="C96" s="33"/>
      <c r="D96" s="33"/>
    </row>
    <row r="97" spans="1:4" ht="20.25">
      <c r="A97" s="99"/>
      <c r="B97" s="23"/>
      <c r="C97" s="33"/>
      <c r="D97" s="33"/>
    </row>
    <row r="98" spans="1:4" ht="20.25">
      <c r="A98" s="99"/>
      <c r="B98" s="23"/>
      <c r="C98" s="33"/>
      <c r="D98" s="33"/>
    </row>
    <row r="99" spans="1:4" ht="20.25">
      <c r="A99" s="99"/>
      <c r="B99" s="23"/>
      <c r="C99" s="33"/>
      <c r="D99" s="33"/>
    </row>
    <row r="100" spans="1:4" ht="20.25">
      <c r="A100" s="99"/>
      <c r="B100" s="23"/>
      <c r="C100" s="33"/>
      <c r="D100" s="33"/>
    </row>
    <row r="101" spans="1:4" ht="20.25">
      <c r="A101" s="99"/>
      <c r="B101" s="23"/>
      <c r="C101" s="33"/>
      <c r="D101" s="33"/>
    </row>
    <row r="102" spans="1:4" ht="20.25">
      <c r="A102" s="99"/>
      <c r="B102" s="23"/>
      <c r="C102" s="33"/>
      <c r="D102" s="33"/>
    </row>
    <row r="103" spans="1:4" ht="20.25">
      <c r="A103" s="99"/>
      <c r="B103" s="23"/>
      <c r="C103" s="33"/>
      <c r="D103" s="33"/>
    </row>
    <row r="104" spans="1:4" ht="20.25">
      <c r="A104" s="99"/>
      <c r="B104" s="23"/>
      <c r="C104" s="33"/>
      <c r="D104" s="33"/>
    </row>
    <row r="105" spans="1:4" ht="20.25">
      <c r="A105" s="99"/>
      <c r="B105" s="23"/>
      <c r="C105" s="33"/>
      <c r="D105" s="33"/>
    </row>
    <row r="106" spans="1:4" ht="20.25">
      <c r="A106" s="99"/>
      <c r="B106" s="23"/>
      <c r="C106" s="33"/>
      <c r="D106" s="33"/>
    </row>
    <row r="107" spans="1:4" ht="20.25">
      <c r="A107" s="99"/>
      <c r="B107" s="23"/>
      <c r="C107" s="33"/>
      <c r="D107" s="33"/>
    </row>
    <row r="108" spans="1:4" ht="20.25">
      <c r="A108" s="99"/>
      <c r="B108" s="23"/>
      <c r="C108" s="33"/>
      <c r="D108" s="33"/>
    </row>
    <row r="109" spans="1:4" ht="20.25">
      <c r="A109" s="99"/>
      <c r="B109" s="23"/>
      <c r="C109" s="33"/>
      <c r="D109" s="33"/>
    </row>
    <row r="110" spans="1:4" ht="20.25">
      <c r="A110" s="99"/>
      <c r="B110" s="23"/>
      <c r="C110" s="33"/>
      <c r="D110" s="33"/>
    </row>
    <row r="111" spans="1:4" ht="20.25">
      <c r="A111" s="99"/>
      <c r="B111" s="23"/>
      <c r="C111" s="33"/>
      <c r="D111" s="33"/>
    </row>
    <row r="112" spans="1:4" ht="20.25">
      <c r="A112" s="99"/>
      <c r="B112" s="23"/>
      <c r="C112" s="33"/>
      <c r="D112" s="33"/>
    </row>
    <row r="113" spans="1:4" ht="20.25">
      <c r="A113" s="99"/>
      <c r="B113" s="23"/>
      <c r="C113" s="33"/>
      <c r="D113" s="33"/>
    </row>
    <row r="114" spans="1:4" ht="20.25">
      <c r="A114" s="99"/>
      <c r="B114" s="23"/>
      <c r="C114" s="33"/>
      <c r="D114" s="33"/>
    </row>
    <row r="115" spans="1:4" ht="20.25">
      <c r="A115" s="99"/>
      <c r="B115" s="23"/>
      <c r="C115" s="33"/>
      <c r="D115" s="33"/>
    </row>
    <row r="116" spans="1:4" ht="20.25">
      <c r="A116" s="99"/>
      <c r="B116" s="23"/>
      <c r="C116" s="33"/>
      <c r="D116" s="33"/>
    </row>
    <row r="117" spans="1:4" ht="20.25">
      <c r="A117" s="99"/>
      <c r="B117" s="23"/>
      <c r="C117" s="33"/>
      <c r="D117" s="33"/>
    </row>
    <row r="118" spans="1:4" ht="20.25">
      <c r="A118" s="99"/>
      <c r="B118" s="23"/>
      <c r="C118" s="33"/>
      <c r="D118" s="33"/>
    </row>
    <row r="119" spans="1:4" ht="20.25">
      <c r="A119" s="99"/>
      <c r="B119" s="23"/>
      <c r="C119" s="33"/>
      <c r="D119" s="33"/>
    </row>
    <row r="120" spans="1:4" ht="20.25">
      <c r="A120" s="99"/>
      <c r="B120" s="23"/>
      <c r="C120" s="33"/>
      <c r="D120" s="33"/>
    </row>
    <row r="121" spans="1:4" ht="20.25">
      <c r="A121" s="99"/>
      <c r="B121" s="23"/>
      <c r="C121" s="33"/>
      <c r="D121" s="33"/>
    </row>
    <row r="122" spans="1:4" ht="20.25">
      <c r="A122" s="99"/>
      <c r="B122" s="23"/>
      <c r="C122" s="33"/>
      <c r="D122" s="33"/>
    </row>
    <row r="123" spans="1:4" ht="20.25">
      <c r="A123" s="99"/>
      <c r="B123" s="23"/>
      <c r="C123" s="33"/>
      <c r="D123" s="33"/>
    </row>
    <row r="124" spans="1:4" ht="20.25">
      <c r="A124" s="99"/>
      <c r="B124" s="23"/>
      <c r="C124" s="33"/>
      <c r="D124" s="33"/>
    </row>
    <row r="125" spans="1:4" ht="20.25">
      <c r="A125" s="99"/>
      <c r="B125" s="23"/>
      <c r="C125" s="33"/>
      <c r="D125" s="33"/>
    </row>
    <row r="126" spans="1:4" ht="20.25">
      <c r="A126" s="99"/>
      <c r="B126" s="23"/>
      <c r="C126" s="33"/>
      <c r="D126" s="33"/>
    </row>
    <row r="127" spans="1:4" ht="20.25">
      <c r="A127" s="99"/>
      <c r="B127" s="23"/>
      <c r="C127" s="33"/>
      <c r="D127" s="33"/>
    </row>
    <row r="128" spans="1:4" ht="20.25">
      <c r="A128" s="99"/>
      <c r="B128" s="23"/>
      <c r="C128" s="33"/>
      <c r="D128" s="33"/>
    </row>
    <row r="129" spans="1:4" ht="20.25">
      <c r="A129" s="99"/>
      <c r="B129" s="23"/>
      <c r="C129" s="33"/>
      <c r="D129" s="33"/>
    </row>
    <row r="130" spans="1:4" ht="20.25">
      <c r="A130" s="99"/>
      <c r="B130" s="23"/>
      <c r="C130" s="33"/>
      <c r="D130" s="33"/>
    </row>
    <row r="131" spans="1:4" ht="20.25">
      <c r="A131" s="99"/>
      <c r="B131" s="23"/>
      <c r="C131" s="33"/>
      <c r="D131" s="33"/>
    </row>
    <row r="132" spans="1:4" ht="20.25">
      <c r="A132" s="99"/>
      <c r="B132" s="23"/>
      <c r="C132" s="33"/>
      <c r="D132" s="33"/>
    </row>
    <row r="133" spans="1:4" ht="20.25">
      <c r="A133" s="99"/>
      <c r="B133" s="23"/>
      <c r="C133" s="33"/>
      <c r="D133" s="33"/>
    </row>
    <row r="134" spans="1:4" ht="20.25">
      <c r="A134" s="99"/>
      <c r="B134" s="23"/>
      <c r="C134" s="33"/>
      <c r="D134" s="33"/>
    </row>
    <row r="135" spans="1:4" ht="20.25">
      <c r="A135" s="99"/>
      <c r="B135" s="23"/>
      <c r="C135" s="33"/>
      <c r="D135" s="33"/>
    </row>
    <row r="136" spans="1:4" ht="20.25">
      <c r="A136" s="99"/>
      <c r="B136" s="23"/>
      <c r="C136" s="33"/>
      <c r="D136" s="33"/>
    </row>
    <row r="137" spans="1:4" ht="20.25">
      <c r="A137" s="99"/>
      <c r="B137" s="23"/>
      <c r="C137" s="33"/>
      <c r="D137" s="33"/>
    </row>
    <row r="138" spans="1:4" ht="20.25">
      <c r="A138" s="99"/>
      <c r="B138" s="23"/>
      <c r="C138" s="33"/>
      <c r="D138" s="33"/>
    </row>
    <row r="139" spans="1:4" ht="20.25">
      <c r="A139" s="99"/>
      <c r="B139" s="23"/>
      <c r="C139" s="33"/>
      <c r="D139" s="33"/>
    </row>
    <row r="140" spans="1:4" ht="20.25">
      <c r="A140" s="99"/>
      <c r="B140" s="23"/>
      <c r="C140" s="33"/>
      <c r="D140" s="33"/>
    </row>
    <row r="141" spans="1:4" ht="20.25">
      <c r="A141" s="99"/>
      <c r="B141" s="23"/>
      <c r="C141" s="33"/>
      <c r="D141" s="33"/>
    </row>
    <row r="142" spans="1:4" ht="20.25">
      <c r="A142" s="99"/>
      <c r="B142" s="23"/>
      <c r="C142" s="33"/>
      <c r="D142" s="33"/>
    </row>
    <row r="143" spans="1:4" ht="20.25">
      <c r="A143" s="99"/>
      <c r="B143" s="23"/>
      <c r="C143" s="33"/>
      <c r="D143" s="33"/>
    </row>
    <row r="144" spans="1:4" ht="20.25">
      <c r="A144" s="99"/>
      <c r="B144" s="23"/>
      <c r="C144" s="33"/>
      <c r="D144" s="33"/>
    </row>
    <row r="145" spans="1:4" ht="20.25">
      <c r="A145" s="99"/>
      <c r="B145" s="23"/>
      <c r="C145" s="33"/>
      <c r="D145" s="33"/>
    </row>
    <row r="146" spans="1:4" ht="20.25">
      <c r="A146" s="99"/>
      <c r="B146" s="23"/>
      <c r="C146" s="33"/>
      <c r="D146" s="33"/>
    </row>
    <row r="147" spans="1:4" ht="20.25">
      <c r="A147" s="99"/>
      <c r="B147" s="23"/>
      <c r="C147" s="33"/>
      <c r="D147" s="33"/>
    </row>
    <row r="148" spans="1:4" ht="20.25">
      <c r="A148" s="99"/>
      <c r="B148" s="23"/>
      <c r="C148" s="33"/>
      <c r="D148" s="33"/>
    </row>
    <row r="149" spans="1:4" ht="20.25">
      <c r="A149" s="99"/>
      <c r="B149" s="23"/>
      <c r="C149" s="33"/>
      <c r="D149" s="33"/>
    </row>
    <row r="150" spans="1:4" ht="20.25">
      <c r="A150" s="99"/>
      <c r="B150" s="23"/>
      <c r="C150" s="33"/>
      <c r="D150" s="33"/>
    </row>
    <row r="151" spans="1:4" ht="20.25">
      <c r="A151" s="99"/>
      <c r="B151" s="23"/>
      <c r="C151" s="33"/>
      <c r="D151" s="33"/>
    </row>
    <row r="152" spans="1:4" ht="20.25">
      <c r="A152" s="99"/>
      <c r="B152" s="23"/>
      <c r="C152" s="33"/>
      <c r="D152" s="33"/>
    </row>
    <row r="153" spans="1:4" ht="20.25">
      <c r="A153" s="99"/>
      <c r="B153" s="23"/>
      <c r="C153" s="33"/>
      <c r="D153" s="33"/>
    </row>
    <row r="154" spans="1:4" ht="20.25">
      <c r="A154" s="99"/>
      <c r="B154" s="23"/>
      <c r="C154" s="33"/>
      <c r="D154" s="33"/>
    </row>
    <row r="155" spans="1:4" ht="20.25">
      <c r="A155" s="99"/>
      <c r="B155" s="23"/>
      <c r="C155" s="33"/>
      <c r="D155" s="33"/>
    </row>
    <row r="156" spans="1:4" ht="20.25">
      <c r="A156" s="99"/>
      <c r="B156" s="23"/>
      <c r="C156" s="33"/>
      <c r="D156" s="33"/>
    </row>
    <row r="157" spans="1:4" ht="20.25">
      <c r="A157" s="99"/>
      <c r="B157" s="23"/>
      <c r="C157" s="33"/>
      <c r="D157" s="33"/>
    </row>
    <row r="158" spans="1:4" ht="20.25">
      <c r="A158" s="99"/>
      <c r="B158" s="23"/>
      <c r="C158" s="33"/>
      <c r="D158" s="33"/>
    </row>
    <row r="159" spans="1:4" ht="20.25">
      <c r="A159" s="99"/>
      <c r="B159" s="23"/>
      <c r="C159" s="33"/>
      <c r="D159" s="33"/>
    </row>
    <row r="160" spans="1:4" ht="20.25">
      <c r="A160" s="99"/>
      <c r="B160" s="23"/>
      <c r="C160" s="33"/>
      <c r="D160" s="33"/>
    </row>
    <row r="161" spans="1:4" ht="20.25">
      <c r="A161" s="99"/>
      <c r="B161" s="23"/>
      <c r="C161" s="33"/>
      <c r="D161" s="33"/>
    </row>
    <row r="162" spans="1:4" ht="20.25">
      <c r="A162" s="99"/>
      <c r="B162" s="23"/>
      <c r="C162" s="33"/>
      <c r="D162" s="33"/>
    </row>
    <row r="163" spans="1:4" ht="20.25">
      <c r="A163" s="99"/>
      <c r="B163" s="23"/>
      <c r="C163" s="33"/>
      <c r="D163" s="33"/>
    </row>
    <row r="164" spans="1:4" ht="20.25">
      <c r="A164" s="99"/>
      <c r="B164" s="23"/>
      <c r="C164" s="33"/>
      <c r="D164" s="33"/>
    </row>
    <row r="165" spans="1:4" ht="20.25">
      <c r="A165" s="99"/>
      <c r="B165" s="23"/>
      <c r="C165" s="33"/>
      <c r="D165" s="33"/>
    </row>
    <row r="166" spans="1:4" ht="20.25">
      <c r="A166" s="99"/>
      <c r="B166" s="23"/>
      <c r="C166" s="33"/>
      <c r="D166" s="33"/>
    </row>
    <row r="167" spans="1:4" ht="20.25">
      <c r="A167" s="99"/>
      <c r="B167" s="23"/>
      <c r="C167" s="33"/>
      <c r="D167" s="33"/>
    </row>
    <row r="168" spans="1:4" ht="20.25">
      <c r="A168" s="99"/>
      <c r="B168" s="23"/>
      <c r="C168" s="33"/>
      <c r="D168" s="33"/>
    </row>
    <row r="169" spans="1:4" ht="20.25">
      <c r="A169" s="99"/>
      <c r="B169" s="23"/>
      <c r="C169" s="33"/>
      <c r="D169" s="33"/>
    </row>
    <row r="170" spans="1:4" ht="20.25">
      <c r="A170" s="99"/>
      <c r="B170" s="23"/>
      <c r="C170" s="33"/>
      <c r="D170" s="33"/>
    </row>
    <row r="171" spans="1:4" ht="20.25">
      <c r="A171" s="99"/>
      <c r="B171" s="23"/>
      <c r="C171" s="33"/>
      <c r="D171" s="33"/>
    </row>
    <row r="172" spans="1:4" ht="20.25">
      <c r="A172" s="99"/>
      <c r="B172" s="23"/>
      <c r="C172" s="33"/>
      <c r="D172" s="33"/>
    </row>
    <row r="173" spans="1:4" ht="20.25">
      <c r="A173" s="99"/>
      <c r="B173" s="23"/>
      <c r="C173" s="33"/>
      <c r="D173" s="33"/>
    </row>
    <row r="174" spans="1:4" ht="20.25">
      <c r="A174" s="99"/>
      <c r="B174" s="23"/>
      <c r="C174" s="33"/>
      <c r="D174" s="33"/>
    </row>
    <row r="175" spans="1:4" ht="20.25">
      <c r="A175" s="99"/>
      <c r="B175" s="23"/>
      <c r="C175" s="33"/>
      <c r="D175" s="33"/>
    </row>
    <row r="176" spans="1:4" ht="20.25">
      <c r="A176" s="99"/>
      <c r="B176" s="23"/>
      <c r="C176" s="33"/>
      <c r="D176" s="33"/>
    </row>
    <row r="177" spans="1:4" ht="20.25">
      <c r="A177" s="99"/>
      <c r="B177" s="23"/>
      <c r="C177" s="33"/>
      <c r="D177" s="33"/>
    </row>
    <row r="178" spans="1:4" ht="20.25">
      <c r="A178" s="99"/>
      <c r="B178" s="23"/>
      <c r="C178" s="33"/>
      <c r="D178" s="33"/>
    </row>
    <row r="179" spans="1:4" ht="20.25">
      <c r="A179" s="99"/>
      <c r="B179" s="23"/>
      <c r="C179" s="33"/>
      <c r="D179" s="33"/>
    </row>
    <row r="180" spans="1:4" ht="20.25">
      <c r="A180" s="99"/>
      <c r="B180" s="23"/>
      <c r="C180" s="33"/>
      <c r="D180" s="33"/>
    </row>
    <row r="181" spans="1:4" ht="20.25">
      <c r="A181" s="99"/>
      <c r="B181" s="23"/>
      <c r="C181" s="33"/>
      <c r="D181" s="33"/>
    </row>
    <row r="182" spans="1:4" ht="20.25">
      <c r="A182" s="99"/>
      <c r="B182" s="23"/>
      <c r="C182" s="33"/>
      <c r="D182" s="33"/>
    </row>
    <row r="183" spans="1:4" ht="20.25">
      <c r="A183" s="99"/>
      <c r="B183" s="23"/>
      <c r="C183" s="33"/>
      <c r="D183" s="33"/>
    </row>
    <row r="184" spans="1:4" ht="20.25">
      <c r="A184" s="99"/>
      <c r="B184" s="23"/>
      <c r="C184" s="33"/>
      <c r="D184" s="33"/>
    </row>
    <row r="185" spans="1:4" ht="20.25">
      <c r="A185" s="99"/>
      <c r="B185" s="23"/>
      <c r="C185" s="33"/>
      <c r="D185" s="33"/>
    </row>
    <row r="186" spans="1:4" ht="20.25">
      <c r="A186" s="99"/>
      <c r="B186" s="23"/>
      <c r="C186" s="33"/>
      <c r="D186" s="33"/>
    </row>
    <row r="187" spans="1:4" ht="20.25">
      <c r="A187" s="99"/>
      <c r="B187" s="23"/>
      <c r="C187" s="33"/>
      <c r="D187" s="33"/>
    </row>
    <row r="188" spans="1:4" ht="20.25">
      <c r="A188" s="99"/>
      <c r="B188" s="23"/>
      <c r="C188" s="33"/>
      <c r="D188" s="33"/>
    </row>
    <row r="189" spans="1:4" ht="20.25">
      <c r="A189" s="99"/>
      <c r="B189" s="23"/>
      <c r="C189" s="33"/>
      <c r="D189" s="33"/>
    </row>
    <row r="190" spans="1:4" ht="20.25">
      <c r="A190" s="99"/>
      <c r="B190" s="23"/>
      <c r="C190" s="33"/>
      <c r="D190" s="33"/>
    </row>
    <row r="191" spans="1:4" ht="20.25">
      <c r="A191" s="99"/>
      <c r="B191" s="23"/>
      <c r="C191" s="33"/>
      <c r="D191" s="33"/>
    </row>
    <row r="192" spans="1:4" ht="20.25">
      <c r="A192" s="99"/>
      <c r="B192" s="23"/>
      <c r="C192" s="33"/>
      <c r="D192" s="33"/>
    </row>
    <row r="193" spans="1:4" ht="20.25">
      <c r="A193" s="99"/>
      <c r="B193" s="23"/>
      <c r="C193" s="33"/>
      <c r="D193" s="33"/>
    </row>
    <row r="194" spans="1:4" ht="20.25">
      <c r="A194" s="99"/>
      <c r="B194" s="23"/>
      <c r="C194" s="33"/>
      <c r="D194" s="33"/>
    </row>
    <row r="195" spans="1:4" ht="20.25">
      <c r="A195" s="99"/>
      <c r="B195" s="23"/>
      <c r="C195" s="33"/>
      <c r="D195" s="33"/>
    </row>
    <row r="196" spans="1:4" ht="20.25">
      <c r="A196" s="99"/>
      <c r="B196" s="23"/>
      <c r="C196" s="33"/>
      <c r="D196" s="33"/>
    </row>
    <row r="197" spans="1:4" ht="20.25">
      <c r="A197" s="99"/>
      <c r="B197" s="23"/>
      <c r="C197" s="33"/>
      <c r="D197" s="33"/>
    </row>
    <row r="198" spans="1:4" ht="20.25">
      <c r="A198" s="99"/>
      <c r="B198" s="23"/>
      <c r="C198" s="33"/>
      <c r="D198" s="33"/>
    </row>
    <row r="199" spans="1:4" ht="20.25">
      <c r="A199" s="99"/>
      <c r="B199" s="23"/>
      <c r="C199" s="33"/>
      <c r="D199" s="33"/>
    </row>
    <row r="200" spans="1:4" ht="20.25">
      <c r="A200" s="99"/>
      <c r="B200" s="23"/>
      <c r="C200" s="33"/>
      <c r="D200" s="33"/>
    </row>
    <row r="201" spans="1:4" ht="20.25">
      <c r="A201" s="99"/>
      <c r="B201" s="23"/>
      <c r="C201" s="33"/>
      <c r="D201" s="33"/>
    </row>
    <row r="202" spans="1:4" ht="20.25">
      <c r="A202" s="99"/>
      <c r="B202" s="23"/>
      <c r="C202" s="33"/>
      <c r="D202" s="33"/>
    </row>
    <row r="203" spans="1:4" ht="20.25">
      <c r="A203" s="99"/>
      <c r="B203" s="23"/>
      <c r="C203" s="33"/>
      <c r="D203" s="33"/>
    </row>
    <row r="204" spans="1:4" ht="20.25">
      <c r="A204" s="99"/>
      <c r="B204" s="23"/>
      <c r="C204" s="33"/>
      <c r="D204" s="33"/>
    </row>
    <row r="205" spans="1:4" ht="20.25">
      <c r="A205" s="99"/>
      <c r="B205" s="23"/>
      <c r="C205" s="33"/>
      <c r="D205" s="33"/>
    </row>
    <row r="206" spans="1:4" ht="20.25">
      <c r="A206" s="99"/>
      <c r="B206" s="23"/>
      <c r="C206" s="33"/>
      <c r="D206" s="33"/>
    </row>
    <row r="207" spans="1:4" ht="20.25">
      <c r="A207" s="99"/>
      <c r="B207" s="23"/>
      <c r="C207" s="33"/>
      <c r="D207" s="33"/>
    </row>
    <row r="208" spans="1:4">
      <c r="A208" s="82"/>
      <c r="B208" s="23"/>
      <c r="C208" s="23"/>
      <c r="D208" s="23"/>
    </row>
    <row r="209" spans="1:8" ht="20.25">
      <c r="A209" s="82"/>
      <c r="B209" s="29" t="s">
        <v>254</v>
      </c>
      <c r="C209" s="29" t="s">
        <v>255</v>
      </c>
      <c r="D209" s="32" t="s">
        <v>254</v>
      </c>
      <c r="E209" s="32" t="s">
        <v>255</v>
      </c>
    </row>
    <row r="210" spans="1:8" ht="21">
      <c r="A210" s="82"/>
      <c r="B210" s="30" t="s">
        <v>256</v>
      </c>
      <c r="C210" s="30" t="s">
        <v>257</v>
      </c>
      <c r="D210" t="s">
        <v>256</v>
      </c>
      <c r="F210" t="str">
        <f>IF(NOT(ISBLANK(D210)),D210,IF(NOT(ISBLANK(E210)),"     "&amp;E210,FALSE))</f>
        <v>Afectación Económica o presupuestal</v>
      </c>
      <c r="G210" t="s">
        <v>256</v>
      </c>
      <c r="H210" t="str">
        <f>IF(NOT(ISERROR(MATCH(G210,_xlfn.ANCHORARRAY(B221),0))),F223&amp;"Por favor no seleccionar los criterios de impacto",G210)</f>
        <v>❌Por favor no seleccionar los criterios de impacto</v>
      </c>
    </row>
    <row r="211" spans="1:8" ht="21">
      <c r="A211" s="82"/>
      <c r="B211" s="30" t="s">
        <v>256</v>
      </c>
      <c r="C211" s="30" t="s">
        <v>232</v>
      </c>
      <c r="E211" t="s">
        <v>257</v>
      </c>
      <c r="F211" t="str">
        <f t="shared" ref="F211:F221" si="0">IF(NOT(ISBLANK(D211)),D211,IF(NOT(ISBLANK(E211)),"     "&amp;E211,FALSE))</f>
        <v xml:space="preserve">     Afectación menor a 10 SMLMV .</v>
      </c>
    </row>
    <row r="212" spans="1:8" ht="21">
      <c r="A212" s="82"/>
      <c r="B212" s="30" t="s">
        <v>256</v>
      </c>
      <c r="C212" s="30" t="s">
        <v>235</v>
      </c>
      <c r="E212" t="s">
        <v>232</v>
      </c>
      <c r="F212" t="str">
        <f t="shared" si="0"/>
        <v xml:space="preserve">     Entre 10 y 50 SMLMV </v>
      </c>
    </row>
    <row r="213" spans="1:8" ht="21">
      <c r="A213" s="82"/>
      <c r="B213" s="30" t="s">
        <v>256</v>
      </c>
      <c r="C213" s="30" t="s">
        <v>239</v>
      </c>
      <c r="E213" t="s">
        <v>235</v>
      </c>
      <c r="F213" t="str">
        <f t="shared" si="0"/>
        <v xml:space="preserve">     Entre 50 y 100 SMLMV </v>
      </c>
    </row>
    <row r="214" spans="1:8" ht="21">
      <c r="A214" s="82"/>
      <c r="B214" s="30" t="s">
        <v>256</v>
      </c>
      <c r="C214" s="30" t="s">
        <v>243</v>
      </c>
      <c r="E214" t="s">
        <v>239</v>
      </c>
      <c r="F214" t="str">
        <f t="shared" si="0"/>
        <v xml:space="preserve">     Entre 100 y 500 SMLMV </v>
      </c>
    </row>
    <row r="215" spans="1:8" ht="21">
      <c r="A215" s="82"/>
      <c r="B215" s="30" t="s">
        <v>225</v>
      </c>
      <c r="C215" s="30" t="s">
        <v>229</v>
      </c>
      <c r="E215" t="s">
        <v>243</v>
      </c>
      <c r="F215" t="str">
        <f t="shared" si="0"/>
        <v xml:space="preserve">     Mayor a 500 SMLMV </v>
      </c>
    </row>
    <row r="216" spans="1:8" ht="21">
      <c r="A216" s="82"/>
      <c r="B216" s="30" t="s">
        <v>225</v>
      </c>
      <c r="C216" s="30" t="s">
        <v>233</v>
      </c>
      <c r="D216" t="s">
        <v>225</v>
      </c>
      <c r="F216" t="str">
        <f t="shared" si="0"/>
        <v>Pérdida Reputacional</v>
      </c>
    </row>
    <row r="217" spans="1:8" ht="21">
      <c r="A217" s="82"/>
      <c r="B217" s="30" t="s">
        <v>225</v>
      </c>
      <c r="C217" s="30" t="s">
        <v>236</v>
      </c>
      <c r="E217" t="s">
        <v>229</v>
      </c>
      <c r="F217" t="str">
        <f t="shared" si="0"/>
        <v xml:space="preserve">     El riesgo afecta la imagen de alguna área de la organización</v>
      </c>
    </row>
    <row r="218" spans="1:8" ht="21">
      <c r="A218" s="82"/>
      <c r="B218" s="30" t="s">
        <v>225</v>
      </c>
      <c r="C218" s="30" t="s">
        <v>240</v>
      </c>
      <c r="E218" t="s">
        <v>233</v>
      </c>
      <c r="F218" t="str">
        <f t="shared" si="0"/>
        <v xml:space="preserve">     El riesgo afecta la imagen de la entidad internamente, de conocimiento general, nivel interno, de junta dircetiva y accionistas y/o de provedores</v>
      </c>
    </row>
    <row r="219" spans="1:8" ht="21">
      <c r="A219" s="82"/>
      <c r="B219" s="30" t="s">
        <v>225</v>
      </c>
      <c r="C219" s="30" t="s">
        <v>244</v>
      </c>
      <c r="E219" t="s">
        <v>236</v>
      </c>
      <c r="F219" t="str">
        <f t="shared" si="0"/>
        <v xml:space="preserve">     El riesgo afecta la imagen de la entidad con algunos usuarios de relevancia frente al logro de los objetivos</v>
      </c>
    </row>
    <row r="220" spans="1:8">
      <c r="A220" s="82"/>
      <c r="B220" s="31"/>
      <c r="C220" s="31"/>
      <c r="E220" t="s">
        <v>240</v>
      </c>
      <c r="F220" t="str">
        <f t="shared" si="0"/>
        <v xml:space="preserve">     El riesgo afecta la imagen de de la entidad con efecto publicitario sostenido a nivel de sector administrativo, nivel departamental o municipal</v>
      </c>
    </row>
    <row r="221" spans="1:8">
      <c r="A221" s="82"/>
      <c r="B221" s="31" t="str" cm="1">
        <f t="array" ref="B221:B223">_xlfn.UNIQUE(Tabla1[[#All],[Criterios]])</f>
        <v>Criterios</v>
      </c>
      <c r="C221" s="31"/>
      <c r="E221" t="s">
        <v>244</v>
      </c>
      <c r="F221" t="str">
        <f t="shared" si="0"/>
        <v xml:space="preserve">     El riesgo afecta la imagen de la entidad a nivel nacional, con efecto publicitarios sostenible a nivel país</v>
      </c>
    </row>
    <row r="222" spans="1:8">
      <c r="A222" s="82"/>
      <c r="B222" s="31" t="str">
        <v>Afectación Económica o presupuestal</v>
      </c>
      <c r="C222" s="31"/>
    </row>
    <row r="223" spans="1:8">
      <c r="B223" s="31" t="str">
        <v>Pérdida Reputacional</v>
      </c>
      <c r="C223" s="31"/>
      <c r="F223" s="34" t="s">
        <v>258</v>
      </c>
    </row>
    <row r="224" spans="1:8">
      <c r="B224" s="22"/>
      <c r="C224" s="22"/>
      <c r="F224" s="34" t="s">
        <v>259</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4"/>
    <col min="3" max="3" width="17" style="84" customWidth="1"/>
    <col min="4" max="4" width="14.28515625" style="84"/>
    <col min="5" max="5" width="46" style="84" customWidth="1"/>
    <col min="6" max="16384" width="14.28515625" style="84"/>
  </cols>
  <sheetData>
    <row r="1" spans="2:6" ht="24" customHeight="1" thickBot="1">
      <c r="B1" s="590" t="s">
        <v>260</v>
      </c>
      <c r="C1" s="591"/>
      <c r="D1" s="591"/>
      <c r="E1" s="591"/>
      <c r="F1" s="592"/>
    </row>
    <row r="2" spans="2:6" ht="16.5" thickBot="1">
      <c r="B2" s="85"/>
      <c r="C2" s="85"/>
      <c r="D2" s="85"/>
      <c r="E2" s="85"/>
      <c r="F2" s="85"/>
    </row>
    <row r="3" spans="2:6" ht="16.5" thickBot="1">
      <c r="B3" s="594" t="s">
        <v>261</v>
      </c>
      <c r="C3" s="595"/>
      <c r="D3" s="595"/>
      <c r="E3" s="97" t="s">
        <v>262</v>
      </c>
      <c r="F3" s="98" t="s">
        <v>263</v>
      </c>
    </row>
    <row r="4" spans="2:6" ht="31.5">
      <c r="B4" s="596" t="s">
        <v>264</v>
      </c>
      <c r="C4" s="598" t="s">
        <v>143</v>
      </c>
      <c r="D4" s="86" t="s">
        <v>156</v>
      </c>
      <c r="E4" s="87" t="s">
        <v>265</v>
      </c>
      <c r="F4" s="88">
        <v>0.25</v>
      </c>
    </row>
    <row r="5" spans="2:6" ht="47.25">
      <c r="B5" s="597"/>
      <c r="C5" s="599"/>
      <c r="D5" s="89" t="s">
        <v>166</v>
      </c>
      <c r="E5" s="90" t="s">
        <v>266</v>
      </c>
      <c r="F5" s="91">
        <v>0.15</v>
      </c>
    </row>
    <row r="6" spans="2:6" ht="47.25">
      <c r="B6" s="597"/>
      <c r="C6" s="599"/>
      <c r="D6" s="89" t="s">
        <v>267</v>
      </c>
      <c r="E6" s="90" t="s">
        <v>268</v>
      </c>
      <c r="F6" s="91">
        <v>0.1</v>
      </c>
    </row>
    <row r="7" spans="2:6" ht="63">
      <c r="B7" s="597"/>
      <c r="C7" s="599" t="s">
        <v>144</v>
      </c>
      <c r="D7" s="89" t="s">
        <v>269</v>
      </c>
      <c r="E7" s="90" t="s">
        <v>270</v>
      </c>
      <c r="F7" s="91">
        <v>0.25</v>
      </c>
    </row>
    <row r="8" spans="2:6" ht="31.5">
      <c r="B8" s="597"/>
      <c r="C8" s="599"/>
      <c r="D8" s="89" t="s">
        <v>157</v>
      </c>
      <c r="E8" s="90" t="s">
        <v>271</v>
      </c>
      <c r="F8" s="91">
        <v>0.15</v>
      </c>
    </row>
    <row r="9" spans="2:6" ht="47.25">
      <c r="B9" s="597" t="s">
        <v>272</v>
      </c>
      <c r="C9" s="599" t="s">
        <v>146</v>
      </c>
      <c r="D9" s="89" t="s">
        <v>158</v>
      </c>
      <c r="E9" s="90" t="s">
        <v>273</v>
      </c>
      <c r="F9" s="92" t="s">
        <v>274</v>
      </c>
    </row>
    <row r="10" spans="2:6" ht="63">
      <c r="B10" s="597"/>
      <c r="C10" s="599"/>
      <c r="D10" s="89" t="s">
        <v>275</v>
      </c>
      <c r="E10" s="90" t="s">
        <v>276</v>
      </c>
      <c r="F10" s="92" t="s">
        <v>274</v>
      </c>
    </row>
    <row r="11" spans="2:6" ht="47.25">
      <c r="B11" s="597"/>
      <c r="C11" s="599" t="s">
        <v>147</v>
      </c>
      <c r="D11" s="89" t="s">
        <v>159</v>
      </c>
      <c r="E11" s="90" t="s">
        <v>277</v>
      </c>
      <c r="F11" s="92" t="s">
        <v>274</v>
      </c>
    </row>
    <row r="12" spans="2:6" ht="47.25">
      <c r="B12" s="597"/>
      <c r="C12" s="599"/>
      <c r="D12" s="89" t="s">
        <v>278</v>
      </c>
      <c r="E12" s="90" t="s">
        <v>279</v>
      </c>
      <c r="F12" s="92" t="s">
        <v>274</v>
      </c>
    </row>
    <row r="13" spans="2:6" ht="31.5">
      <c r="B13" s="597"/>
      <c r="C13" s="599" t="s">
        <v>148</v>
      </c>
      <c r="D13" s="89" t="s">
        <v>160</v>
      </c>
      <c r="E13" s="90" t="s">
        <v>280</v>
      </c>
      <c r="F13" s="92" t="s">
        <v>274</v>
      </c>
    </row>
    <row r="14" spans="2:6" ht="32.25" thickBot="1">
      <c r="B14" s="600"/>
      <c r="C14" s="601"/>
      <c r="D14" s="93" t="s">
        <v>281</v>
      </c>
      <c r="E14" s="94" t="s">
        <v>282</v>
      </c>
      <c r="F14" s="95" t="s">
        <v>274</v>
      </c>
    </row>
    <row r="15" spans="2:6" ht="49.5" customHeight="1">
      <c r="B15" s="593" t="s">
        <v>283</v>
      </c>
      <c r="C15" s="593"/>
      <c r="D15" s="593"/>
      <c r="E15" s="593"/>
      <c r="F15" s="593"/>
    </row>
    <row r="16" spans="2:6" ht="27" customHeight="1">
      <c r="B16" s="9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284</v>
      </c>
      <c r="E2" t="s">
        <v>285</v>
      </c>
    </row>
    <row r="3" spans="2:5">
      <c r="B3" t="s">
        <v>286</v>
      </c>
      <c r="E3" t="s">
        <v>168</v>
      </c>
    </row>
    <row r="4" spans="2:5">
      <c r="B4" t="s">
        <v>287</v>
      </c>
      <c r="E4" t="s">
        <v>149</v>
      </c>
    </row>
    <row r="5" spans="2:5">
      <c r="B5" t="s">
        <v>161</v>
      </c>
    </row>
    <row r="8" spans="2:5">
      <c r="B8" t="s">
        <v>288</v>
      </c>
    </row>
    <row r="9" spans="2:5">
      <c r="B9" t="s">
        <v>289</v>
      </c>
    </row>
    <row r="10" spans="2:5">
      <c r="B10" t="s">
        <v>290</v>
      </c>
    </row>
    <row r="13" spans="2:5">
      <c r="B13" t="s">
        <v>291</v>
      </c>
    </row>
    <row r="14" spans="2:5">
      <c r="B14" t="s">
        <v>153</v>
      </c>
    </row>
    <row r="15" spans="2:5">
      <c r="B15" t="s">
        <v>292</v>
      </c>
    </row>
    <row r="16" spans="2:5">
      <c r="B16" t="s">
        <v>293</v>
      </c>
    </row>
    <row r="17" spans="2:2">
      <c r="B17" t="s">
        <v>294</v>
      </c>
    </row>
    <row r="18" spans="2:2">
      <c r="B18" t="s">
        <v>295</v>
      </c>
    </row>
    <row r="19" spans="2:2">
      <c r="B19" t="s">
        <v>296</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Marlyn Yulieth Prada Jaimes</cp:lastModifiedBy>
  <cp:revision/>
  <dcterms:created xsi:type="dcterms:W3CDTF">2020-03-24T23:12:47Z</dcterms:created>
  <dcterms:modified xsi:type="dcterms:W3CDTF">2023-03-15T14:19:39Z</dcterms:modified>
  <cp:category/>
  <cp:contentStatus/>
</cp:coreProperties>
</file>