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drawings/drawing2.xml" ContentType="application/vnd.openxmlformats-officedocument.drawing+xml"/>
  <Override PartName="/xl/pivotTables/pivotTable1.xml" ContentType="application/vnd.openxmlformats-officedocument.spreadsheetml.pivotTable+xml"/>
  <Override PartName="/xl/tables/table1.xml" ContentType="application/vnd.openxmlformats-officedocument.spreadsheetml.table+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12"/>
  <workbookPr hidePivotFieldList="1" defaultThemeVersion="124226"/>
  <mc:AlternateContent xmlns:mc="http://schemas.openxmlformats.org/markup-compatibility/2006">
    <mc:Choice Requires="x15">
      <x15ac:absPath xmlns:x15ac="http://schemas.microsoft.com/office/spreadsheetml/2010/11/ac" url="C:\Users\cmottag\Downloads\"/>
    </mc:Choice>
  </mc:AlternateContent>
  <xr:revisionPtr revIDLastSave="1" documentId="11_D18723B09FFFAFCDA81C64349C379C95550E0403" xr6:coauthVersionLast="47" xr6:coauthVersionMax="47" xr10:uidLastSave="{38D82BD3-A666-4B17-8B8B-BE7450BC2560}"/>
  <bookViews>
    <workbookView xWindow="0" yWindow="0" windowWidth="20490" windowHeight="8445" tabRatio="882" firstSheet="1" activeTab="2" xr2:uid="{00000000-000D-0000-FFFF-FFFF00000000}"/>
  </bookViews>
  <sheets>
    <sheet name="Intructivo " sheetId="21" r:id="rId1"/>
    <sheet name="CONTEXTO" sheetId="23" r:id="rId2"/>
    <sheet name="Mapa de Riesgos" sheetId="1" r:id="rId3"/>
    <sheet name="Matriz Calor Inherente" sheetId="18" r:id="rId4"/>
    <sheet name="Matriz Calor Residual" sheetId="19" r:id="rId5"/>
    <sheet name="Tabla probabilidad" sheetId="12" r:id="rId6"/>
    <sheet name="Tabla Impacto" sheetId="13" r:id="rId7"/>
    <sheet name="Tabla Valoración controles" sheetId="15" r:id="rId8"/>
    <sheet name="Opciones Tratamiento" sheetId="16" state="hidden" r:id="rId9"/>
    <sheet name="Hoja1" sheetId="11" state="hidden" r:id="rId10"/>
  </sheets>
  <calcPr calcId="191028"/>
  <pivotCaches>
    <pivotCache cacheId="1098" r:id="rId11"/>
  </pivotCache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Q67" i="1" l="1"/>
  <c r="Q61" i="1"/>
  <c r="Q55" i="1"/>
  <c r="T39" i="1"/>
  <c r="T40" i="1"/>
  <c r="T41" i="1"/>
  <c r="T42" i="1"/>
  <c r="T43" i="1"/>
  <c r="Q43" i="1"/>
  <c r="T37" i="1"/>
  <c r="Q37" i="1"/>
  <c r="H37" i="1"/>
  <c r="T27" i="1"/>
  <c r="T28" i="1"/>
  <c r="T29" i="1"/>
  <c r="T30" i="1"/>
  <c r="T31" i="1"/>
  <c r="H61" i="1"/>
  <c r="I61" i="1" s="1"/>
  <c r="T67" i="1"/>
  <c r="T61" i="1"/>
  <c r="K62" i="1"/>
  <c r="Q62" i="1"/>
  <c r="T62" i="1"/>
  <c r="K63" i="1"/>
  <c r="Q63" i="1"/>
  <c r="T63" i="1"/>
  <c r="K64" i="1"/>
  <c r="Q64" i="1"/>
  <c r="T64" i="1"/>
  <c r="K65" i="1"/>
  <c r="Q65" i="1"/>
  <c r="T65" i="1"/>
  <c r="K66" i="1"/>
  <c r="Q66" i="1"/>
  <c r="T66" i="1"/>
  <c r="H67" i="1"/>
  <c r="I67" i="1" s="1"/>
  <c r="K68" i="1"/>
  <c r="Q68" i="1"/>
  <c r="T68" i="1"/>
  <c r="K69" i="1"/>
  <c r="Q69" i="1"/>
  <c r="T69" i="1"/>
  <c r="K70" i="1"/>
  <c r="Q70" i="1"/>
  <c r="T70" i="1"/>
  <c r="K71" i="1"/>
  <c r="Q71" i="1"/>
  <c r="T71" i="1"/>
  <c r="K72" i="1"/>
  <c r="Q72" i="1"/>
  <c r="T72" i="1"/>
  <c r="AB65" i="1" l="1"/>
  <c r="AA65" i="1" s="1"/>
  <c r="X69" i="1"/>
  <c r="Y69" i="1" s="1"/>
  <c r="AB64" i="1"/>
  <c r="AA64" i="1" s="1"/>
  <c r="AB68" i="1"/>
  <c r="AA68" i="1" s="1"/>
  <c r="X67" i="1"/>
  <c r="Z67" i="1" s="1"/>
  <c r="X63" i="1"/>
  <c r="Z63" i="1" s="1"/>
  <c r="X72" i="1"/>
  <c r="Z72" i="1" s="1"/>
  <c r="X68" i="1"/>
  <c r="Z68" i="1" s="1"/>
  <c r="X66" i="1"/>
  <c r="Y66" i="1" s="1"/>
  <c r="X64" i="1"/>
  <c r="Z64" i="1" s="1"/>
  <c r="X71" i="1"/>
  <c r="Y71" i="1" s="1"/>
  <c r="AB69" i="1"/>
  <c r="AA69" i="1" s="1"/>
  <c r="X65" i="1"/>
  <c r="Y65" i="1" s="1"/>
  <c r="X70" i="1"/>
  <c r="Z70" i="1" s="1"/>
  <c r="X61" i="1"/>
  <c r="AB71" i="1"/>
  <c r="AA71" i="1" s="1"/>
  <c r="AB63" i="1"/>
  <c r="AA63" i="1" s="1"/>
  <c r="AB72" i="1"/>
  <c r="AA72" i="1" s="1"/>
  <c r="AB70" i="1"/>
  <c r="AA70" i="1" s="1"/>
  <c r="AB62" i="1"/>
  <c r="AA62" i="1" s="1"/>
  <c r="AB66" i="1"/>
  <c r="AA66" i="1" s="1"/>
  <c r="X62" i="1"/>
  <c r="Z69" i="1" l="1"/>
  <c r="AC66" i="1"/>
  <c r="AC69" i="1"/>
  <c r="Y64" i="1"/>
  <c r="AC64" i="1" s="1"/>
  <c r="AC65" i="1"/>
  <c r="Y63" i="1"/>
  <c r="AC63" i="1" s="1"/>
  <c r="Z66" i="1"/>
  <c r="Y70" i="1"/>
  <c r="AC70" i="1" s="1"/>
  <c r="Y67" i="1"/>
  <c r="Y72" i="1"/>
  <c r="AC72" i="1" s="1"/>
  <c r="Y68" i="1"/>
  <c r="AC68" i="1" s="1"/>
  <c r="Z65" i="1"/>
  <c r="Z71" i="1"/>
  <c r="Y61" i="1"/>
  <c r="Z61" i="1"/>
  <c r="AC71" i="1"/>
  <c r="Y62" i="1"/>
  <c r="AC62" i="1" s="1"/>
  <c r="Z62" i="1"/>
  <c r="T25" i="1" l="1"/>
  <c r="T12" i="1" l="1"/>
  <c r="Q12" i="1"/>
  <c r="H12" i="1" l="1"/>
  <c r="I12" i="1" s="1"/>
  <c r="K60" i="1"/>
  <c r="K34" i="1"/>
  <c r="K20" i="1"/>
  <c r="K32" i="1"/>
  <c r="K52" i="1"/>
  <c r="K57" i="1"/>
  <c r="K33" i="1"/>
  <c r="K41" i="1"/>
  <c r="K51" i="1"/>
  <c r="K30" i="1"/>
  <c r="K38" i="1"/>
  <c r="K50" i="1"/>
  <c r="K59" i="1"/>
  <c r="K42" i="1"/>
  <c r="K27" i="1"/>
  <c r="K53" i="1"/>
  <c r="K40" i="1"/>
  <c r="K44" i="1"/>
  <c r="K24" i="1"/>
  <c r="K22" i="1"/>
  <c r="K58" i="1"/>
  <c r="K21" i="1"/>
  <c r="K35" i="1"/>
  <c r="K29" i="1"/>
  <c r="K36" i="1"/>
  <c r="K45" i="1"/>
  <c r="K23" i="1"/>
  <c r="K39" i="1"/>
  <c r="K26" i="1"/>
  <c r="K56" i="1"/>
  <c r="K46" i="1"/>
  <c r="K28" i="1"/>
  <c r="K54" i="1"/>
  <c r="K47" i="1"/>
  <c r="K48" i="1"/>
  <c r="F221" i="13" l="1"/>
  <c r="F211" i="13"/>
  <c r="F212" i="13"/>
  <c r="F213" i="13"/>
  <c r="F214" i="13"/>
  <c r="F215" i="13"/>
  <c r="F216" i="13"/>
  <c r="F217" i="13"/>
  <c r="F218" i="13"/>
  <c r="F219" i="13"/>
  <c r="F220" i="13"/>
  <c r="F210" i="13"/>
  <c r="K18" i="1"/>
  <c r="K17" i="1"/>
  <c r="K14" i="1"/>
  <c r="K15" i="1"/>
  <c r="B221" i="13" a="1"/>
  <c r="K16" i="1"/>
  <c r="B221" i="13" l="1"/>
  <c r="Q50" i="1"/>
  <c r="Q44" i="1"/>
  <c r="K61" i="1" l="1"/>
  <c r="L61" i="1" s="1"/>
  <c r="K67" i="1"/>
  <c r="L67" i="1" s="1"/>
  <c r="AL44" i="18"/>
  <c r="AJ44" i="18"/>
  <c r="AF44" i="18"/>
  <c r="AD44" i="18"/>
  <c r="Z44" i="18"/>
  <c r="X44" i="18"/>
  <c r="T44" i="18"/>
  <c r="R44" i="18"/>
  <c r="N44" i="18"/>
  <c r="L44" i="18"/>
  <c r="AL36" i="18"/>
  <c r="AJ36" i="18"/>
  <c r="AF36" i="18"/>
  <c r="AD36" i="18"/>
  <c r="Z36" i="18"/>
  <c r="X36" i="18"/>
  <c r="T36" i="18"/>
  <c r="R36" i="18"/>
  <c r="N36" i="18"/>
  <c r="L36" i="18"/>
  <c r="AL28" i="18"/>
  <c r="AJ28" i="18"/>
  <c r="AF28" i="18"/>
  <c r="AD28" i="18"/>
  <c r="Z28" i="18"/>
  <c r="X28" i="18"/>
  <c r="T28" i="18"/>
  <c r="R28" i="18"/>
  <c r="N28" i="18"/>
  <c r="L28" i="18"/>
  <c r="AL20" i="18"/>
  <c r="AJ20" i="18"/>
  <c r="AF20" i="18"/>
  <c r="AD20" i="18"/>
  <c r="Z20" i="18"/>
  <c r="X20" i="18"/>
  <c r="T20" i="18"/>
  <c r="R20" i="18"/>
  <c r="N20" i="18"/>
  <c r="L20" i="18"/>
  <c r="AL12" i="18"/>
  <c r="AJ12" i="18"/>
  <c r="AF12" i="18"/>
  <c r="AD12" i="18"/>
  <c r="Z12" i="18"/>
  <c r="X12" i="18"/>
  <c r="T12" i="18"/>
  <c r="R12" i="18"/>
  <c r="N12" i="18"/>
  <c r="L12" i="18"/>
  <c r="H210" i="13"/>
  <c r="M67" i="1" l="1"/>
  <c r="AB67" i="1" s="1"/>
  <c r="AA67" i="1" s="1"/>
  <c r="AC67" i="1" s="1"/>
  <c r="N67" i="1"/>
  <c r="N61" i="1"/>
  <c r="M61" i="1"/>
  <c r="AB61" i="1" s="1"/>
  <c r="AA61" i="1" s="1"/>
  <c r="AC61" i="1" s="1"/>
  <c r="T60" i="1"/>
  <c r="Q60" i="1"/>
  <c r="T59" i="1"/>
  <c r="Q59" i="1"/>
  <c r="T58" i="1"/>
  <c r="Q58" i="1"/>
  <c r="T57" i="1"/>
  <c r="Q57" i="1"/>
  <c r="T56" i="1"/>
  <c r="Q56" i="1"/>
  <c r="T55" i="1"/>
  <c r="H55" i="1"/>
  <c r="I55" i="1" s="1"/>
  <c r="T54" i="1"/>
  <c r="Q54" i="1"/>
  <c r="T53" i="1"/>
  <c r="Q53" i="1"/>
  <c r="T52" i="1"/>
  <c r="Q52" i="1"/>
  <c r="T51" i="1"/>
  <c r="Q51" i="1"/>
  <c r="T50" i="1"/>
  <c r="T49" i="1"/>
  <c r="Q49" i="1"/>
  <c r="H49" i="1"/>
  <c r="I49" i="1" s="1"/>
  <c r="T48" i="1"/>
  <c r="Q48" i="1"/>
  <c r="T47" i="1"/>
  <c r="Q47" i="1"/>
  <c r="T46" i="1"/>
  <c r="Q46" i="1"/>
  <c r="T45" i="1"/>
  <c r="Q45" i="1"/>
  <c r="T44" i="1"/>
  <c r="H43" i="1"/>
  <c r="I43" i="1" s="1"/>
  <c r="Q41" i="1"/>
  <c r="Q40" i="1"/>
  <c r="Q39" i="1"/>
  <c r="T38" i="1"/>
  <c r="Q38" i="1"/>
  <c r="I37" i="1"/>
  <c r="T36" i="1"/>
  <c r="T35" i="1"/>
  <c r="Q35" i="1"/>
  <c r="T34" i="1"/>
  <c r="Q34" i="1"/>
  <c r="T33" i="1"/>
  <c r="Q33" i="1"/>
  <c r="T32" i="1"/>
  <c r="Q32" i="1"/>
  <c r="Q31" i="1"/>
  <c r="H31" i="1"/>
  <c r="I31" i="1" s="1"/>
  <c r="Q30" i="1"/>
  <c r="Q29" i="1"/>
  <c r="Q28" i="1"/>
  <c r="Q27" i="1"/>
  <c r="T26" i="1"/>
  <c r="Q26" i="1"/>
  <c r="Q25" i="1"/>
  <c r="H25" i="1"/>
  <c r="I25" i="1" s="1"/>
  <c r="H19" i="1"/>
  <c r="Q18" i="1"/>
  <c r="Q17" i="1"/>
  <c r="T24" i="1"/>
  <c r="Q24" i="1"/>
  <c r="T23" i="1"/>
  <c r="Q23" i="1"/>
  <c r="T22" i="1"/>
  <c r="Q22" i="1"/>
  <c r="T21" i="1"/>
  <c r="Q21" i="1"/>
  <c r="T20" i="1"/>
  <c r="Q20" i="1"/>
  <c r="T19" i="1"/>
  <c r="Q19" i="1"/>
  <c r="X55" i="1" l="1"/>
  <c r="X28" i="1"/>
  <c r="X39" i="1"/>
  <c r="X47" i="1"/>
  <c r="X59" i="1"/>
  <c r="X33" i="1"/>
  <c r="X30" i="1"/>
  <c r="X41" i="1"/>
  <c r="X53" i="1"/>
  <c r="X36" i="1"/>
  <c r="X35" i="1"/>
  <c r="X34" i="1"/>
  <c r="X57" i="1"/>
  <c r="X32" i="1"/>
  <c r="X31" i="1"/>
  <c r="X52" i="1"/>
  <c r="X51" i="1"/>
  <c r="X54" i="1"/>
  <c r="X58" i="1"/>
  <c r="X60" i="1"/>
  <c r="X25" i="1"/>
  <c r="X27" i="1"/>
  <c r="X29" i="1"/>
  <c r="X37" i="1"/>
  <c r="X40" i="1"/>
  <c r="X42" i="1"/>
  <c r="X46" i="1"/>
  <c r="X45" i="1"/>
  <c r="X48" i="1"/>
  <c r="X43" i="1"/>
  <c r="X49" i="1"/>
  <c r="AB32" i="1"/>
  <c r="AB53" i="1"/>
  <c r="AA53" i="1" s="1"/>
  <c r="AB54" i="1"/>
  <c r="AA54" i="1" s="1"/>
  <c r="I19" i="1"/>
  <c r="X19" i="1" s="1"/>
  <c r="Y55" i="1" l="1"/>
  <c r="Z55" i="1"/>
  <c r="Y54" i="1"/>
  <c r="Z54" i="1"/>
  <c r="Y53" i="1"/>
  <c r="Z53" i="1"/>
  <c r="Y49" i="1"/>
  <c r="Z49" i="1"/>
  <c r="X50" i="1" s="1"/>
  <c r="Y43" i="1"/>
  <c r="Z43" i="1"/>
  <c r="Y37" i="1"/>
  <c r="Z37" i="1"/>
  <c r="X38" i="1" s="1"/>
  <c r="Y31" i="1"/>
  <c r="Z31" i="1"/>
  <c r="Z32" i="1" s="1"/>
  <c r="Y33" i="1" s="1"/>
  <c r="Y25" i="1"/>
  <c r="Z25" i="1"/>
  <c r="Y19" i="1"/>
  <c r="Z19" i="1"/>
  <c r="X20" i="1" s="1"/>
  <c r="X56" i="1" l="1"/>
  <c r="Z56" i="1" s="1"/>
  <c r="X44" i="1"/>
  <c r="Z44" i="1" s="1"/>
  <c r="X26" i="1"/>
  <c r="Y26" i="1" s="1"/>
  <c r="Y32" i="1"/>
  <c r="Y45" i="1"/>
  <c r="Z45" i="1"/>
  <c r="Z57" i="1"/>
  <c r="Y57" i="1"/>
  <c r="Z33" i="1"/>
  <c r="T52" i="19"/>
  <c r="AF32" i="19"/>
  <c r="N22" i="19"/>
  <c r="AL32" i="19"/>
  <c r="N52" i="19"/>
  <c r="AL12" i="19"/>
  <c r="AL52" i="19"/>
  <c r="AL42" i="19"/>
  <c r="T32" i="19"/>
  <c r="AF12" i="19"/>
  <c r="N32" i="19"/>
  <c r="T42" i="19"/>
  <c r="N12" i="19"/>
  <c r="Z52" i="19"/>
  <c r="Z42" i="19"/>
  <c r="AL22" i="19"/>
  <c r="T12" i="19"/>
  <c r="T22" i="19"/>
  <c r="Z32" i="19"/>
  <c r="AF52" i="19"/>
  <c r="N42" i="19"/>
  <c r="Z22" i="19"/>
  <c r="AF42" i="19"/>
  <c r="Z12" i="19"/>
  <c r="AF22" i="19"/>
  <c r="AM42" i="19"/>
  <c r="U32" i="19"/>
  <c r="AG12" i="19"/>
  <c r="U42" i="19"/>
  <c r="O12" i="19"/>
  <c r="U22" i="19"/>
  <c r="AM52" i="19"/>
  <c r="AA42" i="19"/>
  <c r="AM22" i="19"/>
  <c r="U12" i="19"/>
  <c r="AA32" i="19"/>
  <c r="AG42" i="19"/>
  <c r="AA12" i="19"/>
  <c r="AG52" i="19"/>
  <c r="O42" i="19"/>
  <c r="AA22" i="19"/>
  <c r="AA52" i="19"/>
  <c r="AG22" i="19"/>
  <c r="AM32" i="19"/>
  <c r="U52" i="19"/>
  <c r="AG32" i="19"/>
  <c r="O22" i="19"/>
  <c r="O52" i="19"/>
  <c r="AM12" i="19"/>
  <c r="O32" i="19"/>
  <c r="AC53" i="1"/>
  <c r="AC54" i="1"/>
  <c r="T14" i="1"/>
  <c r="T17" i="1"/>
  <c r="T18" i="1"/>
  <c r="Y56" i="1" l="1"/>
  <c r="Y44" i="1"/>
  <c r="Z26" i="1"/>
  <c r="Y27" i="1" s="1"/>
  <c r="Y58" i="1"/>
  <c r="Z58" i="1"/>
  <c r="Z27" i="1"/>
  <c r="Z28" i="1" s="1"/>
  <c r="Y51" i="1"/>
  <c r="Z51" i="1"/>
  <c r="Y50" i="1"/>
  <c r="Z50" i="1"/>
  <c r="Y38" i="1"/>
  <c r="Z38" i="1"/>
  <c r="Y39" i="1" s="1"/>
  <c r="Y35" i="1"/>
  <c r="Y20" i="1"/>
  <c r="Z20" i="1"/>
  <c r="X21" i="1" s="1"/>
  <c r="Y21" i="1" s="1"/>
  <c r="Z39" i="1" l="1"/>
  <c r="Z40" i="1" s="1"/>
  <c r="Y59" i="1"/>
  <c r="Z59" i="1"/>
  <c r="Y28" i="1"/>
  <c r="Y46" i="1"/>
  <c r="Z46" i="1"/>
  <c r="Y47" i="1" s="1"/>
  <c r="Y40" i="1"/>
  <c r="Y52" i="1"/>
  <c r="Z52" i="1"/>
  <c r="Y34" i="1"/>
  <c r="Z34" i="1"/>
  <c r="Z35" i="1"/>
  <c r="Z21" i="1"/>
  <c r="X22" i="1" s="1"/>
  <c r="Y22" i="1" s="1"/>
  <c r="Y60" i="1" l="1"/>
  <c r="Z60" i="1"/>
  <c r="Z47" i="1"/>
  <c r="Y48" i="1" s="1"/>
  <c r="Z41" i="1"/>
  <c r="Y41" i="1"/>
  <c r="Y29" i="1"/>
  <c r="Z29" i="1"/>
  <c r="Y30" i="1" s="1"/>
  <c r="Y36" i="1"/>
  <c r="Z36" i="1"/>
  <c r="Z22" i="1"/>
  <c r="X23" i="1" s="1"/>
  <c r="Z23" i="1" s="1"/>
  <c r="X24" i="1" s="1"/>
  <c r="X13" i="1"/>
  <c r="Y12" i="1" s="1"/>
  <c r="Y42" i="1" l="1"/>
  <c r="Z42" i="1"/>
  <c r="Z48" i="1"/>
  <c r="Z30" i="1"/>
  <c r="Y23" i="1"/>
  <c r="Y24" i="1"/>
  <c r="Z24" i="1"/>
  <c r="Q14" i="1"/>
  <c r="Z12" i="1" l="1"/>
  <c r="X14" i="1" s="1"/>
  <c r="Y14" i="1" l="1"/>
  <c r="Z14" i="1" l="1"/>
  <c r="X17" i="1" l="1"/>
  <c r="Y17" i="1" l="1"/>
  <c r="Z17" i="1"/>
  <c r="X18" i="1" s="1"/>
  <c r="Y18" i="1" l="1"/>
  <c r="Z18" i="1"/>
  <c r="K43" i="1" l="1"/>
  <c r="L43" i="1" s="1"/>
  <c r="K31" i="1"/>
  <c r="L31" i="1" s="1"/>
  <c r="K25" i="1"/>
  <c r="L25" i="1" s="1"/>
  <c r="K55" i="1"/>
  <c r="L55" i="1" s="1"/>
  <c r="K49" i="1"/>
  <c r="L49" i="1" s="1"/>
  <c r="K37" i="1"/>
  <c r="L37" i="1" s="1"/>
  <c r="K13" i="1"/>
  <c r="L12" i="1" s="1"/>
  <c r="K19" i="1"/>
  <c r="L19" i="1" s="1"/>
  <c r="Z42" i="18" l="1"/>
  <c r="N42" i="18"/>
  <c r="AF26" i="18"/>
  <c r="N26" i="18"/>
  <c r="AF18" i="18"/>
  <c r="T10" i="18"/>
  <c r="N34" i="18"/>
  <c r="T34" i="18"/>
  <c r="T18" i="18"/>
  <c r="Z18" i="18"/>
  <c r="Z10" i="18"/>
  <c r="AL18" i="18"/>
  <c r="Z26" i="18"/>
  <c r="T42" i="18"/>
  <c r="AF34" i="18"/>
  <c r="AL10" i="18"/>
  <c r="N18" i="18"/>
  <c r="N10" i="18"/>
  <c r="AL34" i="18"/>
  <c r="AL42" i="18"/>
  <c r="AF10" i="18"/>
  <c r="Z34" i="18"/>
  <c r="AF42" i="18"/>
  <c r="AL26" i="18"/>
  <c r="T26" i="18"/>
  <c r="AJ34" i="18"/>
  <c r="R34" i="18"/>
  <c r="R42" i="18"/>
  <c r="AJ26" i="18"/>
  <c r="X10" i="18"/>
  <c r="X42" i="18"/>
  <c r="L42" i="18"/>
  <c r="R18" i="18"/>
  <c r="R26" i="18"/>
  <c r="L34" i="18"/>
  <c r="X26" i="18"/>
  <c r="X34" i="18"/>
  <c r="AD18" i="18"/>
  <c r="AD34" i="18"/>
  <c r="L26" i="18"/>
  <c r="AJ10" i="18"/>
  <c r="M55" i="1"/>
  <c r="AJ42" i="18"/>
  <c r="AJ18" i="18"/>
  <c r="AD26" i="18"/>
  <c r="L10" i="18"/>
  <c r="AD10" i="18"/>
  <c r="X18" i="18"/>
  <c r="AD42" i="18"/>
  <c r="L18" i="18"/>
  <c r="R10" i="18"/>
  <c r="N55" i="1"/>
  <c r="AB36" i="18"/>
  <c r="AH12" i="18"/>
  <c r="P28" i="18"/>
  <c r="AH20" i="18"/>
  <c r="P36" i="18"/>
  <c r="V12" i="18"/>
  <c r="AH28" i="18"/>
  <c r="AB20" i="18"/>
  <c r="J12" i="18"/>
  <c r="J20" i="18"/>
  <c r="P44" i="18"/>
  <c r="AB44" i="18"/>
  <c r="V28" i="18"/>
  <c r="V36" i="18"/>
  <c r="J28" i="18"/>
  <c r="AH36" i="18"/>
  <c r="J44" i="18"/>
  <c r="P12" i="18"/>
  <c r="AB12" i="18"/>
  <c r="V44" i="18"/>
  <c r="AH44" i="18"/>
  <c r="V20" i="18"/>
  <c r="P20" i="18"/>
  <c r="J36" i="18"/>
  <c r="AB28" i="18"/>
  <c r="T38" i="18"/>
  <c r="AF22" i="18"/>
  <c r="N38" i="18"/>
  <c r="AF30" i="18"/>
  <c r="AL6" i="18"/>
  <c r="Z6" i="18"/>
  <c r="N25" i="1"/>
  <c r="T14" i="18"/>
  <c r="T22" i="18"/>
  <c r="N6" i="18"/>
  <c r="AL30" i="18"/>
  <c r="Z22" i="18"/>
  <c r="Z14" i="18"/>
  <c r="M25" i="1"/>
  <c r="Z30" i="18"/>
  <c r="AL38" i="18"/>
  <c r="AL14" i="18"/>
  <c r="AF6" i="18"/>
  <c r="AL22" i="18"/>
  <c r="T30" i="18"/>
  <c r="Z38" i="18"/>
  <c r="AF14" i="18"/>
  <c r="N30" i="18"/>
  <c r="N14" i="18"/>
  <c r="N22" i="18"/>
  <c r="AF38" i="18"/>
  <c r="T6" i="18"/>
  <c r="M37" i="1"/>
  <c r="X32" i="18"/>
  <c r="AD32" i="18"/>
  <c r="AJ8" i="18"/>
  <c r="L16" i="18"/>
  <c r="R32" i="18"/>
  <c r="AJ32" i="18"/>
  <c r="N37" i="1"/>
  <c r="R40" i="18"/>
  <c r="AJ40" i="18"/>
  <c r="AD24" i="18"/>
  <c r="AJ24" i="18"/>
  <c r="R24" i="18"/>
  <c r="AJ16" i="18"/>
  <c r="AD8" i="18"/>
  <c r="L32" i="18"/>
  <c r="L40" i="18"/>
  <c r="R16" i="18"/>
  <c r="L24" i="18"/>
  <c r="AD16" i="18"/>
  <c r="L8" i="18"/>
  <c r="R8" i="18"/>
  <c r="X40" i="18"/>
  <c r="X8" i="18"/>
  <c r="X16" i="18"/>
  <c r="AD40" i="18"/>
  <c r="X24" i="18"/>
  <c r="M31" i="1"/>
  <c r="J40" i="18"/>
  <c r="J16" i="18"/>
  <c r="P16" i="18"/>
  <c r="V8" i="18"/>
  <c r="J8" i="18"/>
  <c r="J24" i="18"/>
  <c r="AH16" i="18"/>
  <c r="AB16" i="18"/>
  <c r="AB40" i="18"/>
  <c r="P32" i="18"/>
  <c r="P40" i="18"/>
  <c r="AH24" i="18"/>
  <c r="AB32" i="18"/>
  <c r="J32" i="18"/>
  <c r="V16" i="18"/>
  <c r="V40" i="18"/>
  <c r="AH32" i="18"/>
  <c r="V24" i="18"/>
  <c r="V32" i="18"/>
  <c r="AH8" i="18"/>
  <c r="AB8" i="18"/>
  <c r="P8" i="18"/>
  <c r="N31" i="1"/>
  <c r="AH40" i="18"/>
  <c r="AB24" i="18"/>
  <c r="P24" i="18"/>
  <c r="AD38" i="18"/>
  <c r="L30" i="18"/>
  <c r="AD30" i="18"/>
  <c r="AJ6" i="18"/>
  <c r="L14" i="18"/>
  <c r="L22" i="18"/>
  <c r="X6" i="18"/>
  <c r="L6" i="18"/>
  <c r="N19" i="1"/>
  <c r="R38" i="18"/>
  <c r="AJ38" i="18"/>
  <c r="L38" i="18"/>
  <c r="AD6" i="18"/>
  <c r="R6" i="18"/>
  <c r="AJ30" i="18"/>
  <c r="R30" i="18"/>
  <c r="AD22" i="18"/>
  <c r="AJ14" i="18"/>
  <c r="AJ22" i="18"/>
  <c r="AD14" i="18"/>
  <c r="X38" i="18"/>
  <c r="X14" i="18"/>
  <c r="R22" i="18"/>
  <c r="X22" i="18"/>
  <c r="M19" i="1"/>
  <c r="R14" i="18"/>
  <c r="X30" i="18"/>
  <c r="J6" i="18"/>
  <c r="AB38" i="18"/>
  <c r="AH30" i="18"/>
  <c r="P14" i="18"/>
  <c r="AH14" i="18"/>
  <c r="AB22" i="18"/>
  <c r="J30" i="18"/>
  <c r="J38" i="18"/>
  <c r="P30" i="18"/>
  <c r="P22" i="18"/>
  <c r="J22" i="18"/>
  <c r="V22" i="18"/>
  <c r="AH38" i="18"/>
  <c r="V30" i="18"/>
  <c r="P38" i="18"/>
  <c r="AH6" i="18"/>
  <c r="AH22" i="18"/>
  <c r="AB30" i="18"/>
  <c r="V38" i="18"/>
  <c r="V14" i="18"/>
  <c r="J14" i="18"/>
  <c r="AB14" i="18"/>
  <c r="AB6" i="18"/>
  <c r="V6" i="18"/>
  <c r="P6" i="18"/>
  <c r="M12" i="1"/>
  <c r="AB12" i="1" s="1"/>
  <c r="AB14" i="1" s="1"/>
  <c r="N12" i="1"/>
  <c r="M49" i="1"/>
  <c r="AH34" i="18"/>
  <c r="AH42" i="18"/>
  <c r="AH18" i="18"/>
  <c r="AB10" i="18"/>
  <c r="J26" i="18"/>
  <c r="V18" i="18"/>
  <c r="V42" i="18"/>
  <c r="J42" i="18"/>
  <c r="P10" i="18"/>
  <c r="AB26" i="18"/>
  <c r="J34" i="18"/>
  <c r="J18" i="18"/>
  <c r="AH10" i="18"/>
  <c r="AB34" i="18"/>
  <c r="P26" i="18"/>
  <c r="P34" i="18"/>
  <c r="V34" i="18"/>
  <c r="AH26" i="18"/>
  <c r="J10" i="18"/>
  <c r="N49" i="1"/>
  <c r="P18" i="18"/>
  <c r="AB42" i="18"/>
  <c r="V10" i="18"/>
  <c r="AB18" i="18"/>
  <c r="P42" i="18"/>
  <c r="V26" i="18"/>
  <c r="Z32" i="18"/>
  <c r="N24" i="18"/>
  <c r="AL32" i="18"/>
  <c r="AL40" i="18"/>
  <c r="N8" i="18"/>
  <c r="AF24" i="18"/>
  <c r="Z40" i="18"/>
  <c r="Z16" i="18"/>
  <c r="N32" i="18"/>
  <c r="T32" i="18"/>
  <c r="N40" i="18"/>
  <c r="T8" i="18"/>
  <c r="M43" i="1"/>
  <c r="AF32" i="18"/>
  <c r="AL8" i="18"/>
  <c r="T24" i="18"/>
  <c r="N16" i="18"/>
  <c r="T16" i="18"/>
  <c r="Z24" i="18"/>
  <c r="AF16" i="18"/>
  <c r="N43" i="1"/>
  <c r="T40" i="18"/>
  <c r="AF8" i="18"/>
  <c r="AL24" i="18"/>
  <c r="Z8" i="18"/>
  <c r="AF40" i="18"/>
  <c r="AL16" i="18"/>
  <c r="AB31" i="1" l="1"/>
  <c r="AA31" i="1" s="1"/>
  <c r="AB43" i="1"/>
  <c r="AB55" i="1"/>
  <c r="AA12" i="1"/>
  <c r="AB19" i="1"/>
  <c r="AB25" i="1"/>
  <c r="AB49" i="1"/>
  <c r="AB37" i="1"/>
  <c r="AA55" i="1" l="1"/>
  <c r="AB56" i="1"/>
  <c r="AA43" i="1"/>
  <c r="AB44" i="1"/>
  <c r="AA37" i="1"/>
  <c r="AB38" i="1"/>
  <c r="AA49" i="1"/>
  <c r="V22" i="19" s="1"/>
  <c r="AB50" i="1"/>
  <c r="AA50" i="1" s="1"/>
  <c r="AA25" i="1"/>
  <c r="J28" i="19" s="1"/>
  <c r="AB26" i="1"/>
  <c r="AA26" i="1" s="1"/>
  <c r="AA19" i="1"/>
  <c r="J47" i="19" s="1"/>
  <c r="AB20" i="1"/>
  <c r="AB21" i="1" s="1"/>
  <c r="J40" i="19"/>
  <c r="V30" i="19"/>
  <c r="AH20" i="19"/>
  <c r="J30" i="19"/>
  <c r="V20" i="19"/>
  <c r="AH10" i="19"/>
  <c r="P10" i="19"/>
  <c r="AB50" i="19"/>
  <c r="J50" i="19"/>
  <c r="AB40" i="19"/>
  <c r="P30" i="19"/>
  <c r="V50" i="19"/>
  <c r="P50" i="19"/>
  <c r="AB10" i="19"/>
  <c r="AH30" i="19"/>
  <c r="AH40" i="19"/>
  <c r="J10" i="19"/>
  <c r="AB20" i="19"/>
  <c r="AH50" i="19"/>
  <c r="AC37" i="1"/>
  <c r="V10" i="19"/>
  <c r="P20" i="19"/>
  <c r="J20" i="19"/>
  <c r="P40" i="19"/>
  <c r="V40" i="19"/>
  <c r="AB30" i="19"/>
  <c r="J11" i="19"/>
  <c r="V11" i="19"/>
  <c r="AB21" i="19"/>
  <c r="P31" i="19"/>
  <c r="J31" i="19"/>
  <c r="AB41" i="19"/>
  <c r="AC43" i="1"/>
  <c r="AH41" i="19"/>
  <c r="P41" i="19"/>
  <c r="J21" i="19"/>
  <c r="AB31" i="19"/>
  <c r="AB51" i="19"/>
  <c r="P21" i="19"/>
  <c r="V41" i="19"/>
  <c r="V31" i="19"/>
  <c r="AH21" i="19"/>
  <c r="AB11" i="19"/>
  <c r="P51" i="19"/>
  <c r="V21" i="19"/>
  <c r="AH31" i="19"/>
  <c r="V51" i="19"/>
  <c r="J51" i="19"/>
  <c r="AH51" i="19"/>
  <c r="AH11" i="19"/>
  <c r="J41" i="19"/>
  <c r="P11" i="19"/>
  <c r="AB27" i="1"/>
  <c r="AB36" i="19"/>
  <c r="AH16" i="19"/>
  <c r="P16" i="19"/>
  <c r="V46" i="19"/>
  <c r="J6" i="19"/>
  <c r="AB16" i="19"/>
  <c r="V26" i="19"/>
  <c r="V16" i="19"/>
  <c r="AB6" i="19"/>
  <c r="J26" i="19"/>
  <c r="P6" i="19"/>
  <c r="AH46" i="19"/>
  <c r="P46" i="19"/>
  <c r="AH26" i="19"/>
  <c r="AH36" i="19"/>
  <c r="V36" i="19"/>
  <c r="P36" i="19"/>
  <c r="V6" i="19"/>
  <c r="AH6" i="19"/>
  <c r="AB46" i="19"/>
  <c r="AB26" i="19"/>
  <c r="J16" i="19"/>
  <c r="P26" i="19"/>
  <c r="AC12" i="1"/>
  <c r="J36" i="19"/>
  <c r="J46" i="19"/>
  <c r="V25" i="19"/>
  <c r="AH25" i="19"/>
  <c r="P45" i="19"/>
  <c r="AH45" i="19"/>
  <c r="AH15" i="19"/>
  <c r="AB55" i="19"/>
  <c r="J45" i="19"/>
  <c r="AH35" i="19"/>
  <c r="V45" i="19"/>
  <c r="AH55" i="19"/>
  <c r="V15" i="19"/>
  <c r="J25" i="19"/>
  <c r="V35" i="19"/>
  <c r="P25" i="19"/>
  <c r="V55" i="19"/>
  <c r="J15" i="19"/>
  <c r="AB15" i="19"/>
  <c r="J35" i="19"/>
  <c r="AB35" i="19"/>
  <c r="J55" i="19"/>
  <c r="AB25" i="19"/>
  <c r="P35" i="19"/>
  <c r="P55" i="19"/>
  <c r="AB45" i="19"/>
  <c r="P15" i="19"/>
  <c r="AC55" i="1"/>
  <c r="AB33" i="19"/>
  <c r="V13" i="19"/>
  <c r="AH23" i="19"/>
  <c r="J23" i="19"/>
  <c r="AB43" i="19"/>
  <c r="P43" i="19"/>
  <c r="AB53" i="19"/>
  <c r="V33" i="19"/>
  <c r="P13" i="19"/>
  <c r="J43" i="19"/>
  <c r="V23" i="19"/>
  <c r="J53" i="19"/>
  <c r="AH43" i="19"/>
  <c r="AH13" i="19"/>
  <c r="P53" i="19"/>
  <c r="V43" i="19"/>
  <c r="J13" i="19"/>
  <c r="P33" i="19"/>
  <c r="J33" i="19"/>
  <c r="V53" i="19"/>
  <c r="AH33" i="19"/>
  <c r="AB23" i="19"/>
  <c r="AH53" i="19"/>
  <c r="P23" i="19"/>
  <c r="AB13" i="19"/>
  <c r="AC31" i="1"/>
  <c r="J39" i="19"/>
  <c r="AB39" i="19"/>
  <c r="AH49" i="19"/>
  <c r="P39" i="19"/>
  <c r="P9" i="19"/>
  <c r="AB9" i="19"/>
  <c r="V39" i="19"/>
  <c r="V9" i="19"/>
  <c r="AH9" i="19"/>
  <c r="J29" i="19"/>
  <c r="J19" i="19"/>
  <c r="V29" i="19"/>
  <c r="P29" i="19"/>
  <c r="AB49" i="19"/>
  <c r="AB29" i="19"/>
  <c r="P49" i="19"/>
  <c r="J49" i="19"/>
  <c r="P19" i="19"/>
  <c r="V49" i="19"/>
  <c r="AH39" i="19"/>
  <c r="V19" i="19"/>
  <c r="AH19" i="19"/>
  <c r="AH29" i="19"/>
  <c r="AB19" i="19"/>
  <c r="J9" i="19"/>
  <c r="AC25" i="1"/>
  <c r="AH8" i="19"/>
  <c r="AB28" i="19"/>
  <c r="P38" i="19"/>
  <c r="AB48" i="19"/>
  <c r="AH38" i="19"/>
  <c r="V8" i="19"/>
  <c r="J48" i="19"/>
  <c r="AH28" i="19"/>
  <c r="P48" i="19"/>
  <c r="AH48" i="19"/>
  <c r="AB18" i="19"/>
  <c r="AH18" i="19"/>
  <c r="AB8" i="19"/>
  <c r="V48" i="19"/>
  <c r="J8" i="19"/>
  <c r="V18" i="19"/>
  <c r="J18" i="19"/>
  <c r="J38" i="19"/>
  <c r="AA14" i="1"/>
  <c r="AB39" i="1"/>
  <c r="AA38" i="1"/>
  <c r="AA44" i="1"/>
  <c r="AB45" i="1"/>
  <c r="AA45" i="1" s="1"/>
  <c r="AB46" i="1"/>
  <c r="AB51" i="1"/>
  <c r="AA51" i="1" s="1"/>
  <c r="AB52" i="1"/>
  <c r="AA52" i="1" s="1"/>
  <c r="AA56" i="1"/>
  <c r="AB57" i="1"/>
  <c r="AA32" i="1"/>
  <c r="AB33" i="1"/>
  <c r="P18" i="19" l="1"/>
  <c r="P8" i="19"/>
  <c r="AB38" i="19"/>
  <c r="V38" i="19"/>
  <c r="P28" i="19"/>
  <c r="V28" i="19"/>
  <c r="P7" i="19"/>
  <c r="AH17" i="19"/>
  <c r="P47" i="19"/>
  <c r="V27" i="19"/>
  <c r="V37" i="19"/>
  <c r="J7" i="19"/>
  <c r="AB17" i="19"/>
  <c r="P17" i="19"/>
  <c r="AH32" i="19"/>
  <c r="AB52" i="19"/>
  <c r="J32" i="19"/>
  <c r="V12" i="19"/>
  <c r="J42" i="19"/>
  <c r="J12" i="19"/>
  <c r="J22" i="19"/>
  <c r="AB12" i="19"/>
  <c r="AC49" i="1"/>
  <c r="AB22" i="19"/>
  <c r="P52" i="19"/>
  <c r="V42" i="19"/>
  <c r="AH12" i="19"/>
  <c r="P42" i="19"/>
  <c r="P32" i="19"/>
  <c r="AH42" i="19"/>
  <c r="AB42" i="19"/>
  <c r="J52" i="19"/>
  <c r="V32" i="19"/>
  <c r="AH22" i="19"/>
  <c r="AH52" i="19"/>
  <c r="V52" i="19"/>
  <c r="P12" i="19"/>
  <c r="P22" i="19"/>
  <c r="AB32" i="19"/>
  <c r="AH47" i="19"/>
  <c r="P27" i="19"/>
  <c r="AH37" i="19"/>
  <c r="V7" i="19"/>
  <c r="AB37" i="19"/>
  <c r="J37" i="19"/>
  <c r="V47" i="19"/>
  <c r="J17" i="19"/>
  <c r="AB47" i="19"/>
  <c r="AB7" i="19"/>
  <c r="AB27" i="19"/>
  <c r="AA20" i="1"/>
  <c r="W27" i="19" s="1"/>
  <c r="P37" i="19"/>
  <c r="J27" i="19"/>
  <c r="AH7" i="19"/>
  <c r="AH27" i="19"/>
  <c r="V17" i="19"/>
  <c r="AC19" i="1"/>
  <c r="K35" i="19"/>
  <c r="AC25" i="19"/>
  <c r="K45" i="19"/>
  <c r="AI45" i="19"/>
  <c r="W45" i="19"/>
  <c r="Q35" i="19"/>
  <c r="K55" i="19"/>
  <c r="AC15" i="19"/>
  <c r="Q15" i="19"/>
  <c r="AC35" i="19"/>
  <c r="AI35" i="19"/>
  <c r="Q55" i="19"/>
  <c r="AI25" i="19"/>
  <c r="AC55" i="19"/>
  <c r="W15" i="19"/>
  <c r="K15" i="19"/>
  <c r="W25" i="19"/>
  <c r="AC45" i="19"/>
  <c r="Q25" i="19"/>
  <c r="W55" i="19"/>
  <c r="K25" i="19"/>
  <c r="Q45" i="19"/>
  <c r="W35" i="19"/>
  <c r="AI55" i="19"/>
  <c r="AI15" i="19"/>
  <c r="AC14" i="19"/>
  <c r="Q14" i="19"/>
  <c r="AI54" i="19"/>
  <c r="Q54" i="19"/>
  <c r="Q24" i="19"/>
  <c r="AI14" i="19"/>
  <c r="W24" i="19"/>
  <c r="AC44" i="19"/>
  <c r="K54" i="19"/>
  <c r="AI34" i="19"/>
  <c r="W14" i="19"/>
  <c r="K24" i="19"/>
  <c r="AC24" i="19"/>
  <c r="AI44" i="19"/>
  <c r="AI24" i="19"/>
  <c r="W44" i="19"/>
  <c r="Q44" i="19"/>
  <c r="AC54" i="19"/>
  <c r="K44" i="19"/>
  <c r="Q34" i="19"/>
  <c r="W34" i="19"/>
  <c r="K14" i="19"/>
  <c r="W54" i="19"/>
  <c r="K34" i="19"/>
  <c r="AC34" i="19"/>
  <c r="AI41" i="19"/>
  <c r="W11" i="19"/>
  <c r="Q51" i="19"/>
  <c r="W21" i="19"/>
  <c r="AC11" i="19"/>
  <c r="AI51" i="19"/>
  <c r="W41" i="19"/>
  <c r="K41" i="19"/>
  <c r="AI11" i="19"/>
  <c r="AC41" i="19"/>
  <c r="AC21" i="19"/>
  <c r="K31" i="19"/>
  <c r="W51" i="19"/>
  <c r="Q21" i="19"/>
  <c r="Q31" i="19"/>
  <c r="AI21" i="19"/>
  <c r="K51" i="19"/>
  <c r="K21" i="19"/>
  <c r="AI31" i="19"/>
  <c r="Q41" i="19"/>
  <c r="K11" i="19"/>
  <c r="AC31" i="19"/>
  <c r="AC51" i="19"/>
  <c r="W31" i="19"/>
  <c r="Q11" i="19"/>
  <c r="AC44" i="1"/>
  <c r="AD55" i="19"/>
  <c r="R15" i="19"/>
  <c r="AJ35" i="19"/>
  <c r="X45" i="19"/>
  <c r="AJ15" i="19"/>
  <c r="AJ55" i="19"/>
  <c r="R25" i="19"/>
  <c r="X15" i="19"/>
  <c r="R55" i="19"/>
  <c r="X55" i="19"/>
  <c r="AD15" i="19"/>
  <c r="L35" i="19"/>
  <c r="L15" i="19"/>
  <c r="L45" i="19"/>
  <c r="AD45" i="19"/>
  <c r="L25" i="19"/>
  <c r="AD25" i="19"/>
  <c r="X35" i="19"/>
  <c r="X25" i="19"/>
  <c r="R35" i="19"/>
  <c r="AJ25" i="19"/>
  <c r="AD35" i="19"/>
  <c r="R45" i="19"/>
  <c r="AJ45" i="19"/>
  <c r="L55" i="19"/>
  <c r="P54" i="19"/>
  <c r="AH14" i="19"/>
  <c r="AB14" i="19"/>
  <c r="AH34" i="19"/>
  <c r="AB54" i="19"/>
  <c r="AH54" i="19"/>
  <c r="V14" i="19"/>
  <c r="J54" i="19"/>
  <c r="AH44" i="19"/>
  <c r="V54" i="19"/>
  <c r="J14" i="19"/>
  <c r="AH24" i="19"/>
  <c r="V34" i="19"/>
  <c r="AB44" i="19"/>
  <c r="AB34" i="19"/>
  <c r="P14" i="19"/>
  <c r="V24" i="19"/>
  <c r="AB24" i="19"/>
  <c r="V44" i="19"/>
  <c r="P34" i="19"/>
  <c r="J34" i="19"/>
  <c r="P24" i="19"/>
  <c r="J44" i="19"/>
  <c r="J24" i="19"/>
  <c r="P44" i="19"/>
  <c r="AJ52" i="19"/>
  <c r="AJ32" i="19"/>
  <c r="L32" i="19"/>
  <c r="AJ42" i="19"/>
  <c r="L12" i="19"/>
  <c r="L52" i="19"/>
  <c r="X12" i="19"/>
  <c r="R12" i="19"/>
  <c r="AD42" i="19"/>
  <c r="X42" i="19"/>
  <c r="AJ12" i="19"/>
  <c r="X32" i="19"/>
  <c r="R52" i="19"/>
  <c r="R32" i="19"/>
  <c r="X22" i="19"/>
  <c r="AJ22" i="19"/>
  <c r="L22" i="19"/>
  <c r="R22" i="19"/>
  <c r="AC51" i="1"/>
  <c r="AD12" i="19"/>
  <c r="AD32" i="19"/>
  <c r="AD22" i="19"/>
  <c r="X52" i="19"/>
  <c r="AD52" i="19"/>
  <c r="L42" i="19"/>
  <c r="R42" i="19"/>
  <c r="AJ21" i="19"/>
  <c r="AD31" i="19"/>
  <c r="R21" i="19"/>
  <c r="AD41" i="19"/>
  <c r="AJ11" i="19"/>
  <c r="AJ51" i="19"/>
  <c r="AC45" i="1"/>
  <c r="L41" i="19"/>
  <c r="AD11" i="19"/>
  <c r="L21" i="19"/>
  <c r="L11" i="19"/>
  <c r="X51" i="19"/>
  <c r="X21" i="19"/>
  <c r="R11" i="19"/>
  <c r="R31" i="19"/>
  <c r="AJ41" i="19"/>
  <c r="L31" i="19"/>
  <c r="R51" i="19"/>
  <c r="X31" i="19"/>
  <c r="X11" i="19"/>
  <c r="X41" i="19"/>
  <c r="AJ31" i="19"/>
  <c r="AD51" i="19"/>
  <c r="R41" i="19"/>
  <c r="AD21" i="19"/>
  <c r="L51" i="19"/>
  <c r="AB22" i="1"/>
  <c r="AA21" i="1"/>
  <c r="AA33" i="1"/>
  <c r="AB34" i="1"/>
  <c r="AA57" i="1"/>
  <c r="AB58" i="1"/>
  <c r="K42" i="19"/>
  <c r="AC32" i="19"/>
  <c r="W42" i="19"/>
  <c r="AI52" i="19"/>
  <c r="K22" i="19"/>
  <c r="Q32" i="19"/>
  <c r="AI12" i="19"/>
  <c r="AC52" i="19"/>
  <c r="Q42" i="19"/>
  <c r="AC42" i="19"/>
  <c r="K12" i="19"/>
  <c r="Q22" i="19"/>
  <c r="W52" i="19"/>
  <c r="AI42" i="19"/>
  <c r="W32" i="19"/>
  <c r="AI22" i="19"/>
  <c r="W12" i="19"/>
  <c r="AI32" i="19"/>
  <c r="AC12" i="19"/>
  <c r="Q12" i="19"/>
  <c r="Q52" i="19"/>
  <c r="AC50" i="1"/>
  <c r="K32" i="19"/>
  <c r="W22" i="19"/>
  <c r="K52" i="19"/>
  <c r="AC22" i="19"/>
  <c r="AC40" i="19"/>
  <c r="W10" i="19"/>
  <c r="AC50" i="19"/>
  <c r="Q10" i="19"/>
  <c r="Q30" i="19"/>
  <c r="W50" i="19"/>
  <c r="K40" i="19"/>
  <c r="Q50" i="19"/>
  <c r="W20" i="19"/>
  <c r="AC38" i="1"/>
  <c r="K10" i="19"/>
  <c r="Q40" i="19"/>
  <c r="K30" i="19"/>
  <c r="AI50" i="19"/>
  <c r="AI20" i="19"/>
  <c r="K50" i="19"/>
  <c r="AI40" i="19"/>
  <c r="W40" i="19"/>
  <c r="K20" i="19"/>
  <c r="AC10" i="19"/>
  <c r="AI10" i="19"/>
  <c r="AC20" i="19"/>
  <c r="AI30" i="19"/>
  <c r="AC30" i="19"/>
  <c r="W30" i="19"/>
  <c r="Q20" i="19"/>
  <c r="AC14" i="1"/>
  <c r="AI6" i="19"/>
  <c r="W26" i="19"/>
  <c r="AI36" i="19"/>
  <c r="W36" i="19"/>
  <c r="K46" i="19"/>
  <c r="Q46" i="19"/>
  <c r="W16" i="19"/>
  <c r="Q6" i="19"/>
  <c r="AI16" i="19"/>
  <c r="K26" i="19"/>
  <c r="AI26" i="19"/>
  <c r="AC36" i="19"/>
  <c r="AI46" i="19"/>
  <c r="AC26" i="19"/>
  <c r="K36" i="19"/>
  <c r="K6" i="19"/>
  <c r="Q36" i="19"/>
  <c r="W46" i="19"/>
  <c r="AC6" i="19"/>
  <c r="K16" i="19"/>
  <c r="AC46" i="19"/>
  <c r="AC16" i="19"/>
  <c r="Q26" i="19"/>
  <c r="Q16" i="19"/>
  <c r="W6" i="19"/>
  <c r="AB28" i="1"/>
  <c r="AA27" i="1"/>
  <c r="K39" i="19"/>
  <c r="AC39" i="19"/>
  <c r="W29" i="19"/>
  <c r="AI49" i="19"/>
  <c r="W9" i="19"/>
  <c r="AC19" i="19"/>
  <c r="Q49" i="19"/>
  <c r="W49" i="19"/>
  <c r="AC9" i="19"/>
  <c r="AI9" i="19"/>
  <c r="Q29" i="19"/>
  <c r="W39" i="19"/>
  <c r="Q39" i="19"/>
  <c r="AC32" i="1"/>
  <c r="K9" i="19"/>
  <c r="W19" i="19"/>
  <c r="AI39" i="19"/>
  <c r="K29" i="19"/>
  <c r="AC49" i="19"/>
  <c r="AI19" i="19"/>
  <c r="AC29" i="19"/>
  <c r="K19" i="19"/>
  <c r="K49" i="19"/>
  <c r="Q19" i="19"/>
  <c r="Q9" i="19"/>
  <c r="AI29" i="19"/>
  <c r="K23" i="19"/>
  <c r="AI43" i="19"/>
  <c r="AC43" i="19"/>
  <c r="AC53" i="19"/>
  <c r="W43" i="19"/>
  <c r="K13" i="19"/>
  <c r="Q53" i="19"/>
  <c r="AI53" i="19"/>
  <c r="K33" i="19"/>
  <c r="K43" i="19"/>
  <c r="AI33" i="19"/>
  <c r="AC33" i="19"/>
  <c r="AC56" i="1"/>
  <c r="Q33" i="19"/>
  <c r="AI23" i="19"/>
  <c r="K53" i="19"/>
  <c r="AC23" i="19"/>
  <c r="AC13" i="19"/>
  <c r="W23" i="19"/>
  <c r="W33" i="19"/>
  <c r="Q13" i="19"/>
  <c r="W13" i="19"/>
  <c r="AI13" i="19"/>
  <c r="Q43" i="19"/>
  <c r="Q23" i="19"/>
  <c r="W53" i="19"/>
  <c r="M12" i="19"/>
  <c r="AK42" i="19"/>
  <c r="AE32" i="19"/>
  <c r="AC52" i="1"/>
  <c r="M52" i="19"/>
  <c r="S12" i="19"/>
  <c r="M32" i="19"/>
  <c r="S52" i="19"/>
  <c r="Y52" i="19"/>
  <c r="Y42" i="19"/>
  <c r="AK12" i="19"/>
  <c r="S22" i="19"/>
  <c r="AE12" i="19"/>
  <c r="Y22" i="19"/>
  <c r="S32" i="19"/>
  <c r="AK52" i="19"/>
  <c r="M22" i="19"/>
  <c r="AK32" i="19"/>
  <c r="AE22" i="19"/>
  <c r="AE42" i="19"/>
  <c r="Y32" i="19"/>
  <c r="M42" i="19"/>
  <c r="Y12" i="19"/>
  <c r="AE52" i="19"/>
  <c r="AK22" i="19"/>
  <c r="S42" i="19"/>
  <c r="AA46" i="1"/>
  <c r="AB48" i="1"/>
  <c r="AA48" i="1" s="1"/>
  <c r="AB47" i="1"/>
  <c r="AA47" i="1" s="1"/>
  <c r="AA39" i="1"/>
  <c r="AB40" i="1"/>
  <c r="AB17" i="1"/>
  <c r="AC18" i="19"/>
  <c r="W28" i="19"/>
  <c r="W38" i="19"/>
  <c r="K18" i="19"/>
  <c r="AC8" i="19"/>
  <c r="AI48" i="19"/>
  <c r="AI28" i="19"/>
  <c r="K8" i="19"/>
  <c r="W18" i="19"/>
  <c r="W8" i="19"/>
  <c r="K38" i="19"/>
  <c r="AC28" i="19"/>
  <c r="AI8" i="19"/>
  <c r="Q8" i="19"/>
  <c r="W48" i="19"/>
  <c r="AI18" i="19"/>
  <c r="Q48" i="19"/>
  <c r="K48" i="19"/>
  <c r="Q38" i="19"/>
  <c r="K28" i="19"/>
  <c r="AC38" i="19"/>
  <c r="AC48" i="19"/>
  <c r="AI38" i="19"/>
  <c r="Q18" i="19"/>
  <c r="Q28" i="19"/>
  <c r="AC26" i="1"/>
  <c r="K7" i="19" l="1"/>
  <c r="Q7" i="19"/>
  <c r="AI37" i="19"/>
  <c r="AC17" i="19"/>
  <c r="AC27" i="19"/>
  <c r="Q27" i="19"/>
  <c r="AI7" i="19"/>
  <c r="K17" i="19"/>
  <c r="W37" i="19"/>
  <c r="AI27" i="19"/>
  <c r="K27" i="19"/>
  <c r="AC37" i="19"/>
  <c r="W47" i="19"/>
  <c r="AI47" i="19"/>
  <c r="AC7" i="19"/>
  <c r="K47" i="19"/>
  <c r="Q17" i="19"/>
  <c r="K37" i="19"/>
  <c r="AI17" i="19"/>
  <c r="AC20" i="1"/>
  <c r="W7" i="19"/>
  <c r="Q47" i="19"/>
  <c r="Q37" i="19"/>
  <c r="AC47" i="19"/>
  <c r="W17" i="19"/>
  <c r="AA17" i="1"/>
  <c r="AB18" i="1"/>
  <c r="AA18" i="1" s="1"/>
  <c r="R40" i="19"/>
  <c r="AD10" i="19"/>
  <c r="X40" i="19"/>
  <c r="AJ10" i="19"/>
  <c r="R50" i="19"/>
  <c r="X10" i="19"/>
  <c r="R30" i="19"/>
  <c r="AC39" i="1"/>
  <c r="L10" i="19"/>
  <c r="L50" i="19"/>
  <c r="AJ20" i="19"/>
  <c r="AJ40" i="19"/>
  <c r="AD30" i="19"/>
  <c r="R20" i="19"/>
  <c r="AD50" i="19"/>
  <c r="AJ30" i="19"/>
  <c r="AJ50" i="19"/>
  <c r="X30" i="19"/>
  <c r="AD20" i="19"/>
  <c r="L40" i="19"/>
  <c r="X50" i="19"/>
  <c r="X20" i="19"/>
  <c r="AD40" i="19"/>
  <c r="R10" i="19"/>
  <c r="L30" i="19"/>
  <c r="L20" i="19"/>
  <c r="AA58" i="1"/>
  <c r="AB59" i="1"/>
  <c r="AD47" i="19"/>
  <c r="AJ27" i="19"/>
  <c r="AD27" i="19"/>
  <c r="AJ7" i="19"/>
  <c r="AJ37" i="19"/>
  <c r="L27" i="19"/>
  <c r="AD17" i="19"/>
  <c r="L37" i="19"/>
  <c r="R17" i="19"/>
  <c r="AJ17" i="19"/>
  <c r="X7" i="19"/>
  <c r="X47" i="19"/>
  <c r="L7" i="19"/>
  <c r="L17" i="19"/>
  <c r="R27" i="19"/>
  <c r="X27" i="19"/>
  <c r="R7" i="19"/>
  <c r="X17" i="19"/>
  <c r="AJ47" i="19"/>
  <c r="L47" i="19"/>
  <c r="R37" i="19"/>
  <c r="AD7" i="19"/>
  <c r="X37" i="19"/>
  <c r="AC21" i="1"/>
  <c r="R47" i="19"/>
  <c r="AD37" i="19"/>
  <c r="AB29" i="1"/>
  <c r="AA29" i="1" s="1"/>
  <c r="AA28" i="1"/>
  <c r="AB30" i="1"/>
  <c r="AA30" i="1" s="1"/>
  <c r="AJ43" i="19"/>
  <c r="AD33" i="19"/>
  <c r="X33" i="19"/>
  <c r="X13" i="19"/>
  <c r="AD43" i="19"/>
  <c r="L43" i="19"/>
  <c r="AC57" i="1"/>
  <c r="X23" i="19"/>
  <c r="R33" i="19"/>
  <c r="R43" i="19"/>
  <c r="AD53" i="19"/>
  <c r="AJ13" i="19"/>
  <c r="R23" i="19"/>
  <c r="R13" i="19"/>
  <c r="AJ53" i="19"/>
  <c r="L33" i="19"/>
  <c r="L23" i="19"/>
  <c r="X43" i="19"/>
  <c r="X53" i="19"/>
  <c r="AD13" i="19"/>
  <c r="L53" i="19"/>
  <c r="L13" i="19"/>
  <c r="AD23" i="19"/>
  <c r="AJ33" i="19"/>
  <c r="AJ23" i="19"/>
  <c r="R53" i="19"/>
  <c r="AA22" i="1"/>
  <c r="AB23" i="1"/>
  <c r="M55" i="19"/>
  <c r="AK15" i="19"/>
  <c r="AE25" i="19"/>
  <c r="Y35" i="19"/>
  <c r="M25" i="19"/>
  <c r="S55" i="19"/>
  <c r="S45" i="19"/>
  <c r="S35" i="19"/>
  <c r="M15" i="19"/>
  <c r="AE45" i="19"/>
  <c r="Y15" i="19"/>
  <c r="AK45" i="19"/>
  <c r="AE55" i="19"/>
  <c r="M35" i="19"/>
  <c r="M45" i="19"/>
  <c r="S25" i="19"/>
  <c r="AK35" i="19"/>
  <c r="Y25" i="19"/>
  <c r="AE15" i="19"/>
  <c r="Y45" i="19"/>
  <c r="AE35" i="19"/>
  <c r="AK25" i="19"/>
  <c r="Y55" i="19"/>
  <c r="S15" i="19"/>
  <c r="AK55" i="19"/>
  <c r="X8" i="19"/>
  <c r="R48" i="19"/>
  <c r="L8" i="19"/>
  <c r="AD38" i="19"/>
  <c r="AD48" i="19"/>
  <c r="AD8" i="19"/>
  <c r="R18" i="19"/>
  <c r="L38" i="19"/>
  <c r="AC27" i="1"/>
  <c r="AJ28" i="19"/>
  <c r="X18" i="19"/>
  <c r="X48" i="19"/>
  <c r="R28" i="19"/>
  <c r="L18" i="19"/>
  <c r="X28" i="19"/>
  <c r="R8" i="19"/>
  <c r="X38" i="19"/>
  <c r="AJ8" i="19"/>
  <c r="AD18" i="19"/>
  <c r="AJ38" i="19"/>
  <c r="L48" i="19"/>
  <c r="AJ48" i="19"/>
  <c r="AJ18" i="19"/>
  <c r="R38" i="19"/>
  <c r="AD28" i="19"/>
  <c r="L28" i="19"/>
  <c r="Z11" i="19"/>
  <c r="AF31" i="19"/>
  <c r="T51" i="19"/>
  <c r="N51" i="19"/>
  <c r="Z41" i="19"/>
  <c r="AF21" i="19"/>
  <c r="AL31" i="19"/>
  <c r="T31" i="19"/>
  <c r="Z31" i="19"/>
  <c r="N21" i="19"/>
  <c r="N31" i="19"/>
  <c r="AL11" i="19"/>
  <c r="T11" i="19"/>
  <c r="AF11" i="19"/>
  <c r="AL41" i="19"/>
  <c r="T21" i="19"/>
  <c r="Z21" i="19"/>
  <c r="AL51" i="19"/>
  <c r="N11" i="19"/>
  <c r="AF51" i="19"/>
  <c r="N41" i="19"/>
  <c r="Z51" i="19"/>
  <c r="AC47" i="1"/>
  <c r="AL21" i="19"/>
  <c r="T41" i="19"/>
  <c r="AF41" i="19"/>
  <c r="AE46" i="19"/>
  <c r="M36" i="19"/>
  <c r="Y16" i="19"/>
  <c r="AK46" i="19"/>
  <c r="S36" i="19"/>
  <c r="AE16" i="19"/>
  <c r="M6" i="19"/>
  <c r="AK16" i="19"/>
  <c r="M26" i="19"/>
  <c r="S46" i="19"/>
  <c r="AE26" i="19"/>
  <c r="M16" i="19"/>
  <c r="Y46" i="19"/>
  <c r="AK26" i="19"/>
  <c r="S16" i="19"/>
  <c r="Y6" i="19"/>
  <c r="AK36" i="19"/>
  <c r="S26" i="19"/>
  <c r="AE6" i="19"/>
  <c r="M46" i="19"/>
  <c r="Y26" i="19"/>
  <c r="AK6" i="19"/>
  <c r="Y36" i="19"/>
  <c r="S6" i="19"/>
  <c r="AE36" i="19"/>
  <c r="O11" i="19"/>
  <c r="O21" i="19"/>
  <c r="O51" i="19"/>
  <c r="AA31" i="19"/>
  <c r="AM31" i="19"/>
  <c r="AG51" i="19"/>
  <c r="AA41" i="19"/>
  <c r="AM11" i="19"/>
  <c r="U21" i="19"/>
  <c r="AG41" i="19"/>
  <c r="AM21" i="19"/>
  <c r="AM51" i="19"/>
  <c r="O41" i="19"/>
  <c r="U11" i="19"/>
  <c r="AG31" i="19"/>
  <c r="U41" i="19"/>
  <c r="AC48" i="1"/>
  <c r="AG11" i="19"/>
  <c r="AM41" i="19"/>
  <c r="AA21" i="19"/>
  <c r="AA51" i="19"/>
  <c r="U51" i="19"/>
  <c r="U31" i="19"/>
  <c r="AA11" i="19"/>
  <c r="AG21" i="19"/>
  <c r="O31" i="19"/>
  <c r="AA34" i="1"/>
  <c r="AB35" i="1"/>
  <c r="AA35" i="1" s="1"/>
  <c r="AB36" i="1"/>
  <c r="AA36" i="1" s="1"/>
  <c r="AJ46" i="19"/>
  <c r="AD46" i="19"/>
  <c r="L36" i="19"/>
  <c r="X16" i="19"/>
  <c r="AJ26" i="19"/>
  <c r="L46" i="19"/>
  <c r="X6" i="19"/>
  <c r="R36" i="19"/>
  <c r="X36" i="19"/>
  <c r="R6" i="19"/>
  <c r="AJ6" i="19"/>
  <c r="AD36" i="19"/>
  <c r="R46" i="19"/>
  <c r="AD26" i="19"/>
  <c r="L16" i="19"/>
  <c r="AD16" i="19"/>
  <c r="X46" i="19"/>
  <c r="X26" i="19"/>
  <c r="AJ36" i="19"/>
  <c r="R26" i="19"/>
  <c r="AD6" i="19"/>
  <c r="L6" i="19"/>
  <c r="L26" i="19"/>
  <c r="R16" i="19"/>
  <c r="AJ16" i="19"/>
  <c r="AA40" i="1"/>
  <c r="AB41" i="1"/>
  <c r="AE11" i="19"/>
  <c r="Y41" i="19"/>
  <c r="M41" i="19"/>
  <c r="Y21" i="19"/>
  <c r="AK41" i="19"/>
  <c r="S31" i="19"/>
  <c r="M31" i="19"/>
  <c r="M51" i="19"/>
  <c r="Y51" i="19"/>
  <c r="AK21" i="19"/>
  <c r="AK31" i="19"/>
  <c r="Y11" i="19"/>
  <c r="AE41" i="19"/>
  <c r="AE21" i="19"/>
  <c r="S51" i="19"/>
  <c r="AE51" i="19"/>
  <c r="AK51" i="19"/>
  <c r="M21" i="19"/>
  <c r="AE31" i="19"/>
  <c r="AC46" i="1"/>
  <c r="S41" i="19"/>
  <c r="AK11" i="19"/>
  <c r="S11" i="19"/>
  <c r="Y31" i="19"/>
  <c r="S21" i="19"/>
  <c r="M11" i="19"/>
  <c r="L54" i="19"/>
  <c r="AJ14" i="19"/>
  <c r="AD44" i="19"/>
  <c r="X54" i="19"/>
  <c r="R14" i="19"/>
  <c r="AD24" i="19"/>
  <c r="AD34" i="19"/>
  <c r="R54" i="19"/>
  <c r="L34" i="19"/>
  <c r="AJ34" i="19"/>
  <c r="X24" i="19"/>
  <c r="AJ24" i="19"/>
  <c r="X44" i="19"/>
  <c r="R24" i="19"/>
  <c r="X34" i="19"/>
  <c r="L14" i="19"/>
  <c r="AD14" i="19"/>
  <c r="L44" i="19"/>
  <c r="R44" i="19"/>
  <c r="AD54" i="19"/>
  <c r="X14" i="19"/>
  <c r="AJ44" i="19"/>
  <c r="R34" i="19"/>
  <c r="AJ54" i="19"/>
  <c r="L24" i="19"/>
  <c r="AD29" i="19"/>
  <c r="AD19" i="19"/>
  <c r="R39" i="19"/>
  <c r="R9" i="19"/>
  <c r="X49" i="19"/>
  <c r="X9" i="19"/>
  <c r="AD39" i="19"/>
  <c r="R29" i="19"/>
  <c r="L49" i="19"/>
  <c r="X19" i="19"/>
  <c r="X29" i="19"/>
  <c r="X39" i="19"/>
  <c r="L9" i="19"/>
  <c r="AC33" i="1"/>
  <c r="AD9" i="19"/>
  <c r="AJ49" i="19"/>
  <c r="L39" i="19"/>
  <c r="R19" i="19"/>
  <c r="AJ39" i="19"/>
  <c r="AJ29" i="19"/>
  <c r="AJ19" i="19"/>
  <c r="AJ9" i="19"/>
  <c r="AD49" i="19"/>
  <c r="L19" i="19"/>
  <c r="L29" i="19"/>
  <c r="R49" i="19"/>
  <c r="AA41" i="1" l="1"/>
  <c r="AB42" i="1"/>
  <c r="AA42" i="1" s="1"/>
  <c r="AG39" i="19"/>
  <c r="AG29" i="19"/>
  <c r="AM19" i="19"/>
  <c r="O39" i="19"/>
  <c r="AC36" i="1"/>
  <c r="AG49" i="19"/>
  <c r="O29" i="19"/>
  <c r="U29" i="19"/>
  <c r="O49" i="19"/>
  <c r="U49" i="19"/>
  <c r="AA19" i="19"/>
  <c r="U39" i="19"/>
  <c r="AG9" i="19"/>
  <c r="AA39" i="19"/>
  <c r="AM49" i="19"/>
  <c r="O19" i="19"/>
  <c r="AM39" i="19"/>
  <c r="AM29" i="19"/>
  <c r="O9" i="19"/>
  <c r="AM9" i="19"/>
  <c r="AA49" i="19"/>
  <c r="AG19" i="19"/>
  <c r="U9" i="19"/>
  <c r="U19" i="19"/>
  <c r="AA9" i="19"/>
  <c r="AA29" i="19"/>
  <c r="AE54" i="19"/>
  <c r="S24" i="19"/>
  <c r="AE34" i="19"/>
  <c r="Y54" i="19"/>
  <c r="AE14" i="19"/>
  <c r="Y34" i="19"/>
  <c r="M44" i="19"/>
  <c r="AK54" i="19"/>
  <c r="M24" i="19"/>
  <c r="AK34" i="19"/>
  <c r="Y14" i="19"/>
  <c r="AK14" i="19"/>
  <c r="Y24" i="19"/>
  <c r="S44" i="19"/>
  <c r="M34" i="19"/>
  <c r="AK44" i="19"/>
  <c r="M54" i="19"/>
  <c r="Y44" i="19"/>
  <c r="S54" i="19"/>
  <c r="AK24" i="19"/>
  <c r="M14" i="19"/>
  <c r="AE44" i="19"/>
  <c r="S34" i="19"/>
  <c r="AE24" i="19"/>
  <c r="S14" i="19"/>
  <c r="AK17" i="19"/>
  <c r="S27" i="19"/>
  <c r="S37" i="19"/>
  <c r="AE27" i="19"/>
  <c r="Y47" i="19"/>
  <c r="S7" i="19"/>
  <c r="M17" i="19"/>
  <c r="AE17" i="19"/>
  <c r="AK27" i="19"/>
  <c r="Y7" i="19"/>
  <c r="Y37" i="19"/>
  <c r="AE37" i="19"/>
  <c r="Y27" i="19"/>
  <c r="M47" i="19"/>
  <c r="AC22" i="1"/>
  <c r="AE47" i="19"/>
  <c r="Y17" i="19"/>
  <c r="AE7" i="19"/>
  <c r="M27" i="19"/>
  <c r="S47" i="19"/>
  <c r="M7" i="19"/>
  <c r="M37" i="19"/>
  <c r="S17" i="19"/>
  <c r="AK7" i="19"/>
  <c r="AK47" i="19"/>
  <c r="AK37" i="19"/>
  <c r="M48" i="19"/>
  <c r="S48" i="19"/>
  <c r="AE8" i="19"/>
  <c r="AE38" i="19"/>
  <c r="M38" i="19"/>
  <c r="AE18" i="19"/>
  <c r="AK48" i="19"/>
  <c r="AK18" i="19"/>
  <c r="AK28" i="19"/>
  <c r="S28" i="19"/>
  <c r="Y48" i="19"/>
  <c r="M8" i="19"/>
  <c r="Y8" i="19"/>
  <c r="M28" i="19"/>
  <c r="AK38" i="19"/>
  <c r="M18" i="19"/>
  <c r="Y28" i="19"/>
  <c r="S38" i="19"/>
  <c r="AE48" i="19"/>
  <c r="Y18" i="19"/>
  <c r="AK8" i="19"/>
  <c r="Y38" i="19"/>
  <c r="S8" i="19"/>
  <c r="S18" i="19"/>
  <c r="AC28" i="1"/>
  <c r="AE28" i="19"/>
  <c r="AA55" i="19"/>
  <c r="O45" i="19"/>
  <c r="AA15" i="19"/>
  <c r="AM55" i="19"/>
  <c r="O55" i="19"/>
  <c r="AG35" i="19"/>
  <c r="AM25" i="19"/>
  <c r="AM35" i="19"/>
  <c r="AA25" i="19"/>
  <c r="AM45" i="19"/>
  <c r="AG25" i="19"/>
  <c r="AA35" i="19"/>
  <c r="O25" i="19"/>
  <c r="U25" i="19"/>
  <c r="AG45" i="19"/>
  <c r="U35" i="19"/>
  <c r="AA45" i="19"/>
  <c r="AM15" i="19"/>
  <c r="U45" i="19"/>
  <c r="O35" i="19"/>
  <c r="O15" i="19"/>
  <c r="AG15" i="19"/>
  <c r="U15" i="19"/>
  <c r="AG55" i="19"/>
  <c r="U55" i="19"/>
  <c r="AE40" i="19"/>
  <c r="Y30" i="19"/>
  <c r="M20" i="19"/>
  <c r="AC40" i="1"/>
  <c r="Y20" i="19"/>
  <c r="M40" i="19"/>
  <c r="M10" i="19"/>
  <c r="AK20" i="19"/>
  <c r="AK10" i="19"/>
  <c r="AK30" i="19"/>
  <c r="Y40" i="19"/>
  <c r="S40" i="19"/>
  <c r="AE30" i="19"/>
  <c r="Y10" i="19"/>
  <c r="M30" i="19"/>
  <c r="AE50" i="19"/>
  <c r="AE20" i="19"/>
  <c r="S50" i="19"/>
  <c r="S10" i="19"/>
  <c r="Y50" i="19"/>
  <c r="S30" i="19"/>
  <c r="AK50" i="19"/>
  <c r="AE10" i="19"/>
  <c r="S20" i="19"/>
  <c r="M50" i="19"/>
  <c r="AK40" i="19"/>
  <c r="AF39" i="19"/>
  <c r="AL19" i="19"/>
  <c r="N39" i="19"/>
  <c r="Z19" i="19"/>
  <c r="AF19" i="19"/>
  <c r="N29" i="19"/>
  <c r="AL29" i="19"/>
  <c r="AL39" i="19"/>
  <c r="AF49" i="19"/>
  <c r="AF9" i="19"/>
  <c r="AL9" i="19"/>
  <c r="N49" i="19"/>
  <c r="Z9" i="19"/>
  <c r="Z49" i="19"/>
  <c r="N19" i="19"/>
  <c r="Z39" i="19"/>
  <c r="T9" i="19"/>
  <c r="T39" i="19"/>
  <c r="Z29" i="19"/>
  <c r="N9" i="19"/>
  <c r="T49" i="19"/>
  <c r="AC35" i="1"/>
  <c r="T19" i="19"/>
  <c r="AL49" i="19"/>
  <c r="T29" i="19"/>
  <c r="AF29" i="19"/>
  <c r="T18" i="19"/>
  <c r="N48" i="19"/>
  <c r="N8" i="19"/>
  <c r="T28" i="19"/>
  <c r="AF38" i="19"/>
  <c r="Z28" i="19"/>
  <c r="Z18" i="19"/>
  <c r="AF8" i="19"/>
  <c r="AC29" i="1"/>
  <c r="AL8" i="19"/>
  <c r="Z48" i="19"/>
  <c r="AL48" i="19"/>
  <c r="AL28" i="19"/>
  <c r="N38" i="19"/>
  <c r="AL38" i="19"/>
  <c r="AF28" i="19"/>
  <c r="AF18" i="19"/>
  <c r="AL18" i="19"/>
  <c r="Z8" i="19"/>
  <c r="T48" i="19"/>
  <c r="T8" i="19"/>
  <c r="T38" i="19"/>
  <c r="Z38" i="19"/>
  <c r="AF48" i="19"/>
  <c r="N28" i="19"/>
  <c r="N18" i="19"/>
  <c r="AL55" i="19"/>
  <c r="Z45" i="19"/>
  <c r="Z35" i="19"/>
  <c r="N25" i="19"/>
  <c r="Z55" i="19"/>
  <c r="N45" i="19"/>
  <c r="T35" i="19"/>
  <c r="T45" i="19"/>
  <c r="AL25" i="19"/>
  <c r="AL15" i="19"/>
  <c r="N35" i="19"/>
  <c r="AL35" i="19"/>
  <c r="Z25" i="19"/>
  <c r="AF25" i="19"/>
  <c r="T15" i="19"/>
  <c r="T55" i="19"/>
  <c r="AL45" i="19"/>
  <c r="T25" i="19"/>
  <c r="AF45" i="19"/>
  <c r="AF15" i="19"/>
  <c r="N15" i="19"/>
  <c r="AF55" i="19"/>
  <c r="N55" i="19"/>
  <c r="Z15" i="19"/>
  <c r="AF35" i="19"/>
  <c r="S39" i="19"/>
  <c r="M49" i="19"/>
  <c r="AE19" i="19"/>
  <c r="S49" i="19"/>
  <c r="AK19" i="19"/>
  <c r="Y9" i="19"/>
  <c r="M29" i="19"/>
  <c r="AE49" i="19"/>
  <c r="Y39" i="19"/>
  <c r="AK49" i="19"/>
  <c r="AK29" i="19"/>
  <c r="AK39" i="19"/>
  <c r="S19" i="19"/>
  <c r="M19" i="19"/>
  <c r="AE9" i="19"/>
  <c r="AE39" i="19"/>
  <c r="M39" i="19"/>
  <c r="AK9" i="19"/>
  <c r="Y19" i="19"/>
  <c r="S29" i="19"/>
  <c r="S9" i="19"/>
  <c r="AE29" i="19"/>
  <c r="Y49" i="19"/>
  <c r="AC34" i="1"/>
  <c r="M9" i="19"/>
  <c r="Y29" i="19"/>
  <c r="AA59" i="1"/>
  <c r="AB60" i="1"/>
  <c r="AA60" i="1" s="1"/>
  <c r="AM46" i="19"/>
  <c r="U36" i="19"/>
  <c r="AG16" i="19"/>
  <c r="O6" i="19"/>
  <c r="AA36" i="19"/>
  <c r="AM16" i="19"/>
  <c r="U6" i="19"/>
  <c r="AG46" i="19"/>
  <c r="AA16" i="19"/>
  <c r="AC18" i="1"/>
  <c r="AA6" i="19"/>
  <c r="AG6" i="19"/>
  <c r="AA46" i="19"/>
  <c r="AM26" i="19"/>
  <c r="U16" i="19"/>
  <c r="O36" i="19"/>
  <c r="U26" i="19"/>
  <c r="O46" i="19"/>
  <c r="AA26" i="19"/>
  <c r="AM6" i="19"/>
  <c r="U46" i="19"/>
  <c r="AG26" i="19"/>
  <c r="O16" i="19"/>
  <c r="AG36" i="19"/>
  <c r="O26" i="19"/>
  <c r="AM36" i="19"/>
  <c r="AB24" i="1"/>
  <c r="AA24" i="1" s="1"/>
  <c r="AA23" i="1"/>
  <c r="O8" i="19"/>
  <c r="AA48" i="19"/>
  <c r="AM38" i="19"/>
  <c r="U48" i="19"/>
  <c r="AA18" i="19"/>
  <c r="AG18" i="19"/>
  <c r="AG48" i="19"/>
  <c r="AM18" i="19"/>
  <c r="AA28" i="19"/>
  <c r="AG28" i="19"/>
  <c r="AA8" i="19"/>
  <c r="U18" i="19"/>
  <c r="AG38" i="19"/>
  <c r="U38" i="19"/>
  <c r="AM8" i="19"/>
  <c r="AA38" i="19"/>
  <c r="AM48" i="19"/>
  <c r="U28" i="19"/>
  <c r="O38" i="19"/>
  <c r="U8" i="19"/>
  <c r="AG8" i="19"/>
  <c r="AC30" i="1"/>
  <c r="O18" i="19"/>
  <c r="O28" i="19"/>
  <c r="O48" i="19"/>
  <c r="AM28" i="19"/>
  <c r="Y33" i="19"/>
  <c r="AE13" i="19"/>
  <c r="S23" i="19"/>
  <c r="Y13" i="19"/>
  <c r="AE23" i="19"/>
  <c r="AK33" i="19"/>
  <c r="AK13" i="19"/>
  <c r="S43" i="19"/>
  <c r="M23" i="19"/>
  <c r="Y43" i="19"/>
  <c r="M43" i="19"/>
  <c r="AE43" i="19"/>
  <c r="AE53" i="19"/>
  <c r="M13" i="19"/>
  <c r="AK43" i="19"/>
  <c r="AK23" i="19"/>
  <c r="Y23" i="19"/>
  <c r="AE33" i="19"/>
  <c r="M53" i="19"/>
  <c r="S13" i="19"/>
  <c r="S33" i="19"/>
  <c r="AK53" i="19"/>
  <c r="Y53" i="19"/>
  <c r="S53" i="19"/>
  <c r="AC58" i="1"/>
  <c r="M33" i="19"/>
  <c r="AF6" i="19"/>
  <c r="N46" i="19"/>
  <c r="Z26" i="19"/>
  <c r="AL6" i="19"/>
  <c r="AL36" i="19"/>
  <c r="AF26" i="19"/>
  <c r="Z6" i="19"/>
  <c r="T26" i="19"/>
  <c r="Z46" i="19"/>
  <c r="AF46" i="19"/>
  <c r="T46" i="19"/>
  <c r="T6" i="19"/>
  <c r="AF36" i="19"/>
  <c r="N26" i="19"/>
  <c r="Z16" i="19"/>
  <c r="AL26" i="19"/>
  <c r="Z36" i="19"/>
  <c r="N36" i="19"/>
  <c r="AL46" i="19"/>
  <c r="T36" i="19"/>
  <c r="AF16" i="19"/>
  <c r="N6" i="19"/>
  <c r="N16" i="19"/>
  <c r="AC17" i="1"/>
  <c r="AL16" i="19"/>
  <c r="T16" i="19"/>
  <c r="AG24" i="19" l="1"/>
  <c r="O44" i="19"/>
  <c r="O24" i="19"/>
  <c r="AM14" i="19"/>
  <c r="AG34" i="19"/>
  <c r="O34" i="19"/>
  <c r="AA44" i="19"/>
  <c r="O14" i="19"/>
  <c r="AA54" i="19"/>
  <c r="U14" i="19"/>
  <c r="AM44" i="19"/>
  <c r="AA34" i="19"/>
  <c r="AM24" i="19"/>
  <c r="AM54" i="19"/>
  <c r="AG14" i="19"/>
  <c r="AM34" i="19"/>
  <c r="U54" i="19"/>
  <c r="AG44" i="19"/>
  <c r="AA24" i="19"/>
  <c r="AG54" i="19"/>
  <c r="U34" i="19"/>
  <c r="U24" i="19"/>
  <c r="AA14" i="19"/>
  <c r="O54" i="19"/>
  <c r="U44" i="19"/>
  <c r="U43" i="19"/>
  <c r="U13" i="19"/>
  <c r="AM53" i="19"/>
  <c r="AA53" i="19"/>
  <c r="AA43" i="19"/>
  <c r="O53" i="19"/>
  <c r="O23" i="19"/>
  <c r="O13" i="19"/>
  <c r="AG43" i="19"/>
  <c r="U33" i="19"/>
  <c r="U23" i="19"/>
  <c r="AM13" i="19"/>
  <c r="AM23" i="19"/>
  <c r="AG13" i="19"/>
  <c r="AA23" i="19"/>
  <c r="AG33" i="19"/>
  <c r="AA33" i="19"/>
  <c r="AM33" i="19"/>
  <c r="AA13" i="19"/>
  <c r="AC60" i="1"/>
  <c r="AG23" i="19"/>
  <c r="U53" i="19"/>
  <c r="AG53" i="19"/>
  <c r="O43" i="19"/>
  <c r="AM43" i="19"/>
  <c r="O33" i="19"/>
  <c r="AF54" i="19"/>
  <c r="AL34" i="19"/>
  <c r="AF34" i="19"/>
  <c r="AL14" i="19"/>
  <c r="AF44" i="19"/>
  <c r="T44" i="19"/>
  <c r="N14" i="19"/>
  <c r="N44" i="19"/>
  <c r="T24" i="19"/>
  <c r="N24" i="19"/>
  <c r="AL44" i="19"/>
  <c r="N34" i="19"/>
  <c r="Z44" i="19"/>
  <c r="Z24" i="19"/>
  <c r="T14" i="19"/>
  <c r="N54" i="19"/>
  <c r="T34" i="19"/>
  <c r="Z14" i="19"/>
  <c r="AF24" i="19"/>
  <c r="AF14" i="19"/>
  <c r="Z54" i="19"/>
  <c r="AL54" i="19"/>
  <c r="T54" i="19"/>
  <c r="AL24" i="19"/>
  <c r="Z34" i="19"/>
  <c r="AF53" i="19"/>
  <c r="T43" i="19"/>
  <c r="Z53" i="19"/>
  <c r="N43" i="19"/>
  <c r="T23" i="19"/>
  <c r="AF43" i="19"/>
  <c r="Z13" i="19"/>
  <c r="Z43" i="19"/>
  <c r="AF23" i="19"/>
  <c r="AL13" i="19"/>
  <c r="Z23" i="19"/>
  <c r="AL43" i="19"/>
  <c r="AF13" i="19"/>
  <c r="AL23" i="19"/>
  <c r="N13" i="19"/>
  <c r="T33" i="19"/>
  <c r="AL53" i="19"/>
  <c r="N23" i="19"/>
  <c r="N53" i="19"/>
  <c r="AF33" i="19"/>
  <c r="N33" i="19"/>
  <c r="AC59" i="1"/>
  <c r="T53" i="19"/>
  <c r="AL33" i="19"/>
  <c r="T13" i="19"/>
  <c r="Z33" i="19"/>
  <c r="Z47" i="19"/>
  <c r="T7" i="19"/>
  <c r="AL37" i="19"/>
  <c r="T17" i="19"/>
  <c r="Z17" i="19"/>
  <c r="AF7" i="19"/>
  <c r="AF37" i="19"/>
  <c r="N17" i="19"/>
  <c r="AF27" i="19"/>
  <c r="AC23" i="1"/>
  <c r="AF47" i="19"/>
  <c r="AL47" i="19"/>
  <c r="T27" i="19"/>
  <c r="Z37" i="19"/>
  <c r="T37" i="19"/>
  <c r="N37" i="19"/>
  <c r="N47" i="19"/>
  <c r="Z27" i="19"/>
  <c r="AL7" i="19"/>
  <c r="AL17" i="19"/>
  <c r="AF17" i="19"/>
  <c r="AL27" i="19"/>
  <c r="N27" i="19"/>
  <c r="N7" i="19"/>
  <c r="Z7" i="19"/>
  <c r="T47" i="19"/>
  <c r="O20" i="19"/>
  <c r="AM40" i="19"/>
  <c r="O30" i="19"/>
  <c r="AM50" i="19"/>
  <c r="AA50" i="19"/>
  <c r="AM30" i="19"/>
  <c r="AM10" i="19"/>
  <c r="AM20" i="19"/>
  <c r="O50" i="19"/>
  <c r="U30" i="19"/>
  <c r="AA10" i="19"/>
  <c r="U40" i="19"/>
  <c r="O40" i="19"/>
  <c r="U20" i="19"/>
  <c r="AC42" i="1"/>
  <c r="AG40" i="19"/>
  <c r="AG50" i="19"/>
  <c r="U50" i="19"/>
  <c r="AA30" i="19"/>
  <c r="AG10" i="19"/>
  <c r="AA40" i="19"/>
  <c r="AG20" i="19"/>
  <c r="AA20" i="19"/>
  <c r="U10" i="19"/>
  <c r="AG30" i="19"/>
  <c r="O10" i="19"/>
  <c r="AG37" i="19"/>
  <c r="AG47" i="19"/>
  <c r="U7" i="19"/>
  <c r="AM47" i="19"/>
  <c r="U27" i="19"/>
  <c r="O37" i="19"/>
  <c r="O17" i="19"/>
  <c r="AA7" i="19"/>
  <c r="AA47" i="19"/>
  <c r="O27" i="19"/>
  <c r="U37" i="19"/>
  <c r="AM17" i="19"/>
  <c r="AM37" i="19"/>
  <c r="AG27" i="19"/>
  <c r="AM7" i="19"/>
  <c r="AG7" i="19"/>
  <c r="AC24" i="1"/>
  <c r="AA17" i="19"/>
  <c r="O7" i="19"/>
  <c r="AA37" i="19"/>
  <c r="AA27" i="19"/>
  <c r="AM27" i="19"/>
  <c r="U17" i="19"/>
  <c r="U47" i="19"/>
  <c r="AG17" i="19"/>
  <c r="O47" i="19"/>
  <c r="Z40" i="19"/>
  <c r="AC41" i="1"/>
  <c r="T10" i="19"/>
  <c r="AF10" i="19"/>
  <c r="T20" i="19"/>
  <c r="N30" i="19"/>
  <c r="Z20" i="19"/>
  <c r="AF50" i="19"/>
  <c r="T50" i="19"/>
  <c r="AL30" i="19"/>
  <c r="T40" i="19"/>
  <c r="AF40" i="19"/>
  <c r="AF30" i="19"/>
  <c r="N50" i="19"/>
  <c r="AL40" i="19"/>
  <c r="AL20" i="19"/>
  <c r="Z10" i="19"/>
  <c r="AF20" i="19"/>
  <c r="N10" i="19"/>
  <c r="Z50" i="19"/>
  <c r="AL50" i="19"/>
  <c r="N40" i="19"/>
  <c r="T30" i="19"/>
  <c r="Z30" i="19"/>
  <c r="AL10" i="19"/>
  <c r="N20" i="19"/>
</calcChain>
</file>

<file path=xl/metadata.xml><?xml version="1.0" encoding="utf-8"?>
<metadata xmlns="http://schemas.openxmlformats.org/spreadsheetml/2006/main" xmlns:xda="http://schemas.microsoft.com/office/spreadsheetml/2017/dynamicarray">
  <metadataTypes count="1">
    <metadataType name="XLDAPR" minSupportedVersion="120000" copy="1" pasteAll="1" pasteValues="1" merge="1" splitFirst="1" rowColShift="1" clearFormats="1" clearComments="1" assign="1" coerce="1" cellMeta="1"/>
  </metadataTypes>
  <futureMetadata name="XLDAPR" count="1">
    <bk>
      <extLst>
        <ext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<sst xmlns="http://schemas.openxmlformats.org/spreadsheetml/2006/main" count="580" uniqueCount="348">
  <si>
    <t>Matriz Mapa de Riesgos</t>
  </si>
  <si>
    <r>
      <t xml:space="preserve">Teniendo en cuenta que con la expedición del Decreto 1499 de 2017 “Por medio del cual se modifica el Decreto 1083 de 2015, Decreto Único Reglamentario del Sector Función Pública, en lo relacionado con el Sistema de Gestión establecido en el artículo 133 de la Ley 1753 de 2015”, se crea un solo Sistema de Gestión y se alinea con el Sistema de Control Interno, hoy todas las entidades públicas requieren actualizar y/o implementar el Modelo Integrado de Planeación y Gestión MIPG, modelo que incorpora el Modelo Estándar de Control Interno MECI a través de la 7a dimensión del mismo.  En este marco general, el proceso de administración del riesgo es un esfuerzo conjunto entre la Alta Dirección y los servidores en todos sus niveles, ejercicio que inicia con la formulación de la política de Administración del Riesgo, la cual incluye los niveles de responsabilidad frente al seguimiento y evaluación, aspectos que deberán definirse acorde con el Esquema de Líneas de Defensa vinculado a la Dimensión 7.
Teniendo en cuenta lo anterior y dada la necesidad de las entidades frente a la estructuración de los mapas de riesgos, como herramienta fundamental frente a la gestión del riesgo, el presente formato desarrolla un esquema completo acorde con los contenidos metodológicos de la </t>
    </r>
    <r>
      <rPr>
        <b/>
        <sz val="10"/>
        <color theme="6" tint="-0.249977111117893"/>
        <rFont val="Arial Narrow"/>
        <family val="2"/>
      </rPr>
      <t>Guía para la Administración del Riesgo y el diseño de controles V5</t>
    </r>
    <r>
      <rPr>
        <sz val="10"/>
        <rFont val="Arial Narrow"/>
        <family val="2"/>
      </rPr>
      <t>. El formato cuenta con celdas parametrizadas y permite contar con los respectivos mapas de calor para riesgo inherente y riesgo residual.</t>
    </r>
  </si>
  <si>
    <t>Orientaciones Generales</t>
  </si>
  <si>
    <r>
      <t xml:space="preserve">Antes de iniciar con el diligenciamiento de la información en la matriz, se requiere haber avanzado en el análisis del </t>
    </r>
    <r>
      <rPr>
        <b/>
        <sz val="11"/>
        <rFont val="Arial Narrow"/>
        <family val="2"/>
      </rPr>
      <t>proceso, su objetivo, alcance, actividades clave</t>
    </r>
    <r>
      <rPr>
        <sz val="11"/>
        <rFont val="Arial Narrow"/>
        <family val="2"/>
      </rPr>
      <t xml:space="preserve">, considere los lineamientos establecidos en el </t>
    </r>
    <r>
      <rPr>
        <b/>
        <sz val="11"/>
        <color theme="9" tint="-0.249977111117893"/>
        <rFont val="Arial Narrow"/>
        <family val="2"/>
      </rPr>
      <t>Paso 2: identificación del riesgo</t>
    </r>
    <r>
      <rPr>
        <sz val="11"/>
        <rFont val="Arial Narrow"/>
        <family val="2"/>
      </rPr>
      <t xml:space="preserve">, donde se explica ampliamente las bases para adelanter este análisis.
Así mismo, considere en el </t>
    </r>
    <r>
      <rPr>
        <b/>
        <sz val="11"/>
        <color theme="9" tint="-0.249977111117893"/>
        <rFont val="Arial Narrow"/>
        <family val="2"/>
      </rPr>
      <t>Paso 3: valoración del riesgo</t>
    </r>
    <r>
      <rPr>
        <sz val="11"/>
        <rFont val="Arial Narrow"/>
        <family val="2"/>
      </rPr>
      <t xml:space="preserve"> los lineamientos para definir el No. de veces que se hace la actividad con la cual se relaciona el riesgo y su impacto en términos económicos o reputacionales. En este mismo paso se analizan los controles que deben responder a los atributos de eficiencia e informativos.
</t>
    </r>
    <r>
      <rPr>
        <b/>
        <sz val="11"/>
        <color theme="9" tint="-0.249977111117893"/>
        <rFont val="Arial Narrow"/>
        <family val="2"/>
      </rPr>
      <t>NOTA:</t>
    </r>
    <r>
      <rPr>
        <sz val="11"/>
        <rFont val="Arial Narrow"/>
        <family val="2"/>
      </rPr>
      <t xml:space="preserve"> Si lo considera pertinente, es posible agregar hojas de trabajo adicionales al presente formato que permitan incluir la traza de estos análisis.</t>
    </r>
  </si>
  <si>
    <r>
      <t xml:space="preserve">El archivo contiene las siguientes hojas:
-   </t>
    </r>
    <r>
      <rPr>
        <b/>
        <sz val="11"/>
        <rFont val="Arial Narrow"/>
        <family val="2"/>
      </rPr>
      <t>Hoja 1 Instructivo</t>
    </r>
    <r>
      <rPr>
        <sz val="10"/>
        <rFont val="Arial Narrow"/>
        <family val="2"/>
      </rPr>
      <t xml:space="preserve">
-   </t>
    </r>
    <r>
      <rPr>
        <b/>
        <sz val="11"/>
        <rFont val="Arial Narrow"/>
        <family val="2"/>
      </rPr>
      <t xml:space="preserve">Hoja 2 Contexto: </t>
    </r>
    <r>
      <rPr>
        <sz val="11"/>
        <rFont val="Arial Narrow"/>
        <family val="2"/>
      </rPr>
      <t>Diligenciar formato Contexto Extratégico - Código: F-DPM-1210-238,37-014</t>
    </r>
    <r>
      <rPr>
        <sz val="10"/>
        <rFont val="Arial Narrow"/>
        <family val="2"/>
      </rPr>
      <t xml:space="preserve">
</t>
    </r>
  </si>
  <si>
    <t>Columna</t>
  </si>
  <si>
    <t>Descripción - Lineamientos para el diligenciamiento</t>
  </si>
  <si>
    <t>Proceso</t>
  </si>
  <si>
    <t>Diligencie el nombre del proceso al cual se le identificarán y valorarán los riesgos.</t>
  </si>
  <si>
    <t>Alcance</t>
  </si>
  <si>
    <t>Diligencie el alcance del proceso.</t>
  </si>
  <si>
    <t>Objetivos estratégicos</t>
  </si>
  <si>
    <t>Utilice la lista de despligue que se encuentra parametrizada, le aparecerán los cuatro objetivos estratégicos de la entidad, seleccione el de su proceso.</t>
  </si>
  <si>
    <t>Objetivo del proceso</t>
  </si>
  <si>
    <t>Diligencie el objetivo del proceso.</t>
  </si>
  <si>
    <t>Planeación institucional</t>
  </si>
  <si>
    <t xml:space="preserve">Describa los productos del proceso. </t>
  </si>
  <si>
    <t>Puntos de riesgo en la cadena de valor</t>
  </si>
  <si>
    <t>Identifique las actividades del proceso donde exista evidencia de que pueda ocurrir eventos de riesgo operativo.</t>
  </si>
  <si>
    <t xml:space="preserve"> -  Hoja 3 Mapa de Riesgos Final: Encontrará la totalidad de la estructura para la identificación y valoración de los riesgos por proceso, programa o proyecto, acorde con el nivel de desagregación que la entidad considere necesaria.</t>
  </si>
  <si>
    <t>Objetivo</t>
  </si>
  <si>
    <t>Referencia</t>
  </si>
  <si>
    <t xml:space="preserve">Permite definir unl consecutivo de riesgos.
Una entidad puede ir en el riesgo 150, pero tener 70 riesgos, lo que permite llevar una traza de los riesgos. Esta información la debe administrar la oficina asesora de planeación o gerencia de riesgos.  Cuando un el riesgo salga del mapa no existirá otro riesgo con el mismo número. </t>
  </si>
  <si>
    <t>Impacto</t>
  </si>
  <si>
    <t>Analice las consecuencias que puede ocasionar a la organización la materialización del riesgo, redacte de la forma más concreta posible.</t>
  </si>
  <si>
    <t>Causa Inmediata</t>
  </si>
  <si>
    <t>Circunstancias bajo las cuales se presenta el riesgo, es la situación más evidente frente al riesgo, redacte de la forma más concreta posible.</t>
  </si>
  <si>
    <t>Causa Raíz</t>
  </si>
  <si>
    <t>Causa  principal  o básica, corresponde a las razones por la cuales se puede presentar  el riesgo, redacte de la forma más concreta posible.</t>
  </si>
  <si>
    <t>Descripción del Riesgo</t>
  </si>
  <si>
    <r>
      <t xml:space="preserve">Consolida o resume los análisis sobre impacto + causa inmediata + causa raíz, permitiendo contar con una redacción clara y concreta del riesgo indentificado. Tenga en cuenta la estructura de alto nivel establecida en al guía, inicia con </t>
    </r>
    <r>
      <rPr>
        <b/>
        <sz val="9"/>
        <color theme="9" tint="-0.249977111117893"/>
        <rFont val="Arial Narrow"/>
        <family val="2"/>
      </rPr>
      <t>POSIBILIDAD DE + Impacto para la entidad (Qué) + Causa Inmediata (Cómo) + Causa Raíz (Por qué)</t>
    </r>
  </si>
  <si>
    <t>Clasificación del Riesgo</t>
  </si>
  <si>
    <t>Utilice la lista de despligue que se encuentra parametrizada, le aparecerán las opciones: i)Daños Activos Fisicos, ii)Ejecucion y Administracion de procesos, iii)Fallas Tecnologicas, iv)Fraude Externo, v)Fraude Interno, vi)Relaciones Laborales, vii)Usuarios, productos y practicas organizacionales.</t>
  </si>
  <si>
    <t>Frecuencia con la cual se lleva a cabo la actividad</t>
  </si>
  <si>
    <t>Defina el # de veces que se ejecuta la actividad durante el año, (Recuerde la probabilidad e ocurrencia del riesgo se defien como el No. de veces que se pasa por el punto de riesgo en el periodo de 1 año). La matriz automáticamente hará el cálculo para el nivel de probabilidad inherente (Columnas H-I)</t>
  </si>
  <si>
    <t>Criterios de Impacto</t>
  </si>
  <si>
    <t>Utilice la lista de despligue que se encuentra parametrizada, le aparecerán las opciones de la tabla de Impacto en la Hoja 6 del presente documento. La matriz automáticamente hará el cálculo para el nivel de impacto inherente (Columnas L-M)</t>
  </si>
  <si>
    <t>Zona de Riesgo Inherente</t>
  </si>
  <si>
    <t>Teniendo en cuenta que ingresó la información de PROBABILIDAD e IMPACTO, la matriz automáticamente hará el cálculo para la zona de riesgo inherente (Columna N)</t>
  </si>
  <si>
    <t>Descripción del Control</t>
  </si>
  <si>
    <r>
      <t xml:space="preserve">Recuerde que el control se define como la medida que permite reducir o mitigar un riesgo. Defina el control (es) que atacan la causa raíz del riesgo, considere la estructura explicada en la guía: </t>
    </r>
    <r>
      <rPr>
        <b/>
        <sz val="9"/>
        <color theme="9" tint="-0.249977111117893"/>
        <rFont val="Arial Narrow"/>
        <family val="2"/>
      </rPr>
      <t>Responsable de ejecutar el control + Acción + Complemento</t>
    </r>
  </si>
  <si>
    <t>Afectación</t>
  </si>
  <si>
    <t>Esta casilla no se diligencia, depende de la selección en la columna R.</t>
  </si>
  <si>
    <r>
      <t xml:space="preserve">ATRIBUTOS EFICIENCIA
</t>
    </r>
    <r>
      <rPr>
        <sz val="9"/>
        <rFont val="Arial Narrow"/>
        <family val="2"/>
      </rPr>
      <t>Tipo</t>
    </r>
  </si>
  <si>
    <t>Utilice la lista de despligue que se encuentra parametrizada, le aparecerán las opciones: i)Preventivo, ii)Detectivo, iii)Correctivo.</t>
  </si>
  <si>
    <r>
      <t xml:space="preserve">ATRIBUTOS EFICIENCIA
</t>
    </r>
    <r>
      <rPr>
        <sz val="9"/>
        <rFont val="Arial Narrow"/>
        <family val="2"/>
      </rPr>
      <t>Implementación</t>
    </r>
  </si>
  <si>
    <t>Utilice la lista de despligue que se encuentra parametrizada, le aparecerán las opciones: i)Automático, ii)Manual.</t>
  </si>
  <si>
    <r>
      <t xml:space="preserve">ATRIBUTOS EFICIENCIA
</t>
    </r>
    <r>
      <rPr>
        <sz val="9"/>
        <rFont val="Arial Narrow"/>
        <family val="2"/>
      </rPr>
      <t>Calificación</t>
    </r>
  </si>
  <si>
    <t xml:space="preserve">La matriz automáticamente hará el cálculo para el control analizado (Columna T) </t>
  </si>
  <si>
    <r>
      <t xml:space="preserve">ATRIBUTOS INFORMATIVOS
</t>
    </r>
    <r>
      <rPr>
        <sz val="9"/>
        <rFont val="Arial Narrow"/>
        <family val="2"/>
      </rPr>
      <t>Documentación</t>
    </r>
  </si>
  <si>
    <t>Utilice la lista de despligue que se encuentra parametrizada, le aparecerán las opciones: i)Documentado, ii)Sin documentar.</t>
  </si>
  <si>
    <r>
      <t xml:space="preserve">ATRIBUTOS INFORMATIVOS
</t>
    </r>
    <r>
      <rPr>
        <sz val="9"/>
        <rFont val="Arial Narrow"/>
        <family val="2"/>
      </rPr>
      <t>Frecuencia</t>
    </r>
  </si>
  <si>
    <t>Utilice la lista de despligue que se encuentra parametrizada, le aparecerán las opciones: i)Continua, ii)Aleatoria.</t>
  </si>
  <si>
    <r>
      <t xml:space="preserve">ATRIBUTOS INFORMATIVOS
</t>
    </r>
    <r>
      <rPr>
        <sz val="9"/>
        <rFont val="Arial Narrow"/>
        <family val="2"/>
      </rPr>
      <t>Registro</t>
    </r>
  </si>
  <si>
    <t>Utilice la lista de despligue que se encuentra parametrizada, le aparecerán las opciones: i)Con Registro, ii) Sin Registro.</t>
  </si>
  <si>
    <t>Evaluación del Nivel de Riesgo - Nivel de Riesgo Residual</t>
  </si>
  <si>
    <r>
      <t>La matriz automáticamente hará el cálculo, acorde con el control o controles definidos con sus atributos analizados, lo que permitirá establecer el</t>
    </r>
    <r>
      <rPr>
        <b/>
        <sz val="9"/>
        <color theme="9" tint="-0.249977111117893"/>
        <rFont val="Arial Narrow"/>
        <family val="2"/>
      </rPr>
      <t xml:space="preserve"> nivel de riesgo inherente</t>
    </r>
    <r>
      <rPr>
        <sz val="9"/>
        <rFont val="Arial Narrow"/>
        <family val="2"/>
      </rPr>
      <t xml:space="preserve"> (Columnas Y- Z- AA -AB- AC).</t>
    </r>
  </si>
  <si>
    <t>Tratamiento</t>
  </si>
  <si>
    <t>Utilice la lista de despligue que se encuentra parametrizada, le aparecerán las opciones: i)Aceptar, ii)Evitar, iii)Reducir (compartir), iv)Reducir (mitigar).</t>
  </si>
  <si>
    <r>
      <t xml:space="preserve">Plan de Acción
</t>
    </r>
    <r>
      <rPr>
        <sz val="9"/>
        <rFont val="Arial Narrow"/>
        <family val="2"/>
      </rPr>
      <t xml:space="preserve">Responsable, fecha de inicio, fecha de terminación, fecha seguimiento, seguimiento. </t>
    </r>
  </si>
  <si>
    <t xml:space="preserve">Esta casilla dependerá del tratamiento establecido, si es Aceptar no se requieren acciones adicionales, en caso de escoger Reducir (mitigar) se deben diligenciar las acciones que se adelantarán como complemento a los controles establecidos, no necesariamente son controles adicionales. Para Reducir (compartir), es viable diligenciar la acción que deriva de esta (ejemplo póliza seguros, terceración), indicando información relevante. </t>
  </si>
  <si>
    <t>Estado</t>
  </si>
  <si>
    <t>Utilice la lista de despligue que se encuentra parametrizada, le aparecerán las opciones: i)Finalizado, ii)En curso, la selección en este caso dependerá de las acciones del plan que se hayan establecido en cada caso.</t>
  </si>
  <si>
    <r>
      <t xml:space="preserve"> -</t>
    </r>
    <r>
      <rPr>
        <sz val="11"/>
        <rFont val="Arial Narrow"/>
        <family val="2"/>
      </rPr>
      <t xml:space="preserve"> </t>
    </r>
    <r>
      <rPr>
        <b/>
        <sz val="11"/>
        <rFont val="Arial Narrow"/>
        <family val="2"/>
      </rPr>
      <t xml:space="preserve"> Hoja 4 Matriz de Calor Inherente: </t>
    </r>
    <r>
      <rPr>
        <sz val="11"/>
        <rFont val="Arial Narrow"/>
        <family val="2"/>
      </rPr>
      <t xml:space="preserve"> En esta hoja, en la medida en que ese diligencia el Mapa Final, se verán reflejados los riesgos en su zona correspondiente. Esta hoja no se diligencia se genera de manera automática.</t>
    </r>
  </si>
  <si>
    <r>
      <t xml:space="preserve"> -</t>
    </r>
    <r>
      <rPr>
        <sz val="11"/>
        <rFont val="Arial Narrow"/>
        <family val="2"/>
      </rPr>
      <t xml:space="preserve"> </t>
    </r>
    <r>
      <rPr>
        <b/>
        <sz val="11"/>
        <rFont val="Arial Narrow"/>
        <family val="2"/>
      </rPr>
      <t xml:space="preserve"> Hoja 5 Matriz de Calor Residual: </t>
    </r>
    <r>
      <rPr>
        <sz val="11"/>
        <rFont val="Arial Narrow"/>
        <family val="2"/>
      </rPr>
      <t>En esta hoja, en la medida en que ese diligencia el Mapa Final, se verán reflejados los riesgos en su zona correspondiente. Esta hoja no se diligencia se genera de manera automática.</t>
    </r>
  </si>
  <si>
    <r>
      <t xml:space="preserve"> -</t>
    </r>
    <r>
      <rPr>
        <sz val="11"/>
        <rFont val="Arial Narrow"/>
        <family val="2"/>
      </rPr>
      <t xml:space="preserve"> </t>
    </r>
    <r>
      <rPr>
        <b/>
        <sz val="11"/>
        <rFont val="Arial Narrow"/>
        <family val="2"/>
      </rPr>
      <t xml:space="preserve"> Hoja 6 Tabla de probabilidad: </t>
    </r>
    <r>
      <rPr>
        <sz val="11"/>
        <rFont val="Arial Narrow"/>
        <family val="2"/>
      </rPr>
      <t>Tabla referente para todos los cálculos (no se diligencia)</t>
    </r>
  </si>
  <si>
    <r>
      <t xml:space="preserve"> -</t>
    </r>
    <r>
      <rPr>
        <sz val="11"/>
        <rFont val="Arial Narrow"/>
        <family val="2"/>
      </rPr>
      <t xml:space="preserve"> </t>
    </r>
    <r>
      <rPr>
        <b/>
        <sz val="11"/>
        <rFont val="Arial Narrow"/>
        <family val="2"/>
      </rPr>
      <t xml:space="preserve"> Hoja 7 Tabla de Impacto: </t>
    </r>
    <r>
      <rPr>
        <sz val="11"/>
        <rFont val="Arial Narrow"/>
        <family val="2"/>
      </rPr>
      <t>Tabla referente para todos los cálculos (no se diligencia)</t>
    </r>
  </si>
  <si>
    <r>
      <t xml:space="preserve"> -</t>
    </r>
    <r>
      <rPr>
        <sz val="11"/>
        <rFont val="Arial Narrow"/>
        <family val="2"/>
      </rPr>
      <t xml:space="preserve"> </t>
    </r>
    <r>
      <rPr>
        <b/>
        <sz val="11"/>
        <rFont val="Arial Narrow"/>
        <family val="2"/>
      </rPr>
      <t xml:space="preserve"> Hoja 8 Tabla de Valoración de Controles: </t>
    </r>
    <r>
      <rPr>
        <sz val="11"/>
        <rFont val="Arial Narrow"/>
        <family val="2"/>
      </rPr>
      <t>Tabla referente para todos los cálculos (no se diligencia)</t>
    </r>
  </si>
  <si>
    <r>
      <rPr>
        <b/>
        <sz val="11"/>
        <rFont val="Calibri"/>
        <family val="2"/>
        <scheme val="minor"/>
      </rPr>
      <t>Capacidades institucionales:</t>
    </r>
    <r>
      <rPr>
        <sz val="11"/>
        <rFont val="Calibri"/>
        <family val="2"/>
        <scheme val="minor"/>
      </rPr>
      <t xml:space="preserve">
Fortalecer las instituciones públicas en sus capacidades de gestión fiscal (generación de ingresos, gasto eficiente, inversión óptima), transparencia (control social, participación ciudadana, publicidad de información), gestión de procesos (sistema de gestión, estructura, plataforma tecnológica), gestión humana (cualificación, evaluación, bienestar), ejercicio de la autoridad (civil, sanitaria, educativa, territorial) y servicio al ciudadano (trámites, información, participación). 
</t>
    </r>
  </si>
  <si>
    <t>CONTEXTO ESTRATÉGICO</t>
  </si>
  <si>
    <t>Código: F-DPM-1210-238,37-014</t>
  </si>
  <si>
    <t>Hábitat y territorio:
Planear, desarrollar y liderar una ciudad segura y a escala humana, con conectividad digital, espacio público inclusivo, sistema de movilidad sostenible, ambientes de vivienda dignos, y prevención y mitigación de riesgos.</t>
  </si>
  <si>
    <t>Versión: 1.0</t>
  </si>
  <si>
    <t xml:space="preserve">Desarrollo sostenible:
Promover una ciudad ambientalmente sostenible, socialmente inclusiva y económicamente dinámica, que fomenta el desarrollo equilibrado de sus ecosistemas, su tejido social y su base empresarial, y se integra con liderazgo en los escenarios nacional e internacional.  </t>
  </si>
  <si>
    <t>Fecha: Abril 27-2021</t>
  </si>
  <si>
    <t xml:space="preserve">Calidad de vida:
Proteger la salud pública y proporcionar a la ciudadanía una oferta educativa equitativa, con calidad, pertinente y adecuada al ciclo de vida, así como programación y espacios para la expresión y disfrute del patrimonio, el arte y la cultura, la convivencia, la recreación, el deporte, y el ejercicio de sus derechos. </t>
  </si>
  <si>
    <t>Página: Página 1 de 1</t>
  </si>
  <si>
    <t>PROCESO:</t>
  </si>
  <si>
    <t xml:space="preserve">GESTION DE LA FINANZAS PUBLICAS </t>
  </si>
  <si>
    <t>ALCANCE:</t>
  </si>
  <si>
    <t>Este proceso inicia desde la identificación y revisión de las fuentes de ingresos del Municipio, su rediseño si se requiere, con lo cual, estructura los recursos disponibles para financiar el gasto público; realiza la administración y gestión de estos y termina con una ejecución fiscal sana.</t>
  </si>
  <si>
    <t>OBJETIVOS ESTRATÉGICOS</t>
  </si>
  <si>
    <t>OBJETIVO DEL PROCESO</t>
  </si>
  <si>
    <t>PLANEACIÓN INSTITUCIONAL</t>
  </si>
  <si>
    <t>PUNTOS DE RIESGO EN LA CADENA DE VALOR</t>
  </si>
  <si>
    <t xml:space="preserve">Capacidades institucionales:
Fortalecer las instituciones públicas en sus capacidades de gestión fiscal (generación de ingresos, gasto eficiente, inversión óptima), transparencia (control social, participación ciudadana, publicidad de información), gestión de procesos (sistema de gestión, estructura, plataforma tecnológica), gestión humana (cualificación, evaluación, bienestar), ejercicio de la autoridad (civil, sanitaria, educativa, territorial) y servicio al ciudadano (trámites, información, participación). 
</t>
  </si>
  <si>
    <t>Dirigir la política fiscal del Municipio de Bucaramanga, a través de la administración y control de los tributos, del presupuesto general de rentas y gastos, así mismo llevar el registro de la contabilidad pública y operaciones de tesorería, con el propósito de garantizar la viabilidad y sostenibilidad financiera del ente territorial</t>
  </si>
  <si>
    <t xml:space="preserve">Proyecto de acuerdo de Presupuesto General de Rentas y gastos para la vigencia (anual)
PAC de la vigencia.
Cumplimiento del Pago
Actos Administrativos (Estatutos tributario, calendario tributario, formulario de declaraciones privadas entre otros)
Cartera recuperada.
Estados financieros de la administración central
Liquidaciones oficiales del impuesto predial unificado.
Declaraciones tributarias recepcionadas.
Registros actualizados de contribuyentes responsables y agentes retenedores y programa
de fiscalización ejecutado.
Recaudo de impuestos realizado     </t>
  </si>
  <si>
    <t>Cobro persuasivo y coactivo por parte de la tesorería municipal.
Depuración de partidas conciliatorias pendientes.
Procedimiento para resolución de revocatoria directa.
Procedimiento para resolución recurso de reconsideración ICA.
Procedimiento para rendir informes sobre movimientos de ingresos y egresos en los sistemas de información.
Proceso de transmisión de los formularios de Programación y Ejecución de ingresos y gastos.</t>
  </si>
  <si>
    <t>MATRIZ DOFA</t>
  </si>
  <si>
    <t>DEBILIDADES</t>
  </si>
  <si>
    <t>AMENAZAS</t>
  </si>
  <si>
    <t>Cobro persuasivo y coactivo por parte de la tesorería municipal.</t>
  </si>
  <si>
    <t>Insuficiencia de estrategias o directrices nacionales para el trato de cartera</t>
  </si>
  <si>
    <t>Depuración de partidas conciliatorias pendientes</t>
  </si>
  <si>
    <t xml:space="preserve">Cambios en la normatividad territorial </t>
  </si>
  <si>
    <t>Procedimiento para rendir informes sobre movimientos de ingresos y egresos en los sistemas de información.</t>
  </si>
  <si>
    <t>Cambios de normatividad en los sistemas de información compuesto por; nomenclatura, definiciones y atributos del catálogo de clasificación presupuestal CCPTE.</t>
  </si>
  <si>
    <t>Proceso de transmisión de los formularios de Programación y Ejecución de ingresos y gastos.</t>
  </si>
  <si>
    <t>Falta de comunicación con las entidades que ponen el servicio de sistemas de información presupuestales para la implementación de la nueva normativida</t>
  </si>
  <si>
    <t>Incumplimiento de la normatividad archivística en los documentos emanados de la Secretaría de Hacienda</t>
  </si>
  <si>
    <t>Cambio de Normatividad Archivistica</t>
  </si>
  <si>
    <t xml:space="preserve">Vulneración y deficiencia en la supervision contractual </t>
  </si>
  <si>
    <t xml:space="preserve">Cambios  en la normatividad de Politicas contables </t>
  </si>
  <si>
    <t xml:space="preserve">Vulneración del principio archivistico </t>
  </si>
  <si>
    <t xml:space="preserve">Desactualizacion de Manual de Politicas contables desactualzado </t>
  </si>
  <si>
    <t>FORTALEZAS</t>
  </si>
  <si>
    <t>OPORTUNIDADES</t>
  </si>
  <si>
    <t>Asesoría y atención personalizada a contribuyentes para un efectivo recaudo.</t>
  </si>
  <si>
    <t>Cultura de pago de los contribuyentes, de acuerdo con las facilidades de pago de la administración central.</t>
  </si>
  <si>
    <t>Equipo de trabajo interdisciplinario, para cumplir con los objetivos pactados.</t>
  </si>
  <si>
    <t>Estrategias de recaudo para el fortalecimiento de los ingresos.</t>
  </si>
  <si>
    <t xml:space="preserve">Estrategias y campañas de cobro persuasivo y resultados de la cartera objeto de cobro. </t>
  </si>
  <si>
    <t>Confianza de la ciudadanía en la Administración.</t>
  </si>
  <si>
    <t>Planeación del desarrollo territorial.</t>
  </si>
  <si>
    <t>Apoyo del Departamento Administrativo de la Función Pública, Contaduría General de la República y Contraloría General de la República</t>
  </si>
  <si>
    <t>Cumplimiento en el seguimiento al plan de desarrollo en sus líneas de acción.</t>
  </si>
  <si>
    <t>Página web para peticiones, quejas y reclamos.</t>
  </si>
  <si>
    <t xml:space="preserve">Implementación y mejoramiento del modelo integrado de planeación y gestión- MIPG.      </t>
  </si>
  <si>
    <t>La gestión preventiva que realiza la oficina de control interno de gestión.</t>
  </si>
  <si>
    <t>Políticas de transferencias de recursos</t>
  </si>
  <si>
    <t xml:space="preserve">Capacidad de personal para realizar seguimientos que garanticen el cumplimiento de las obligaciones. </t>
  </si>
  <si>
    <t>Matriz Mapa Riesgos de Gestión</t>
  </si>
  <si>
    <t>Código: F-DPM-1210-238,37-013</t>
  </si>
  <si>
    <t>Versión: 3.0</t>
  </si>
  <si>
    <t>Fecha Aprobación: Octubre-19-2021</t>
  </si>
  <si>
    <t xml:space="preserve">Página: 1 de 1 </t>
  </si>
  <si>
    <t>Proceso:</t>
  </si>
  <si>
    <t>Objetivo:</t>
  </si>
  <si>
    <t>Alcance:</t>
  </si>
  <si>
    <t>Identificación del riesgo</t>
  </si>
  <si>
    <t>Análisis del riesgo inherente</t>
  </si>
  <si>
    <t>Evaluación del riesgo - Valoración de los controles</t>
  </si>
  <si>
    <t>Evaluación del riesgo - Nivel del riesgo residual</t>
  </si>
  <si>
    <t>Plan de Acción</t>
  </si>
  <si>
    <t xml:space="preserve">Referencia </t>
  </si>
  <si>
    <t>Frecuencia con la cual se realiza la actividad</t>
  </si>
  <si>
    <t>Probabilidad Inherente</t>
  </si>
  <si>
    <t>%</t>
  </si>
  <si>
    <t>Criterios de impacto</t>
  </si>
  <si>
    <t>Observación de criterio</t>
  </si>
  <si>
    <t>Impacto 
Inherente</t>
  </si>
  <si>
    <t>No. Control</t>
  </si>
  <si>
    <t>Atributos</t>
  </si>
  <si>
    <t>Probabilidad Residual</t>
  </si>
  <si>
    <t>Probabilidad Residual Final</t>
  </si>
  <si>
    <t>Impacto Residual Final</t>
  </si>
  <si>
    <t>Zona de Riesgo Final</t>
  </si>
  <si>
    <t>Responsable</t>
  </si>
  <si>
    <t>Fecha de inicio</t>
  </si>
  <si>
    <t>Fecha de terminación</t>
  </si>
  <si>
    <t>Fecha Seguimiento</t>
  </si>
  <si>
    <t>Seguimiento</t>
  </si>
  <si>
    <t>Tipo</t>
  </si>
  <si>
    <t>Implementación</t>
  </si>
  <si>
    <t>Calificación</t>
  </si>
  <si>
    <t>Documentación</t>
  </si>
  <si>
    <t>Frecuencia</t>
  </si>
  <si>
    <t>Evidencia</t>
  </si>
  <si>
    <t>Económico y Reputacional</t>
  </si>
  <si>
    <t>Disminución de ingresos e investigaciones por los entes de control.</t>
  </si>
  <si>
    <t>Baja capacidad de la Secretaria de Hacienda para efectuar el control al pago de la Obligaciones de los Contribuyentes</t>
  </si>
  <si>
    <t>Posibilidad de afectación económica y reputacional por la disminución de ingresos e investigaciones por los entes de control debido a la baja capacidad de la Secretaria de Hacienda para efectuar el control al pago de la Obligaciones de los Contribuyente</t>
  </si>
  <si>
    <t>Ejecucion y Administracion de procesos</t>
  </si>
  <si>
    <t xml:space="preserve">     Mayor a 500 SMLMV </t>
  </si>
  <si>
    <t>El Tesorero General del Municipio con el equipo de cobro coactivo revisa el recaudo de cartera morosa y programa por medio de estrategias y campañas el cobro persuasivo y coactivo</t>
  </si>
  <si>
    <t>Preventivo</t>
  </si>
  <si>
    <t>Manual</t>
  </si>
  <si>
    <t>Documentado</t>
  </si>
  <si>
    <t>Continua</t>
  </si>
  <si>
    <t>Con Registro</t>
  </si>
  <si>
    <t>Reducir (mitigar)</t>
  </si>
  <si>
    <t>Realizar un informe cuatrimestral sobre  recaudo de cartera por medio del proceso de cobro coactivo</t>
  </si>
  <si>
    <t>Tesorero General del Municipio</t>
  </si>
  <si>
    <t>Realizar un acta cuatrimestral de seguimiento a las actividades de cobro persuasivo y coactivo.</t>
  </si>
  <si>
    <t>Reputacional</t>
  </si>
  <si>
    <t>Investigaciones por los entes de control</t>
  </si>
  <si>
    <t>Falta de control y  Seguimiento  a las partidas conciliatorias y a los conceptos de ingresos y egresos que afectan los movimientos bancarios  para que exista concordancia entre libros vs extractos bancarios.</t>
  </si>
  <si>
    <t>Posibilidad de afectación reputacional por posibles investigaciones de los entes de control debido a la falta de control y  Seguimiento  a las partidas conciliatorias y a los conceptos de ingresos y egresos que afectan los movimientos bancarios  para que exista concordancia entre libros Vs extractos bancarios.</t>
  </si>
  <si>
    <t xml:space="preserve">     El riesgo afecta la imagen de la entidad con algunos usuarios de relevancia frente al logro de los objetivos</t>
  </si>
  <si>
    <t>El Área de Contabilidad de la Secretaría de Hacienda del municipio revisa el proceso de verificación, elaboración de ficha, registro contable del SOC (sostenibilidad contable), con el fin de dejar saneada cada cuenta a depurar.</t>
  </si>
  <si>
    <t>Realizar un (1) informe bimensual del proceso de verificación, elaboración de ficha, registro contable del SOC (Sostenibilidad contable) de las cuentas saneadas.</t>
  </si>
  <si>
    <t>Profesional Especializado - Area de Contabilidad</t>
  </si>
  <si>
    <t>El profesional Especializado del Área de Contabilidad del municipio verifica en Comité de Sostenibilidad Contable con las secretarias involucradas el envío de la información necesaria para la realización del proceso de depuración contable, dejando mediante acta los compromisos pactados.</t>
  </si>
  <si>
    <t>Realizar un (1) Comité bimensual de Sotenibilidad Contable, involucrando a las Secretarías con responsabilidad dentro del proceso de depuración contable, dejando como constancia actas.</t>
  </si>
  <si>
    <t>Debido a que la herramienta tecnológica existente genera un sistema de alarmas que limita el seguimiento de los Recursos de Reconsideración y Revocatoria Directa, desde el momento en que se produzca el acuse de recibo en el Municipio de Bucaramanga hasta el final de los términos de respuesta y notificación en el tiempo establecido por ley.</t>
  </si>
  <si>
    <t>Posibilidad de afectación económica y reputacional por disminución de ingresos e investigaciones por los entes de control, debido a que la herramienta tecnológica existente genera un sistema de alarmas que limita el seguimiento de los Recursos de Reconsideración y Revocatoria Directa, desde el momento en que se produzca el acuse de recibo en el Municipio de Bucaramanga hasta el final de los términos de respuesta y notificación en el tiempo establecido por ley.</t>
  </si>
  <si>
    <t xml:space="preserve">     Entre 10 y 50 SMLMV </t>
  </si>
  <si>
    <t>El Servidor Publico a cargo verifica en el tablero de control, mediante una herramienta funcional que genere  Avisos para dar respuesta y notificar los  Recursos de Reconsideracion y/o Resoluciones de Revocatoria Directa, dentro de los términos de acuerdo con los procedimientos establecidos</t>
  </si>
  <si>
    <t xml:space="preserve">Realizar una socializacion semestral de los procedimientos para Clasificación de PQRSD - P-GFP-3100-170-039 (Donde se establecen tiempos para resolver actos administrativos) -  procedimiento Resolución Recurso de Reconsideración P-GFP-3100-170-035 y Procedimiento Resolución Revocatoria Directa P-GFP-3100-170-034, a los abogados de la oficina juridica de la Secretaría de Hacienda  </t>
  </si>
  <si>
    <t xml:space="preserve">Oficina Jurídica de la Secretaría de Hacienda - Subsecretaria de Hacienda </t>
  </si>
  <si>
    <t xml:space="preserve">El profesional asignado para sustanciar los recursos de reconsideración y/o solicitud de revocatoria directa, verifica y aplica el procedimiento establecido para elaborar y presentar el proyecto de Resolución con tres meses de antelación al vencimiento de los términos. </t>
  </si>
  <si>
    <t>Presentar el 100% de proyectos de Resolución de Recursos de Reconsideración y/o Revocatoria Directa dentro de los términos.</t>
  </si>
  <si>
    <t xml:space="preserve">Oficina Jurídica de la Secretaría de Hacienda </t>
  </si>
  <si>
    <t>Posibles investigaciones por los entes de control</t>
  </si>
  <si>
    <t>Errores de registro en los sistemas de información  (CHIP y SIA CONTRALORÍA), por desconocimiento de las actualizaciones que alteran el catálogo de clasificación presupuestal y la falta del desarrollo de un módulo en el software del Sistema de Informacion Financiero - SIF, bajo los parametros exigidos por los entes de control.</t>
  </si>
  <si>
    <t>Posibilidad de afectación reputacional por posibles investigaciones de los entes de control, debido a errores de registro en los sistemas de información  (CHIP y SIA CONTRALORÍA), por desconocimiento de las actualizaciones que alteran el catálogo de clasificación presupuestal y la falta del desarrollo de un módulo en el software del Sistema de Informacion Financiero - SIF, bajo los parametros exigidos por los entes de control</t>
  </si>
  <si>
    <t>El Profesional Especializado del Área de Presupuesto, verifica las convocatorias emitidas por el Centro de Estudios Fiscales de la CGR sobre capacitaciones de las actualizaciones que alteran el catálogo de clasificación presupuestal en los sistemas de información (CHIP y SIA CONTRALORÍA).</t>
  </si>
  <si>
    <t>Realizar una (1) solicitud de información al Centro de Estudios Fiscales de la CGR sobre la programación de capacitaciones del catálogo de clasificación presupuestal en los sistemas de información, con el fin que el personal asista.</t>
  </si>
  <si>
    <t>Profesional Especializado del Area de Presupuesto</t>
  </si>
  <si>
    <t>Investigaciones disciplinarias y sanciones por entes de control.</t>
  </si>
  <si>
    <t>Posibilidad de afectación reputacional por posibles investigaciones y sanciones disciplinarias por entes de control, debido al incumplimiento de la Ley 594 del 2000 en los documentos emanados por la Secretaría de Hacienda</t>
  </si>
  <si>
    <t>El profesional asignado al archivo aplica el PROCEDIMIENTO PARA LA TRANSFERENCIA DE  DOCUMENTOS P-GDO-8600-170-002 el cual establece los  lineamientos  para  llevar  a  cabo  las  Transferencias  Documentales Primarias  desde  los  Archivos  de  Gestión  al  Archivo  Central,  teniendo  en  cuenta  el  cumplimiento  de  los tiempos de retención en la primera fase del ciclo vital de la documentación, según lo estipulen las Tablas de Retención Documental y las directrices del Archivo General de la Nación</t>
  </si>
  <si>
    <t xml:space="preserve">Realizar las Transferencias documentales de la Secretaría de Hacienda en los tiempos establecidos en el cronograma del  Archivo Central </t>
  </si>
  <si>
    <t>Profesionales encargados</t>
  </si>
  <si>
    <t>El profesional asignado al archivo realiza la revisión, clasificación, organización, indización e inventario de los archivos de gestión documental periodicamente, así como la correcta producción de los documentos de la Secretaría de Hacienda según las TRD (Tablas de Retención Documental )</t>
  </si>
  <si>
    <t xml:space="preserve">Ejecutar el 100% del Plan de Trabajo establecido para realizar el inventario de la gestión documental que ha producido la Secretaría de Hacienda en las vigencias 2020 a 2023  </t>
  </si>
  <si>
    <t xml:space="preserve">Investigaciones y Sanciones por parte de los Organos de Control </t>
  </si>
  <si>
    <t xml:space="preserve">Debilidades en la supervision de los contratos en la verificacion, control y seguimiento a la ejecucion de Reservas Presupestales, Ejecucion de cuentas por pagar y pasivos exigibles </t>
  </si>
  <si>
    <t xml:space="preserve">Posibilidad de afectación reputacional por investigaciones y sanciones por parte de los Organos de Control, debido a debilidades en la supervision de los contratos en la verificacion, control y seguimiento a la ejecucion de Reservas Presupestales, Ejecucion de cuentas por pagar y pasivos exigibles </t>
  </si>
  <si>
    <t xml:space="preserve">El servidor Publico encargado del area de presupuesto verifica la ejecucion de los contratos constituidos como reservas presupuestales y solicita a los ordenadores de gasto  el cumplimiento de acuerdo con el Decreto 1068 de 2015 en su artículo 2.8.1.7.3.3 </t>
  </si>
  <si>
    <t xml:space="preserve">Realizar un seguimiento cuatrimestral a la ejecucion de Rerservas presupuestales generadas por las Secretarias con copia a la OCIG </t>
  </si>
  <si>
    <t xml:space="preserve">Profesional del area de Presupuesto </t>
  </si>
  <si>
    <t>El servidor Publico encargado del area de presupuesto verifica la ejecucion de los contratos constituidos como pasivos exigibles y solicita a los ordenadores de gasto con el apoyo de los supervisores realizar la liquidación de contrato.</t>
  </si>
  <si>
    <t xml:space="preserve">Realizar un seguimiento cuatrimestral a la ejecucion de Pasivos Exgibles generadas por las Secretarias con copia a la OCIG </t>
  </si>
  <si>
    <t>Falta de depuracion, conciliacion y sanamiento contable de las cuentas bienes muebles y enseres,  construcciones en curso que afecta la Razonabilidad en la informacion financiera</t>
  </si>
  <si>
    <t xml:space="preserve">Posibilidad de afectación economica y reputacional por Investigaciones y Sanciones por parte de los Organos de Control, debido a la falta de depuracion, conciliacion y saneamiento contable de las cuentas bienes muebles y enseres, construcciones en curso que afecta la Razonabilidad en la información financiera </t>
  </si>
  <si>
    <t>El servidor Publico encargado del area de Contabilidad verifica que  la informacion de bienes muebles reportada por la Subsecretaría de Bienes y Servicios y la informacion de construcciones en curso entregada por la Secretaria de Infrastructura esté razonablemente con el fin de realizar la conciliacion contable</t>
  </si>
  <si>
    <t>Realizar una Conciliacion de forma trimestral de la informacion entregada por la oficina de Bienes y servicios e infrastructura.</t>
  </si>
  <si>
    <t>Profesional del area de Contabilidad</t>
  </si>
  <si>
    <t>Investigaciones y Sanciones por parte de los Organos de Control</t>
  </si>
  <si>
    <t xml:space="preserve">Falta de razonabilidad en la Informacion Financiera  dado que no cumple con las caracteristicas cualitativas previstas en los Marcos Normativos del regimen de la contabilidad publica - Partidas Pendientes por Depurar </t>
  </si>
  <si>
    <t xml:space="preserve">Posibilidad de afectacion reputacional por investigaciones y sanciones por parte de los organos de control, debido a la falta de razonabilidad en la Informacion Financiera  dado que no cumple con las caracteristicas cualitativas previstas en los Marcos Normativos del regimen de la contabilidad publica - Partidas Pendientes por Depurar </t>
  </si>
  <si>
    <t>El Servidor Publico a cargo del area de Contabilidad depura las cuentas por cobrar que no corresponde a un derecho cierto de acuerdo con la información reportada por cada dependencia a traves de PQRSD o COCI (Consecutivo de Contabilidad de comunicación interna)</t>
  </si>
  <si>
    <t xml:space="preserve">Realizar un (1) cronograma de las actividades a seguir para establecer la cuentas por cobrar que sean objeto de depuracion </t>
  </si>
  <si>
    <t>El Profesional a cargo del area de Tesoreria verifica los requisitos  para el manejo de cheques con el fin de evitar al maximo la anulacion y acumulacion de los mismos, de acuerdo con las actividades establecidas</t>
  </si>
  <si>
    <t xml:space="preserve">Elaborar y socializar un procedimiento para el manejo de cheques </t>
  </si>
  <si>
    <t xml:space="preserve">Profesional de Tesoreria </t>
  </si>
  <si>
    <t>presuntas deficiencias en la supervision de contratos</t>
  </si>
  <si>
    <t>Posibilidad de afectacion reputacional por Investigaciones y Sanciones por parte de los Organos de Contro debido a presuntas deficiencias en la supervision de contratos</t>
  </si>
  <si>
    <t xml:space="preserve">     El riesgo afecta la imagen de de la entidad con efecto publicitario sostenido a nivel de sector administrativo, nivel departamental o municipal</t>
  </si>
  <si>
    <t>El profesional encargado de contratacion verifica con cada area el cumplimiento de las funciones designadas a los supervisores de acuerdo al articulo 83 de la ley 1474 de 2011 mediante seguimientos</t>
  </si>
  <si>
    <t>Realizar un seguimiento trimestral a una muestra aleatoria de 25% de los contratos suscritos en las diferentes areas de la Secretaría de Hacienda</t>
  </si>
  <si>
    <t xml:space="preserve">Profesional encargado </t>
  </si>
  <si>
    <t>Sanciones e investigaciones disciplinarias  de entes de control y vigilancia</t>
  </si>
  <si>
    <t>Incumplimiento en los términos de entrega oportuna a los requerimientos de los entes de control y vigilancia, de acuerdo a la competencia de la Secretaría de Hacienda</t>
  </si>
  <si>
    <t>Posibilidad de afectación económica y reputacional por sanciones e investigaciones disciplinarias de entes de control debido al Incumplimiento en los términos de entrega oportuna a los requerimientos de los entes de control y vigilancia, de acuerdo a la competencia de la Secretaría de Hacienda</t>
  </si>
  <si>
    <t>La persona encargada de realizar seguimiento a los requerimientos elevados por los entes de entes de control y vigilancia asignados a la secretaría de hacienda, verifica que la respuesta sea oportuna de conformidad con el plazo otorgado por el ente de control.</t>
  </si>
  <si>
    <t>Realizar un (01) informe semestral sobre el cumplimiento de las respuestas de los entes de control y vigilancia de competencia a la Secretaría de Hacienda, conforme a solicitudes asignadas a través Sistema Gestión de Solicitudes del Ciudadano - GSC</t>
  </si>
  <si>
    <r>
      <rPr>
        <b/>
        <sz val="11"/>
        <color theme="9" tint="-0.249977111117893"/>
        <rFont val="Arial Narrow"/>
        <family val="2"/>
      </rPr>
      <t xml:space="preserve">*Nota: </t>
    </r>
    <r>
      <rPr>
        <sz val="11"/>
        <color theme="1"/>
        <rFont val="Arial Narrow"/>
        <family val="2"/>
      </rPr>
      <t>La columna referencia se sugiere para mantener el consecutivo de riesgos, así el riesgo salga del mapa no existirá otro riesgo con el mismo número. Una entidad puede ir en el riesgo 150 pero tener 70 riesgos, lo que permite llevar una traza de los riesgos. Esta información la debe administrar la Oficina Asesora de Planeación o Gerencia de Riesgos.</t>
    </r>
  </si>
  <si>
    <t>Fuente:  Adaptado de Curso Riesgo Operativo Universidad del Rosario por Dirección de Gestión y Desempeño Institucional de Función Pública,  2020.</t>
  </si>
  <si>
    <t>Matriz de Calor Inherente</t>
  </si>
  <si>
    <t>Probabilidad</t>
  </si>
  <si>
    <t>Muy Alta
100%</t>
  </si>
  <si>
    <t>Extremo</t>
  </si>
  <si>
    <t>Alta
80%</t>
  </si>
  <si>
    <t>Alto</t>
  </si>
  <si>
    <t>Media
60%</t>
  </si>
  <si>
    <t>Moderado</t>
  </si>
  <si>
    <t>Baja
40%</t>
  </si>
  <si>
    <t>Bajo</t>
  </si>
  <si>
    <t>Muy Baja
20%</t>
  </si>
  <si>
    <t>Leve
20%</t>
  </si>
  <si>
    <t>Menor
40%</t>
  </si>
  <si>
    <t>Moderado
60%</t>
  </si>
  <si>
    <t>Mayor
80%</t>
  </si>
  <si>
    <t>Catastrófico
100%</t>
  </si>
  <si>
    <t xml:space="preserve"> Matriz de Calor Residual</t>
  </si>
  <si>
    <t>Tabla Criterios para definir el nivel de probabilidad</t>
  </si>
  <si>
    <t>Frecuencia de la Actividad</t>
  </si>
  <si>
    <t>Muy Baja</t>
  </si>
  <si>
    <t>La actividad que conlleva el riesgo se ejecuta como máximos 2 veces por año</t>
  </si>
  <si>
    <t>Baja</t>
  </si>
  <si>
    <t>La actividad que conlleva el riesgo se ejecuta de 3 a 24 veces por año</t>
  </si>
  <si>
    <t>Media</t>
  </si>
  <si>
    <t>La actividad que conlleva el riesgo se ejecuta de 24 a 500 veces por año</t>
  </si>
  <si>
    <t>Alta</t>
  </si>
  <si>
    <t>La actividad que conlleva el riesgo se ejecuta mínimo 500 veces al año y máximo 5000 veces por año</t>
  </si>
  <si>
    <t>Muy Alta</t>
  </si>
  <si>
    <t>La actividad que conlleva el riesgo se ejecuta más de 5000 veces por año</t>
  </si>
  <si>
    <t>Tabla Criterios para definir el nivel de impacto</t>
  </si>
  <si>
    <t>Afectación Económica (o presupuestal)</t>
  </si>
  <si>
    <t>Pérdida Reputacional</t>
  </si>
  <si>
    <t>Insignificante</t>
  </si>
  <si>
    <t>Leve 20%</t>
  </si>
  <si>
    <t xml:space="preserve">Afectación menor a 10 SMLMV </t>
  </si>
  <si>
    <t>El riesgo afecta la imagen de alguna área de la organización</t>
  </si>
  <si>
    <t>Menor</t>
  </si>
  <si>
    <t xml:space="preserve">Menor-40% </t>
  </si>
  <si>
    <t xml:space="preserve">Entre 10 y 50 SMLMV </t>
  </si>
  <si>
    <t>El riesgo afecta la imagen de la entidad internamente, de conocimiento general, nivel interno, de junta dircetiva y accionistas y/o de provedores</t>
  </si>
  <si>
    <t>Moderado 60%</t>
  </si>
  <si>
    <t xml:space="preserve">Entre 50 y 100 SMLMV </t>
  </si>
  <si>
    <t>El riesgo afecta la imagen de la entidad con algunos usuarios de relevancia frente al logro de los objetivos</t>
  </si>
  <si>
    <t>Mayor</t>
  </si>
  <si>
    <t>Mayor 80%</t>
  </si>
  <si>
    <t xml:space="preserve">Entre 100 y 500 SMLMV </t>
  </si>
  <si>
    <t>El riesgo afecta la imagen de de la entidad con efecto publicitario sostenido a nivel de sector administrativo, nivel departamental o municipal</t>
  </si>
  <si>
    <t>Catastrófico</t>
  </si>
  <si>
    <t>Catastrófico 100%</t>
  </si>
  <si>
    <t xml:space="preserve">Mayor a 500 SMLMV </t>
  </si>
  <si>
    <t>El riesgo afecta la imagen de la entidad a nivel nacional, con efecto publicitarios sostenible a nivel país</t>
  </si>
  <si>
    <t>Afectación_Económica_o_presupuestal</t>
  </si>
  <si>
    <t xml:space="preserve">     Afectación menor a 10 SMLMV .</t>
  </si>
  <si>
    <t xml:space="preserve">     El riesgo afecta la imagen de alguna área de la organización</t>
  </si>
  <si>
    <t>Pérdida_Reputacional</t>
  </si>
  <si>
    <t xml:space="preserve">     El riesgo afecta la imagen de la entidad internamente, de conocimiento general, nivel interno, de junta dircetiva y accionistas y/o de provedores</t>
  </si>
  <si>
    <t xml:space="preserve">     Entre 50 y 100 SMLMV </t>
  </si>
  <si>
    <t xml:space="preserve">     Entre 100 y 500 SMLMV </t>
  </si>
  <si>
    <t xml:space="preserve">     El riesgo afecta la imagen de la entidad a nivel nacional, con efecto publicitarios sostenible a nivel país</t>
  </si>
  <si>
    <t>Criterios</t>
  </si>
  <si>
    <t>Subcriterios</t>
  </si>
  <si>
    <t>Afectación Económica o presupuestal</t>
  </si>
  <si>
    <t>Afectación menor a 10 SMLMV .</t>
  </si>
  <si>
    <t>❌</t>
  </si>
  <si>
    <t>✔</t>
  </si>
  <si>
    <t>Tabla Atributos de para el diseño del control</t>
  </si>
  <si>
    <t>Características</t>
  </si>
  <si>
    <t>Descripción</t>
  </si>
  <si>
    <t>Peso</t>
  </si>
  <si>
    <t>Atributos de Eficiencia</t>
  </si>
  <si>
    <t>Va hacia las causas del riesgo, aseguran el resultado final esperado.</t>
  </si>
  <si>
    <t>Detectivo</t>
  </si>
  <si>
    <t>Detecta que algo ocurre y devuelve el proceso a los controles preventivos.
Se pueden generar reprocesos.</t>
  </si>
  <si>
    <t>Correctivo</t>
  </si>
  <si>
    <t>Dado que permiten reducir el impacto de la materialización del riesgo, tienen un costo en su implementación.</t>
  </si>
  <si>
    <t>Automático</t>
  </si>
  <si>
    <t>Son actividades de procesamiento o validación de información que se ejecutan por un sistema y/o aplicativo de manera automática sin la intervención de personas para su realización.</t>
  </si>
  <si>
    <t>Controles que son ejecutados por una persona., tiene implícito el error humano.</t>
  </si>
  <si>
    <r>
      <rPr>
        <b/>
        <sz val="12"/>
        <color theme="9" tint="-0.249977111117893"/>
        <rFont val="Arial Narrow"/>
        <family val="2"/>
      </rPr>
      <t>*</t>
    </r>
    <r>
      <rPr>
        <b/>
        <sz val="12"/>
        <rFont val="Arial Narrow"/>
        <family val="2"/>
      </rPr>
      <t>Atributos de</t>
    </r>
    <r>
      <rPr>
        <b/>
        <sz val="12"/>
        <color theme="9" tint="-0.249977111117893"/>
        <rFont val="Arial Narrow"/>
        <family val="2"/>
      </rPr>
      <t xml:space="preserve"> </t>
    </r>
    <r>
      <rPr>
        <b/>
        <sz val="12"/>
        <color rgb="FF000000"/>
        <rFont val="Arial Narrow"/>
        <family val="2"/>
      </rPr>
      <t>Formalización</t>
    </r>
  </si>
  <si>
    <t>Controles que están documentados en el proceso, ya sea en manuales, procedimientos, flujogramas o cualquier otro documento propio del proceso.</t>
  </si>
  <si>
    <t>-</t>
  </si>
  <si>
    <t>Sin Documentar</t>
  </si>
  <si>
    <t>Identifica a los controles que pese a que se ejecutan en el proceso no se encuentran documentados en ningún documento propio del proceso</t>
  </si>
  <si>
    <t>Este atributo identifica a los controles que se ejecutan siempre que se realiza la actividad originadora del riesgo.</t>
  </si>
  <si>
    <t>Aleatoria</t>
  </si>
  <si>
    <t>Este atributo identifica a los controles que no siempre se ejecutan cuando se realiza la actividad originadora del riesgo</t>
  </si>
  <si>
    <t>El control deja un registro que permite evidenciar la ejecución del control</t>
  </si>
  <si>
    <t>Sin Registro</t>
  </si>
  <si>
    <t>El control no deja registro de la ejecución del control</t>
  </si>
  <si>
    <r>
      <rPr>
        <b/>
        <sz val="12"/>
        <color theme="9" tint="-0.249977111117893"/>
        <rFont val="Arial Narrow"/>
        <family val="2"/>
      </rPr>
      <t>*Nota 1:</t>
    </r>
    <r>
      <rPr>
        <sz val="12"/>
        <color theme="1"/>
        <rFont val="Arial Narrow"/>
        <family val="2"/>
      </rPr>
      <t xml:space="preserve"> Los atributos de formalización se recogerán de manera informativa, con el fin de conocer el entorno del control y complementar el análisis con elementos cualitativos; éstos no tienen una incidencia directa en su efectividad. </t>
    </r>
  </si>
  <si>
    <t>Aceptar</t>
  </si>
  <si>
    <t>Económico</t>
  </si>
  <si>
    <t>Evitar</t>
  </si>
  <si>
    <t>Reducir (compartir)</t>
  </si>
  <si>
    <t>Plan de accion (solo para la opción reducir)</t>
  </si>
  <si>
    <t>Finalizado</t>
  </si>
  <si>
    <t>En curso</t>
  </si>
  <si>
    <t>Daños Activos Fisicos</t>
  </si>
  <si>
    <t>Fallas Tecnologicas</t>
  </si>
  <si>
    <t>Fraude Externo</t>
  </si>
  <si>
    <t>Fraude Interno</t>
  </si>
  <si>
    <t>Relaciones Laborales</t>
  </si>
  <si>
    <t>Usuarios, productos y practicas , organizacionales</t>
  </si>
  <si>
    <t>Registro Sustancial</t>
  </si>
  <si>
    <t>Registro Material</t>
  </si>
  <si>
    <t>Sin registro</t>
  </si>
  <si>
    <t>Reducir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</si>
</sst>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71">
    <font>
      <sz val="11"/>
      <color theme="1"/>
      <name val="Calibri"/>
      <family val="2"/>
      <scheme val="minor"/>
    </font>
    <font>
      <sz val="11"/>
      <color theme="1"/>
      <name val="Arial Narrow"/>
      <family val="2"/>
    </font>
    <font>
      <sz val="11"/>
      <name val="Arial Narrow"/>
      <family val="2"/>
    </font>
    <font>
      <sz val="10"/>
      <color rgb="FF000000"/>
      <name val="Arial Narrow"/>
      <family val="2"/>
    </font>
    <font>
      <b/>
      <sz val="11"/>
      <color theme="1"/>
      <name val="Arial Narrow"/>
      <family val="2"/>
    </font>
    <font>
      <sz val="10"/>
      <color theme="1"/>
      <name val="Calibri"/>
      <family val="2"/>
      <scheme val="minor"/>
    </font>
    <font>
      <sz val="10"/>
      <color theme="1"/>
      <name val="Arial Narrow"/>
      <family val="2"/>
    </font>
    <font>
      <b/>
      <sz val="11"/>
      <color theme="9" tint="-0.249977111117893"/>
      <name val="Arial Narrow"/>
      <family val="2"/>
    </font>
    <font>
      <sz val="14"/>
      <color theme="1"/>
      <name val="Arial Narrow"/>
      <family val="2"/>
    </font>
    <font>
      <sz val="18"/>
      <name val="Arial"/>
      <family val="2"/>
    </font>
    <font>
      <b/>
      <sz val="20"/>
      <color rgb="FF000000"/>
      <name val="Arial Narrow"/>
      <family val="2"/>
    </font>
    <font>
      <sz val="20"/>
      <color rgb="FF000000"/>
      <name val="Arial Narrow"/>
      <family val="2"/>
    </font>
    <font>
      <sz val="20"/>
      <color rgb="FFFFFFFF"/>
      <name val="Arial Narrow"/>
      <family val="2"/>
    </font>
    <font>
      <sz val="16"/>
      <color rgb="FF000000"/>
      <name val="Arial Narrow"/>
      <family val="2"/>
    </font>
    <font>
      <sz val="11"/>
      <color theme="0"/>
      <name val="Calibri"/>
      <family val="2"/>
      <scheme val="minor"/>
    </font>
    <font>
      <sz val="11"/>
      <color theme="1"/>
      <name val="Calibri"/>
      <family val="2"/>
      <scheme val="minor"/>
    </font>
    <font>
      <sz val="11"/>
      <name val="Calibri"/>
      <family val="2"/>
      <scheme val="minor"/>
    </font>
    <font>
      <sz val="16"/>
      <color theme="1"/>
      <name val="Calibri"/>
      <family val="2"/>
      <scheme val="minor"/>
    </font>
    <font>
      <sz val="28"/>
      <color theme="1"/>
      <name val="Calibri"/>
      <family val="2"/>
      <scheme val="minor"/>
    </font>
    <font>
      <b/>
      <sz val="40"/>
      <color rgb="FF000000"/>
      <name val="Calibri"/>
      <family val="2"/>
    </font>
    <font>
      <b/>
      <sz val="12"/>
      <color rgb="FF000000"/>
      <name val="Calibri"/>
      <family val="2"/>
    </font>
    <font>
      <b/>
      <sz val="28"/>
      <color rgb="FF000000"/>
      <name val="Calibri"/>
      <family val="2"/>
    </font>
    <font>
      <b/>
      <sz val="36"/>
      <color rgb="FF000000"/>
      <name val="Calibri"/>
      <family val="2"/>
    </font>
    <font>
      <sz val="18"/>
      <color theme="1"/>
      <name val="Arial Narrow"/>
      <family val="2"/>
    </font>
    <font>
      <b/>
      <sz val="18"/>
      <color rgb="FF000000"/>
      <name val="Calibri"/>
      <family val="2"/>
    </font>
    <font>
      <b/>
      <sz val="18"/>
      <color theme="1"/>
      <name val="Arial Narrow"/>
      <family val="2"/>
    </font>
    <font>
      <b/>
      <sz val="22"/>
      <color theme="1"/>
      <name val="Arial Narrow"/>
      <family val="2"/>
    </font>
    <font>
      <b/>
      <sz val="14"/>
      <color theme="1"/>
      <name val="Arial Narrow"/>
      <family val="2"/>
    </font>
    <font>
      <sz val="11"/>
      <color rgb="FFFF0000"/>
      <name val="Calibri"/>
      <family val="2"/>
      <scheme val="minor"/>
    </font>
    <font>
      <sz val="16"/>
      <color rgb="FFFF0000"/>
      <name val="Arial Narrow"/>
      <family val="2"/>
    </font>
    <font>
      <sz val="16"/>
      <color rgb="FFFF0000"/>
      <name val="Calibri"/>
      <family val="2"/>
      <scheme val="minor"/>
    </font>
    <font>
      <sz val="11"/>
      <color rgb="FF030303"/>
      <name val="Arial"/>
      <family val="2"/>
    </font>
    <font>
      <sz val="24"/>
      <name val="Arial"/>
      <family val="2"/>
    </font>
    <font>
      <b/>
      <sz val="24"/>
      <color rgb="FF000000"/>
      <name val="Arial Narrow"/>
      <family val="2"/>
    </font>
    <font>
      <sz val="26"/>
      <color rgb="FF000000"/>
      <name val="Arial Narrow"/>
      <family val="2"/>
    </font>
    <font>
      <sz val="26"/>
      <color rgb="FFFFFFFF"/>
      <name val="Arial Narrow"/>
      <family val="2"/>
    </font>
    <font>
      <sz val="12"/>
      <color theme="1"/>
      <name val="Arial Narrow"/>
      <family val="2"/>
    </font>
    <font>
      <sz val="12"/>
      <color theme="1"/>
      <name val="Calibri"/>
      <family val="2"/>
      <scheme val="minor"/>
    </font>
    <font>
      <b/>
      <sz val="12"/>
      <color rgb="FF000000"/>
      <name val="Arial Narrow"/>
      <family val="2"/>
    </font>
    <font>
      <sz val="12"/>
      <color rgb="FF000000"/>
      <name val="Arial Narrow"/>
      <family val="2"/>
    </font>
    <font>
      <b/>
      <sz val="12"/>
      <color theme="9" tint="-0.249977111117893"/>
      <name val="Arial Narrow"/>
      <family val="2"/>
    </font>
    <font>
      <b/>
      <sz val="14"/>
      <color rgb="FF000000"/>
      <name val="Arial Narrow"/>
      <family val="2"/>
    </font>
    <font>
      <sz val="24"/>
      <color theme="1"/>
      <name val="Arial Narrow"/>
      <family val="2"/>
    </font>
    <font>
      <b/>
      <sz val="24"/>
      <color rgb="FF000000"/>
      <name val="Calibri"/>
      <family val="2"/>
    </font>
    <font>
      <b/>
      <sz val="20"/>
      <color theme="1"/>
      <name val="Calibri"/>
      <family val="2"/>
      <scheme val="minor"/>
    </font>
    <font>
      <b/>
      <sz val="12"/>
      <name val="Arial Narrow"/>
      <family val="2"/>
    </font>
    <font>
      <b/>
      <sz val="26"/>
      <color theme="1"/>
      <name val="Arial Narrow"/>
      <family val="2"/>
    </font>
    <font>
      <b/>
      <sz val="9"/>
      <color theme="1"/>
      <name val="Arial Narrow"/>
      <family val="2"/>
    </font>
    <font>
      <sz val="10"/>
      <name val="Arial"/>
      <family val="2"/>
    </font>
    <font>
      <sz val="12"/>
      <name val="Times New Roman"/>
      <family val="1"/>
    </font>
    <font>
      <sz val="10"/>
      <name val="Arial Narrow"/>
      <family val="2"/>
    </font>
    <font>
      <b/>
      <sz val="14"/>
      <name val="Arial Narrow"/>
      <family val="2"/>
    </font>
    <font>
      <b/>
      <u/>
      <sz val="11"/>
      <name val="Arial Narrow"/>
      <family val="2"/>
    </font>
    <font>
      <b/>
      <sz val="11"/>
      <name val="Arial Narrow"/>
      <family val="2"/>
    </font>
    <font>
      <b/>
      <sz val="10"/>
      <name val="Arial Narrow"/>
      <family val="2"/>
    </font>
    <font>
      <b/>
      <sz val="9"/>
      <name val="Arial Narrow"/>
      <family val="2"/>
    </font>
    <font>
      <sz val="9"/>
      <name val="Arial Narrow"/>
      <family val="2"/>
    </font>
    <font>
      <b/>
      <sz val="9"/>
      <color theme="9" tint="-0.249977111117893"/>
      <name val="Arial Narrow"/>
      <family val="2"/>
    </font>
    <font>
      <b/>
      <sz val="12"/>
      <color theme="1"/>
      <name val="Arial Narrow"/>
      <family val="2"/>
    </font>
    <font>
      <sz val="12"/>
      <name val="Arial Narrow"/>
      <family val="2"/>
    </font>
    <font>
      <b/>
      <sz val="10"/>
      <color theme="6" tint="-0.249977111117893"/>
      <name val="Arial Narrow"/>
      <family val="2"/>
    </font>
    <font>
      <b/>
      <sz val="11"/>
      <name val="Calibri"/>
      <family val="2"/>
      <scheme val="minor"/>
    </font>
    <font>
      <b/>
      <sz val="12"/>
      <color rgb="FF000000"/>
      <name val="Arial"/>
      <family val="2"/>
    </font>
    <font>
      <b/>
      <sz val="14"/>
      <color rgb="FF000000"/>
      <name val="Arial"/>
      <family val="2"/>
    </font>
    <font>
      <sz val="11"/>
      <color theme="1"/>
      <name val="Arial"/>
      <family val="2"/>
    </font>
    <font>
      <sz val="9"/>
      <color theme="1"/>
      <name val="Arial"/>
      <family val="2"/>
    </font>
    <font>
      <sz val="11"/>
      <color rgb="FF000000"/>
      <name val="Arial Narrow"/>
      <family val="2"/>
    </font>
    <font>
      <b/>
      <sz val="28"/>
      <color theme="1"/>
      <name val="Arial Narrow"/>
      <family val="2"/>
    </font>
    <font>
      <b/>
      <sz val="10"/>
      <color theme="1"/>
      <name val="Arial Narrow"/>
      <family val="2"/>
    </font>
    <font>
      <b/>
      <sz val="10"/>
      <color rgb="FFFF0000"/>
      <name val="Arial Narrow"/>
      <family val="2"/>
    </font>
    <font>
      <sz val="10"/>
      <color rgb="FF000000"/>
      <name val="Arial Narrow"/>
      <charset val="1"/>
    </font>
  </fonts>
  <fills count="21">
    <fill>
      <patternFill patternType="none"/>
    </fill>
    <fill>
      <patternFill patternType="gray125"/>
    </fill>
    <fill>
      <patternFill patternType="solid">
        <fgColor theme="9" tint="0.59999389629810485"/>
        <bgColor indexed="64"/>
      </patternFill>
    </fill>
    <fill>
      <patternFill patternType="solid">
        <fgColor theme="0"/>
        <bgColor indexed="64"/>
      </patternFill>
    </fill>
    <fill>
      <patternFill patternType="solid">
        <fgColor rgb="FFFFFF66"/>
        <bgColor indexed="64"/>
      </patternFill>
    </fill>
    <fill>
      <patternFill patternType="solid">
        <fgColor rgb="FF92D050"/>
        <bgColor indexed="64"/>
      </patternFill>
    </fill>
    <fill>
      <patternFill patternType="solid">
        <fgColor rgb="FFBFBFBF"/>
        <bgColor indexed="64"/>
      </patternFill>
    </fill>
    <fill>
      <patternFill patternType="solid">
        <fgColor rgb="FF00B050"/>
        <bgColor indexed="64"/>
      </patternFill>
    </fill>
    <fill>
      <patternFill patternType="solid">
        <fgColor rgb="FFFFC000"/>
        <bgColor indexed="64"/>
      </patternFill>
    </fill>
    <fill>
      <patternFill patternType="solid">
        <fgColor rgb="FFFF0000"/>
        <bgColor indexed="64"/>
      </patternFill>
    </fill>
    <fill>
      <patternFill patternType="solid">
        <fgColor rgb="FFD9D9D9"/>
        <bgColor indexed="64"/>
      </patternFill>
    </fill>
    <fill>
      <patternFill patternType="solid">
        <fgColor rgb="FFE26B0A"/>
        <bgColor indexed="64"/>
      </patternFill>
    </fill>
    <fill>
      <patternFill patternType="solid">
        <fgColor rgb="FFC00000"/>
        <bgColor indexed="64"/>
      </patternFill>
    </fill>
    <fill>
      <patternFill patternType="solid">
        <fgColor rgb="FFFFFF00"/>
        <bgColor indexed="64"/>
      </patternFill>
    </fill>
    <fill>
      <patternFill patternType="solid">
        <fgColor theme="9" tint="0.79998168889431442"/>
        <bgColor indexed="64"/>
      </patternFill>
    </fill>
    <fill>
      <patternFill patternType="solid">
        <fgColor theme="6" tint="0.39997558519241921"/>
        <bgColor indexed="64"/>
      </patternFill>
    </fill>
    <fill>
      <patternFill patternType="solid">
        <fgColor theme="2" tint="-9.9978637043366805E-2"/>
        <bgColor indexed="64"/>
      </patternFill>
    </fill>
    <fill>
      <patternFill patternType="solid">
        <fgColor theme="6" tint="0.59999389629810485"/>
        <bgColor rgb="FF000000"/>
      </patternFill>
    </fill>
    <fill>
      <patternFill patternType="solid">
        <fgColor theme="0"/>
        <bgColor rgb="FF000000"/>
      </patternFill>
    </fill>
    <fill>
      <patternFill patternType="solid">
        <fgColor rgb="FFFFFFFF"/>
        <bgColor rgb="FF000000"/>
      </patternFill>
    </fill>
    <fill>
      <patternFill patternType="solid">
        <fgColor theme="6" tint="0.59999389629810485"/>
        <bgColor indexed="64"/>
      </patternFill>
    </fill>
  </fills>
  <borders count="114">
    <border>
      <left/>
      <right/>
      <top/>
      <bottom/>
      <diagonal/>
    </border>
    <border>
      <left style="dotted">
        <color rgb="FFF79646"/>
      </left>
      <right style="dotted">
        <color rgb="FFF79646"/>
      </right>
      <top style="dotted">
        <color rgb="FFF79646"/>
      </top>
      <bottom style="dotted">
        <color rgb="FFF79646"/>
      </bottom>
      <diagonal/>
    </border>
    <border>
      <left style="dashed">
        <color theme="9" tint="-0.24994659260841701"/>
      </left>
      <right style="dashed">
        <color theme="9" tint="-0.24994659260841701"/>
      </right>
      <top style="dashed">
        <color theme="9" tint="-0.24994659260841701"/>
      </top>
      <bottom style="dashed">
        <color theme="9" tint="-0.24994659260841701"/>
      </bottom>
      <diagonal/>
    </border>
    <border>
      <left style="dashed">
        <color theme="9" tint="-0.24994659260841701"/>
      </left>
      <right/>
      <top/>
      <bottom style="dashed">
        <color theme="9" tint="-0.24994659260841701"/>
      </bottom>
      <diagonal/>
    </border>
    <border>
      <left style="dashed">
        <color theme="9" tint="-0.24994659260841701"/>
      </left>
      <right style="dashed">
        <color theme="9" tint="-0.24994659260841701"/>
      </right>
      <top style="dashed">
        <color theme="9" tint="-0.24994659260841701"/>
      </top>
      <bottom/>
      <diagonal/>
    </border>
    <border>
      <left style="dashed">
        <color theme="9" tint="-0.24994659260841701"/>
      </left>
      <right style="dashed">
        <color theme="9" tint="-0.24994659260841701"/>
      </right>
      <top/>
      <bottom style="dashed">
        <color theme="9" tint="-0.24994659260841701"/>
      </bottom>
      <diagonal/>
    </border>
    <border>
      <left style="dashed">
        <color theme="9" tint="-0.24994659260841701"/>
      </left>
      <right/>
      <top style="dashed">
        <color theme="9" tint="-0.24994659260841701"/>
      </top>
      <bottom style="dashed">
        <color theme="9" tint="-0.24994659260841701"/>
      </bottom>
      <diagonal/>
    </border>
    <border>
      <left/>
      <right style="dashed">
        <color theme="9" tint="-0.24994659260841701"/>
      </right>
      <top style="dashed">
        <color theme="9" tint="-0.24994659260841701"/>
      </top>
      <bottom style="dashed">
        <color theme="9" tint="-0.24994659260841701"/>
      </bottom>
      <diagonal/>
    </border>
    <border>
      <left style="dashed">
        <color theme="9" tint="-0.24994659260841701"/>
      </left>
      <right style="dashed">
        <color theme="9" tint="-0.24994659260841701"/>
      </right>
      <top/>
      <bottom/>
      <diagonal/>
    </border>
    <border>
      <left style="dashed">
        <color theme="9" tint="-0.24994659260841701"/>
      </left>
      <right/>
      <top/>
      <bottom/>
      <diagonal/>
    </border>
    <border>
      <left/>
      <right/>
      <top style="dashed">
        <color theme="9" tint="-0.24994659260841701"/>
      </top>
      <bottom style="dashed">
        <color theme="9" tint="-0.24994659260841701"/>
      </bottom>
      <diagonal/>
    </border>
    <border>
      <left style="dotted">
        <color rgb="FFF79646"/>
      </left>
      <right style="dotted">
        <color rgb="FFF79646"/>
      </right>
      <top/>
      <bottom style="dotted">
        <color rgb="FFF79646"/>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right/>
      <top style="medium">
        <color indexed="64"/>
      </top>
      <bottom/>
      <diagonal/>
    </border>
    <border>
      <left style="medium">
        <color theme="0"/>
      </left>
      <right/>
      <top style="medium">
        <color theme="0"/>
      </top>
      <bottom/>
      <diagonal/>
    </border>
    <border>
      <left/>
      <right/>
      <top style="medium">
        <color theme="0"/>
      </top>
      <bottom/>
      <diagonal/>
    </border>
    <border>
      <left/>
      <right style="medium">
        <color theme="0"/>
      </right>
      <top style="medium">
        <color theme="0"/>
      </top>
      <bottom/>
      <diagonal/>
    </border>
    <border>
      <left style="medium">
        <color theme="0"/>
      </left>
      <right/>
      <top/>
      <bottom/>
      <diagonal/>
    </border>
    <border>
      <left/>
      <right style="medium">
        <color theme="0"/>
      </right>
      <top/>
      <bottom/>
      <diagonal/>
    </border>
    <border>
      <left style="medium">
        <color theme="0"/>
      </left>
      <right/>
      <top/>
      <bottom style="medium">
        <color theme="0"/>
      </bottom>
      <diagonal/>
    </border>
    <border>
      <left/>
      <right/>
      <top/>
      <bottom style="medium">
        <color theme="0"/>
      </bottom>
      <diagonal/>
    </border>
    <border>
      <left/>
      <right style="medium">
        <color theme="0"/>
      </right>
      <top/>
      <bottom style="medium">
        <color theme="0"/>
      </bottom>
      <diagonal/>
    </border>
    <border>
      <left style="dashed">
        <color theme="9" tint="-0.24994659260841701"/>
      </left>
      <right/>
      <top style="dashed">
        <color theme="9" tint="-0.24994659260841701"/>
      </top>
      <bottom/>
      <diagonal/>
    </border>
    <border>
      <left/>
      <right/>
      <top style="dashed">
        <color theme="9" tint="-0.24994659260841701"/>
      </top>
      <bottom/>
      <diagonal/>
    </border>
    <border>
      <left/>
      <right style="dashed">
        <color theme="9" tint="-0.24994659260841701"/>
      </right>
      <top style="dashed">
        <color theme="9" tint="-0.24994659260841701"/>
      </top>
      <bottom/>
      <diagonal/>
    </border>
    <border>
      <left/>
      <right/>
      <top/>
      <bottom style="dashed">
        <color theme="9" tint="-0.24994659260841701"/>
      </bottom>
      <diagonal/>
    </border>
    <border>
      <left/>
      <right style="dashed">
        <color theme="9" tint="-0.24994659260841701"/>
      </right>
      <top/>
      <bottom style="dashed">
        <color theme="9" tint="-0.2499465926084170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top style="thin">
        <color auto="1"/>
      </top>
      <bottom/>
      <diagonal/>
    </border>
    <border>
      <left/>
      <right style="medium">
        <color indexed="64"/>
      </right>
      <top style="thin">
        <color indexed="64"/>
      </top>
      <bottom/>
      <diagonal/>
    </border>
    <border>
      <left style="thin">
        <color theme="0"/>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double">
        <color indexed="64"/>
      </right>
      <top style="thin">
        <color indexed="64"/>
      </top>
      <bottom style="hair">
        <color indexed="64"/>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auto="1"/>
      </left>
      <right/>
      <top style="hair">
        <color auto="1"/>
      </top>
      <bottom style="hair">
        <color auto="1"/>
      </bottom>
      <diagonal/>
    </border>
    <border>
      <left/>
      <right style="double">
        <color indexed="64"/>
      </right>
      <top style="hair">
        <color indexed="64"/>
      </top>
      <bottom style="hair">
        <color indexed="64"/>
      </bottom>
      <diagonal/>
    </border>
    <border>
      <left style="hair">
        <color indexed="64"/>
      </left>
      <right/>
      <top style="hair">
        <color indexed="64"/>
      </top>
      <bottom style="double">
        <color indexed="64"/>
      </bottom>
      <diagonal/>
    </border>
    <border>
      <left/>
      <right style="double">
        <color indexed="64"/>
      </right>
      <top style="hair">
        <color indexed="64"/>
      </top>
      <bottom style="double">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double">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top style="hair">
        <color indexed="64"/>
      </top>
      <bottom style="double">
        <color indexed="64"/>
      </bottom>
      <diagonal/>
    </border>
    <border>
      <left/>
      <right style="hair">
        <color indexed="64"/>
      </right>
      <top style="hair">
        <color indexed="64"/>
      </top>
      <bottom style="double">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style="double">
        <color indexed="64"/>
      </left>
      <right/>
      <top style="double">
        <color indexed="64"/>
      </top>
      <bottom style="thin">
        <color indexed="64"/>
      </bottom>
      <diagonal/>
    </border>
    <border>
      <left/>
      <right style="thin">
        <color theme="0"/>
      </right>
      <top style="double">
        <color indexed="64"/>
      </top>
      <bottom style="thin">
        <color indexed="64"/>
      </bottom>
      <diagonal/>
    </border>
    <border>
      <left style="hair">
        <color indexed="64"/>
      </left>
      <right style="thin">
        <color indexed="64"/>
      </right>
      <top style="thin">
        <color indexed="64"/>
      </top>
      <bottom style="hair">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thin">
        <color indexed="64"/>
      </left>
      <right/>
      <top style="thin">
        <color indexed="64"/>
      </top>
      <bottom style="thin">
        <color indexed="64"/>
      </bottom>
      <diagonal/>
    </border>
    <border>
      <left style="double">
        <color indexed="64"/>
      </left>
      <right style="hair">
        <color indexed="64"/>
      </right>
      <top style="thin">
        <color indexed="64"/>
      </top>
      <bottom style="double">
        <color indexed="64"/>
      </bottom>
      <diagonal/>
    </border>
    <border>
      <left style="hair">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double">
        <color indexed="64"/>
      </right>
      <top style="thin">
        <color indexed="64"/>
      </top>
      <bottom style="double">
        <color indexed="64"/>
      </bottom>
      <diagonal/>
    </border>
    <border>
      <left style="medium">
        <color indexed="64"/>
      </left>
      <right style="double">
        <color indexed="64"/>
      </right>
      <top/>
      <bottom/>
      <diagonal/>
    </border>
    <border>
      <left/>
      <right/>
      <top style="double">
        <color indexed="64"/>
      </top>
      <bottom style="thin">
        <color indexed="64"/>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thin">
        <color indexed="64"/>
      </bottom>
      <diagonal/>
    </border>
    <border>
      <left/>
      <right style="double">
        <color indexed="64"/>
      </right>
      <top/>
      <bottom style="thin">
        <color indexed="64"/>
      </bottom>
      <diagonal/>
    </border>
    <border>
      <left/>
      <right style="hair">
        <color indexed="64"/>
      </right>
      <top style="thin">
        <color indexed="64"/>
      </top>
      <bottom style="hair">
        <color indexed="64"/>
      </bottom>
      <diagonal/>
    </border>
    <border>
      <left style="hair">
        <color indexed="64"/>
      </left>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auto="1"/>
      </right>
      <top style="medium">
        <color auto="1"/>
      </top>
      <bottom style="thin">
        <color auto="1"/>
      </bottom>
      <diagonal/>
    </border>
    <border>
      <left style="medium">
        <color indexed="64"/>
      </left>
      <right/>
      <top style="thin">
        <color indexed="64"/>
      </top>
      <bottom style="thin">
        <color indexed="64"/>
      </bottom>
      <diagonal/>
    </border>
    <border>
      <left/>
      <right style="medium">
        <color auto="1"/>
      </right>
      <top style="thin">
        <color auto="1"/>
      </top>
      <bottom style="thin">
        <color auto="1"/>
      </bottom>
      <diagonal/>
    </border>
    <border>
      <left/>
      <right style="thin">
        <color auto="1"/>
      </right>
      <top style="thin">
        <color auto="1"/>
      </top>
      <bottom style="thin">
        <color auto="1"/>
      </bottom>
      <diagonal/>
    </border>
    <border>
      <left/>
      <right style="thin">
        <color auto="1"/>
      </right>
      <top style="thin">
        <color auto="1"/>
      </top>
      <bottom style="medium">
        <color auto="1"/>
      </bottom>
      <diagonal/>
    </border>
    <border>
      <left style="medium">
        <color indexed="64"/>
      </left>
      <right/>
      <top style="thin">
        <color indexed="64"/>
      </top>
      <bottom style="medium">
        <color indexed="64"/>
      </bottom>
      <diagonal/>
    </border>
    <border>
      <left/>
      <right style="dashed">
        <color theme="9" tint="-0.24994659260841701"/>
      </right>
      <top/>
      <bottom/>
      <diagonal/>
    </border>
  </borders>
  <cellStyleXfs count="5">
    <xf numFmtId="0" fontId="0" fillId="0" borderId="0"/>
    <xf numFmtId="9" fontId="15" fillId="0" borderId="0" applyFont="0" applyFill="0" applyBorder="0" applyAlignment="0" applyProtection="0"/>
    <xf numFmtId="0" fontId="48" fillId="0" borderId="0"/>
    <xf numFmtId="0" fontId="49" fillId="0" borderId="0"/>
    <xf numFmtId="0" fontId="5" fillId="0" borderId="0"/>
  </cellStyleXfs>
  <cellXfs count="600">
    <xf numFmtId="0" fontId="0" fillId="0" borderId="0" xfId="0"/>
    <xf numFmtId="0" fontId="1" fillId="0" borderId="0" xfId="0" applyFont="1"/>
    <xf numFmtId="0" fontId="1" fillId="0" borderId="0" xfId="0" applyFont="1" applyAlignment="1">
      <alignment horizontal="center" vertical="center"/>
    </xf>
    <xf numFmtId="0" fontId="1" fillId="0" borderId="0" xfId="0" applyFont="1" applyAlignment="1">
      <alignment vertical="center"/>
    </xf>
    <xf numFmtId="0" fontId="4" fillId="2" borderId="0" xfId="0" applyFont="1" applyFill="1" applyAlignment="1">
      <alignment horizontal="center" vertical="center"/>
    </xf>
    <xf numFmtId="0" fontId="1" fillId="0" borderId="0" xfId="0" applyFont="1" applyAlignment="1">
      <alignment horizontal="center"/>
    </xf>
    <xf numFmtId="0" fontId="1" fillId="0" borderId="2" xfId="0" applyFont="1" applyBorder="1" applyAlignment="1">
      <alignment horizontal="center" vertical="center"/>
    </xf>
    <xf numFmtId="0" fontId="4" fillId="2" borderId="2" xfId="0" applyFont="1" applyFill="1" applyBorder="1" applyAlignment="1">
      <alignment horizontal="center" vertical="center" textRotation="90"/>
    </xf>
    <xf numFmtId="0" fontId="1" fillId="3" borderId="0" xfId="0" applyFont="1" applyFill="1"/>
    <xf numFmtId="0" fontId="5" fillId="0" borderId="0" xfId="0" applyFont="1"/>
    <xf numFmtId="0" fontId="3" fillId="0" borderId="1" xfId="0" applyFont="1" applyBorder="1" applyAlignment="1">
      <alignment horizontal="left" vertical="center" wrapText="1" indent="1" readingOrder="1"/>
    </xf>
    <xf numFmtId="0" fontId="9" fillId="0" borderId="0" xfId="0" applyFont="1" applyAlignment="1">
      <alignment horizontal="center" vertical="center" wrapText="1"/>
    </xf>
    <xf numFmtId="0" fontId="10" fillId="6" borderId="0" xfId="0" applyFont="1" applyFill="1" applyAlignment="1">
      <alignment horizontal="center" vertical="center" wrapText="1" readingOrder="1"/>
    </xf>
    <xf numFmtId="0" fontId="11" fillId="5" borderId="11" xfId="0" applyFont="1" applyFill="1" applyBorder="1" applyAlignment="1">
      <alignment horizontal="center" vertical="center" wrapText="1" readingOrder="1"/>
    </xf>
    <xf numFmtId="0" fontId="11" fillId="0" borderId="11" xfId="0" applyFont="1" applyBorder="1" applyAlignment="1">
      <alignment horizontal="justify" vertical="center" wrapText="1" readingOrder="1"/>
    </xf>
    <xf numFmtId="9" fontId="11" fillId="0" borderId="11" xfId="0" applyNumberFormat="1" applyFont="1" applyBorder="1" applyAlignment="1">
      <alignment horizontal="center" vertical="center" wrapText="1" readingOrder="1"/>
    </xf>
    <xf numFmtId="0" fontId="11" fillId="7" borderId="1" xfId="0" applyFont="1" applyFill="1" applyBorder="1" applyAlignment="1">
      <alignment horizontal="center" vertical="center" wrapText="1" readingOrder="1"/>
    </xf>
    <xf numFmtId="0" fontId="11" fillId="0" borderId="1" xfId="0" applyFont="1" applyBorder="1" applyAlignment="1">
      <alignment horizontal="justify" vertical="center" wrapText="1" readingOrder="1"/>
    </xf>
    <xf numFmtId="9" fontId="11" fillId="0" borderId="1" xfId="0" applyNumberFormat="1" applyFont="1" applyBorder="1" applyAlignment="1">
      <alignment horizontal="center" vertical="center" wrapText="1" readingOrder="1"/>
    </xf>
    <xf numFmtId="0" fontId="11" fillId="4" borderId="1" xfId="0" applyFont="1" applyFill="1" applyBorder="1" applyAlignment="1">
      <alignment horizontal="center" vertical="center" wrapText="1" readingOrder="1"/>
    </xf>
    <xf numFmtId="0" fontId="11" fillId="8" borderId="1" xfId="0" applyFont="1" applyFill="1" applyBorder="1" applyAlignment="1">
      <alignment horizontal="center" vertical="center" wrapText="1" readingOrder="1"/>
    </xf>
    <xf numFmtId="0" fontId="12" fillId="9" borderId="1" xfId="0" applyFont="1" applyFill="1" applyBorder="1" applyAlignment="1">
      <alignment horizontal="center" vertical="center" wrapText="1" readingOrder="1"/>
    </xf>
    <xf numFmtId="0" fontId="16" fillId="0" borderId="0" xfId="0" applyFont="1"/>
    <xf numFmtId="0" fontId="14" fillId="0" borderId="0" xfId="0" applyFont="1"/>
    <xf numFmtId="0" fontId="4" fillId="0" borderId="0" xfId="0" applyFont="1" applyAlignment="1">
      <alignment horizontal="left" vertical="center"/>
    </xf>
    <xf numFmtId="0" fontId="4" fillId="3" borderId="0" xfId="0" applyFont="1" applyFill="1" applyAlignment="1">
      <alignment horizontal="center" vertical="center"/>
    </xf>
    <xf numFmtId="0" fontId="1" fillId="3" borderId="0" xfId="0" applyFont="1" applyFill="1" applyAlignment="1">
      <alignment vertical="center"/>
    </xf>
    <xf numFmtId="0" fontId="1" fillId="3" borderId="0" xfId="0" applyFont="1" applyFill="1" applyAlignment="1">
      <alignment horizontal="center"/>
    </xf>
    <xf numFmtId="0" fontId="1" fillId="3" borderId="0" xfId="0" applyFont="1" applyFill="1" applyAlignment="1">
      <alignment horizontal="center" vertical="center"/>
    </xf>
    <xf numFmtId="0" fontId="1" fillId="3" borderId="0" xfId="0" applyFont="1" applyFill="1" applyAlignment="1">
      <alignment horizontal="left" vertical="center"/>
    </xf>
    <xf numFmtId="0" fontId="29" fillId="0" borderId="0" xfId="0" applyFont="1" applyAlignment="1">
      <alignment vertical="center"/>
    </xf>
    <xf numFmtId="0" fontId="30" fillId="0" borderId="0" xfId="0" applyFont="1"/>
    <xf numFmtId="0" fontId="28" fillId="0" borderId="0" xfId="0" applyFont="1"/>
    <xf numFmtId="0" fontId="0" fillId="0" borderId="0" xfId="0" pivotButton="1"/>
    <xf numFmtId="0" fontId="13" fillId="0" borderId="0" xfId="0" applyFont="1" applyAlignment="1">
      <alignment horizontal="justify" vertical="center" wrapText="1" readingOrder="1"/>
    </xf>
    <xf numFmtId="0" fontId="31" fillId="0" borderId="0" xfId="0" applyFont="1"/>
    <xf numFmtId="0" fontId="33" fillId="6" borderId="0" xfId="0" applyFont="1" applyFill="1" applyAlignment="1">
      <alignment horizontal="center" vertical="center" wrapText="1" readingOrder="1"/>
    </xf>
    <xf numFmtId="0" fontId="34" fillId="0" borderId="11" xfId="0" applyFont="1" applyBorder="1" applyAlignment="1">
      <alignment horizontal="justify" vertical="center" wrapText="1" readingOrder="1"/>
    </xf>
    <xf numFmtId="0" fontId="34" fillId="0" borderId="1" xfId="0" applyFont="1" applyBorder="1" applyAlignment="1">
      <alignment horizontal="justify" vertical="center" wrapText="1" readingOrder="1"/>
    </xf>
    <xf numFmtId="0" fontId="34" fillId="5" borderId="11" xfId="0" applyFont="1" applyFill="1" applyBorder="1" applyAlignment="1">
      <alignment horizontal="center" vertical="center" wrapText="1" readingOrder="1"/>
    </xf>
    <xf numFmtId="0" fontId="34" fillId="7" borderId="1" xfId="0" applyFont="1" applyFill="1" applyBorder="1" applyAlignment="1">
      <alignment horizontal="center" vertical="center" wrapText="1" readingOrder="1"/>
    </xf>
    <xf numFmtId="0" fontId="34" fillId="4" borderId="1" xfId="0" applyFont="1" applyFill="1" applyBorder="1" applyAlignment="1">
      <alignment horizontal="center" vertical="center" wrapText="1" readingOrder="1"/>
    </xf>
    <xf numFmtId="0" fontId="34" fillId="8" borderId="1" xfId="0" applyFont="1" applyFill="1" applyBorder="1" applyAlignment="1">
      <alignment horizontal="center" vertical="center" wrapText="1" readingOrder="1"/>
    </xf>
    <xf numFmtId="0" fontId="35" fillId="9" borderId="1" xfId="0" applyFont="1" applyFill="1" applyBorder="1" applyAlignment="1">
      <alignment horizontal="center" vertical="center" wrapText="1" readingOrder="1"/>
    </xf>
    <xf numFmtId="0" fontId="34" fillId="0" borderId="11" xfId="0" applyFont="1" applyBorder="1" applyAlignment="1">
      <alignment horizontal="center" vertical="center" wrapText="1" readingOrder="1"/>
    </xf>
    <xf numFmtId="0" fontId="34" fillId="0" borderId="1" xfId="0" applyFont="1" applyBorder="1" applyAlignment="1">
      <alignment horizontal="center" vertical="center" wrapText="1" readingOrder="1"/>
    </xf>
    <xf numFmtId="0" fontId="20" fillId="11" borderId="12" xfId="0" applyFont="1" applyFill="1" applyBorder="1" applyAlignment="1" applyProtection="1">
      <alignment horizontal="center" vertical="center" wrapText="1" readingOrder="1"/>
      <protection hidden="1"/>
    </xf>
    <xf numFmtId="0" fontId="20" fillId="11" borderId="19" xfId="0" applyFont="1" applyFill="1" applyBorder="1" applyAlignment="1" applyProtection="1">
      <alignment horizontal="center" vertical="center" wrapText="1" readingOrder="1"/>
      <protection hidden="1"/>
    </xf>
    <xf numFmtId="0" fontId="20" fillId="11" borderId="13" xfId="0" applyFont="1" applyFill="1" applyBorder="1" applyAlignment="1" applyProtection="1">
      <alignment horizontal="center" vertical="center" wrapText="1" readingOrder="1"/>
      <protection hidden="1"/>
    </xf>
    <xf numFmtId="0" fontId="20" fillId="12" borderId="12" xfId="0" applyFont="1" applyFill="1" applyBorder="1" applyAlignment="1" applyProtection="1">
      <alignment horizontal="center" wrapText="1" readingOrder="1"/>
      <protection hidden="1"/>
    </xf>
    <xf numFmtId="0" fontId="20" fillId="12" borderId="19" xfId="0" applyFont="1" applyFill="1" applyBorder="1" applyAlignment="1" applyProtection="1">
      <alignment horizontal="center" wrapText="1" readingOrder="1"/>
      <protection hidden="1"/>
    </xf>
    <xf numFmtId="0" fontId="20" fillId="12" borderId="13" xfId="0" applyFont="1" applyFill="1" applyBorder="1" applyAlignment="1" applyProtection="1">
      <alignment horizontal="center" wrapText="1" readingOrder="1"/>
      <protection hidden="1"/>
    </xf>
    <xf numFmtId="0" fontId="20" fillId="11" borderId="14" xfId="0" applyFont="1" applyFill="1" applyBorder="1" applyAlignment="1" applyProtection="1">
      <alignment horizontal="center" vertical="center" wrapText="1" readingOrder="1"/>
      <protection hidden="1"/>
    </xf>
    <xf numFmtId="0" fontId="20" fillId="11" borderId="0" xfId="0" applyFont="1" applyFill="1" applyAlignment="1" applyProtection="1">
      <alignment horizontal="center" vertical="center" wrapText="1" readingOrder="1"/>
      <protection hidden="1"/>
    </xf>
    <xf numFmtId="0" fontId="20" fillId="11" borderId="15" xfId="0" applyFont="1" applyFill="1" applyBorder="1" applyAlignment="1" applyProtection="1">
      <alignment horizontal="center" vertical="center" wrapText="1" readingOrder="1"/>
      <protection hidden="1"/>
    </xf>
    <xf numFmtId="0" fontId="20" fillId="12" borderId="14" xfId="0" applyFont="1" applyFill="1" applyBorder="1" applyAlignment="1" applyProtection="1">
      <alignment horizontal="center" wrapText="1" readingOrder="1"/>
      <protection hidden="1"/>
    </xf>
    <xf numFmtId="0" fontId="20" fillId="12" borderId="0" xfId="0" applyFont="1" applyFill="1" applyAlignment="1" applyProtection="1">
      <alignment horizontal="center" wrapText="1" readingOrder="1"/>
      <protection hidden="1"/>
    </xf>
    <xf numFmtId="0" fontId="20" fillId="12" borderId="15" xfId="0" applyFont="1" applyFill="1" applyBorder="1" applyAlignment="1" applyProtection="1">
      <alignment horizontal="center" wrapText="1" readingOrder="1"/>
      <protection hidden="1"/>
    </xf>
    <xf numFmtId="0" fontId="20" fillId="11" borderId="16" xfId="0" applyFont="1" applyFill="1" applyBorder="1" applyAlignment="1" applyProtection="1">
      <alignment horizontal="center" vertical="center" wrapText="1" readingOrder="1"/>
      <protection hidden="1"/>
    </xf>
    <xf numFmtId="0" fontId="20" fillId="11" borderId="18" xfId="0" applyFont="1" applyFill="1" applyBorder="1" applyAlignment="1" applyProtection="1">
      <alignment horizontal="center" vertical="center" wrapText="1" readingOrder="1"/>
      <protection hidden="1"/>
    </xf>
    <xf numFmtId="0" fontId="20" fillId="11" borderId="17" xfId="0" applyFont="1" applyFill="1" applyBorder="1" applyAlignment="1" applyProtection="1">
      <alignment horizontal="center" vertical="center" wrapText="1" readingOrder="1"/>
      <protection hidden="1"/>
    </xf>
    <xf numFmtId="0" fontId="20" fillId="12" borderId="16" xfId="0" applyFont="1" applyFill="1" applyBorder="1" applyAlignment="1" applyProtection="1">
      <alignment horizontal="center" wrapText="1" readingOrder="1"/>
      <protection hidden="1"/>
    </xf>
    <xf numFmtId="0" fontId="20" fillId="12" borderId="18" xfId="0" applyFont="1" applyFill="1" applyBorder="1" applyAlignment="1" applyProtection="1">
      <alignment horizontal="center" wrapText="1" readingOrder="1"/>
      <protection hidden="1"/>
    </xf>
    <xf numFmtId="0" fontId="20" fillId="12" borderId="17" xfId="0" applyFont="1" applyFill="1" applyBorder="1" applyAlignment="1" applyProtection="1">
      <alignment horizontal="center" wrapText="1" readingOrder="1"/>
      <protection hidden="1"/>
    </xf>
    <xf numFmtId="0" fontId="20" fillId="13" borderId="12" xfId="0" applyFont="1" applyFill="1" applyBorder="1" applyAlignment="1" applyProtection="1">
      <alignment horizontal="center" wrapText="1" readingOrder="1"/>
      <protection hidden="1"/>
    </xf>
    <xf numFmtId="0" fontId="20" fillId="13" borderId="19" xfId="0" applyFont="1" applyFill="1" applyBorder="1" applyAlignment="1" applyProtection="1">
      <alignment horizontal="center" wrapText="1" readingOrder="1"/>
      <protection hidden="1"/>
    </xf>
    <xf numFmtId="0" fontId="20" fillId="13" borderId="13" xfId="0" applyFont="1" applyFill="1" applyBorder="1" applyAlignment="1" applyProtection="1">
      <alignment horizontal="center" wrapText="1" readingOrder="1"/>
      <protection hidden="1"/>
    </xf>
    <xf numFmtId="0" fontId="20" fillId="13" borderId="14" xfId="0" applyFont="1" applyFill="1" applyBorder="1" applyAlignment="1" applyProtection="1">
      <alignment horizontal="center" wrapText="1" readingOrder="1"/>
      <protection hidden="1"/>
    </xf>
    <xf numFmtId="0" fontId="20" fillId="13" borderId="0" xfId="0" applyFont="1" applyFill="1" applyAlignment="1" applyProtection="1">
      <alignment horizontal="center" wrapText="1" readingOrder="1"/>
      <protection hidden="1"/>
    </xf>
    <xf numFmtId="0" fontId="20" fillId="13" borderId="15" xfId="0" applyFont="1" applyFill="1" applyBorder="1" applyAlignment="1" applyProtection="1">
      <alignment horizontal="center" wrapText="1" readingOrder="1"/>
      <protection hidden="1"/>
    </xf>
    <xf numFmtId="0" fontId="20" fillId="13" borderId="16" xfId="0" applyFont="1" applyFill="1" applyBorder="1" applyAlignment="1" applyProtection="1">
      <alignment horizontal="center" wrapText="1" readingOrder="1"/>
      <protection hidden="1"/>
    </xf>
    <xf numFmtId="0" fontId="20" fillId="13" borderId="18" xfId="0" applyFont="1" applyFill="1" applyBorder="1" applyAlignment="1" applyProtection="1">
      <alignment horizontal="center" wrapText="1" readingOrder="1"/>
      <protection hidden="1"/>
    </xf>
    <xf numFmtId="0" fontId="20" fillId="13" borderId="17" xfId="0" applyFont="1" applyFill="1" applyBorder="1" applyAlignment="1" applyProtection="1">
      <alignment horizontal="center" wrapText="1" readingOrder="1"/>
      <protection hidden="1"/>
    </xf>
    <xf numFmtId="0" fontId="20" fillId="5" borderId="12" xfId="0" applyFont="1" applyFill="1" applyBorder="1" applyAlignment="1" applyProtection="1">
      <alignment horizontal="center" wrapText="1" readingOrder="1"/>
      <protection hidden="1"/>
    </xf>
    <xf numFmtId="0" fontId="20" fillId="5" borderId="19" xfId="0" applyFont="1" applyFill="1" applyBorder="1" applyAlignment="1" applyProtection="1">
      <alignment horizontal="center" wrapText="1" readingOrder="1"/>
      <protection hidden="1"/>
    </xf>
    <xf numFmtId="0" fontId="20" fillId="5" borderId="13" xfId="0" applyFont="1" applyFill="1" applyBorder="1" applyAlignment="1" applyProtection="1">
      <alignment horizontal="center" wrapText="1" readingOrder="1"/>
      <protection hidden="1"/>
    </xf>
    <xf numFmtId="0" fontId="20" fillId="5" borderId="14" xfId="0" applyFont="1" applyFill="1" applyBorder="1" applyAlignment="1" applyProtection="1">
      <alignment horizontal="center" wrapText="1" readingOrder="1"/>
      <protection hidden="1"/>
    </xf>
    <xf numFmtId="0" fontId="20" fillId="5" borderId="0" xfId="0" applyFont="1" applyFill="1" applyAlignment="1" applyProtection="1">
      <alignment horizontal="center" wrapText="1" readingOrder="1"/>
      <protection hidden="1"/>
    </xf>
    <xf numFmtId="0" fontId="20" fillId="5" borderId="15" xfId="0" applyFont="1" applyFill="1" applyBorder="1" applyAlignment="1" applyProtection="1">
      <alignment horizontal="center" wrapText="1" readingOrder="1"/>
      <protection hidden="1"/>
    </xf>
    <xf numFmtId="0" fontId="20" fillId="5" borderId="16" xfId="0" applyFont="1" applyFill="1" applyBorder="1" applyAlignment="1" applyProtection="1">
      <alignment horizontal="center" wrapText="1" readingOrder="1"/>
      <protection hidden="1"/>
    </xf>
    <xf numFmtId="0" fontId="20" fillId="5" borderId="18" xfId="0" applyFont="1" applyFill="1" applyBorder="1" applyAlignment="1" applyProtection="1">
      <alignment horizontal="center" wrapText="1" readingOrder="1"/>
      <protection hidden="1"/>
    </xf>
    <xf numFmtId="0" fontId="20" fillId="5" borderId="17" xfId="0" applyFont="1" applyFill="1" applyBorder="1" applyAlignment="1" applyProtection="1">
      <alignment horizontal="center" wrapText="1" readingOrder="1"/>
      <protection hidden="1"/>
    </xf>
    <xf numFmtId="0" fontId="24" fillId="13" borderId="19" xfId="0" applyFont="1" applyFill="1" applyBorder="1" applyAlignment="1" applyProtection="1">
      <alignment horizontal="center" wrapText="1" readingOrder="1"/>
      <protection hidden="1"/>
    </xf>
    <xf numFmtId="0" fontId="0" fillId="3" borderId="0" xfId="0" applyFill="1"/>
    <xf numFmtId="0" fontId="17" fillId="3" borderId="0" xfId="0" applyFont="1" applyFill="1" applyAlignment="1">
      <alignment vertical="center"/>
    </xf>
    <xf numFmtId="0" fontId="5" fillId="3" borderId="0" xfId="0" applyFont="1" applyFill="1"/>
    <xf numFmtId="0" fontId="37" fillId="3" borderId="0" xfId="0" applyFont="1" applyFill="1"/>
    <xf numFmtId="0" fontId="38" fillId="3" borderId="34" xfId="0" applyFont="1" applyFill="1" applyBorder="1" applyAlignment="1">
      <alignment horizontal="center" vertical="center" wrapText="1" readingOrder="1"/>
    </xf>
    <xf numFmtId="0" fontId="39" fillId="3" borderId="34" xfId="0" applyFont="1" applyFill="1" applyBorder="1" applyAlignment="1">
      <alignment horizontal="justify" vertical="center" wrapText="1" readingOrder="1"/>
    </xf>
    <xf numFmtId="9" fontId="38" fillId="3" borderId="43" xfId="0" applyNumberFormat="1" applyFont="1" applyFill="1" applyBorder="1" applyAlignment="1">
      <alignment horizontal="center" vertical="center" wrapText="1" readingOrder="1"/>
    </xf>
    <xf numFmtId="0" fontId="38" fillId="3" borderId="33" xfId="0" applyFont="1" applyFill="1" applyBorder="1" applyAlignment="1">
      <alignment horizontal="center" vertical="center" wrapText="1" readingOrder="1"/>
    </xf>
    <xf numFmtId="0" fontId="39" fillId="3" borderId="33" xfId="0" applyFont="1" applyFill="1" applyBorder="1" applyAlignment="1">
      <alignment horizontal="justify" vertical="center" wrapText="1" readingOrder="1"/>
    </xf>
    <xf numFmtId="9" fontId="38" fillId="3" borderId="38" xfId="0" applyNumberFormat="1" applyFont="1" applyFill="1" applyBorder="1" applyAlignment="1">
      <alignment horizontal="center" vertical="center" wrapText="1" readingOrder="1"/>
    </xf>
    <xf numFmtId="0" fontId="39" fillId="3" borderId="38" xfId="0" applyFont="1" applyFill="1" applyBorder="1" applyAlignment="1">
      <alignment horizontal="center" vertical="center" wrapText="1" readingOrder="1"/>
    </xf>
    <xf numFmtId="0" fontId="38" fillId="3" borderId="40" xfId="0" applyFont="1" applyFill="1" applyBorder="1" applyAlignment="1">
      <alignment horizontal="center" vertical="center" wrapText="1" readingOrder="1"/>
    </xf>
    <xf numFmtId="0" fontId="39" fillId="3" borderId="40" xfId="0" applyFont="1" applyFill="1" applyBorder="1" applyAlignment="1">
      <alignment horizontal="justify" vertical="center" wrapText="1" readingOrder="1"/>
    </xf>
    <xf numFmtId="0" fontId="39" fillId="3" borderId="41" xfId="0" applyFont="1" applyFill="1" applyBorder="1" applyAlignment="1">
      <alignment horizontal="center" vertical="center" wrapText="1" readingOrder="1"/>
    </xf>
    <xf numFmtId="0" fontId="47" fillId="3" borderId="0" xfId="0" applyFont="1" applyFill="1"/>
    <xf numFmtId="0" fontId="38" fillId="14" borderId="45" xfId="0" applyFont="1" applyFill="1" applyBorder="1" applyAlignment="1">
      <alignment horizontal="center" vertical="center" wrapText="1" readingOrder="1"/>
    </xf>
    <xf numFmtId="0" fontId="38" fillId="14" borderId="46" xfId="0" applyFont="1" applyFill="1" applyBorder="1" applyAlignment="1">
      <alignment horizontal="center" vertical="center" wrapText="1" readingOrder="1"/>
    </xf>
    <xf numFmtId="0" fontId="14" fillId="3" borderId="0" xfId="0" applyFont="1" applyFill="1"/>
    <xf numFmtId="0" fontId="32" fillId="3" borderId="0" xfId="0" applyFont="1" applyFill="1" applyAlignment="1">
      <alignment horizontal="center" vertical="center" wrapText="1"/>
    </xf>
    <xf numFmtId="0" fontId="13" fillId="3" borderId="0" xfId="0" applyFont="1" applyFill="1" applyAlignment="1">
      <alignment horizontal="justify" vertical="center" wrapText="1" readingOrder="1"/>
    </xf>
    <xf numFmtId="0" fontId="4" fillId="3" borderId="0" xfId="0" applyFont="1" applyFill="1" applyAlignment="1">
      <alignment vertical="center"/>
    </xf>
    <xf numFmtId="0" fontId="16" fillId="3" borderId="0" xfId="0" applyFont="1" applyFill="1"/>
    <xf numFmtId="0" fontId="4" fillId="3" borderId="0" xfId="0" applyFont="1" applyFill="1" applyAlignment="1">
      <alignment horizontal="left" vertical="center"/>
    </xf>
    <xf numFmtId="0" fontId="1" fillId="0" borderId="2" xfId="0" applyFont="1" applyBorder="1" applyAlignment="1">
      <alignment horizontal="center" vertical="top"/>
    </xf>
    <xf numFmtId="0" fontId="1" fillId="0" borderId="2" xfId="0" applyFont="1" applyBorder="1" applyAlignment="1" applyProtection="1">
      <alignment horizontal="center" vertical="top"/>
      <protection hidden="1"/>
    </xf>
    <xf numFmtId="0" fontId="1" fillId="0" borderId="2" xfId="0" applyFont="1" applyBorder="1" applyAlignment="1" applyProtection="1">
      <alignment horizontal="center" vertical="top" textRotation="90"/>
      <protection locked="0"/>
    </xf>
    <xf numFmtId="9" fontId="1" fillId="0" borderId="2" xfId="0" applyNumberFormat="1" applyFont="1" applyBorder="1" applyAlignment="1" applyProtection="1">
      <alignment horizontal="center" vertical="top"/>
      <protection hidden="1"/>
    </xf>
    <xf numFmtId="164" fontId="1" fillId="0" borderId="2" xfId="1" applyNumberFormat="1" applyFont="1" applyBorder="1" applyAlignment="1">
      <alignment horizontal="center" vertical="top"/>
    </xf>
    <xf numFmtId="0" fontId="4" fillId="0" borderId="2" xfId="0" applyFont="1" applyBorder="1" applyAlignment="1" applyProtection="1">
      <alignment horizontal="center" vertical="top" textRotation="90" wrapText="1"/>
      <protection hidden="1"/>
    </xf>
    <xf numFmtId="9" fontId="1" fillId="0" borderId="4" xfId="0" applyNumberFormat="1" applyFont="1" applyBorder="1" applyAlignment="1" applyProtection="1">
      <alignment horizontal="center" vertical="top"/>
      <protection hidden="1"/>
    </xf>
    <xf numFmtId="0" fontId="4" fillId="0" borderId="2" xfId="0" applyFont="1" applyBorder="1" applyAlignment="1" applyProtection="1">
      <alignment horizontal="center" vertical="top" textRotation="90"/>
      <protection hidden="1"/>
    </xf>
    <xf numFmtId="0" fontId="1" fillId="0" borderId="4" xfId="0" applyFont="1" applyBorder="1" applyAlignment="1" applyProtection="1">
      <alignment horizontal="center" vertical="top" textRotation="90"/>
      <protection locked="0"/>
    </xf>
    <xf numFmtId="0" fontId="1" fillId="0" borderId="2" xfId="0" applyFont="1" applyBorder="1" applyAlignment="1" applyProtection="1">
      <alignment horizontal="center" vertical="top" wrapText="1"/>
      <protection locked="0"/>
    </xf>
    <xf numFmtId="0" fontId="1" fillId="0" borderId="2" xfId="0" applyFont="1" applyBorder="1" applyAlignment="1" applyProtection="1">
      <alignment horizontal="center" vertical="top"/>
      <protection locked="0"/>
    </xf>
    <xf numFmtId="14" fontId="1" fillId="0" borderId="2" xfId="0" applyNumberFormat="1" applyFont="1" applyBorder="1" applyAlignment="1" applyProtection="1">
      <alignment horizontal="center" vertical="top"/>
      <protection locked="0"/>
    </xf>
    <xf numFmtId="0" fontId="36" fillId="0" borderId="2" xfId="0" applyFont="1" applyBorder="1" applyAlignment="1" applyProtection="1">
      <alignment horizontal="center" vertical="top" textRotation="90"/>
      <protection locked="0"/>
    </xf>
    <xf numFmtId="0" fontId="36" fillId="0" borderId="2" xfId="0" applyFont="1" applyBorder="1" applyAlignment="1" applyProtection="1">
      <alignment horizontal="center" vertical="top" wrapText="1"/>
      <protection locked="0"/>
    </xf>
    <xf numFmtId="0" fontId="50" fillId="3" borderId="51" xfId="2" applyFont="1" applyFill="1" applyBorder="1"/>
    <xf numFmtId="0" fontId="50" fillId="3" borderId="52" xfId="2" applyFont="1" applyFill="1" applyBorder="1"/>
    <xf numFmtId="0" fontId="50" fillId="3" borderId="53" xfId="2" applyFont="1" applyFill="1" applyBorder="1"/>
    <xf numFmtId="0" fontId="0" fillId="3" borderId="15" xfId="0" applyFill="1" applyBorder="1"/>
    <xf numFmtId="0" fontId="52" fillId="3" borderId="0" xfId="2" quotePrefix="1" applyFont="1" applyFill="1" applyAlignment="1">
      <alignment horizontal="left" vertical="top" wrapText="1"/>
    </xf>
    <xf numFmtId="0" fontId="53" fillId="3" borderId="0" xfId="2" quotePrefix="1" applyFont="1" applyFill="1" applyAlignment="1">
      <alignment horizontal="left" vertical="top" wrapText="1"/>
    </xf>
    <xf numFmtId="0" fontId="53" fillId="3" borderId="75" xfId="2" quotePrefix="1" applyFont="1" applyFill="1" applyBorder="1" applyAlignment="1">
      <alignment horizontal="left" vertical="top" wrapText="1"/>
    </xf>
    <xf numFmtId="0" fontId="50" fillId="3" borderId="0" xfId="2" quotePrefix="1" applyFont="1" applyFill="1" applyAlignment="1">
      <alignment horizontal="left" vertical="top" wrapText="1"/>
    </xf>
    <xf numFmtId="0" fontId="50" fillId="3" borderId="75" xfId="2" quotePrefix="1" applyFont="1" applyFill="1" applyBorder="1" applyAlignment="1">
      <alignment horizontal="left" vertical="top" wrapText="1"/>
    </xf>
    <xf numFmtId="0" fontId="50" fillId="0" borderId="75" xfId="2" quotePrefix="1" applyFont="1" applyBorder="1" applyAlignment="1">
      <alignment horizontal="left" vertical="top" wrapText="1"/>
    </xf>
    <xf numFmtId="0" fontId="54" fillId="3" borderId="0" xfId="2" quotePrefix="1" applyFont="1" applyFill="1" applyAlignment="1">
      <alignment horizontal="left" vertical="top" wrapText="1"/>
    </xf>
    <xf numFmtId="0" fontId="54" fillId="3" borderId="86" xfId="2" quotePrefix="1" applyFont="1" applyFill="1" applyBorder="1" applyAlignment="1">
      <alignment horizontal="left" vertical="top" wrapText="1"/>
    </xf>
    <xf numFmtId="0" fontId="54" fillId="3" borderId="75" xfId="2" quotePrefix="1" applyFont="1" applyFill="1" applyBorder="1" applyAlignment="1">
      <alignment horizontal="left" vertical="top" wrapText="1"/>
    </xf>
    <xf numFmtId="0" fontId="50" fillId="3" borderId="86" xfId="2" applyFont="1" applyFill="1" applyBorder="1"/>
    <xf numFmtId="0" fontId="50" fillId="3" borderId="0" xfId="2" applyFont="1" applyFill="1"/>
    <xf numFmtId="0" fontId="50" fillId="3" borderId="75" xfId="2" applyFont="1" applyFill="1" applyBorder="1"/>
    <xf numFmtId="0" fontId="50" fillId="3" borderId="15" xfId="2" applyFont="1" applyFill="1" applyBorder="1"/>
    <xf numFmtId="0" fontId="50" fillId="3" borderId="14" xfId="2" applyFont="1" applyFill="1" applyBorder="1"/>
    <xf numFmtId="0" fontId="55" fillId="3" borderId="0" xfId="0" applyFont="1" applyFill="1" applyAlignment="1">
      <alignment horizontal="left" vertical="center" wrapText="1"/>
    </xf>
    <xf numFmtId="0" fontId="56" fillId="3" borderId="0" xfId="0" applyFont="1" applyFill="1" applyAlignment="1">
      <alignment horizontal="left" vertical="top" wrapText="1"/>
    </xf>
    <xf numFmtId="0" fontId="50" fillId="3" borderId="0" xfId="2" applyFont="1" applyFill="1" applyAlignment="1">
      <alignment horizontal="left" vertical="top" wrapText="1"/>
    </xf>
    <xf numFmtId="0" fontId="50" fillId="3" borderId="14" xfId="2" applyFont="1" applyFill="1" applyBorder="1" applyAlignment="1">
      <alignment horizontal="left" vertical="top" wrapText="1"/>
    </xf>
    <xf numFmtId="0" fontId="50" fillId="3" borderId="15" xfId="2" applyFont="1" applyFill="1" applyBorder="1" applyAlignment="1">
      <alignment horizontal="left" vertical="top" wrapText="1"/>
    </xf>
    <xf numFmtId="0" fontId="50" fillId="3" borderId="16" xfId="2" applyFont="1" applyFill="1" applyBorder="1"/>
    <xf numFmtId="0" fontId="50" fillId="3" borderId="18" xfId="2" applyFont="1" applyFill="1" applyBorder="1"/>
    <xf numFmtId="0" fontId="50" fillId="3" borderId="17" xfId="2" applyFont="1" applyFill="1" applyBorder="1"/>
    <xf numFmtId="0" fontId="16" fillId="16" borderId="0" xfId="0" applyFont="1" applyFill="1" applyAlignment="1">
      <alignment horizontal="left" vertical="top" wrapText="1"/>
    </xf>
    <xf numFmtId="0" fontId="48" fillId="3" borderId="95" xfId="0" applyFont="1" applyFill="1" applyBorder="1" applyAlignment="1">
      <alignment vertical="center" wrapText="1"/>
    </xf>
    <xf numFmtId="0" fontId="48" fillId="3" borderId="97" xfId="0" applyFont="1" applyFill="1" applyBorder="1" applyAlignment="1">
      <alignment vertical="center" wrapText="1"/>
    </xf>
    <xf numFmtId="0" fontId="16" fillId="16" borderId="0" xfId="0" applyFont="1" applyFill="1" applyAlignment="1">
      <alignment wrapText="1"/>
    </xf>
    <xf numFmtId="0" fontId="5" fillId="0" borderId="0" xfId="0" applyFont="1" applyAlignment="1">
      <alignment vertical="top" wrapText="1"/>
    </xf>
    <xf numFmtId="0" fontId="63" fillId="0" borderId="0" xfId="0" applyFont="1" applyAlignment="1">
      <alignment horizontal="center" vertical="center" wrapText="1"/>
    </xf>
    <xf numFmtId="0" fontId="64" fillId="0" borderId="0" xfId="0" applyFont="1" applyAlignment="1">
      <alignment vertical="center" wrapText="1"/>
    </xf>
    <xf numFmtId="0" fontId="45" fillId="17" borderId="98" xfId="0" applyFont="1" applyFill="1" applyBorder="1" applyAlignment="1">
      <alignment horizontal="left" vertical="center" wrapText="1" indent="1"/>
    </xf>
    <xf numFmtId="0" fontId="45" fillId="17" borderId="100" xfId="0" applyFont="1" applyFill="1" applyBorder="1" applyAlignment="1">
      <alignment horizontal="left" vertical="center" wrapText="1" indent="1"/>
    </xf>
    <xf numFmtId="0" fontId="58" fillId="17" borderId="47" xfId="0" applyFont="1" applyFill="1" applyBorder="1" applyAlignment="1">
      <alignment horizontal="center" vertical="center" wrapText="1"/>
    </xf>
    <xf numFmtId="0" fontId="59" fillId="0" borderId="45" xfId="0" applyFont="1" applyBorder="1" applyAlignment="1">
      <alignment horizontal="center" vertical="center" wrapText="1"/>
    </xf>
    <xf numFmtId="0" fontId="59" fillId="0" borderId="104" xfId="0" applyFont="1" applyBorder="1" applyAlignment="1">
      <alignment horizontal="center" vertical="center" wrapText="1"/>
    </xf>
    <xf numFmtId="0" fontId="59" fillId="0" borderId="47" xfId="0" applyFont="1" applyBorder="1" applyAlignment="1">
      <alignment horizontal="center" vertical="center" wrapText="1"/>
    </xf>
    <xf numFmtId="0" fontId="62" fillId="0" borderId="0" xfId="0" applyFont="1" applyAlignment="1">
      <alignment horizontal="center" vertical="center"/>
    </xf>
    <xf numFmtId="0" fontId="65" fillId="0" borderId="0" xfId="0" applyFont="1" applyAlignment="1">
      <alignment horizontal="center" vertical="center"/>
    </xf>
    <xf numFmtId="0" fontId="36" fillId="0" borderId="2" xfId="0" applyFont="1" applyBorder="1" applyAlignment="1" applyProtection="1">
      <alignment horizontal="center" vertical="center" textRotation="90"/>
      <protection locked="0"/>
    </xf>
    <xf numFmtId="9" fontId="36" fillId="0" borderId="2" xfId="0" applyNumberFormat="1" applyFont="1" applyBorder="1" applyAlignment="1" applyProtection="1">
      <alignment horizontal="center" vertical="center"/>
      <protection hidden="1"/>
    </xf>
    <xf numFmtId="164" fontId="1" fillId="0" borderId="2" xfId="1" applyNumberFormat="1" applyFont="1" applyBorder="1" applyAlignment="1">
      <alignment horizontal="center" vertical="center"/>
    </xf>
    <xf numFmtId="0" fontId="58" fillId="0" borderId="2" xfId="0" applyFont="1" applyBorder="1" applyAlignment="1" applyProtection="1">
      <alignment horizontal="center" vertical="center" textRotation="90" wrapText="1"/>
      <protection hidden="1"/>
    </xf>
    <xf numFmtId="9" fontId="36" fillId="0" borderId="4" xfId="0" applyNumberFormat="1" applyFont="1" applyBorder="1" applyAlignment="1" applyProtection="1">
      <alignment horizontal="center" vertical="center"/>
      <protection hidden="1"/>
    </xf>
    <xf numFmtId="0" fontId="1" fillId="0" borderId="2" xfId="0" applyFont="1" applyBorder="1" applyAlignment="1" applyProtection="1">
      <alignment horizontal="center" vertical="center"/>
      <protection hidden="1"/>
    </xf>
    <xf numFmtId="0" fontId="36" fillId="0" borderId="4" xfId="0" applyFont="1" applyBorder="1" applyAlignment="1" applyProtection="1">
      <alignment horizontal="center" vertical="center" textRotation="90"/>
      <protection locked="0"/>
    </xf>
    <xf numFmtId="0" fontId="36" fillId="0" borderId="2" xfId="0" applyFont="1" applyBorder="1" applyAlignment="1" applyProtection="1">
      <alignment horizontal="center" vertical="center"/>
      <protection locked="0"/>
    </xf>
    <xf numFmtId="14" fontId="36" fillId="0" borderId="2" xfId="0" applyNumberFormat="1" applyFont="1" applyBorder="1" applyAlignment="1" applyProtection="1">
      <alignment horizontal="center" vertical="center"/>
      <protection locked="0"/>
    </xf>
    <xf numFmtId="0" fontId="58" fillId="0" borderId="2" xfId="0" applyFont="1" applyBorder="1" applyAlignment="1" applyProtection="1">
      <alignment horizontal="center" vertical="center" textRotation="90"/>
      <protection hidden="1"/>
    </xf>
    <xf numFmtId="0" fontId="1" fillId="0" borderId="2" xfId="0" applyFont="1" applyBorder="1" applyAlignment="1" applyProtection="1">
      <alignment horizontal="center" vertical="center" wrapText="1"/>
      <protection locked="0"/>
    </xf>
    <xf numFmtId="0" fontId="1" fillId="0" borderId="2" xfId="0" applyFont="1" applyBorder="1" applyAlignment="1" applyProtection="1">
      <alignment horizontal="center" vertical="center"/>
      <protection locked="0"/>
    </xf>
    <xf numFmtId="14" fontId="1" fillId="0" borderId="2" xfId="0" applyNumberFormat="1" applyFont="1" applyBorder="1" applyAlignment="1" applyProtection="1">
      <alignment horizontal="center" vertical="center"/>
      <protection locked="0"/>
    </xf>
    <xf numFmtId="0" fontId="1" fillId="0" borderId="2" xfId="0" applyFont="1" applyBorder="1" applyAlignment="1" applyProtection="1">
      <alignment horizontal="center" vertical="center" textRotation="90"/>
      <protection locked="0"/>
    </xf>
    <xf numFmtId="9" fontId="1" fillId="0" borderId="2" xfId="0" applyNumberFormat="1" applyFont="1" applyBorder="1" applyAlignment="1" applyProtection="1">
      <alignment horizontal="center" vertical="center"/>
      <protection hidden="1"/>
    </xf>
    <xf numFmtId="0" fontId="4" fillId="0" borderId="2" xfId="0" applyFont="1" applyBorder="1" applyAlignment="1" applyProtection="1">
      <alignment horizontal="center" vertical="center" textRotation="90" wrapText="1"/>
      <protection hidden="1"/>
    </xf>
    <xf numFmtId="9" fontId="1" fillId="0" borderId="4" xfId="0" applyNumberFormat="1" applyFont="1" applyBorder="1" applyAlignment="1" applyProtection="1">
      <alignment horizontal="center" vertical="center"/>
      <protection hidden="1"/>
    </xf>
    <xf numFmtId="0" fontId="4" fillId="0" borderId="2" xfId="0" applyFont="1" applyBorder="1" applyAlignment="1" applyProtection="1">
      <alignment horizontal="center" vertical="center" textRotation="90"/>
      <protection hidden="1"/>
    </xf>
    <xf numFmtId="0" fontId="1" fillId="0" borderId="4" xfId="0" applyFont="1" applyBorder="1" applyAlignment="1" applyProtection="1">
      <alignment horizontal="center" vertical="center" textRotation="90"/>
      <protection locked="0"/>
    </xf>
    <xf numFmtId="0" fontId="6" fillId="0" borderId="2" xfId="0" applyFont="1" applyBorder="1" applyAlignment="1" applyProtection="1">
      <alignment horizontal="center" vertical="top" wrapText="1"/>
      <protection locked="0"/>
    </xf>
    <xf numFmtId="0" fontId="6" fillId="0" borderId="2" xfId="0" applyFont="1" applyBorder="1" applyAlignment="1" applyProtection="1">
      <alignment horizontal="center" vertical="center" wrapText="1"/>
      <protection locked="0"/>
    </xf>
    <xf numFmtId="14" fontId="6" fillId="0" borderId="2" xfId="0" applyNumberFormat="1" applyFont="1" applyBorder="1" applyAlignment="1" applyProtection="1">
      <alignment horizontal="center" vertical="center"/>
      <protection locked="0"/>
    </xf>
    <xf numFmtId="0" fontId="6" fillId="0" borderId="2" xfId="0" applyFont="1" applyBorder="1" applyAlignment="1" applyProtection="1">
      <alignment horizontal="center" vertical="center"/>
      <protection locked="0"/>
    </xf>
    <xf numFmtId="0" fontId="6" fillId="0" borderId="2" xfId="0" applyFont="1" applyBorder="1" applyAlignment="1" applyProtection="1">
      <alignment horizontal="justify" vertical="center" wrapText="1"/>
      <protection locked="0"/>
    </xf>
    <xf numFmtId="0" fontId="1" fillId="0" borderId="2" xfId="0" applyFont="1" applyBorder="1" applyAlignment="1" applyProtection="1">
      <alignment horizontal="justify" vertical="center"/>
      <protection locked="0"/>
    </xf>
    <xf numFmtId="0" fontId="6" fillId="0" borderId="2" xfId="0" applyFont="1" applyBorder="1" applyAlignment="1" applyProtection="1">
      <alignment horizontal="justify" vertical="center"/>
      <protection locked="0"/>
    </xf>
    <xf numFmtId="0" fontId="1" fillId="3" borderId="0" xfId="0" applyFont="1" applyFill="1" applyAlignment="1">
      <alignment horizontal="justify" vertical="center"/>
    </xf>
    <xf numFmtId="0" fontId="1" fillId="0" borderId="0" xfId="0" applyFont="1" applyAlignment="1">
      <alignment horizontal="justify" vertical="center"/>
    </xf>
    <xf numFmtId="0" fontId="58" fillId="17" borderId="104" xfId="0" applyFont="1" applyFill="1" applyBorder="1" applyAlignment="1">
      <alignment horizontal="center" vertical="center" wrapText="1"/>
    </xf>
    <xf numFmtId="0" fontId="4" fillId="2" borderId="2" xfId="0" applyFont="1" applyFill="1" applyBorder="1" applyAlignment="1">
      <alignment horizontal="center" vertical="center" textRotation="90" wrapText="1"/>
    </xf>
    <xf numFmtId="0" fontId="4" fillId="2" borderId="8" xfId="0" applyFont="1" applyFill="1" applyBorder="1" applyAlignment="1">
      <alignment horizontal="center" vertical="center" wrapText="1"/>
    </xf>
    <xf numFmtId="0" fontId="1" fillId="3" borderId="2" xfId="0" applyFont="1" applyFill="1" applyBorder="1" applyAlignment="1" applyProtection="1">
      <alignment horizontal="center" vertical="top" wrapText="1"/>
      <protection locked="0"/>
    </xf>
    <xf numFmtId="14" fontId="70" fillId="0" borderId="0" xfId="0" applyNumberFormat="1" applyFont="1" applyAlignment="1">
      <alignment horizontal="center" vertical="center"/>
    </xf>
    <xf numFmtId="0" fontId="6" fillId="3" borderId="2" xfId="0" applyFont="1" applyFill="1" applyBorder="1" applyAlignment="1" applyProtection="1">
      <alignment horizontal="justify" vertical="center" wrapText="1"/>
      <protection locked="0"/>
    </xf>
    <xf numFmtId="0" fontId="55" fillId="3" borderId="69" xfId="0" applyFont="1" applyFill="1" applyBorder="1" applyAlignment="1">
      <alignment horizontal="left" vertical="center" wrapText="1"/>
    </xf>
    <xf numFmtId="0" fontId="55" fillId="3" borderId="70" xfId="0" applyFont="1" applyFill="1" applyBorder="1" applyAlignment="1">
      <alignment horizontal="left" vertical="center" wrapText="1"/>
    </xf>
    <xf numFmtId="0" fontId="56" fillId="3" borderId="62" xfId="2" applyFont="1" applyFill="1" applyBorder="1" applyAlignment="1">
      <alignment horizontal="justify" vertical="center" wrapText="1"/>
    </xf>
    <xf numFmtId="0" fontId="56" fillId="3" borderId="63" xfId="2" applyFont="1" applyFill="1" applyBorder="1" applyAlignment="1">
      <alignment horizontal="justify" vertical="center" wrapText="1"/>
    </xf>
    <xf numFmtId="0" fontId="55" fillId="3" borderId="71" xfId="0" applyFont="1" applyFill="1" applyBorder="1" applyAlignment="1">
      <alignment horizontal="left" vertical="center" wrapText="1"/>
    </xf>
    <xf numFmtId="0" fontId="55" fillId="3" borderId="72" xfId="0" applyFont="1" applyFill="1" applyBorder="1" applyAlignment="1">
      <alignment horizontal="left" vertical="center" wrapText="1"/>
    </xf>
    <xf numFmtId="0" fontId="56" fillId="3" borderId="64" xfId="0" applyFont="1" applyFill="1" applyBorder="1" applyAlignment="1">
      <alignment horizontal="justify" vertical="center" wrapText="1"/>
    </xf>
    <xf numFmtId="0" fontId="56" fillId="3" borderId="65" xfId="0" applyFont="1" applyFill="1" applyBorder="1" applyAlignment="1">
      <alignment horizontal="justify" vertical="center" wrapText="1"/>
    </xf>
    <xf numFmtId="0" fontId="55" fillId="3" borderId="60" xfId="0" applyFont="1" applyFill="1" applyBorder="1" applyAlignment="1">
      <alignment horizontal="left" vertical="center" wrapText="1"/>
    </xf>
    <xf numFmtId="0" fontId="55" fillId="3" borderId="61" xfId="0" applyFont="1" applyFill="1" applyBorder="1" applyAlignment="1">
      <alignment horizontal="left" vertical="center" wrapText="1"/>
    </xf>
    <xf numFmtId="0" fontId="55" fillId="3" borderId="92" xfId="3" applyFont="1" applyFill="1" applyBorder="1" applyAlignment="1">
      <alignment horizontal="left" vertical="top" wrapText="1" readingOrder="1"/>
    </xf>
    <xf numFmtId="0" fontId="55" fillId="3" borderId="57" xfId="3" applyFont="1" applyFill="1" applyBorder="1" applyAlignment="1">
      <alignment horizontal="left" vertical="top" wrapText="1" readingOrder="1"/>
    </xf>
    <xf numFmtId="0" fontId="56" fillId="3" borderId="93" xfId="2" applyFont="1" applyFill="1" applyBorder="1" applyAlignment="1">
      <alignment horizontal="justify" vertical="center" wrapText="1"/>
    </xf>
    <xf numFmtId="0" fontId="56" fillId="3" borderId="80" xfId="2" applyFont="1" applyFill="1" applyBorder="1" applyAlignment="1">
      <alignment horizontal="justify" vertical="center" wrapText="1"/>
    </xf>
    <xf numFmtId="0" fontId="56" fillId="3" borderId="58" xfId="2" applyFont="1" applyFill="1" applyBorder="1" applyAlignment="1">
      <alignment horizontal="justify" vertical="center" wrapText="1"/>
    </xf>
    <xf numFmtId="0" fontId="56" fillId="3" borderId="59" xfId="2" applyFont="1" applyFill="1" applyBorder="1" applyAlignment="1">
      <alignment horizontal="justify" vertical="center" wrapText="1"/>
    </xf>
    <xf numFmtId="0" fontId="55" fillId="3" borderId="56" xfId="3" applyFont="1" applyFill="1" applyBorder="1" applyAlignment="1">
      <alignment horizontal="left" vertical="top" wrapText="1" readingOrder="1"/>
    </xf>
    <xf numFmtId="0" fontId="55" fillId="3" borderId="78" xfId="3" applyFont="1" applyFill="1" applyBorder="1" applyAlignment="1">
      <alignment horizontal="left" vertical="top" wrapText="1" readingOrder="1"/>
    </xf>
    <xf numFmtId="0" fontId="56" fillId="3" borderId="79" xfId="2" applyFont="1" applyFill="1" applyBorder="1" applyAlignment="1">
      <alignment horizontal="justify" vertical="center" wrapText="1"/>
    </xf>
    <xf numFmtId="0" fontId="56" fillId="3" borderId="81" xfId="2" applyFont="1" applyFill="1" applyBorder="1" applyAlignment="1">
      <alignment horizontal="justify" vertical="center" wrapText="1"/>
    </xf>
    <xf numFmtId="0" fontId="55" fillId="3" borderId="82" xfId="3" applyFont="1" applyFill="1" applyBorder="1" applyAlignment="1">
      <alignment horizontal="left" vertical="top" wrapText="1" readingOrder="1"/>
    </xf>
    <xf numFmtId="0" fontId="55" fillId="3" borderId="83" xfId="3" applyFont="1" applyFill="1" applyBorder="1" applyAlignment="1">
      <alignment horizontal="left" vertical="top" wrapText="1" readingOrder="1"/>
    </xf>
    <xf numFmtId="0" fontId="56" fillId="3" borderId="84" xfId="2" applyFont="1" applyFill="1" applyBorder="1" applyAlignment="1">
      <alignment horizontal="justify" vertical="center" wrapText="1"/>
    </xf>
    <xf numFmtId="0" fontId="56" fillId="3" borderId="85" xfId="2" applyFont="1" applyFill="1" applyBorder="1" applyAlignment="1">
      <alignment horizontal="justify" vertical="center" wrapText="1"/>
    </xf>
    <xf numFmtId="0" fontId="54" fillId="3" borderId="14" xfId="2" quotePrefix="1" applyFont="1" applyFill="1" applyBorder="1" applyAlignment="1">
      <alignment horizontal="center" vertical="top" wrapText="1"/>
    </xf>
    <xf numFmtId="0" fontId="54" fillId="3" borderId="0" xfId="2" quotePrefix="1" applyFont="1" applyFill="1" applyAlignment="1">
      <alignment horizontal="center" vertical="top" wrapText="1"/>
    </xf>
    <xf numFmtId="0" fontId="54" fillId="3" borderId="75" xfId="2" quotePrefix="1" applyFont="1" applyFill="1" applyBorder="1" applyAlignment="1">
      <alignment horizontal="center" vertical="top" wrapText="1"/>
    </xf>
    <xf numFmtId="0" fontId="55" fillId="15" borderId="87" xfId="3" applyFont="1" applyFill="1" applyBorder="1" applyAlignment="1">
      <alignment horizontal="center" vertical="center" wrapText="1"/>
    </xf>
    <xf numFmtId="0" fontId="55" fillId="15" borderId="77" xfId="3" applyFont="1" applyFill="1" applyBorder="1" applyAlignment="1">
      <alignment horizontal="center" vertical="center" wrapText="1"/>
    </xf>
    <xf numFmtId="0" fontId="55" fillId="15" borderId="54" xfId="2" applyFont="1" applyFill="1" applyBorder="1" applyAlignment="1">
      <alignment horizontal="center" vertical="center"/>
    </xf>
    <xf numFmtId="0" fontId="55" fillId="15" borderId="55" xfId="2" applyFont="1" applyFill="1" applyBorder="1" applyAlignment="1">
      <alignment horizontal="center" vertical="center"/>
    </xf>
    <xf numFmtId="0" fontId="55" fillId="3" borderId="88" xfId="3" applyFont="1" applyFill="1" applyBorder="1" applyAlignment="1">
      <alignment horizontal="left" vertical="top" wrapText="1" readingOrder="1"/>
    </xf>
    <xf numFmtId="0" fontId="55" fillId="3" borderId="89" xfId="3" applyFont="1" applyFill="1" applyBorder="1" applyAlignment="1">
      <alignment horizontal="left" vertical="top" wrapText="1" readingOrder="1"/>
    </xf>
    <xf numFmtId="0" fontId="56" fillId="3" borderId="90" xfId="2" applyFont="1" applyFill="1" applyBorder="1" applyAlignment="1">
      <alignment horizontal="justify" vertical="center" wrapText="1"/>
    </xf>
    <xf numFmtId="0" fontId="56" fillId="3" borderId="91" xfId="2" applyFont="1" applyFill="1" applyBorder="1" applyAlignment="1">
      <alignment horizontal="justify" vertical="center" wrapText="1"/>
    </xf>
    <xf numFmtId="0" fontId="55" fillId="15" borderId="76" xfId="3" applyFont="1" applyFill="1" applyBorder="1" applyAlignment="1">
      <alignment horizontal="center" vertical="center" wrapText="1"/>
    </xf>
    <xf numFmtId="0" fontId="51" fillId="15" borderId="48" xfId="2" applyFont="1" applyFill="1" applyBorder="1" applyAlignment="1">
      <alignment horizontal="center" vertical="center" wrapText="1"/>
    </xf>
    <xf numFmtId="0" fontId="51" fillId="15" borderId="49" xfId="2" applyFont="1" applyFill="1" applyBorder="1" applyAlignment="1">
      <alignment horizontal="center" vertical="center" wrapText="1"/>
    </xf>
    <xf numFmtId="0" fontId="51" fillId="15" borderId="50" xfId="2" applyFont="1" applyFill="1" applyBorder="1" applyAlignment="1">
      <alignment horizontal="center" vertical="center" wrapText="1"/>
    </xf>
    <xf numFmtId="0" fontId="50" fillId="0" borderId="14" xfId="2" quotePrefix="1" applyFont="1" applyBorder="1" applyAlignment="1">
      <alignment horizontal="left" vertical="center" wrapText="1"/>
    </xf>
    <xf numFmtId="0" fontId="50" fillId="0" borderId="0" xfId="2" quotePrefix="1" applyFont="1" applyAlignment="1">
      <alignment horizontal="left" vertical="center" wrapText="1"/>
    </xf>
    <xf numFmtId="0" fontId="50" fillId="0" borderId="15" xfId="2" quotePrefix="1" applyFont="1" applyBorder="1" applyAlignment="1">
      <alignment horizontal="left" vertical="center" wrapText="1"/>
    </xf>
    <xf numFmtId="0" fontId="50" fillId="0" borderId="66" xfId="2" quotePrefix="1" applyFont="1" applyBorder="1" applyAlignment="1">
      <alignment horizontal="left" vertical="center" wrapText="1"/>
    </xf>
    <xf numFmtId="0" fontId="50" fillId="0" borderId="67" xfId="2" quotePrefix="1" applyFont="1" applyBorder="1" applyAlignment="1">
      <alignment horizontal="left" vertical="center" wrapText="1"/>
    </xf>
    <xf numFmtId="0" fontId="50" fillId="0" borderId="68" xfId="2" quotePrefix="1" applyFont="1" applyBorder="1" applyAlignment="1">
      <alignment horizontal="left" vertical="center" wrapText="1"/>
    </xf>
    <xf numFmtId="0" fontId="52" fillId="3" borderId="52" xfId="2" quotePrefix="1" applyFont="1" applyFill="1" applyBorder="1" applyAlignment="1">
      <alignment horizontal="left" vertical="top" wrapText="1"/>
    </xf>
    <xf numFmtId="0" fontId="53" fillId="3" borderId="52" xfId="2" quotePrefix="1" applyFont="1" applyFill="1" applyBorder="1" applyAlignment="1">
      <alignment horizontal="left" vertical="top" wrapText="1"/>
    </xf>
    <xf numFmtId="0" fontId="53" fillId="3" borderId="73" xfId="2" quotePrefix="1" applyFont="1" applyFill="1" applyBorder="1" applyAlignment="1">
      <alignment horizontal="left" vertical="top" wrapText="1"/>
    </xf>
    <xf numFmtId="0" fontId="2" fillId="3" borderId="67" xfId="2" quotePrefix="1" applyFont="1" applyFill="1" applyBorder="1" applyAlignment="1">
      <alignment horizontal="justify" vertical="center" wrapText="1"/>
    </xf>
    <xf numFmtId="0" fontId="2" fillId="3" borderId="74" xfId="2" quotePrefix="1" applyFont="1" applyFill="1" applyBorder="1" applyAlignment="1">
      <alignment horizontal="justify" vertical="center" wrapText="1"/>
    </xf>
    <xf numFmtId="0" fontId="50" fillId="3" borderId="0" xfId="2" quotePrefix="1" applyFont="1" applyFill="1" applyAlignment="1">
      <alignment horizontal="left" vertical="top" wrapText="1"/>
    </xf>
    <xf numFmtId="0" fontId="50" fillId="3" borderId="75" xfId="2" quotePrefix="1" applyFont="1" applyFill="1" applyBorder="1" applyAlignment="1">
      <alignment horizontal="left" vertical="top" wrapText="1"/>
    </xf>
    <xf numFmtId="0" fontId="66" fillId="0" borderId="37" xfId="0" applyFont="1" applyBorder="1" applyAlignment="1">
      <alignment horizontal="left" vertical="center" wrapText="1"/>
    </xf>
    <xf numFmtId="0" fontId="66" fillId="0" borderId="33" xfId="0" applyFont="1" applyBorder="1" applyAlignment="1">
      <alignment horizontal="left" vertical="center" wrapText="1"/>
    </xf>
    <xf numFmtId="0" fontId="66" fillId="0" borderId="38" xfId="0" applyFont="1" applyBorder="1" applyAlignment="1">
      <alignment horizontal="left" vertical="center" wrapText="1"/>
    </xf>
    <xf numFmtId="0" fontId="1" fillId="0" borderId="37" xfId="0" applyFont="1" applyBorder="1" applyAlignment="1">
      <alignment horizontal="left" vertical="center" wrapText="1"/>
    </xf>
    <xf numFmtId="0" fontId="1" fillId="0" borderId="38" xfId="0" applyFont="1" applyBorder="1" applyAlignment="1">
      <alignment horizontal="left" vertical="center" wrapText="1"/>
    </xf>
    <xf numFmtId="0" fontId="66" fillId="0" borderId="39" xfId="0" applyFont="1" applyBorder="1" applyAlignment="1">
      <alignment horizontal="left" vertical="center" wrapText="1"/>
    </xf>
    <xf numFmtId="0" fontId="66" fillId="0" borderId="40" xfId="0" applyFont="1" applyBorder="1" applyAlignment="1">
      <alignment horizontal="left" vertical="center" wrapText="1"/>
    </xf>
    <xf numFmtId="0" fontId="66" fillId="0" borderId="41" xfId="0" applyFont="1" applyBorder="1" applyAlignment="1">
      <alignment horizontal="left" vertical="center" wrapText="1"/>
    </xf>
    <xf numFmtId="0" fontId="1" fillId="0" borderId="112" xfId="0" applyFont="1" applyBorder="1" applyAlignment="1">
      <alignment horizontal="left"/>
    </xf>
    <xf numFmtId="0" fontId="1" fillId="0" borderId="103" xfId="0" applyFont="1" applyBorder="1" applyAlignment="1">
      <alignment horizontal="left"/>
    </xf>
    <xf numFmtId="0" fontId="1" fillId="0" borderId="33" xfId="0" applyFont="1" applyBorder="1" applyAlignment="1">
      <alignment horizontal="left" vertical="center" wrapText="1"/>
    </xf>
    <xf numFmtId="0" fontId="1" fillId="0" borderId="108" xfId="0" applyFont="1" applyBorder="1" applyAlignment="1">
      <alignment horizontal="left"/>
    </xf>
    <xf numFmtId="0" fontId="1" fillId="0" borderId="79" xfId="0" applyFont="1" applyBorder="1" applyAlignment="1">
      <alignment horizontal="left"/>
    </xf>
    <xf numFmtId="0" fontId="1" fillId="0" borderId="109" xfId="0" applyFont="1" applyBorder="1" applyAlignment="1">
      <alignment horizontal="left"/>
    </xf>
    <xf numFmtId="0" fontId="66" fillId="0" borderId="37" xfId="0" applyFont="1" applyBorder="1" applyAlignment="1">
      <alignment horizontal="left" wrapText="1"/>
    </xf>
    <xf numFmtId="0" fontId="66" fillId="0" borderId="38" xfId="0" applyFont="1" applyBorder="1" applyAlignment="1">
      <alignment horizontal="left" wrapText="1"/>
    </xf>
    <xf numFmtId="0" fontId="1" fillId="0" borderId="37" xfId="0" applyFont="1" applyBorder="1" applyAlignment="1">
      <alignment horizontal="left" wrapText="1"/>
    </xf>
    <xf numFmtId="0" fontId="1" fillId="0" borderId="38" xfId="0" applyFont="1" applyBorder="1" applyAlignment="1">
      <alignment horizontal="left" wrapText="1"/>
    </xf>
    <xf numFmtId="0" fontId="45" fillId="20" borderId="14" xfId="0" applyFont="1" applyFill="1" applyBorder="1" applyAlignment="1">
      <alignment horizontal="center" vertical="center" wrapText="1"/>
    </xf>
    <xf numFmtId="0" fontId="45" fillId="20" borderId="0" xfId="0" applyFont="1" applyFill="1" applyAlignment="1">
      <alignment horizontal="center" vertical="center" wrapText="1"/>
    </xf>
    <xf numFmtId="0" fontId="45" fillId="20" borderId="35" xfId="0" applyFont="1" applyFill="1" applyBorder="1" applyAlignment="1">
      <alignment horizontal="center" vertical="center" wrapText="1"/>
    </xf>
    <xf numFmtId="0" fontId="45" fillId="20" borderId="47" xfId="0" applyFont="1" applyFill="1" applyBorder="1" applyAlignment="1">
      <alignment horizontal="center" vertical="center" wrapText="1"/>
    </xf>
    <xf numFmtId="0" fontId="1" fillId="0" borderId="98" xfId="0" applyFont="1" applyBorder="1" applyAlignment="1">
      <alignment horizontal="left" vertical="center" wrapText="1"/>
    </xf>
    <xf numFmtId="0" fontId="1" fillId="0" borderId="105" xfId="0" applyFont="1" applyBorder="1" applyAlignment="1">
      <alignment horizontal="left" vertical="center" wrapText="1"/>
    </xf>
    <xf numFmtId="0" fontId="1" fillId="0" borderId="106" xfId="0" applyFont="1" applyBorder="1" applyAlignment="1">
      <alignment horizontal="left" vertical="center" wrapText="1"/>
    </xf>
    <xf numFmtId="0" fontId="66" fillId="0" borderId="98" xfId="0" applyFont="1" applyBorder="1" applyAlignment="1">
      <alignment horizontal="left" wrapText="1"/>
    </xf>
    <xf numFmtId="0" fontId="66" fillId="0" borderId="106" xfId="0" applyFont="1" applyBorder="1" applyAlignment="1">
      <alignment horizontal="left" wrapText="1"/>
    </xf>
    <xf numFmtId="0" fontId="1" fillId="0" borderId="33" xfId="0" applyFont="1" applyBorder="1" applyAlignment="1">
      <alignment horizontal="left" wrapText="1"/>
    </xf>
    <xf numFmtId="0" fontId="1" fillId="3" borderId="37" xfId="0" applyFont="1" applyFill="1" applyBorder="1" applyAlignment="1">
      <alignment horizontal="left" vertical="center"/>
    </xf>
    <xf numFmtId="0" fontId="1" fillId="3" borderId="33" xfId="0" applyFont="1" applyFill="1" applyBorder="1" applyAlignment="1">
      <alignment horizontal="left" vertical="center"/>
    </xf>
    <xf numFmtId="0" fontId="1" fillId="3" borderId="38" xfId="0" applyFont="1" applyFill="1" applyBorder="1" applyAlignment="1">
      <alignment horizontal="left" vertical="center"/>
    </xf>
    <xf numFmtId="0" fontId="66" fillId="0" borderId="110" xfId="0" applyFont="1" applyBorder="1" applyAlignment="1">
      <alignment horizontal="left" vertical="center"/>
    </xf>
    <xf numFmtId="0" fontId="66" fillId="0" borderId="38" xfId="0" applyFont="1" applyBorder="1" applyAlignment="1">
      <alignment horizontal="left" vertical="center"/>
    </xf>
    <xf numFmtId="0" fontId="66" fillId="0" borderId="108" xfId="0" applyFont="1" applyBorder="1" applyAlignment="1">
      <alignment horizontal="left" vertical="center"/>
    </xf>
    <xf numFmtId="0" fontId="66" fillId="0" borderId="109" xfId="0" applyFont="1" applyBorder="1" applyAlignment="1">
      <alignment horizontal="left" vertical="center"/>
    </xf>
    <xf numFmtId="0" fontId="1" fillId="3" borderId="39" xfId="0" applyFont="1" applyFill="1" applyBorder="1" applyAlignment="1">
      <alignment horizontal="left" vertical="center"/>
    </xf>
    <xf numFmtId="0" fontId="1" fillId="3" borderId="40" xfId="0" applyFont="1" applyFill="1" applyBorder="1" applyAlignment="1">
      <alignment horizontal="left" vertical="center"/>
    </xf>
    <xf numFmtId="0" fontId="1" fillId="3" borderId="41" xfId="0" applyFont="1" applyFill="1" applyBorder="1" applyAlignment="1">
      <alignment horizontal="left" vertical="center"/>
    </xf>
    <xf numFmtId="0" fontId="66" fillId="0" borderId="111" xfId="0" applyFont="1" applyBorder="1" applyAlignment="1">
      <alignment horizontal="left" wrapText="1"/>
    </xf>
    <xf numFmtId="0" fontId="66" fillId="0" borderId="41" xfId="0" applyFont="1" applyBorder="1" applyAlignment="1">
      <alignment horizontal="left" wrapText="1"/>
    </xf>
    <xf numFmtId="0" fontId="1" fillId="0" borderId="110" xfId="0" applyFont="1" applyBorder="1" applyAlignment="1">
      <alignment horizontal="left" vertical="center"/>
    </xf>
    <xf numFmtId="0" fontId="1" fillId="0" borderId="38" xfId="0" applyFont="1" applyBorder="1" applyAlignment="1">
      <alignment horizontal="left" vertical="center"/>
    </xf>
    <xf numFmtId="0" fontId="1" fillId="3" borderId="37" xfId="0" applyFont="1" applyFill="1" applyBorder="1" applyAlignment="1">
      <alignment horizontal="left" vertical="center" wrapText="1"/>
    </xf>
    <xf numFmtId="0" fontId="1" fillId="3" borderId="33" xfId="0" applyFont="1" applyFill="1" applyBorder="1" applyAlignment="1">
      <alignment horizontal="left" vertical="center" wrapText="1"/>
    </xf>
    <xf numFmtId="0" fontId="1" fillId="3" borderId="38" xfId="0" applyFont="1" applyFill="1" applyBorder="1" applyAlignment="1">
      <alignment horizontal="left" vertical="center" wrapText="1"/>
    </xf>
    <xf numFmtId="0" fontId="66" fillId="3" borderId="37" xfId="0" applyFont="1" applyFill="1" applyBorder="1" applyAlignment="1">
      <alignment horizontal="left" wrapText="1"/>
    </xf>
    <xf numFmtId="0" fontId="66" fillId="3" borderId="33" xfId="0" applyFont="1" applyFill="1" applyBorder="1" applyAlignment="1">
      <alignment horizontal="left" wrapText="1"/>
    </xf>
    <xf numFmtId="0" fontId="66" fillId="3" borderId="38" xfId="0" applyFont="1" applyFill="1" applyBorder="1" applyAlignment="1">
      <alignment horizontal="left" wrapText="1"/>
    </xf>
    <xf numFmtId="0" fontId="1" fillId="0" borderId="79" xfId="0" applyFont="1" applyBorder="1" applyAlignment="1">
      <alignment horizontal="left" vertical="center" wrapText="1"/>
    </xf>
    <xf numFmtId="0" fontId="1" fillId="0" borderId="109" xfId="0" applyFont="1" applyBorder="1" applyAlignment="1">
      <alignment horizontal="left" vertical="center" wrapText="1"/>
    </xf>
    <xf numFmtId="0" fontId="66" fillId="0" borderId="110" xfId="0" applyFont="1" applyBorder="1" applyAlignment="1">
      <alignment horizontal="left" vertical="center" wrapText="1"/>
    </xf>
    <xf numFmtId="0" fontId="1" fillId="0" borderId="110" xfId="0" applyFont="1" applyBorder="1" applyAlignment="1">
      <alignment horizontal="left" vertical="center" wrapText="1"/>
    </xf>
    <xf numFmtId="0" fontId="1" fillId="3" borderId="79" xfId="0" applyFont="1" applyFill="1" applyBorder="1" applyAlignment="1">
      <alignment horizontal="left" vertical="center" wrapText="1"/>
    </xf>
    <xf numFmtId="0" fontId="1" fillId="3" borderId="109" xfId="0" applyFont="1" applyFill="1" applyBorder="1" applyAlignment="1">
      <alignment horizontal="left" vertical="center" wrapText="1"/>
    </xf>
    <xf numFmtId="0" fontId="1" fillId="3" borderId="108" xfId="0" applyFont="1" applyFill="1" applyBorder="1" applyAlignment="1">
      <alignment horizontal="left" vertical="center"/>
    </xf>
    <xf numFmtId="0" fontId="1" fillId="3" borderId="79" xfId="0" applyFont="1" applyFill="1" applyBorder="1" applyAlignment="1">
      <alignment horizontal="left" vertical="center"/>
    </xf>
    <xf numFmtId="0" fontId="1" fillId="3" borderId="109" xfId="0" applyFont="1" applyFill="1" applyBorder="1" applyAlignment="1">
      <alignment horizontal="left" vertical="center"/>
    </xf>
    <xf numFmtId="0" fontId="1" fillId="3" borderId="98" xfId="0" applyFont="1" applyFill="1" applyBorder="1" applyAlignment="1">
      <alignment horizontal="left" vertical="center" wrapText="1"/>
    </xf>
    <xf numFmtId="0" fontId="1" fillId="3" borderId="105" xfId="0" applyFont="1" applyFill="1" applyBorder="1" applyAlignment="1">
      <alignment horizontal="left" vertical="center" wrapText="1"/>
    </xf>
    <xf numFmtId="0" fontId="1" fillId="3" borderId="106" xfId="0" applyFont="1" applyFill="1" applyBorder="1" applyAlignment="1">
      <alignment horizontal="left" vertical="center" wrapText="1"/>
    </xf>
    <xf numFmtId="0" fontId="1" fillId="0" borderId="107" xfId="0" applyFont="1" applyBorder="1" applyAlignment="1">
      <alignment horizontal="left" vertical="center"/>
    </xf>
    <xf numFmtId="0" fontId="1" fillId="0" borderId="106" xfId="0" applyFont="1" applyBorder="1" applyAlignment="1">
      <alignment horizontal="left" vertical="center"/>
    </xf>
    <xf numFmtId="0" fontId="5" fillId="0" borderId="94" xfId="0" applyFont="1" applyBorder="1" applyAlignment="1">
      <alignment vertical="top" wrapText="1"/>
    </xf>
    <xf numFmtId="0" fontId="5" fillId="0" borderId="96" xfId="0" applyFont="1" applyBorder="1" applyAlignment="1">
      <alignment vertical="top" wrapText="1"/>
    </xf>
    <xf numFmtId="0" fontId="5" fillId="0" borderId="97" xfId="0" applyFont="1" applyBorder="1" applyAlignment="1">
      <alignment vertical="top" wrapText="1"/>
    </xf>
    <xf numFmtId="0" fontId="62" fillId="0" borderId="12" xfId="0" applyFont="1" applyBorder="1" applyAlignment="1">
      <alignment horizontal="center" vertical="center" wrapText="1"/>
    </xf>
    <xf numFmtId="0" fontId="62" fillId="0" borderId="19" xfId="0" applyFont="1" applyBorder="1" applyAlignment="1">
      <alignment horizontal="center" vertical="center" wrapText="1"/>
    </xf>
    <xf numFmtId="0" fontId="62" fillId="0" borderId="14" xfId="0" applyFont="1" applyBorder="1" applyAlignment="1">
      <alignment horizontal="center" vertical="center" wrapText="1"/>
    </xf>
    <xf numFmtId="0" fontId="62" fillId="0" borderId="0" xfId="0" applyFont="1" applyAlignment="1">
      <alignment horizontal="center" vertical="center" wrapText="1"/>
    </xf>
    <xf numFmtId="0" fontId="62" fillId="0" borderId="16" xfId="0" applyFont="1" applyBorder="1" applyAlignment="1">
      <alignment horizontal="center" vertical="center" wrapText="1"/>
    </xf>
    <xf numFmtId="0" fontId="62" fillId="0" borderId="18" xfId="0" applyFont="1" applyBorder="1" applyAlignment="1">
      <alignment horizontal="center" vertical="center" wrapText="1"/>
    </xf>
    <xf numFmtId="0" fontId="45" fillId="18" borderId="99" xfId="0" applyFont="1" applyFill="1" applyBorder="1" applyAlignment="1">
      <alignment horizontal="left" vertical="center" wrapText="1" indent="1"/>
    </xf>
    <xf numFmtId="0" fontId="45" fillId="18" borderId="49" xfId="0" applyFont="1" applyFill="1" applyBorder="1" applyAlignment="1">
      <alignment horizontal="left" vertical="center" wrapText="1" indent="1"/>
    </xf>
    <xf numFmtId="0" fontId="45" fillId="18" borderId="50" xfId="0" applyFont="1" applyFill="1" applyBorder="1" applyAlignment="1">
      <alignment horizontal="left" vertical="center" wrapText="1" indent="1"/>
    </xf>
    <xf numFmtId="0" fontId="59" fillId="18" borderId="101" xfId="0" applyFont="1" applyFill="1" applyBorder="1" applyAlignment="1">
      <alignment horizontal="left" vertical="center" wrapText="1" indent="1"/>
    </xf>
    <xf numFmtId="0" fontId="59" fillId="18" borderId="102" xfId="0" applyFont="1" applyFill="1" applyBorder="1" applyAlignment="1">
      <alignment horizontal="left" vertical="center" wrapText="1" indent="1"/>
    </xf>
    <xf numFmtId="0" fontId="59" fillId="18" borderId="103" xfId="0" applyFont="1" applyFill="1" applyBorder="1" applyAlignment="1">
      <alignment horizontal="left" vertical="center" wrapText="1" indent="1"/>
    </xf>
    <xf numFmtId="0" fontId="38" fillId="19" borderId="0" xfId="0" applyFont="1" applyFill="1" applyAlignment="1">
      <alignment horizontal="center" vertical="center" wrapText="1"/>
    </xf>
    <xf numFmtId="0" fontId="45" fillId="17" borderId="12" xfId="0" applyFont="1" applyFill="1" applyBorder="1" applyAlignment="1">
      <alignment horizontal="center" vertical="center" wrapText="1"/>
    </xf>
    <xf numFmtId="0" fontId="45" fillId="17" borderId="19" xfId="0" applyFont="1" applyFill="1" applyBorder="1" applyAlignment="1">
      <alignment horizontal="center" vertical="center" wrapText="1"/>
    </xf>
    <xf numFmtId="0" fontId="45" fillId="17" borderId="13" xfId="0" applyFont="1" applyFill="1" applyBorder="1" applyAlignment="1">
      <alignment horizontal="center" vertical="center" wrapText="1"/>
    </xf>
    <xf numFmtId="0" fontId="58" fillId="17" borderId="35" xfId="0" applyFont="1" applyFill="1" applyBorder="1" applyAlignment="1">
      <alignment horizontal="center" vertical="center" wrapText="1"/>
    </xf>
    <xf numFmtId="0" fontId="58" fillId="17" borderId="104" xfId="0" applyFont="1" applyFill="1" applyBorder="1" applyAlignment="1">
      <alignment horizontal="center" vertical="center" wrapText="1"/>
    </xf>
    <xf numFmtId="0" fontId="59" fillId="0" borderId="35" xfId="0" applyFont="1" applyBorder="1" applyAlignment="1">
      <alignment horizontal="left" vertical="center" wrapText="1"/>
    </xf>
    <xf numFmtId="0" fontId="59" fillId="0" borderId="36" xfId="0" applyFont="1" applyBorder="1" applyAlignment="1">
      <alignment horizontal="left" vertical="center" wrapText="1"/>
    </xf>
    <xf numFmtId="0" fontId="63" fillId="0" borderId="0" xfId="0" applyFont="1" applyAlignment="1">
      <alignment horizontal="center" vertical="center"/>
    </xf>
    <xf numFmtId="0" fontId="45" fillId="20" borderId="12" xfId="0" applyFont="1" applyFill="1" applyBorder="1" applyAlignment="1">
      <alignment horizontal="center" vertical="center" wrapText="1"/>
    </xf>
    <xf numFmtId="0" fontId="45" fillId="20" borderId="19" xfId="0" applyFont="1" applyFill="1" applyBorder="1" applyAlignment="1">
      <alignment horizontal="center" vertical="center" wrapText="1"/>
    </xf>
    <xf numFmtId="0" fontId="45" fillId="20" borderId="13" xfId="0" applyFont="1" applyFill="1" applyBorder="1" applyAlignment="1">
      <alignment horizontal="center" vertical="center" wrapText="1"/>
    </xf>
    <xf numFmtId="9" fontId="36" fillId="0" borderId="4" xfId="0" applyNumberFormat="1" applyFont="1" applyBorder="1" applyAlignment="1" applyProtection="1">
      <alignment horizontal="center" vertical="center"/>
      <protection hidden="1"/>
    </xf>
    <xf numFmtId="9" fontId="36" fillId="0" borderId="5" xfId="0" applyNumberFormat="1" applyFont="1" applyBorder="1" applyAlignment="1" applyProtection="1">
      <alignment horizontal="center" vertical="center"/>
      <protection hidden="1"/>
    </xf>
    <xf numFmtId="0" fontId="58" fillId="0" borderId="4" xfId="0" applyFont="1" applyBorder="1" applyAlignment="1" applyProtection="1">
      <alignment horizontal="center" vertical="center" textRotation="90" wrapText="1"/>
      <protection hidden="1"/>
    </xf>
    <xf numFmtId="0" fontId="58" fillId="0" borderId="5" xfId="0" applyFont="1" applyBorder="1" applyAlignment="1" applyProtection="1">
      <alignment horizontal="center" vertical="center" textRotation="90" wrapText="1"/>
      <protection hidden="1"/>
    </xf>
    <xf numFmtId="0" fontId="58" fillId="0" borderId="4" xfId="0" applyFont="1" applyBorder="1" applyAlignment="1" applyProtection="1">
      <alignment horizontal="center" vertical="center" textRotation="90"/>
      <protection hidden="1"/>
    </xf>
    <xf numFmtId="0" fontId="58" fillId="0" borderId="5" xfId="0" applyFont="1" applyBorder="1" applyAlignment="1" applyProtection="1">
      <alignment horizontal="center" vertical="center" textRotation="90"/>
      <protection hidden="1"/>
    </xf>
    <xf numFmtId="0" fontId="36" fillId="0" borderId="4" xfId="0" applyFont="1" applyBorder="1" applyAlignment="1" applyProtection="1">
      <alignment horizontal="center" vertical="center" textRotation="90"/>
      <protection locked="0"/>
    </xf>
    <xf numFmtId="0" fontId="36" fillId="0" borderId="5" xfId="0" applyFont="1" applyBorder="1" applyAlignment="1" applyProtection="1">
      <alignment horizontal="center" vertical="center" textRotation="90"/>
      <protection locked="0"/>
    </xf>
    <xf numFmtId="0" fontId="1" fillId="0" borderId="4" xfId="0" applyFont="1" applyBorder="1" applyAlignment="1">
      <alignment horizontal="center" vertical="center"/>
    </xf>
    <xf numFmtId="0" fontId="1" fillId="0" borderId="5" xfId="0" applyFont="1" applyBorder="1" applyAlignment="1">
      <alignment horizontal="center" vertical="center"/>
    </xf>
    <xf numFmtId="0" fontId="58" fillId="0" borderId="4" xfId="0" applyFont="1" applyBorder="1" applyAlignment="1" applyProtection="1">
      <alignment horizontal="center" vertical="center"/>
      <protection hidden="1"/>
    </xf>
    <xf numFmtId="0" fontId="58" fillId="0" borderId="8" xfId="0" applyFont="1" applyBorder="1" applyAlignment="1" applyProtection="1">
      <alignment horizontal="center" vertical="center"/>
      <protection hidden="1"/>
    </xf>
    <xf numFmtId="0" fontId="58" fillId="0" borderId="5" xfId="0" applyFont="1" applyBorder="1" applyAlignment="1" applyProtection="1">
      <alignment horizontal="center" vertical="center"/>
      <protection hidden="1"/>
    </xf>
    <xf numFmtId="9" fontId="36" fillId="0" borderId="4" xfId="0" applyNumberFormat="1" applyFont="1" applyBorder="1" applyAlignment="1" applyProtection="1">
      <alignment horizontal="center" vertical="center" wrapText="1"/>
      <protection hidden="1"/>
    </xf>
    <xf numFmtId="9" fontId="36" fillId="0" borderId="8" xfId="0" applyNumberFormat="1" applyFont="1" applyBorder="1" applyAlignment="1" applyProtection="1">
      <alignment horizontal="center" vertical="center" wrapText="1"/>
      <protection hidden="1"/>
    </xf>
    <xf numFmtId="9" fontId="36" fillId="0" borderId="5" xfId="0" applyNumberFormat="1" applyFont="1" applyBorder="1" applyAlignment="1" applyProtection="1">
      <alignment horizontal="center" vertical="center" wrapText="1"/>
      <protection hidden="1"/>
    </xf>
    <xf numFmtId="0" fontId="58" fillId="0" borderId="4" xfId="0" applyFont="1" applyBorder="1" applyAlignment="1" applyProtection="1">
      <alignment horizontal="center" vertical="center" wrapText="1"/>
      <protection hidden="1"/>
    </xf>
    <xf numFmtId="0" fontId="58" fillId="0" borderId="8" xfId="0" applyFont="1" applyBorder="1" applyAlignment="1" applyProtection="1">
      <alignment horizontal="center" vertical="center" wrapText="1"/>
      <protection hidden="1"/>
    </xf>
    <xf numFmtId="0" fontId="58" fillId="0" borderId="5" xfId="0" applyFont="1" applyBorder="1" applyAlignment="1" applyProtection="1">
      <alignment horizontal="center" vertical="center" wrapText="1"/>
      <protection hidden="1"/>
    </xf>
    <xf numFmtId="0" fontId="1" fillId="0" borderId="4" xfId="0" applyFont="1" applyBorder="1" applyAlignment="1" applyProtection="1">
      <alignment horizontal="center" vertical="center"/>
      <protection hidden="1"/>
    </xf>
    <xf numFmtId="0" fontId="1" fillId="0" borderId="5" xfId="0" applyFont="1" applyBorder="1" applyAlignment="1" applyProtection="1">
      <alignment horizontal="center" vertical="center"/>
      <protection hidden="1"/>
    </xf>
    <xf numFmtId="0" fontId="6" fillId="0" borderId="4" xfId="0" applyFont="1" applyBorder="1" applyAlignment="1" applyProtection="1">
      <alignment horizontal="center" vertical="center" wrapText="1"/>
      <protection locked="0"/>
    </xf>
    <xf numFmtId="0" fontId="6" fillId="0" borderId="5" xfId="0" applyFont="1" applyBorder="1" applyAlignment="1" applyProtection="1">
      <alignment horizontal="center" vertical="center" wrapText="1"/>
      <protection locked="0"/>
    </xf>
    <xf numFmtId="0" fontId="1" fillId="0" borderId="8" xfId="0" applyFont="1" applyBorder="1" applyAlignment="1">
      <alignment horizontal="center" vertical="center"/>
    </xf>
    <xf numFmtId="0" fontId="1" fillId="0" borderId="4" xfId="0" applyFont="1" applyBorder="1" applyAlignment="1" applyProtection="1">
      <alignment horizontal="center" vertical="center" wrapText="1"/>
      <protection locked="0"/>
    </xf>
    <xf numFmtId="0" fontId="1" fillId="0" borderId="8" xfId="0" applyFont="1" applyBorder="1" applyAlignment="1" applyProtection="1">
      <alignment horizontal="center" vertical="center" wrapText="1"/>
      <protection locked="0"/>
    </xf>
    <xf numFmtId="0" fontId="1" fillId="0" borderId="5" xfId="0" applyFont="1" applyBorder="1" applyAlignment="1" applyProtection="1">
      <alignment horizontal="center" vertical="center" wrapText="1"/>
      <protection locked="0"/>
    </xf>
    <xf numFmtId="0" fontId="2" fillId="0" borderId="4" xfId="0" applyFont="1" applyBorder="1" applyAlignment="1" applyProtection="1">
      <alignment horizontal="center" vertical="center" wrapText="1"/>
      <protection locked="0"/>
    </xf>
    <xf numFmtId="0" fontId="2" fillId="0" borderId="8" xfId="0" applyFont="1" applyBorder="1" applyAlignment="1" applyProtection="1">
      <alignment horizontal="center" vertical="center" wrapText="1"/>
      <protection locked="0"/>
    </xf>
    <xf numFmtId="0" fontId="2" fillId="0" borderId="5" xfId="0" applyFont="1" applyBorder="1" applyAlignment="1" applyProtection="1">
      <alignment horizontal="center" vertical="center" wrapText="1"/>
      <protection locked="0"/>
    </xf>
    <xf numFmtId="0" fontId="1" fillId="0" borderId="4" xfId="0" applyFont="1" applyBorder="1" applyAlignment="1" applyProtection="1">
      <alignment horizontal="center" vertical="center"/>
      <protection locked="0"/>
    </xf>
    <xf numFmtId="0" fontId="1" fillId="0" borderId="8" xfId="0" applyFont="1" applyBorder="1" applyAlignment="1" applyProtection="1">
      <alignment horizontal="center" vertical="center"/>
      <protection locked="0"/>
    </xf>
    <xf numFmtId="0" fontId="1" fillId="0" borderId="5" xfId="0" applyFont="1" applyBorder="1" applyAlignment="1" applyProtection="1">
      <alignment horizontal="center" vertical="center"/>
      <protection locked="0"/>
    </xf>
    <xf numFmtId="0" fontId="4" fillId="0" borderId="4" xfId="0" applyFont="1" applyBorder="1" applyAlignment="1" applyProtection="1">
      <alignment horizontal="center" vertical="center" wrapText="1"/>
      <protection hidden="1"/>
    </xf>
    <xf numFmtId="0" fontId="4" fillId="0" borderId="8" xfId="0" applyFont="1" applyBorder="1" applyAlignment="1" applyProtection="1">
      <alignment horizontal="center" vertical="center" wrapText="1"/>
      <protection hidden="1"/>
    </xf>
    <xf numFmtId="0" fontId="4" fillId="0" borderId="5" xfId="0" applyFont="1" applyBorder="1" applyAlignment="1" applyProtection="1">
      <alignment horizontal="center" vertical="center" wrapText="1"/>
      <protection hidden="1"/>
    </xf>
    <xf numFmtId="9" fontId="1" fillId="0" borderId="4" xfId="0" applyNumberFormat="1" applyFont="1" applyBorder="1" applyAlignment="1" applyProtection="1">
      <alignment horizontal="center" vertical="center" wrapText="1"/>
      <protection hidden="1"/>
    </xf>
    <xf numFmtId="9" fontId="1" fillId="0" borderId="8" xfId="0" applyNumberFormat="1" applyFont="1" applyBorder="1" applyAlignment="1" applyProtection="1">
      <alignment horizontal="center" vertical="center" wrapText="1"/>
      <protection hidden="1"/>
    </xf>
    <xf numFmtId="9" fontId="1" fillId="0" borderId="5" xfId="0" applyNumberFormat="1" applyFont="1" applyBorder="1" applyAlignment="1" applyProtection="1">
      <alignment horizontal="center" vertical="center" wrapText="1"/>
      <protection hidden="1"/>
    </xf>
    <xf numFmtId="0" fontId="68" fillId="2" borderId="6" xfId="0" applyFont="1" applyFill="1" applyBorder="1" applyAlignment="1">
      <alignment horizontal="left" vertical="center"/>
    </xf>
    <xf numFmtId="0" fontId="68" fillId="2" borderId="7" xfId="0" applyFont="1" applyFill="1" applyBorder="1" applyAlignment="1">
      <alignment horizontal="left" vertical="center"/>
    </xf>
    <xf numFmtId="0" fontId="54" fillId="2" borderId="6" xfId="0" applyFont="1" applyFill="1" applyBorder="1" applyAlignment="1">
      <alignment horizontal="left" vertical="center"/>
    </xf>
    <xf numFmtId="0" fontId="69" fillId="2" borderId="7" xfId="0" applyFont="1" applyFill="1" applyBorder="1" applyAlignment="1">
      <alignment horizontal="left" vertical="center"/>
    </xf>
    <xf numFmtId="0" fontId="54" fillId="2" borderId="7" xfId="0" applyFont="1" applyFill="1" applyBorder="1" applyAlignment="1">
      <alignment horizontal="left" vertical="center"/>
    </xf>
    <xf numFmtId="0" fontId="67" fillId="2" borderId="28" xfId="0" applyFont="1" applyFill="1" applyBorder="1" applyAlignment="1">
      <alignment horizontal="center" vertical="center" wrapText="1"/>
    </xf>
    <xf numFmtId="0" fontId="67" fillId="2" borderId="29" xfId="0" applyFont="1" applyFill="1" applyBorder="1" applyAlignment="1">
      <alignment horizontal="center" vertical="center" wrapText="1"/>
    </xf>
    <xf numFmtId="0" fontId="67" fillId="2" borderId="30" xfId="0" applyFont="1" applyFill="1" applyBorder="1" applyAlignment="1">
      <alignment horizontal="center" vertical="center" wrapText="1"/>
    </xf>
    <xf numFmtId="0" fontId="67" fillId="2" borderId="9" xfId="0" applyFont="1" applyFill="1" applyBorder="1" applyAlignment="1">
      <alignment horizontal="center" vertical="center" wrapText="1"/>
    </xf>
    <xf numFmtId="0" fontId="67" fillId="2" borderId="0" xfId="0" applyFont="1" applyFill="1" applyAlignment="1">
      <alignment horizontal="center" vertical="center" wrapText="1"/>
    </xf>
    <xf numFmtId="0" fontId="67" fillId="2" borderId="113" xfId="0" applyFont="1" applyFill="1" applyBorder="1" applyAlignment="1">
      <alignment horizontal="center" vertical="center" wrapText="1"/>
    </xf>
    <xf numFmtId="0" fontId="67" fillId="2" borderId="3" xfId="0" applyFont="1" applyFill="1" applyBorder="1" applyAlignment="1">
      <alignment horizontal="center" vertical="center" wrapText="1"/>
    </xf>
    <xf numFmtId="0" fontId="67" fillId="2" borderId="31" xfId="0" applyFont="1" applyFill="1" applyBorder="1" applyAlignment="1">
      <alignment horizontal="center" vertical="center" wrapText="1"/>
    </xf>
    <xf numFmtId="0" fontId="67" fillId="2" borderId="32" xfId="0" applyFont="1" applyFill="1" applyBorder="1" applyAlignment="1">
      <alignment horizontal="center" vertical="center" wrapText="1"/>
    </xf>
    <xf numFmtId="9" fontId="1" fillId="0" borderId="4" xfId="0" applyNumberFormat="1" applyFont="1" applyBorder="1" applyAlignment="1" applyProtection="1">
      <alignment horizontal="center" vertical="center" wrapText="1"/>
      <protection locked="0"/>
    </xf>
    <xf numFmtId="9" fontId="1" fillId="0" borderId="8" xfId="0" applyNumberFormat="1" applyFont="1" applyBorder="1" applyAlignment="1" applyProtection="1">
      <alignment horizontal="center" vertical="center" wrapText="1"/>
      <protection locked="0"/>
    </xf>
    <xf numFmtId="9" fontId="1" fillId="0" borderId="5" xfId="0" applyNumberFormat="1" applyFont="1" applyBorder="1" applyAlignment="1" applyProtection="1">
      <alignment horizontal="center" vertical="center" wrapText="1"/>
      <protection locked="0"/>
    </xf>
    <xf numFmtId="0" fontId="4" fillId="0" borderId="4" xfId="0" applyFont="1" applyBorder="1" applyAlignment="1" applyProtection="1">
      <alignment horizontal="center" vertical="center"/>
      <protection hidden="1"/>
    </xf>
    <xf numFmtId="0" fontId="4" fillId="0" borderId="8" xfId="0" applyFont="1" applyBorder="1" applyAlignment="1" applyProtection="1">
      <alignment horizontal="center" vertical="center"/>
      <protection hidden="1"/>
    </xf>
    <xf numFmtId="0" fontId="4" fillId="0" borderId="5" xfId="0" applyFont="1" applyBorder="1" applyAlignment="1" applyProtection="1">
      <alignment horizontal="center" vertical="center"/>
      <protection hidden="1"/>
    </xf>
    <xf numFmtId="0" fontId="4" fillId="2" borderId="4"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1" fillId="3" borderId="0" xfId="0" applyFont="1" applyFill="1" applyAlignment="1">
      <alignment horizontal="left" vertical="center"/>
    </xf>
    <xf numFmtId="0" fontId="4" fillId="2" borderId="6" xfId="0" applyFont="1" applyFill="1" applyBorder="1" applyAlignment="1">
      <alignment horizontal="center" vertical="center"/>
    </xf>
    <xf numFmtId="0" fontId="4" fillId="2" borderId="10" xfId="0" applyFont="1" applyFill="1" applyBorder="1" applyAlignment="1">
      <alignment horizontal="center" vertical="center"/>
    </xf>
    <xf numFmtId="0" fontId="4" fillId="2" borderId="7" xfId="0" applyFont="1" applyFill="1" applyBorder="1" applyAlignment="1">
      <alignment horizontal="center" vertical="center"/>
    </xf>
    <xf numFmtId="0" fontId="25" fillId="3" borderId="28" xfId="0" applyFont="1" applyFill="1" applyBorder="1" applyAlignment="1">
      <alignment horizontal="center" vertical="center"/>
    </xf>
    <xf numFmtId="0" fontId="25" fillId="3" borderId="29" xfId="0" applyFont="1" applyFill="1" applyBorder="1" applyAlignment="1">
      <alignment horizontal="center" vertical="center"/>
    </xf>
    <xf numFmtId="0" fontId="25" fillId="3" borderId="30" xfId="0" applyFont="1" applyFill="1" applyBorder="1" applyAlignment="1">
      <alignment horizontal="center" vertical="center"/>
    </xf>
    <xf numFmtId="0" fontId="25" fillId="3" borderId="9" xfId="0" applyFont="1" applyFill="1" applyBorder="1" applyAlignment="1">
      <alignment horizontal="center" vertical="center"/>
    </xf>
    <xf numFmtId="0" fontId="25" fillId="3" borderId="0" xfId="0" applyFont="1" applyFill="1" applyAlignment="1">
      <alignment horizontal="center" vertical="center"/>
    </xf>
    <xf numFmtId="0" fontId="25" fillId="3" borderId="113" xfId="0" applyFont="1" applyFill="1" applyBorder="1" applyAlignment="1">
      <alignment horizontal="center" vertical="center"/>
    </xf>
    <xf numFmtId="0" fontId="25" fillId="3" borderId="3" xfId="0" applyFont="1" applyFill="1" applyBorder="1" applyAlignment="1">
      <alignment horizontal="center" vertical="center"/>
    </xf>
    <xf numFmtId="0" fontId="25" fillId="3" borderId="31" xfId="0" applyFont="1" applyFill="1" applyBorder="1" applyAlignment="1">
      <alignment horizontal="center" vertical="center"/>
    </xf>
    <xf numFmtId="0" fontId="25" fillId="3" borderId="32" xfId="0" applyFont="1" applyFill="1" applyBorder="1" applyAlignment="1">
      <alignment horizontal="center" vertical="center"/>
    </xf>
    <xf numFmtId="0" fontId="27" fillId="3" borderId="6" xfId="0" applyFont="1" applyFill="1" applyBorder="1" applyAlignment="1" applyProtection="1">
      <alignment horizontal="left" vertical="center"/>
      <protection locked="0"/>
    </xf>
    <xf numFmtId="0" fontId="27" fillId="3" borderId="10" xfId="0" applyFont="1" applyFill="1" applyBorder="1" applyAlignment="1" applyProtection="1">
      <alignment horizontal="left" vertical="center"/>
      <protection locked="0"/>
    </xf>
    <xf numFmtId="0" fontId="27" fillId="3" borderId="7" xfId="0" applyFont="1" applyFill="1" applyBorder="1" applyAlignment="1" applyProtection="1">
      <alignment horizontal="left" vertical="center"/>
      <protection locked="0"/>
    </xf>
    <xf numFmtId="9" fontId="1" fillId="0" borderId="4" xfId="0" applyNumberFormat="1" applyFont="1" applyBorder="1" applyAlignment="1" applyProtection="1">
      <alignment horizontal="center" vertical="top" wrapText="1"/>
      <protection hidden="1"/>
    </xf>
    <xf numFmtId="9" fontId="1" fillId="0" borderId="8" xfId="0" applyNumberFormat="1" applyFont="1" applyBorder="1" applyAlignment="1" applyProtection="1">
      <alignment horizontal="center" vertical="top" wrapText="1"/>
      <protection hidden="1"/>
    </xf>
    <xf numFmtId="9" fontId="1" fillId="0" borderId="5" xfId="0" applyNumberFormat="1" applyFont="1" applyBorder="1" applyAlignment="1" applyProtection="1">
      <alignment horizontal="center" vertical="top" wrapText="1"/>
      <protection hidden="1"/>
    </xf>
    <xf numFmtId="0" fontId="4" fillId="0" borderId="4" xfId="0" applyFont="1" applyBorder="1" applyAlignment="1" applyProtection="1">
      <alignment horizontal="center" vertical="top" wrapText="1"/>
      <protection hidden="1"/>
    </xf>
    <xf numFmtId="0" fontId="4" fillId="0" borderId="8" xfId="0" applyFont="1" applyBorder="1" applyAlignment="1" applyProtection="1">
      <alignment horizontal="center" vertical="top" wrapText="1"/>
      <protection hidden="1"/>
    </xf>
    <xf numFmtId="0" fontId="4" fillId="0" borderId="5" xfId="0" applyFont="1" applyBorder="1" applyAlignment="1" applyProtection="1">
      <alignment horizontal="center" vertical="top" wrapText="1"/>
      <protection hidden="1"/>
    </xf>
    <xf numFmtId="0" fontId="1" fillId="0" borderId="6" xfId="0" applyFont="1" applyBorder="1" applyAlignment="1">
      <alignment horizontal="left" vertical="center" wrapText="1"/>
    </xf>
    <xf numFmtId="0" fontId="1" fillId="0" borderId="10" xfId="0" applyFont="1" applyBorder="1" applyAlignment="1">
      <alignment horizontal="left" vertical="center" wrapText="1"/>
    </xf>
    <xf numFmtId="0" fontId="1" fillId="0" borderId="7" xfId="0" applyFont="1" applyBorder="1" applyAlignment="1">
      <alignment horizontal="left" vertical="center" wrapText="1"/>
    </xf>
    <xf numFmtId="0" fontId="4" fillId="0" borderId="4" xfId="0" applyFont="1" applyBorder="1" applyAlignment="1" applyProtection="1">
      <alignment horizontal="center" vertical="top"/>
      <protection hidden="1"/>
    </xf>
    <xf numFmtId="0" fontId="4" fillId="0" borderId="8" xfId="0" applyFont="1" applyBorder="1" applyAlignment="1" applyProtection="1">
      <alignment horizontal="center" vertical="top"/>
      <protection hidden="1"/>
    </xf>
    <xf numFmtId="0" fontId="4" fillId="0" borderId="5" xfId="0" applyFont="1" applyBorder="1" applyAlignment="1" applyProtection="1">
      <alignment horizontal="center" vertical="top"/>
      <protection hidden="1"/>
    </xf>
    <xf numFmtId="0" fontId="4" fillId="2" borderId="2" xfId="0" applyFont="1" applyFill="1" applyBorder="1" applyAlignment="1">
      <alignment horizontal="center" vertical="center" wrapText="1"/>
    </xf>
    <xf numFmtId="0" fontId="25" fillId="2" borderId="6" xfId="0" applyFont="1" applyFill="1" applyBorder="1" applyAlignment="1">
      <alignment horizontal="left" vertical="center"/>
    </xf>
    <xf numFmtId="0" fontId="25" fillId="2" borderId="7" xfId="0" applyFont="1" applyFill="1" applyBorder="1" applyAlignment="1">
      <alignment horizontal="left" vertical="center"/>
    </xf>
    <xf numFmtId="0" fontId="27" fillId="2" borderId="4" xfId="0" applyFont="1" applyFill="1" applyBorder="1" applyAlignment="1">
      <alignment horizontal="center" vertical="center" textRotation="90"/>
    </xf>
    <xf numFmtId="0" fontId="27" fillId="2" borderId="5" xfId="0" applyFont="1" applyFill="1" applyBorder="1" applyAlignment="1">
      <alignment horizontal="center" vertical="center" textRotation="90"/>
    </xf>
    <xf numFmtId="0" fontId="4" fillId="2" borderId="5"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4" xfId="0" applyFont="1" applyFill="1" applyBorder="1" applyAlignment="1">
      <alignment horizontal="center" vertical="center" textRotation="90" wrapText="1"/>
    </xf>
    <xf numFmtId="0" fontId="4" fillId="2" borderId="5" xfId="0" applyFont="1" applyFill="1" applyBorder="1" applyAlignment="1">
      <alignment horizontal="center" vertical="center" textRotation="90" wrapText="1"/>
    </xf>
    <xf numFmtId="0" fontId="8" fillId="3" borderId="6" xfId="0" applyFont="1" applyFill="1" applyBorder="1" applyAlignment="1" applyProtection="1">
      <alignment horizontal="left" vertical="center" wrapText="1"/>
      <protection locked="0"/>
    </xf>
    <xf numFmtId="0" fontId="8" fillId="3" borderId="10" xfId="0" applyFont="1" applyFill="1" applyBorder="1" applyAlignment="1" applyProtection="1">
      <alignment horizontal="left" vertical="center" wrapText="1"/>
      <protection locked="0"/>
    </xf>
    <xf numFmtId="0" fontId="8" fillId="3" borderId="7" xfId="0" applyFont="1" applyFill="1" applyBorder="1" applyAlignment="1" applyProtection="1">
      <alignment horizontal="left" vertical="center" wrapText="1"/>
      <protection locked="0"/>
    </xf>
    <xf numFmtId="0" fontId="4" fillId="2" borderId="2" xfId="0" applyFont="1" applyFill="1" applyBorder="1" applyAlignment="1">
      <alignment horizontal="center" vertical="center" textRotation="90" wrapText="1"/>
    </xf>
    <xf numFmtId="0" fontId="4" fillId="2" borderId="8" xfId="0" applyFont="1" applyFill="1" applyBorder="1" applyAlignment="1">
      <alignment horizontal="center" vertical="center" wrapText="1"/>
    </xf>
    <xf numFmtId="0" fontId="4" fillId="2" borderId="9"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9" xfId="0" applyFont="1" applyFill="1" applyBorder="1" applyAlignment="1">
      <alignment horizontal="center" vertical="center" wrapText="1"/>
    </xf>
    <xf numFmtId="0" fontId="36" fillId="0" borderId="4" xfId="0" applyFont="1" applyBorder="1" applyAlignment="1" applyProtection="1">
      <alignment horizontal="center" vertical="center" wrapText="1"/>
      <protection locked="0"/>
    </xf>
    <xf numFmtId="0" fontId="36" fillId="0" borderId="8" xfId="0" applyFont="1" applyBorder="1" applyAlignment="1" applyProtection="1">
      <alignment horizontal="center" vertical="center" wrapText="1"/>
      <protection locked="0"/>
    </xf>
    <xf numFmtId="0" fontId="36" fillId="0" borderId="5" xfId="0" applyFont="1" applyBorder="1" applyAlignment="1" applyProtection="1">
      <alignment horizontal="center" vertical="center" wrapText="1"/>
      <protection locked="0"/>
    </xf>
    <xf numFmtId="9" fontId="36" fillId="0" borderId="4" xfId="0" applyNumberFormat="1" applyFont="1" applyBorder="1" applyAlignment="1" applyProtection="1">
      <alignment horizontal="center" vertical="center" wrapText="1"/>
      <protection locked="0"/>
    </xf>
    <xf numFmtId="9" fontId="36" fillId="0" borderId="8" xfId="0" applyNumberFormat="1" applyFont="1" applyBorder="1" applyAlignment="1" applyProtection="1">
      <alignment horizontal="center" vertical="center" wrapText="1"/>
      <protection locked="0"/>
    </xf>
    <xf numFmtId="9" fontId="36" fillId="0" borderId="5" xfId="0" applyNumberFormat="1" applyFont="1" applyBorder="1" applyAlignment="1" applyProtection="1">
      <alignment horizontal="center" vertical="center" wrapText="1"/>
      <protection locked="0"/>
    </xf>
    <xf numFmtId="0" fontId="59" fillId="0" borderId="4" xfId="0" applyFont="1" applyBorder="1" applyAlignment="1" applyProtection="1">
      <alignment horizontal="center" vertical="center" wrapText="1"/>
      <protection locked="0"/>
    </xf>
    <xf numFmtId="0" fontId="59" fillId="0" borderId="8" xfId="0" applyFont="1" applyBorder="1" applyAlignment="1" applyProtection="1">
      <alignment horizontal="center" vertical="center" wrapText="1"/>
      <protection locked="0"/>
    </xf>
    <xf numFmtId="0" fontId="59" fillId="0" borderId="5" xfId="0" applyFont="1" applyBorder="1" applyAlignment="1" applyProtection="1">
      <alignment horizontal="center" vertical="center" wrapText="1"/>
      <protection locked="0"/>
    </xf>
    <xf numFmtId="0" fontId="19" fillId="10" borderId="0" xfId="0" applyFont="1" applyFill="1" applyAlignment="1">
      <alignment horizontal="center" vertical="center" textRotation="90" wrapText="1" readingOrder="1"/>
    </xf>
    <xf numFmtId="0" fontId="19" fillId="10" borderId="15" xfId="0" applyFont="1" applyFill="1" applyBorder="1" applyAlignment="1">
      <alignment horizontal="center" vertical="center" textRotation="90" wrapText="1" readingOrder="1"/>
    </xf>
    <xf numFmtId="0" fontId="22" fillId="12" borderId="20" xfId="0" applyFont="1" applyFill="1" applyBorder="1" applyAlignment="1">
      <alignment horizontal="center" vertical="center" wrapText="1" readingOrder="1"/>
    </xf>
    <xf numFmtId="0" fontId="22" fillId="12" borderId="21" xfId="0" applyFont="1" applyFill="1" applyBorder="1" applyAlignment="1">
      <alignment horizontal="center" vertical="center" wrapText="1" readingOrder="1"/>
    </xf>
    <xf numFmtId="0" fontId="22" fillId="12" borderId="22" xfId="0" applyFont="1" applyFill="1" applyBorder="1" applyAlignment="1">
      <alignment horizontal="center" vertical="center" wrapText="1" readingOrder="1"/>
    </xf>
    <xf numFmtId="0" fontId="22" fillId="12" borderId="23" xfId="0" applyFont="1" applyFill="1" applyBorder="1" applyAlignment="1">
      <alignment horizontal="center" vertical="center" wrapText="1" readingOrder="1"/>
    </xf>
    <xf numFmtId="0" fontId="22" fillId="12" borderId="0" xfId="0" applyFont="1" applyFill="1" applyAlignment="1">
      <alignment horizontal="center" vertical="center" wrapText="1" readingOrder="1"/>
    </xf>
    <xf numFmtId="0" fontId="22" fillId="12" borderId="24" xfId="0" applyFont="1" applyFill="1" applyBorder="1" applyAlignment="1">
      <alignment horizontal="center" vertical="center" wrapText="1" readingOrder="1"/>
    </xf>
    <xf numFmtId="0" fontId="22" fillId="12" borderId="25" xfId="0" applyFont="1" applyFill="1" applyBorder="1" applyAlignment="1">
      <alignment horizontal="center" vertical="center" wrapText="1" readingOrder="1"/>
    </xf>
    <xf numFmtId="0" fontId="22" fillId="12" borderId="26" xfId="0" applyFont="1" applyFill="1" applyBorder="1" applyAlignment="1">
      <alignment horizontal="center" vertical="center" wrapText="1" readingOrder="1"/>
    </xf>
    <xf numFmtId="0" fontId="22" fillId="12" borderId="27" xfId="0" applyFont="1" applyFill="1" applyBorder="1" applyAlignment="1">
      <alignment horizontal="center" vertical="center" wrapText="1" readingOrder="1"/>
    </xf>
    <xf numFmtId="0" fontId="22" fillId="11" borderId="20" xfId="0" applyFont="1" applyFill="1" applyBorder="1" applyAlignment="1">
      <alignment horizontal="center" vertical="center" wrapText="1" readingOrder="1"/>
    </xf>
    <xf numFmtId="0" fontId="22" fillId="11" borderId="21" xfId="0" applyFont="1" applyFill="1" applyBorder="1" applyAlignment="1">
      <alignment horizontal="center" vertical="center" wrapText="1" readingOrder="1"/>
    </xf>
    <xf numFmtId="0" fontId="22" fillId="11" borderId="22" xfId="0" applyFont="1" applyFill="1" applyBorder="1" applyAlignment="1">
      <alignment horizontal="center" vertical="center" wrapText="1" readingOrder="1"/>
    </xf>
    <xf numFmtId="0" fontId="22" fillId="11" borderId="23" xfId="0" applyFont="1" applyFill="1" applyBorder="1" applyAlignment="1">
      <alignment horizontal="center" vertical="center" wrapText="1" readingOrder="1"/>
    </xf>
    <xf numFmtId="0" fontId="22" fillId="11" borderId="0" xfId="0" applyFont="1" applyFill="1" applyAlignment="1">
      <alignment horizontal="center" vertical="center" wrapText="1" readingOrder="1"/>
    </xf>
    <xf numFmtId="0" fontId="22" fillId="11" borderId="24" xfId="0" applyFont="1" applyFill="1" applyBorder="1" applyAlignment="1">
      <alignment horizontal="center" vertical="center" wrapText="1" readingOrder="1"/>
    </xf>
    <xf numFmtId="0" fontId="22" fillId="11" borderId="25" xfId="0" applyFont="1" applyFill="1" applyBorder="1" applyAlignment="1">
      <alignment horizontal="center" vertical="center" wrapText="1" readingOrder="1"/>
    </xf>
    <xf numFmtId="0" fontId="22" fillId="11" borderId="26" xfId="0" applyFont="1" applyFill="1" applyBorder="1" applyAlignment="1">
      <alignment horizontal="center" vertical="center" wrapText="1" readingOrder="1"/>
    </xf>
    <xf numFmtId="0" fontId="22" fillId="11" borderId="27" xfId="0" applyFont="1" applyFill="1" applyBorder="1" applyAlignment="1">
      <alignment horizontal="center" vertical="center" wrapText="1" readingOrder="1"/>
    </xf>
    <xf numFmtId="0" fontId="22" fillId="13" borderId="20" xfId="0" applyFont="1" applyFill="1" applyBorder="1" applyAlignment="1">
      <alignment horizontal="center" vertical="center" wrapText="1" readingOrder="1"/>
    </xf>
    <xf numFmtId="0" fontId="22" fillId="13" borderId="21" xfId="0" applyFont="1" applyFill="1" applyBorder="1" applyAlignment="1">
      <alignment horizontal="center" vertical="center" wrapText="1" readingOrder="1"/>
    </xf>
    <xf numFmtId="0" fontId="22" fillId="13" borderId="22" xfId="0" applyFont="1" applyFill="1" applyBorder="1" applyAlignment="1">
      <alignment horizontal="center" vertical="center" wrapText="1" readingOrder="1"/>
    </xf>
    <xf numFmtId="0" fontId="22" fillId="13" borderId="23" xfId="0" applyFont="1" applyFill="1" applyBorder="1" applyAlignment="1">
      <alignment horizontal="center" vertical="center" wrapText="1" readingOrder="1"/>
    </xf>
    <xf numFmtId="0" fontId="22" fillId="13" borderId="0" xfId="0" applyFont="1" applyFill="1" applyAlignment="1">
      <alignment horizontal="center" vertical="center" wrapText="1" readingOrder="1"/>
    </xf>
    <xf numFmtId="0" fontId="22" fillId="13" borderId="24" xfId="0" applyFont="1" applyFill="1" applyBorder="1" applyAlignment="1">
      <alignment horizontal="center" vertical="center" wrapText="1" readingOrder="1"/>
    </xf>
    <xf numFmtId="0" fontId="22" fillId="13" borderId="25" xfId="0" applyFont="1" applyFill="1" applyBorder="1" applyAlignment="1">
      <alignment horizontal="center" vertical="center" wrapText="1" readingOrder="1"/>
    </xf>
    <xf numFmtId="0" fontId="22" fillId="13" borderId="26" xfId="0" applyFont="1" applyFill="1" applyBorder="1" applyAlignment="1">
      <alignment horizontal="center" vertical="center" wrapText="1" readingOrder="1"/>
    </xf>
    <xf numFmtId="0" fontId="22" fillId="13" borderId="27" xfId="0" applyFont="1" applyFill="1" applyBorder="1" applyAlignment="1">
      <alignment horizontal="center" vertical="center" wrapText="1" readingOrder="1"/>
    </xf>
    <xf numFmtId="0" fontId="22" fillId="5" borderId="20" xfId="0" applyFont="1" applyFill="1" applyBorder="1" applyAlignment="1">
      <alignment horizontal="center" vertical="center" wrapText="1" readingOrder="1"/>
    </xf>
    <xf numFmtId="0" fontId="22" fillId="5" borderId="21" xfId="0" applyFont="1" applyFill="1" applyBorder="1" applyAlignment="1">
      <alignment horizontal="center" vertical="center" wrapText="1" readingOrder="1"/>
    </xf>
    <xf numFmtId="0" fontId="22" fillId="5" borderId="22" xfId="0" applyFont="1" applyFill="1" applyBorder="1" applyAlignment="1">
      <alignment horizontal="center" vertical="center" wrapText="1" readingOrder="1"/>
    </xf>
    <xf numFmtId="0" fontId="22" fillId="5" borderId="23" xfId="0" applyFont="1" applyFill="1" applyBorder="1" applyAlignment="1">
      <alignment horizontal="center" vertical="center" wrapText="1" readingOrder="1"/>
    </xf>
    <xf numFmtId="0" fontId="22" fillId="5" borderId="0" xfId="0" applyFont="1" applyFill="1" applyAlignment="1">
      <alignment horizontal="center" vertical="center" wrapText="1" readingOrder="1"/>
    </xf>
    <xf numFmtId="0" fontId="22" fillId="5" borderId="24" xfId="0" applyFont="1" applyFill="1" applyBorder="1" applyAlignment="1">
      <alignment horizontal="center" vertical="center" wrapText="1" readingOrder="1"/>
    </xf>
    <xf numFmtId="0" fontId="22" fillId="5" borderId="25" xfId="0" applyFont="1" applyFill="1" applyBorder="1" applyAlignment="1">
      <alignment horizontal="center" vertical="center" wrapText="1" readingOrder="1"/>
    </xf>
    <xf numFmtId="0" fontId="22" fillId="5" borderId="26" xfId="0" applyFont="1" applyFill="1" applyBorder="1" applyAlignment="1">
      <alignment horizontal="center" vertical="center" wrapText="1" readingOrder="1"/>
    </xf>
    <xf numFmtId="0" fontId="22" fillId="5" borderId="27" xfId="0" applyFont="1" applyFill="1" applyBorder="1" applyAlignment="1">
      <alignment horizontal="center" vertical="center" wrapText="1" readingOrder="1"/>
    </xf>
    <xf numFmtId="0" fontId="18" fillId="0" borderId="12" xfId="0" applyFont="1" applyBorder="1" applyAlignment="1">
      <alignment horizontal="center" vertical="center" wrapText="1"/>
    </xf>
    <xf numFmtId="0" fontId="18" fillId="0" borderId="19" xfId="0" applyFont="1" applyBorder="1" applyAlignment="1">
      <alignment horizontal="center" vertical="center"/>
    </xf>
    <xf numFmtId="0" fontId="18" fillId="0" borderId="13" xfId="0" applyFont="1" applyBorder="1" applyAlignment="1">
      <alignment horizontal="center" vertical="center"/>
    </xf>
    <xf numFmtId="0" fontId="18" fillId="0" borderId="14" xfId="0" applyFont="1" applyBorder="1" applyAlignment="1">
      <alignment horizontal="center" vertical="center"/>
    </xf>
    <xf numFmtId="0" fontId="18" fillId="0" borderId="0" xfId="0" applyFont="1" applyAlignment="1">
      <alignment horizontal="center" vertical="center"/>
    </xf>
    <xf numFmtId="0" fontId="18" fillId="0" borderId="15" xfId="0" applyFont="1" applyBorder="1" applyAlignment="1">
      <alignment horizontal="center" vertical="center"/>
    </xf>
    <xf numFmtId="0" fontId="18" fillId="0" borderId="16" xfId="0" applyFont="1" applyBorder="1" applyAlignment="1">
      <alignment horizontal="center" vertical="center"/>
    </xf>
    <xf numFmtId="0" fontId="18" fillId="0" borderId="18" xfId="0" applyFont="1" applyBorder="1" applyAlignment="1">
      <alignment horizontal="center" vertical="center"/>
    </xf>
    <xf numFmtId="0" fontId="18" fillId="0" borderId="17" xfId="0" applyFont="1" applyBorder="1" applyAlignment="1">
      <alignment horizontal="center" vertical="center"/>
    </xf>
    <xf numFmtId="0" fontId="21" fillId="11" borderId="0" xfId="0" applyFont="1" applyFill="1" applyAlignment="1" applyProtection="1">
      <alignment horizontal="center" vertical="center" wrapText="1" readingOrder="1"/>
      <protection hidden="1"/>
    </xf>
    <xf numFmtId="0" fontId="21" fillId="11" borderId="15" xfId="0" applyFont="1" applyFill="1" applyBorder="1" applyAlignment="1" applyProtection="1">
      <alignment horizontal="center" vertical="center" wrapText="1" readingOrder="1"/>
      <protection hidden="1"/>
    </xf>
    <xf numFmtId="0" fontId="21" fillId="11" borderId="12" xfId="0" applyFont="1" applyFill="1" applyBorder="1" applyAlignment="1" applyProtection="1">
      <alignment horizontal="center" vertical="center" wrapText="1" readingOrder="1"/>
      <protection hidden="1"/>
    </xf>
    <xf numFmtId="0" fontId="21" fillId="11" borderId="19" xfId="0" applyFont="1" applyFill="1" applyBorder="1" applyAlignment="1" applyProtection="1">
      <alignment horizontal="center" vertical="center" wrapText="1" readingOrder="1"/>
      <protection hidden="1"/>
    </xf>
    <xf numFmtId="0" fontId="21" fillId="11" borderId="14" xfId="0" applyFont="1" applyFill="1" applyBorder="1" applyAlignment="1" applyProtection="1">
      <alignment horizontal="center" vertical="center" wrapText="1" readingOrder="1"/>
      <protection hidden="1"/>
    </xf>
    <xf numFmtId="0" fontId="21" fillId="11" borderId="13" xfId="0" applyFont="1" applyFill="1" applyBorder="1" applyAlignment="1" applyProtection="1">
      <alignment horizontal="center" vertical="center" wrapText="1" readingOrder="1"/>
      <protection hidden="1"/>
    </xf>
    <xf numFmtId="0" fontId="19" fillId="10" borderId="0" xfId="0" applyFont="1" applyFill="1" applyAlignment="1">
      <alignment horizontal="center" vertical="center" wrapText="1" readingOrder="1"/>
    </xf>
    <xf numFmtId="0" fontId="18" fillId="0" borderId="19" xfId="0" applyFont="1" applyBorder="1" applyAlignment="1">
      <alignment horizontal="center" vertical="center" wrapText="1"/>
    </xf>
    <xf numFmtId="0" fontId="21" fillId="11" borderId="16" xfId="0" applyFont="1" applyFill="1" applyBorder="1" applyAlignment="1" applyProtection="1">
      <alignment horizontal="center" vertical="center" wrapText="1" readingOrder="1"/>
      <protection hidden="1"/>
    </xf>
    <xf numFmtId="0" fontId="21" fillId="11" borderId="18" xfId="0" applyFont="1" applyFill="1" applyBorder="1" applyAlignment="1" applyProtection="1">
      <alignment horizontal="center" vertical="center" wrapText="1" readingOrder="1"/>
      <protection hidden="1"/>
    </xf>
    <xf numFmtId="0" fontId="21" fillId="11" borderId="17" xfId="0" applyFont="1" applyFill="1" applyBorder="1" applyAlignment="1" applyProtection="1">
      <alignment horizontal="center" vertical="center" wrapText="1" readingOrder="1"/>
      <protection hidden="1"/>
    </xf>
    <xf numFmtId="0" fontId="21" fillId="12" borderId="14" xfId="0" applyFont="1" applyFill="1" applyBorder="1" applyAlignment="1" applyProtection="1">
      <alignment horizontal="center" wrapText="1" readingOrder="1"/>
      <protection hidden="1"/>
    </xf>
    <xf numFmtId="0" fontId="21" fillId="12" borderId="0" xfId="0" applyFont="1" applyFill="1" applyAlignment="1" applyProtection="1">
      <alignment horizontal="center" wrapText="1" readingOrder="1"/>
      <protection hidden="1"/>
    </xf>
    <xf numFmtId="0" fontId="21" fillId="12" borderId="15" xfId="0" applyFont="1" applyFill="1" applyBorder="1" applyAlignment="1" applyProtection="1">
      <alignment horizontal="center" wrapText="1" readingOrder="1"/>
      <protection hidden="1"/>
    </xf>
    <xf numFmtId="0" fontId="21" fillId="12" borderId="16" xfId="0" applyFont="1" applyFill="1" applyBorder="1" applyAlignment="1" applyProtection="1">
      <alignment horizontal="center" wrapText="1" readingOrder="1"/>
      <protection hidden="1"/>
    </xf>
    <xf numFmtId="0" fontId="21" fillId="12" borderId="18" xfId="0" applyFont="1" applyFill="1" applyBorder="1" applyAlignment="1" applyProtection="1">
      <alignment horizontal="center" wrapText="1" readingOrder="1"/>
      <protection hidden="1"/>
    </xf>
    <xf numFmtId="0" fontId="21" fillId="12" borderId="17" xfId="0" applyFont="1" applyFill="1" applyBorder="1" applyAlignment="1" applyProtection="1">
      <alignment horizontal="center" wrapText="1" readingOrder="1"/>
      <protection hidden="1"/>
    </xf>
    <xf numFmtId="0" fontId="21" fillId="12" borderId="12" xfId="0" applyFont="1" applyFill="1" applyBorder="1" applyAlignment="1" applyProtection="1">
      <alignment horizontal="center" wrapText="1" readingOrder="1"/>
      <protection hidden="1"/>
    </xf>
    <xf numFmtId="0" fontId="21" fillId="12" borderId="19" xfId="0" applyFont="1" applyFill="1" applyBorder="1" applyAlignment="1" applyProtection="1">
      <alignment horizontal="center" wrapText="1" readingOrder="1"/>
      <protection hidden="1"/>
    </xf>
    <xf numFmtId="0" fontId="21" fillId="12" borderId="13" xfId="0" applyFont="1" applyFill="1" applyBorder="1" applyAlignment="1" applyProtection="1">
      <alignment horizontal="center" wrapText="1" readingOrder="1"/>
      <protection hidden="1"/>
    </xf>
    <xf numFmtId="0" fontId="21" fillId="13" borderId="14" xfId="0" applyFont="1" applyFill="1" applyBorder="1" applyAlignment="1" applyProtection="1">
      <alignment horizontal="center" wrapText="1" readingOrder="1"/>
      <protection hidden="1"/>
    </xf>
    <xf numFmtId="0" fontId="21" fillId="13" borderId="0" xfId="0" applyFont="1" applyFill="1" applyAlignment="1" applyProtection="1">
      <alignment horizontal="center" wrapText="1" readingOrder="1"/>
      <protection hidden="1"/>
    </xf>
    <xf numFmtId="0" fontId="21" fillId="13" borderId="15" xfId="0" applyFont="1" applyFill="1" applyBorder="1" applyAlignment="1" applyProtection="1">
      <alignment horizontal="center" wrapText="1" readingOrder="1"/>
      <protection hidden="1"/>
    </xf>
    <xf numFmtId="0" fontId="21" fillId="13" borderId="16" xfId="0" applyFont="1" applyFill="1" applyBorder="1" applyAlignment="1" applyProtection="1">
      <alignment horizontal="center" wrapText="1" readingOrder="1"/>
      <protection hidden="1"/>
    </xf>
    <xf numFmtId="0" fontId="21" fillId="13" borderId="18" xfId="0" applyFont="1" applyFill="1" applyBorder="1" applyAlignment="1" applyProtection="1">
      <alignment horizontal="center" wrapText="1" readingOrder="1"/>
      <protection hidden="1"/>
    </xf>
    <xf numFmtId="0" fontId="21" fillId="13" borderId="17" xfId="0" applyFont="1" applyFill="1" applyBorder="1" applyAlignment="1" applyProtection="1">
      <alignment horizontal="center" wrapText="1" readingOrder="1"/>
      <protection hidden="1"/>
    </xf>
    <xf numFmtId="0" fontId="21" fillId="13" borderId="12" xfId="0" applyFont="1" applyFill="1" applyBorder="1" applyAlignment="1" applyProtection="1">
      <alignment horizontal="center" wrapText="1" readingOrder="1"/>
      <protection hidden="1"/>
    </xf>
    <xf numFmtId="0" fontId="21" fillId="13" borderId="19" xfId="0" applyFont="1" applyFill="1" applyBorder="1" applyAlignment="1" applyProtection="1">
      <alignment horizontal="center" wrapText="1" readingOrder="1"/>
      <protection hidden="1"/>
    </xf>
    <xf numFmtId="0" fontId="21" fillId="13" borderId="13" xfId="0" applyFont="1" applyFill="1" applyBorder="1" applyAlignment="1" applyProtection="1">
      <alignment horizontal="center" wrapText="1" readingOrder="1"/>
      <protection hidden="1"/>
    </xf>
    <xf numFmtId="0" fontId="21" fillId="5" borderId="0" xfId="0" applyFont="1" applyFill="1" applyAlignment="1" applyProtection="1">
      <alignment horizontal="center" wrapText="1" readingOrder="1"/>
      <protection hidden="1"/>
    </xf>
    <xf numFmtId="0" fontId="21" fillId="5" borderId="15" xfId="0" applyFont="1" applyFill="1" applyBorder="1" applyAlignment="1" applyProtection="1">
      <alignment horizontal="center" wrapText="1" readingOrder="1"/>
      <protection hidden="1"/>
    </xf>
    <xf numFmtId="0" fontId="21" fillId="5" borderId="14" xfId="0" applyFont="1" applyFill="1" applyBorder="1" applyAlignment="1" applyProtection="1">
      <alignment horizontal="center" wrapText="1" readingOrder="1"/>
      <protection hidden="1"/>
    </xf>
    <xf numFmtId="0" fontId="21" fillId="5" borderId="16" xfId="0" applyFont="1" applyFill="1" applyBorder="1" applyAlignment="1" applyProtection="1">
      <alignment horizontal="center" wrapText="1" readingOrder="1"/>
      <protection hidden="1"/>
    </xf>
    <xf numFmtId="0" fontId="21" fillId="5" borderId="18" xfId="0" applyFont="1" applyFill="1" applyBorder="1" applyAlignment="1" applyProtection="1">
      <alignment horizontal="center" wrapText="1" readingOrder="1"/>
      <protection hidden="1"/>
    </xf>
    <xf numFmtId="0" fontId="21" fillId="5" borderId="17" xfId="0" applyFont="1" applyFill="1" applyBorder="1" applyAlignment="1" applyProtection="1">
      <alignment horizontal="center" wrapText="1" readingOrder="1"/>
      <protection hidden="1"/>
    </xf>
    <xf numFmtId="0" fontId="21" fillId="5" borderId="12" xfId="0" applyFont="1" applyFill="1" applyBorder="1" applyAlignment="1" applyProtection="1">
      <alignment horizontal="center" wrapText="1" readingOrder="1"/>
      <protection hidden="1"/>
    </xf>
    <xf numFmtId="0" fontId="21" fillId="5" borderId="19" xfId="0" applyFont="1" applyFill="1" applyBorder="1" applyAlignment="1" applyProtection="1">
      <alignment horizontal="center" wrapText="1" readingOrder="1"/>
      <protection hidden="1"/>
    </xf>
    <xf numFmtId="0" fontId="21" fillId="5" borderId="13" xfId="0" applyFont="1" applyFill="1" applyBorder="1" applyAlignment="1" applyProtection="1">
      <alignment horizontal="center" wrapText="1" readingOrder="1"/>
      <protection hidden="1"/>
    </xf>
    <xf numFmtId="0" fontId="26" fillId="0" borderId="0" xfId="0" applyFont="1" applyAlignment="1">
      <alignment horizontal="center" vertical="center" wrapText="1"/>
    </xf>
    <xf numFmtId="0" fontId="43" fillId="11" borderId="20" xfId="0" applyFont="1" applyFill="1" applyBorder="1" applyAlignment="1">
      <alignment horizontal="center" vertical="center" wrapText="1" readingOrder="1"/>
    </xf>
    <xf numFmtId="0" fontId="43" fillId="11" borderId="21" xfId="0" applyFont="1" applyFill="1" applyBorder="1" applyAlignment="1">
      <alignment horizontal="center" vertical="center" wrapText="1" readingOrder="1"/>
    </xf>
    <xf numFmtId="0" fontId="43" fillId="11" borderId="22" xfId="0" applyFont="1" applyFill="1" applyBorder="1" applyAlignment="1">
      <alignment horizontal="center" vertical="center" wrapText="1" readingOrder="1"/>
    </xf>
    <xf numFmtId="0" fontId="43" fillId="11" borderId="23" xfId="0" applyFont="1" applyFill="1" applyBorder="1" applyAlignment="1">
      <alignment horizontal="center" vertical="center" wrapText="1" readingOrder="1"/>
    </xf>
    <xf numFmtId="0" fontId="43" fillId="11" borderId="0" xfId="0" applyFont="1" applyFill="1" applyAlignment="1">
      <alignment horizontal="center" vertical="center" wrapText="1" readingOrder="1"/>
    </xf>
    <xf numFmtId="0" fontId="43" fillId="11" borderId="24" xfId="0" applyFont="1" applyFill="1" applyBorder="1" applyAlignment="1">
      <alignment horizontal="center" vertical="center" wrapText="1" readingOrder="1"/>
    </xf>
    <xf numFmtId="0" fontId="43" fillId="11" borderId="25" xfId="0" applyFont="1" applyFill="1" applyBorder="1" applyAlignment="1">
      <alignment horizontal="center" vertical="center" wrapText="1" readingOrder="1"/>
    </xf>
    <xf numFmtId="0" fontId="43" fillId="11" borderId="26" xfId="0" applyFont="1" applyFill="1" applyBorder="1" applyAlignment="1">
      <alignment horizontal="center" vertical="center" wrapText="1" readingOrder="1"/>
    </xf>
    <xf numFmtId="0" fontId="43" fillId="11" borderId="27" xfId="0" applyFont="1" applyFill="1" applyBorder="1" applyAlignment="1">
      <alignment horizontal="center" vertical="center" wrapText="1" readingOrder="1"/>
    </xf>
    <xf numFmtId="0" fontId="44" fillId="0" borderId="12" xfId="0" applyFont="1" applyBorder="1" applyAlignment="1">
      <alignment horizontal="center" vertical="center" wrapText="1"/>
    </xf>
    <xf numFmtId="0" fontId="44" fillId="0" borderId="19" xfId="0" applyFont="1" applyBorder="1" applyAlignment="1">
      <alignment horizontal="center" vertical="center"/>
    </xf>
    <xf numFmtId="0" fontId="44" fillId="0" borderId="14" xfId="0" applyFont="1" applyBorder="1" applyAlignment="1">
      <alignment horizontal="center" vertical="center" wrapText="1"/>
    </xf>
    <xf numFmtId="0" fontId="44" fillId="0" borderId="0" xfId="0" applyFont="1" applyAlignment="1">
      <alignment horizontal="center" vertical="center"/>
    </xf>
    <xf numFmtId="0" fontId="44" fillId="0" borderId="14" xfId="0" applyFont="1" applyBorder="1" applyAlignment="1">
      <alignment horizontal="center" vertical="center"/>
    </xf>
    <xf numFmtId="0" fontId="44" fillId="0" borderId="16" xfId="0" applyFont="1" applyBorder="1" applyAlignment="1">
      <alignment horizontal="center" vertical="center"/>
    </xf>
    <xf numFmtId="0" fontId="44" fillId="0" borderId="18" xfId="0" applyFont="1" applyBorder="1" applyAlignment="1">
      <alignment horizontal="center" vertical="center"/>
    </xf>
    <xf numFmtId="0" fontId="43" fillId="12" borderId="20" xfId="0" applyFont="1" applyFill="1" applyBorder="1" applyAlignment="1">
      <alignment horizontal="center" vertical="center" wrapText="1" readingOrder="1"/>
    </xf>
    <xf numFmtId="0" fontId="43" fillId="12" borderId="21" xfId="0" applyFont="1" applyFill="1" applyBorder="1" applyAlignment="1">
      <alignment horizontal="center" vertical="center" wrapText="1" readingOrder="1"/>
    </xf>
    <xf numFmtId="0" fontId="43" fillId="12" borderId="22" xfId="0" applyFont="1" applyFill="1" applyBorder="1" applyAlignment="1">
      <alignment horizontal="center" vertical="center" wrapText="1" readingOrder="1"/>
    </xf>
    <xf numFmtId="0" fontId="43" fillId="12" borderId="23" xfId="0" applyFont="1" applyFill="1" applyBorder="1" applyAlignment="1">
      <alignment horizontal="center" vertical="center" wrapText="1" readingOrder="1"/>
    </xf>
    <xf numFmtId="0" fontId="43" fillId="12" borderId="0" xfId="0" applyFont="1" applyFill="1" applyAlignment="1">
      <alignment horizontal="center" vertical="center" wrapText="1" readingOrder="1"/>
    </xf>
    <xf numFmtId="0" fontId="43" fillId="12" borderId="24" xfId="0" applyFont="1" applyFill="1" applyBorder="1" applyAlignment="1">
      <alignment horizontal="center" vertical="center" wrapText="1" readingOrder="1"/>
    </xf>
    <xf numFmtId="0" fontId="43" fillId="12" borderId="25" xfId="0" applyFont="1" applyFill="1" applyBorder="1" applyAlignment="1">
      <alignment horizontal="center" vertical="center" wrapText="1" readingOrder="1"/>
    </xf>
    <xf numFmtId="0" fontId="43" fillId="12" borderId="26" xfId="0" applyFont="1" applyFill="1" applyBorder="1" applyAlignment="1">
      <alignment horizontal="center" vertical="center" wrapText="1" readingOrder="1"/>
    </xf>
    <xf numFmtId="0" fontId="43" fillId="12" borderId="27" xfId="0" applyFont="1" applyFill="1" applyBorder="1" applyAlignment="1">
      <alignment horizontal="center" vertical="center" wrapText="1" readingOrder="1"/>
    </xf>
    <xf numFmtId="0" fontId="42" fillId="0" borderId="0" xfId="0" applyFont="1" applyAlignment="1">
      <alignment horizontal="center" vertical="center" wrapText="1"/>
    </xf>
    <xf numFmtId="0" fontId="23" fillId="0" borderId="0" xfId="0" applyFont="1" applyAlignment="1">
      <alignment horizontal="center" vertical="center" wrapText="1"/>
    </xf>
    <xf numFmtId="0" fontId="44" fillId="0" borderId="13" xfId="0" applyFont="1" applyBorder="1" applyAlignment="1">
      <alignment horizontal="center" vertical="center"/>
    </xf>
    <xf numFmtId="0" fontId="44" fillId="0" borderId="15" xfId="0" applyFont="1" applyBorder="1" applyAlignment="1">
      <alignment horizontal="center" vertical="center"/>
    </xf>
    <xf numFmtId="0" fontId="44" fillId="0" borderId="17" xfId="0" applyFont="1" applyBorder="1" applyAlignment="1">
      <alignment horizontal="center" vertical="center"/>
    </xf>
    <xf numFmtId="0" fontId="43" fillId="5" borderId="20" xfId="0" applyFont="1" applyFill="1" applyBorder="1" applyAlignment="1">
      <alignment horizontal="center" vertical="center" wrapText="1" readingOrder="1"/>
    </xf>
    <xf numFmtId="0" fontId="43" fillId="5" borderId="21" xfId="0" applyFont="1" applyFill="1" applyBorder="1" applyAlignment="1">
      <alignment horizontal="center" vertical="center" wrapText="1" readingOrder="1"/>
    </xf>
    <xf numFmtId="0" fontId="43" fillId="5" borderId="22" xfId="0" applyFont="1" applyFill="1" applyBorder="1" applyAlignment="1">
      <alignment horizontal="center" vertical="center" wrapText="1" readingOrder="1"/>
    </xf>
    <xf numFmtId="0" fontId="43" fillId="5" borderId="23" xfId="0" applyFont="1" applyFill="1" applyBorder="1" applyAlignment="1">
      <alignment horizontal="center" vertical="center" wrapText="1" readingOrder="1"/>
    </xf>
    <xf numFmtId="0" fontId="43" fillId="5" borderId="0" xfId="0" applyFont="1" applyFill="1" applyAlignment="1">
      <alignment horizontal="center" vertical="center" wrapText="1" readingOrder="1"/>
    </xf>
    <xf numFmtId="0" fontId="43" fillId="5" borderId="24" xfId="0" applyFont="1" applyFill="1" applyBorder="1" applyAlignment="1">
      <alignment horizontal="center" vertical="center" wrapText="1" readingOrder="1"/>
    </xf>
    <xf numFmtId="0" fontId="43" fillId="5" borderId="25" xfId="0" applyFont="1" applyFill="1" applyBorder="1" applyAlignment="1">
      <alignment horizontal="center" vertical="center" wrapText="1" readingOrder="1"/>
    </xf>
    <xf numFmtId="0" fontId="43" fillId="5" borderId="26" xfId="0" applyFont="1" applyFill="1" applyBorder="1" applyAlignment="1">
      <alignment horizontal="center" vertical="center" wrapText="1" readingOrder="1"/>
    </xf>
    <xf numFmtId="0" fontId="43" fillId="5" borderId="27" xfId="0" applyFont="1" applyFill="1" applyBorder="1" applyAlignment="1">
      <alignment horizontal="center" vertical="center" wrapText="1" readingOrder="1"/>
    </xf>
    <xf numFmtId="0" fontId="43" fillId="13" borderId="20" xfId="0" applyFont="1" applyFill="1" applyBorder="1" applyAlignment="1">
      <alignment horizontal="center" vertical="center" wrapText="1" readingOrder="1"/>
    </xf>
    <xf numFmtId="0" fontId="43" fillId="13" borderId="21" xfId="0" applyFont="1" applyFill="1" applyBorder="1" applyAlignment="1">
      <alignment horizontal="center" vertical="center" wrapText="1" readingOrder="1"/>
    </xf>
    <xf numFmtId="0" fontId="43" fillId="13" borderId="22" xfId="0" applyFont="1" applyFill="1" applyBorder="1" applyAlignment="1">
      <alignment horizontal="center" vertical="center" wrapText="1" readingOrder="1"/>
    </xf>
    <xf numFmtId="0" fontId="43" fillId="13" borderId="23" xfId="0" applyFont="1" applyFill="1" applyBorder="1" applyAlignment="1">
      <alignment horizontal="center" vertical="center" wrapText="1" readingOrder="1"/>
    </xf>
    <xf numFmtId="0" fontId="43" fillId="13" borderId="0" xfId="0" applyFont="1" applyFill="1" applyAlignment="1">
      <alignment horizontal="center" vertical="center" wrapText="1" readingOrder="1"/>
    </xf>
    <xf numFmtId="0" fontId="43" fillId="13" borderId="24" xfId="0" applyFont="1" applyFill="1" applyBorder="1" applyAlignment="1">
      <alignment horizontal="center" vertical="center" wrapText="1" readingOrder="1"/>
    </xf>
    <xf numFmtId="0" fontId="43" fillId="13" borderId="25" xfId="0" applyFont="1" applyFill="1" applyBorder="1" applyAlignment="1">
      <alignment horizontal="center" vertical="center" wrapText="1" readingOrder="1"/>
    </xf>
    <xf numFmtId="0" fontId="43" fillId="13" borderId="26" xfId="0" applyFont="1" applyFill="1" applyBorder="1" applyAlignment="1">
      <alignment horizontal="center" vertical="center" wrapText="1" readingOrder="1"/>
    </xf>
    <xf numFmtId="0" fontId="43" fillId="13" borderId="27" xfId="0" applyFont="1" applyFill="1" applyBorder="1" applyAlignment="1">
      <alignment horizontal="center" vertical="center" wrapText="1" readingOrder="1"/>
    </xf>
    <xf numFmtId="0" fontId="44" fillId="0" borderId="19" xfId="0" applyFont="1" applyBorder="1" applyAlignment="1">
      <alignment horizontal="center" vertical="center" wrapText="1"/>
    </xf>
    <xf numFmtId="0" fontId="25" fillId="0" borderId="0" xfId="0" applyFont="1" applyAlignment="1">
      <alignment horizontal="center" vertical="center"/>
    </xf>
    <xf numFmtId="0" fontId="46" fillId="0" borderId="0" xfId="0" applyFont="1" applyAlignment="1">
      <alignment horizontal="center" vertical="center"/>
    </xf>
    <xf numFmtId="0" fontId="41" fillId="14" borderId="35" xfId="0" applyFont="1" applyFill="1" applyBorder="1" applyAlignment="1">
      <alignment horizontal="center" vertical="center" wrapText="1" readingOrder="1"/>
    </xf>
    <xf numFmtId="0" fontId="41" fillId="14" borderId="36" xfId="0" applyFont="1" applyFill="1" applyBorder="1" applyAlignment="1">
      <alignment horizontal="center" vertical="center" wrapText="1" readingOrder="1"/>
    </xf>
    <xf numFmtId="0" fontId="41" fillId="14" borderId="47" xfId="0" applyFont="1" applyFill="1" applyBorder="1" applyAlignment="1">
      <alignment horizontal="center" vertical="center" wrapText="1" readingOrder="1"/>
    </xf>
    <xf numFmtId="0" fontId="36" fillId="3" borderId="0" xfId="0" applyFont="1" applyFill="1" applyAlignment="1">
      <alignment horizontal="justify" vertical="center" wrapText="1"/>
    </xf>
    <xf numFmtId="0" fontId="38" fillId="14" borderId="44" xfId="0" applyFont="1" applyFill="1" applyBorder="1" applyAlignment="1">
      <alignment horizontal="center" vertical="center" wrapText="1" readingOrder="1"/>
    </xf>
    <xf numFmtId="0" fontId="38" fillId="14" borderId="45" xfId="0" applyFont="1" applyFill="1" applyBorder="1" applyAlignment="1">
      <alignment horizontal="center" vertical="center" wrapText="1" readingOrder="1"/>
    </xf>
    <xf numFmtId="0" fontId="38" fillId="3" borderId="42" xfId="0" applyFont="1" applyFill="1" applyBorder="1" applyAlignment="1">
      <alignment horizontal="center" vertical="center" wrapText="1" readingOrder="1"/>
    </xf>
    <xf numFmtId="0" fontId="38" fillId="3" borderId="37" xfId="0" applyFont="1" applyFill="1" applyBorder="1" applyAlignment="1">
      <alignment horizontal="center" vertical="center" wrapText="1" readingOrder="1"/>
    </xf>
    <xf numFmtId="0" fontId="38" fillId="3" borderId="34" xfId="0" applyFont="1" applyFill="1" applyBorder="1" applyAlignment="1">
      <alignment horizontal="center" vertical="center" wrapText="1" readingOrder="1"/>
    </xf>
    <xf numFmtId="0" fontId="38" fillId="3" borderId="33" xfId="0" applyFont="1" applyFill="1" applyBorder="1" applyAlignment="1">
      <alignment horizontal="center" vertical="center" wrapText="1" readingOrder="1"/>
    </xf>
    <xf numFmtId="0" fontId="38" fillId="3" borderId="39" xfId="0" applyFont="1" applyFill="1" applyBorder="1" applyAlignment="1">
      <alignment horizontal="center" vertical="center" wrapText="1" readingOrder="1"/>
    </xf>
    <xf numFmtId="0" fontId="38" fillId="3" borderId="40" xfId="0" applyFont="1" applyFill="1" applyBorder="1" applyAlignment="1">
      <alignment horizontal="center" vertical="center" wrapText="1" readingOrder="1"/>
    </xf>
  </cellXfs>
  <cellStyles count="5">
    <cellStyle name="Normal" xfId="0" builtinId="0"/>
    <cellStyle name="Normal - Style1 2" xfId="2" xr:uid="{00000000-0005-0000-0000-000001000000}"/>
    <cellStyle name="Normal 2" xfId="4" xr:uid="{00000000-0005-0000-0000-000002000000}"/>
    <cellStyle name="Normal 2 2" xfId="3" xr:uid="{00000000-0005-0000-0000-000003000000}"/>
    <cellStyle name="Porcentaje" xfId="1" builtinId="5"/>
  </cellStyles>
  <dxfs count="104">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Arial Narrow"/>
        <scheme val="none"/>
      </font>
      <fill>
        <patternFill patternType="none">
          <fgColor indexed="64"/>
          <bgColor indexed="65"/>
        </patternFill>
      </fill>
      <alignment horizontal="general" vertical="center" textRotation="0" wrapText="0" indent="0" justifyLastLine="0" shrinkToFit="0" readingOrder="0"/>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s>
  <tableStyles count="0" defaultTableStyle="TableStyleMedium2" defaultPivotStyle="PivotStyleLight16"/>
  <colors>
    <mruColors>
      <color rgb="FFFFFF66"/>
      <color rgb="FFFFCC00"/>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pivotCacheDefinition" Target="pivotCache/pivotCacheDefinition1.xml"/><Relationship Id="rId5" Type="http://schemas.openxmlformats.org/officeDocument/2006/relationships/worksheet" Target="worksheets/sheet5.xml"/><Relationship Id="rId15" Type="http://schemas.openxmlformats.org/officeDocument/2006/relationships/sheetMetadata" Target="metadata.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1</xdr:col>
      <xdr:colOff>139560</xdr:colOff>
      <xdr:row>1</xdr:row>
      <xdr:rowOff>104671</xdr:rowOff>
    </xdr:from>
    <xdr:to>
      <xdr:col>1</xdr:col>
      <xdr:colOff>964259</xdr:colOff>
      <xdr:row>4</xdr:row>
      <xdr:rowOff>69781</xdr:rowOff>
    </xdr:to>
    <xdr:pic>
      <xdr:nvPicPr>
        <xdr:cNvPr id="2" name="Imagen 2" descr="escudo">
          <a:extLst>
            <a:ext uri="{FF2B5EF4-FFF2-40B4-BE49-F238E27FC236}">
              <a16:creationId xmlns:a16="http://schemas.microsoft.com/office/drawing/2014/main" id="{EE64A21B-025E-4FE3-B1A5-29FD7EACF7E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01560" y="295171"/>
          <a:ext cx="624674" cy="53661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814918</xdr:colOff>
      <xdr:row>0</xdr:row>
      <xdr:rowOff>63501</xdr:rowOff>
    </xdr:from>
    <xdr:to>
      <xdr:col>2</xdr:col>
      <xdr:colOff>650877</xdr:colOff>
      <xdr:row>3</xdr:row>
      <xdr:rowOff>146051</xdr:rowOff>
    </xdr:to>
    <xdr:pic>
      <xdr:nvPicPr>
        <xdr:cNvPr id="2" name="Imagen 1">
          <a:extLst>
            <a:ext uri="{FF2B5EF4-FFF2-40B4-BE49-F238E27FC236}">
              <a16:creationId xmlns:a16="http://schemas.microsoft.com/office/drawing/2014/main" id="{6AD5DBC8-C320-4F78-AA78-307E2B5D38D5}"/>
            </a:ext>
          </a:extLst>
        </xdr:cNvPr>
        <xdr:cNvPicPr>
          <a:picLocks noChangeAspect="1"/>
        </xdr:cNvPicPr>
      </xdr:nvPicPr>
      <xdr:blipFill>
        <a:blip xmlns:r="http://schemas.openxmlformats.org/officeDocument/2006/relationships" r:embed="rId1"/>
        <a:stretch>
          <a:fillRect/>
        </a:stretch>
      </xdr:blipFill>
      <xdr:spPr>
        <a:xfrm>
          <a:off x="1079501" y="63501"/>
          <a:ext cx="777876" cy="654050"/>
        </a:xfrm>
        <a:prstGeom prst="rect">
          <a:avLst/>
        </a:prstGeom>
      </xdr:spPr>
    </xdr:pic>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ndres Marin" refreshedDate="44186.276661689815" createdVersion="6" refreshedVersion="6" minRefreshableVersion="3" recordCount="10" xr:uid="{00000000-000A-0000-FFFF-FFFF00000000}">
  <cacheSource type="worksheet">
    <worksheetSource name="Tabla1"/>
  </cacheSource>
  <cacheFields count="2">
    <cacheField name="Criterios" numFmtId="0">
      <sharedItems count="2">
        <s v="Afectación Económica o presupuestal"/>
        <s v="Pérdida Reputacional"/>
      </sharedItems>
    </cacheField>
    <cacheField name="Subcriterios" numFmtId="0">
      <sharedItems count="10">
        <s v="Afectación menor a 10 SMLMV ."/>
        <s v="Entre 10 y 50 SMLMV "/>
        <s v="Entre 50 y 100 SMLMV "/>
        <s v="Entre 100 y 500 SMLMV "/>
        <s v="Mayor a 500 SMLMV "/>
        <s v="El riesgo afecta la imagen de alguna área de la organización"/>
        <s v="El riesgo afecta la imagen de la entidad internamente, de conocimiento general, nivel interno, de junta dircetiva y accionistas y/o de provedores"/>
        <s v="El riesgo afecta la imagen de la entidad con algunos usuarios de relevancia frente al logro de los objetivos"/>
        <s v="El riesgo afecta la imagen de de la entidad con efecto publicitario sostenido a nivel de sector administrativo, nivel departamental o municipal"/>
        <s v="El riesgo afecta la imagen de la entidad a nivel nacional, con efecto publicitarios sostenible a nivel país"/>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0">
  <r>
    <x v="0"/>
    <x v="0"/>
  </r>
  <r>
    <x v="0"/>
    <x v="1"/>
  </r>
  <r>
    <x v="0"/>
    <x v="2"/>
  </r>
  <r>
    <x v="0"/>
    <x v="3"/>
  </r>
  <r>
    <x v="0"/>
    <x v="4"/>
  </r>
  <r>
    <x v="1"/>
    <x v="5"/>
  </r>
  <r>
    <x v="1"/>
    <x v="6"/>
  </r>
  <r>
    <x v="1"/>
    <x v="7"/>
  </r>
  <r>
    <x v="1"/>
    <x v="8"/>
  </r>
  <r>
    <x v="1"/>
    <x v="9"/>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600-000000000000}" name="TablaDinámica1" cacheId="1098" applyNumberFormats="0" applyBorderFormats="0" applyFontFormats="0" applyPatternFormats="0" applyAlignmentFormats="0" applyWidthHeightFormats="1" dataCaption="Valores" updatedVersion="6" minRefreshableVersion="3" useAutoFormatting="1" rowGrandTotals="0" colGrandTotals="0" itemPrintTitles="1" createdVersion="6" indent="0" compact="0" outline="1" outlineData="1" compactData="0" multipleFieldFilters="0">
  <location ref="D209:E221" firstHeaderRow="1" firstDataRow="1" firstDataCol="2"/>
  <pivotFields count="2">
    <pivotField axis="axisRow" compact="0" showAll="0" defaultSubtotal="0">
      <items count="2">
        <item x="0"/>
        <item x="1"/>
      </items>
    </pivotField>
    <pivotField axis="axisRow" compact="0" showAll="0" defaultSubtotal="0">
      <items count="10">
        <item x="0"/>
        <item x="5"/>
        <item x="6"/>
        <item x="7"/>
        <item x="8"/>
        <item x="9"/>
        <item x="1"/>
        <item x="2"/>
        <item x="3"/>
        <item x="4"/>
      </items>
    </pivotField>
  </pivotFields>
  <rowFields count="2">
    <field x="0"/>
    <field x="1"/>
  </rowFields>
  <rowItems count="12">
    <i>
      <x/>
    </i>
    <i r="1">
      <x/>
    </i>
    <i r="1">
      <x v="6"/>
    </i>
    <i r="1">
      <x v="7"/>
    </i>
    <i r="1">
      <x v="8"/>
    </i>
    <i r="1">
      <x v="9"/>
    </i>
    <i>
      <x v="1"/>
    </i>
    <i r="1">
      <x v="1"/>
    </i>
    <i r="1">
      <x v="2"/>
    </i>
    <i r="1">
      <x v="3"/>
    </i>
    <i r="1">
      <x v="4"/>
    </i>
    <i r="1">
      <x v="5"/>
    </i>
  </rowItems>
  <colItems count="1">
    <i/>
  </colItem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nabledSubtotalsDefault="0" SubtotalsOnTopDefault="0"/>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a1" displayName="Tabla1" ref="B209:C219" totalsRowShown="0" headerRowDxfId="3" dataDxfId="2">
  <autoFilter ref="B209:C219" xr:uid="{00000000-0009-0000-0100-000001000000}"/>
  <tableColumns count="2">
    <tableColumn id="1" xr3:uid="{00000000-0010-0000-0000-000001000000}" name="Criterios" dataDxfId="1"/>
    <tableColumn id="2" xr3:uid="{00000000-0010-0000-0000-000002000000}" name="Subcriterios"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printerSettings" Target="../printerSettings/printerSettings7.bin"/><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56"/>
  <sheetViews>
    <sheetView topLeftCell="A34" zoomScale="120" zoomScaleNormal="120" workbookViewId="0">
      <selection activeCell="E46" sqref="E46:F46"/>
    </sheetView>
  </sheetViews>
  <sheetFormatPr defaultColWidth="11.42578125" defaultRowHeight="15"/>
  <cols>
    <col min="1" max="1" width="2.7109375" style="83" customWidth="1" collapsed="1"/>
    <col min="2" max="3" width="24.7109375" style="83" customWidth="1" collapsed="1"/>
    <col min="4" max="4" width="16" style="83" customWidth="1" collapsed="1"/>
    <col min="5" max="5" width="24.7109375" style="83" customWidth="1" collapsed="1"/>
    <col min="6" max="6" width="27.7109375" style="83" customWidth="1" collapsed="1"/>
    <col min="7" max="8" width="24.7109375" style="83" customWidth="1" collapsed="1"/>
    <col min="9" max="16384" width="11.42578125" style="83" collapsed="1"/>
  </cols>
  <sheetData>
    <row r="1" spans="1:8" ht="15.75" thickBot="1"/>
    <row r="2" spans="1:8" ht="18">
      <c r="B2" s="231" t="s">
        <v>0</v>
      </c>
      <c r="C2" s="232"/>
      <c r="D2" s="232"/>
      <c r="E2" s="232"/>
      <c r="F2" s="232"/>
      <c r="G2" s="232"/>
      <c r="H2" s="233"/>
    </row>
    <row r="3" spans="1:8">
      <c r="B3" s="120"/>
      <c r="C3" s="121"/>
      <c r="D3" s="121"/>
      <c r="E3" s="121"/>
      <c r="F3" s="121"/>
      <c r="G3" s="121"/>
      <c r="H3" s="122"/>
    </row>
    <row r="4" spans="1:8" ht="63" customHeight="1">
      <c r="B4" s="234" t="s">
        <v>1</v>
      </c>
      <c r="C4" s="235"/>
      <c r="D4" s="235"/>
      <c r="E4" s="235"/>
      <c r="F4" s="235"/>
      <c r="G4" s="235"/>
      <c r="H4" s="236"/>
    </row>
    <row r="5" spans="1:8" ht="63" customHeight="1">
      <c r="B5" s="237"/>
      <c r="C5" s="238"/>
      <c r="D5" s="238"/>
      <c r="E5" s="238"/>
      <c r="F5" s="238"/>
      <c r="G5" s="238"/>
      <c r="H5" s="239"/>
    </row>
    <row r="6" spans="1:8" ht="16.5">
      <c r="A6" s="123"/>
      <c r="B6" s="240" t="s">
        <v>2</v>
      </c>
      <c r="C6" s="241"/>
      <c r="D6" s="241"/>
      <c r="E6" s="241"/>
      <c r="F6" s="241"/>
      <c r="G6" s="241"/>
      <c r="H6" s="242"/>
    </row>
    <row r="7" spans="1:8" ht="95.25" customHeight="1">
      <c r="A7" s="123"/>
      <c r="B7" s="243" t="s">
        <v>3</v>
      </c>
      <c r="C7" s="243"/>
      <c r="D7" s="243"/>
      <c r="E7" s="243"/>
      <c r="F7" s="243"/>
      <c r="G7" s="243"/>
      <c r="H7" s="244"/>
    </row>
    <row r="8" spans="1:8" ht="16.5">
      <c r="A8" s="123"/>
      <c r="B8" s="124"/>
      <c r="C8" s="125"/>
      <c r="D8" s="125"/>
      <c r="E8" s="125"/>
      <c r="F8" s="125"/>
      <c r="G8" s="125"/>
      <c r="H8" s="126"/>
    </row>
    <row r="9" spans="1:8" ht="16.5" customHeight="1">
      <c r="A9" s="123"/>
      <c r="B9" s="245" t="s">
        <v>4</v>
      </c>
      <c r="C9" s="245"/>
      <c r="D9" s="245"/>
      <c r="E9" s="245"/>
      <c r="F9" s="245"/>
      <c r="G9" s="245"/>
      <c r="H9" s="246"/>
    </row>
    <row r="10" spans="1:8" ht="16.5" customHeight="1">
      <c r="A10" s="123"/>
      <c r="B10" s="245"/>
      <c r="C10" s="245"/>
      <c r="D10" s="245"/>
      <c r="E10" s="245"/>
      <c r="F10" s="245"/>
      <c r="G10" s="245"/>
      <c r="H10" s="246"/>
    </row>
    <row r="11" spans="1:8" ht="11.65" customHeight="1">
      <c r="A11" s="123"/>
      <c r="B11" s="245"/>
      <c r="C11" s="245"/>
      <c r="D11" s="245"/>
      <c r="E11" s="245"/>
      <c r="F11" s="245"/>
      <c r="G11" s="245"/>
      <c r="H11" s="246"/>
    </row>
    <row r="12" spans="1:8" ht="11.65" customHeight="1" thickBot="1">
      <c r="A12" s="123"/>
      <c r="B12" s="127"/>
      <c r="C12" s="127"/>
      <c r="D12" s="127"/>
      <c r="E12" s="127"/>
      <c r="F12" s="127"/>
      <c r="G12" s="127"/>
      <c r="H12" s="128"/>
    </row>
    <row r="13" spans="1:8" ht="15.4" customHeight="1" thickTop="1">
      <c r="A13" s="123"/>
      <c r="B13" s="127"/>
      <c r="C13" s="230" t="s">
        <v>5</v>
      </c>
      <c r="D13" s="223"/>
      <c r="E13" s="224" t="s">
        <v>6</v>
      </c>
      <c r="F13" s="225"/>
      <c r="G13" s="127"/>
      <c r="H13" s="128"/>
    </row>
    <row r="14" spans="1:8" ht="11.65" customHeight="1">
      <c r="A14" s="123"/>
      <c r="B14" s="127"/>
      <c r="C14" s="211" t="s">
        <v>7</v>
      </c>
      <c r="D14" s="212"/>
      <c r="E14" s="213" t="s">
        <v>8</v>
      </c>
      <c r="F14" s="208"/>
      <c r="G14" s="127"/>
      <c r="H14" s="128"/>
    </row>
    <row r="15" spans="1:8" ht="11.65" customHeight="1">
      <c r="A15" s="123"/>
      <c r="B15" s="127"/>
      <c r="C15" s="211" t="s">
        <v>9</v>
      </c>
      <c r="D15" s="212"/>
      <c r="E15" s="213" t="s">
        <v>10</v>
      </c>
      <c r="F15" s="208"/>
      <c r="G15" s="127"/>
      <c r="H15" s="128"/>
    </row>
    <row r="16" spans="1:8" ht="11.65" customHeight="1">
      <c r="A16" s="123"/>
      <c r="B16" s="127"/>
      <c r="C16" s="211" t="s">
        <v>11</v>
      </c>
      <c r="D16" s="212"/>
      <c r="E16" s="213" t="s">
        <v>12</v>
      </c>
      <c r="F16" s="208"/>
      <c r="G16" s="127"/>
      <c r="H16" s="128"/>
    </row>
    <row r="17" spans="1:8" ht="13.5" customHeight="1">
      <c r="A17" s="123"/>
      <c r="B17" s="127"/>
      <c r="C17" s="211" t="s">
        <v>13</v>
      </c>
      <c r="D17" s="212"/>
      <c r="E17" s="213" t="s">
        <v>14</v>
      </c>
      <c r="F17" s="208"/>
      <c r="G17" s="127"/>
      <c r="H17" s="129"/>
    </row>
    <row r="18" spans="1:8" ht="12.4" customHeight="1">
      <c r="A18" s="123"/>
      <c r="B18" s="127"/>
      <c r="C18" s="211" t="s">
        <v>15</v>
      </c>
      <c r="D18" s="212"/>
      <c r="E18" s="214" t="s">
        <v>16</v>
      </c>
      <c r="F18" s="208"/>
      <c r="G18" s="127"/>
      <c r="H18" s="128"/>
    </row>
    <row r="19" spans="1:8" ht="24" customHeight="1" thickBot="1">
      <c r="A19" s="123"/>
      <c r="B19" s="127"/>
      <c r="C19" s="215" t="s">
        <v>17</v>
      </c>
      <c r="D19" s="216"/>
      <c r="E19" s="217" t="s">
        <v>18</v>
      </c>
      <c r="F19" s="218"/>
      <c r="G19" s="127"/>
      <c r="H19" s="128"/>
    </row>
    <row r="20" spans="1:8" ht="11.65" customHeight="1" thickTop="1">
      <c r="A20" s="123"/>
      <c r="B20" s="127"/>
      <c r="C20" s="130"/>
      <c r="D20" s="130"/>
      <c r="E20" s="130"/>
      <c r="F20" s="130"/>
      <c r="G20" s="127"/>
      <c r="H20" s="128"/>
    </row>
    <row r="21" spans="1:8" ht="27.4" customHeight="1" thickBot="1">
      <c r="A21" s="123"/>
      <c r="B21" s="219" t="s">
        <v>19</v>
      </c>
      <c r="C21" s="220"/>
      <c r="D21" s="220"/>
      <c r="E21" s="220"/>
      <c r="F21" s="220"/>
      <c r="G21" s="220"/>
      <c r="H21" s="221"/>
    </row>
    <row r="22" spans="1:8" ht="15.75" thickTop="1">
      <c r="A22" s="123"/>
      <c r="B22" s="131"/>
      <c r="C22" s="222" t="s">
        <v>5</v>
      </c>
      <c r="D22" s="223"/>
      <c r="E22" s="224" t="s">
        <v>6</v>
      </c>
      <c r="F22" s="225"/>
      <c r="G22" s="130"/>
      <c r="H22" s="132"/>
    </row>
    <row r="23" spans="1:8" ht="13.5" customHeight="1">
      <c r="A23" s="123"/>
      <c r="B23" s="133"/>
      <c r="C23" s="226" t="s">
        <v>7</v>
      </c>
      <c r="D23" s="227"/>
      <c r="E23" s="228" t="s">
        <v>8</v>
      </c>
      <c r="F23" s="229"/>
      <c r="G23" s="134"/>
      <c r="H23" s="135"/>
    </row>
    <row r="24" spans="1:8" ht="13.5" customHeight="1">
      <c r="A24" s="123"/>
      <c r="B24" s="133"/>
      <c r="C24" s="205" t="s">
        <v>20</v>
      </c>
      <c r="D24" s="206"/>
      <c r="E24" s="207" t="s">
        <v>14</v>
      </c>
      <c r="F24" s="208"/>
      <c r="G24" s="134"/>
      <c r="H24" s="135"/>
    </row>
    <row r="25" spans="1:8" ht="13.5" customHeight="1">
      <c r="A25" s="123"/>
      <c r="B25" s="133"/>
      <c r="C25" s="205" t="s">
        <v>9</v>
      </c>
      <c r="D25" s="206"/>
      <c r="E25" s="207" t="s">
        <v>10</v>
      </c>
      <c r="F25" s="208"/>
      <c r="G25" s="134"/>
      <c r="H25" s="135"/>
    </row>
    <row r="26" spans="1:8" ht="22.9" customHeight="1">
      <c r="A26" s="123"/>
      <c r="B26" s="133"/>
      <c r="C26" s="205" t="s">
        <v>21</v>
      </c>
      <c r="D26" s="206"/>
      <c r="E26" s="209" t="s">
        <v>22</v>
      </c>
      <c r="F26" s="210"/>
      <c r="G26" s="134"/>
      <c r="H26" s="135"/>
    </row>
    <row r="27" spans="1:8" ht="69.75" customHeight="1">
      <c r="A27" s="123"/>
      <c r="B27" s="133"/>
      <c r="C27" s="196" t="s">
        <v>23</v>
      </c>
      <c r="D27" s="204"/>
      <c r="E27" s="197" t="s">
        <v>24</v>
      </c>
      <c r="F27" s="198"/>
      <c r="G27" s="134"/>
      <c r="H27" s="136"/>
    </row>
    <row r="28" spans="1:8" ht="34.5" customHeight="1">
      <c r="B28" s="137"/>
      <c r="C28" s="203" t="s">
        <v>25</v>
      </c>
      <c r="D28" s="204"/>
      <c r="E28" s="197" t="s">
        <v>26</v>
      </c>
      <c r="F28" s="198"/>
      <c r="G28" s="134"/>
      <c r="H28" s="136"/>
    </row>
    <row r="29" spans="1:8" ht="27.75" customHeight="1">
      <c r="B29" s="137"/>
      <c r="C29" s="203" t="s">
        <v>27</v>
      </c>
      <c r="D29" s="204"/>
      <c r="E29" s="197" t="s">
        <v>28</v>
      </c>
      <c r="F29" s="198"/>
      <c r="G29" s="134"/>
      <c r="H29" s="136"/>
    </row>
    <row r="30" spans="1:8" ht="28.5" customHeight="1">
      <c r="B30" s="137"/>
      <c r="C30" s="203" t="s">
        <v>29</v>
      </c>
      <c r="D30" s="204"/>
      <c r="E30" s="197" t="s">
        <v>30</v>
      </c>
      <c r="F30" s="198"/>
      <c r="G30" s="134"/>
      <c r="H30" s="136"/>
    </row>
    <row r="31" spans="1:8" ht="72.75" customHeight="1">
      <c r="B31" s="137"/>
      <c r="C31" s="203" t="s">
        <v>31</v>
      </c>
      <c r="D31" s="204"/>
      <c r="E31" s="197" t="s">
        <v>32</v>
      </c>
      <c r="F31" s="198"/>
      <c r="G31" s="134"/>
      <c r="H31" s="136"/>
    </row>
    <row r="32" spans="1:8" ht="64.5" customHeight="1">
      <c r="B32" s="137"/>
      <c r="C32" s="203" t="s">
        <v>33</v>
      </c>
      <c r="D32" s="204"/>
      <c r="E32" s="197" t="s">
        <v>34</v>
      </c>
      <c r="F32" s="198"/>
      <c r="G32" s="134"/>
      <c r="H32" s="136"/>
    </row>
    <row r="33" spans="2:8" ht="71.25" customHeight="1">
      <c r="B33" s="137"/>
      <c r="C33" s="195" t="s">
        <v>35</v>
      </c>
      <c r="D33" s="196"/>
      <c r="E33" s="197" t="s">
        <v>36</v>
      </c>
      <c r="F33" s="198"/>
      <c r="G33" s="134"/>
      <c r="H33" s="136"/>
    </row>
    <row r="34" spans="2:8" ht="55.5" customHeight="1">
      <c r="B34" s="137"/>
      <c r="C34" s="195" t="s">
        <v>37</v>
      </c>
      <c r="D34" s="196"/>
      <c r="E34" s="197" t="s">
        <v>38</v>
      </c>
      <c r="F34" s="198"/>
      <c r="G34" s="134"/>
      <c r="H34" s="136"/>
    </row>
    <row r="35" spans="2:8" ht="42" customHeight="1">
      <c r="B35" s="137"/>
      <c r="C35" s="195" t="s">
        <v>39</v>
      </c>
      <c r="D35" s="196"/>
      <c r="E35" s="197" t="s">
        <v>40</v>
      </c>
      <c r="F35" s="198"/>
      <c r="G35" s="134"/>
      <c r="H35" s="136"/>
    </row>
    <row r="36" spans="2:8" ht="59.25" customHeight="1">
      <c r="B36" s="137"/>
      <c r="C36" s="195" t="s">
        <v>41</v>
      </c>
      <c r="D36" s="196"/>
      <c r="E36" s="197" t="s">
        <v>42</v>
      </c>
      <c r="F36" s="198"/>
      <c r="G36" s="134"/>
      <c r="H36" s="136"/>
    </row>
    <row r="37" spans="2:8" ht="23.25" customHeight="1">
      <c r="B37" s="137"/>
      <c r="C37" s="195" t="s">
        <v>43</v>
      </c>
      <c r="D37" s="196"/>
      <c r="E37" s="197" t="s">
        <v>44</v>
      </c>
      <c r="F37" s="198"/>
      <c r="G37" s="134"/>
      <c r="H37" s="136"/>
    </row>
    <row r="38" spans="2:8" ht="30.75" customHeight="1">
      <c r="B38" s="137"/>
      <c r="C38" s="195" t="s">
        <v>45</v>
      </c>
      <c r="D38" s="196"/>
      <c r="E38" s="197" t="s">
        <v>46</v>
      </c>
      <c r="F38" s="198"/>
      <c r="G38" s="134"/>
      <c r="H38" s="136"/>
    </row>
    <row r="39" spans="2:8" ht="35.25" customHeight="1">
      <c r="B39" s="137"/>
      <c r="C39" s="195" t="s">
        <v>45</v>
      </c>
      <c r="D39" s="196"/>
      <c r="E39" s="197" t="s">
        <v>46</v>
      </c>
      <c r="F39" s="198"/>
      <c r="G39" s="134"/>
      <c r="H39" s="136"/>
    </row>
    <row r="40" spans="2:8" ht="33" customHeight="1">
      <c r="B40" s="137"/>
      <c r="C40" s="195" t="s">
        <v>47</v>
      </c>
      <c r="D40" s="196"/>
      <c r="E40" s="197" t="s">
        <v>48</v>
      </c>
      <c r="F40" s="198"/>
      <c r="G40" s="134"/>
      <c r="H40" s="136"/>
    </row>
    <row r="41" spans="2:8" ht="30" customHeight="1">
      <c r="B41" s="137"/>
      <c r="C41" s="195" t="s">
        <v>49</v>
      </c>
      <c r="D41" s="196"/>
      <c r="E41" s="197" t="s">
        <v>50</v>
      </c>
      <c r="F41" s="198"/>
      <c r="G41" s="134"/>
      <c r="H41" s="136"/>
    </row>
    <row r="42" spans="2:8" ht="35.25" customHeight="1">
      <c r="B42" s="137"/>
      <c r="C42" s="195" t="s">
        <v>51</v>
      </c>
      <c r="D42" s="196"/>
      <c r="E42" s="197" t="s">
        <v>52</v>
      </c>
      <c r="F42" s="198"/>
      <c r="G42" s="134"/>
      <c r="H42" s="136"/>
    </row>
    <row r="43" spans="2:8" ht="31.5" customHeight="1">
      <c r="B43" s="137"/>
      <c r="C43" s="195" t="s">
        <v>53</v>
      </c>
      <c r="D43" s="196"/>
      <c r="E43" s="197" t="s">
        <v>54</v>
      </c>
      <c r="F43" s="198"/>
      <c r="G43" s="134"/>
      <c r="H43" s="136"/>
    </row>
    <row r="44" spans="2:8" ht="54" customHeight="1">
      <c r="B44" s="137"/>
      <c r="C44" s="195" t="s">
        <v>55</v>
      </c>
      <c r="D44" s="196"/>
      <c r="E44" s="197" t="s">
        <v>56</v>
      </c>
      <c r="F44" s="198"/>
      <c r="G44" s="134"/>
      <c r="H44" s="136"/>
    </row>
    <row r="45" spans="2:8" ht="59.25" customHeight="1">
      <c r="B45" s="137"/>
      <c r="C45" s="195" t="s">
        <v>57</v>
      </c>
      <c r="D45" s="196"/>
      <c r="E45" s="197" t="s">
        <v>58</v>
      </c>
      <c r="F45" s="198"/>
      <c r="G45" s="134"/>
      <c r="H45" s="136"/>
    </row>
    <row r="46" spans="2:8" ht="84" customHeight="1">
      <c r="B46" s="137"/>
      <c r="C46" s="195" t="s">
        <v>59</v>
      </c>
      <c r="D46" s="196"/>
      <c r="E46" s="197" t="s">
        <v>60</v>
      </c>
      <c r="F46" s="198"/>
      <c r="G46" s="134"/>
      <c r="H46" s="136"/>
    </row>
    <row r="47" spans="2:8" ht="82.5" customHeight="1">
      <c r="B47" s="137"/>
      <c r="C47" s="195" t="s">
        <v>61</v>
      </c>
      <c r="D47" s="196"/>
      <c r="E47" s="197" t="s">
        <v>62</v>
      </c>
      <c r="F47" s="198"/>
      <c r="G47" s="134"/>
      <c r="H47" s="136"/>
    </row>
    <row r="48" spans="2:8" ht="46.5" customHeight="1" thickBot="1">
      <c r="B48" s="137"/>
      <c r="C48" s="199"/>
      <c r="D48" s="200"/>
      <c r="E48" s="201"/>
      <c r="F48" s="202"/>
      <c r="G48" s="134"/>
      <c r="H48" s="136"/>
    </row>
    <row r="49" spans="2:8" ht="6.75" customHeight="1" thickTop="1">
      <c r="B49" s="137"/>
      <c r="C49" s="138"/>
      <c r="D49" s="138"/>
      <c r="E49" s="139"/>
      <c r="F49" s="139"/>
      <c r="G49" s="134"/>
      <c r="H49" s="136"/>
    </row>
    <row r="50" spans="2:8">
      <c r="B50" s="137"/>
      <c r="C50" s="140"/>
      <c r="D50" s="140"/>
      <c r="E50" s="140"/>
      <c r="F50" s="140"/>
      <c r="G50" s="134"/>
      <c r="H50" s="136"/>
    </row>
    <row r="51" spans="2:8" ht="21" customHeight="1">
      <c r="B51" s="141" t="s">
        <v>63</v>
      </c>
      <c r="C51" s="140"/>
      <c r="D51" s="140"/>
      <c r="E51" s="140"/>
      <c r="F51" s="140"/>
      <c r="G51" s="140"/>
      <c r="H51" s="142"/>
    </row>
    <row r="52" spans="2:8" ht="20.25" customHeight="1">
      <c r="B52" s="141" t="s">
        <v>64</v>
      </c>
      <c r="C52" s="140"/>
      <c r="D52" s="140"/>
      <c r="E52" s="140"/>
      <c r="F52" s="140"/>
      <c r="G52" s="140"/>
      <c r="H52" s="142"/>
    </row>
    <row r="53" spans="2:8" ht="20.25" customHeight="1">
      <c r="B53" s="141" t="s">
        <v>65</v>
      </c>
      <c r="C53" s="140"/>
      <c r="D53" s="140"/>
      <c r="E53" s="140"/>
      <c r="F53" s="140"/>
      <c r="G53" s="140"/>
      <c r="H53" s="142"/>
    </row>
    <row r="54" spans="2:8" ht="20.25" customHeight="1">
      <c r="B54" s="141" t="s">
        <v>66</v>
      </c>
      <c r="C54" s="140"/>
      <c r="D54" s="140"/>
      <c r="E54" s="140"/>
      <c r="F54" s="140"/>
      <c r="G54" s="140"/>
      <c r="H54" s="142"/>
    </row>
    <row r="55" spans="2:8" ht="14.65" customHeight="1">
      <c r="B55" s="141" t="s">
        <v>67</v>
      </c>
      <c r="C55" s="140"/>
      <c r="D55" s="140"/>
      <c r="E55" s="140"/>
      <c r="F55" s="140"/>
      <c r="G55" s="140"/>
      <c r="H55" s="142"/>
    </row>
    <row r="56" spans="2:8" ht="15.75" thickBot="1">
      <c r="B56" s="143"/>
      <c r="C56" s="144"/>
      <c r="D56" s="144"/>
      <c r="E56" s="144"/>
      <c r="F56" s="144"/>
      <c r="G56" s="144"/>
      <c r="H56" s="145"/>
    </row>
  </sheetData>
  <mergeCells count="74">
    <mergeCell ref="C13:D13"/>
    <mergeCell ref="E13:F13"/>
    <mergeCell ref="B2:H2"/>
    <mergeCell ref="B4:H5"/>
    <mergeCell ref="B6:H6"/>
    <mergeCell ref="B7:H7"/>
    <mergeCell ref="B9:H11"/>
    <mergeCell ref="C14:D14"/>
    <mergeCell ref="E14:F14"/>
    <mergeCell ref="C15:D15"/>
    <mergeCell ref="E15:F15"/>
    <mergeCell ref="C16:D16"/>
    <mergeCell ref="E16:F16"/>
    <mergeCell ref="C24:D24"/>
    <mergeCell ref="E24:F24"/>
    <mergeCell ref="C17:D17"/>
    <mergeCell ref="E17:F17"/>
    <mergeCell ref="C18:D18"/>
    <mergeCell ref="E18:F18"/>
    <mergeCell ref="C19:D19"/>
    <mergeCell ref="E19:F19"/>
    <mergeCell ref="B21:H21"/>
    <mergeCell ref="C22:D22"/>
    <mergeCell ref="E22:F22"/>
    <mergeCell ref="C23:D23"/>
    <mergeCell ref="E23:F23"/>
    <mergeCell ref="C25:D25"/>
    <mergeCell ref="E25:F25"/>
    <mergeCell ref="C26:D26"/>
    <mergeCell ref="E26:F26"/>
    <mergeCell ref="C27:D27"/>
    <mergeCell ref="E27:F27"/>
    <mergeCell ref="C28:D28"/>
    <mergeCell ref="E28:F28"/>
    <mergeCell ref="C29:D29"/>
    <mergeCell ref="E29:F29"/>
    <mergeCell ref="C30:D30"/>
    <mergeCell ref="E30:F30"/>
    <mergeCell ref="C31:D31"/>
    <mergeCell ref="E31:F31"/>
    <mergeCell ref="C32:D32"/>
    <mergeCell ref="E32:F32"/>
    <mergeCell ref="C33:D33"/>
    <mergeCell ref="E33:F33"/>
    <mergeCell ref="C34:D34"/>
    <mergeCell ref="E34:F34"/>
    <mergeCell ref="C35:D35"/>
    <mergeCell ref="E35:F35"/>
    <mergeCell ref="C36:D36"/>
    <mergeCell ref="E36:F36"/>
    <mergeCell ref="C37:D37"/>
    <mergeCell ref="E37:F37"/>
    <mergeCell ref="C38:D38"/>
    <mergeCell ref="E38:F38"/>
    <mergeCell ref="C39:D39"/>
    <mergeCell ref="E39:F39"/>
    <mergeCell ref="C40:D40"/>
    <mergeCell ref="E40:F40"/>
    <mergeCell ref="C41:D41"/>
    <mergeCell ref="E41:F41"/>
    <mergeCell ref="C42:D42"/>
    <mergeCell ref="E42:F42"/>
    <mergeCell ref="C43:D43"/>
    <mergeCell ref="E43:F43"/>
    <mergeCell ref="C44:D44"/>
    <mergeCell ref="E44:F44"/>
    <mergeCell ref="C45:D45"/>
    <mergeCell ref="E45:F45"/>
    <mergeCell ref="C46:D46"/>
    <mergeCell ref="E46:F46"/>
    <mergeCell ref="C47:D47"/>
    <mergeCell ref="E47:F47"/>
    <mergeCell ref="C48:D48"/>
    <mergeCell ref="E48:F48"/>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3:A21"/>
  <sheetViews>
    <sheetView workbookViewId="0">
      <selection activeCell="A19" sqref="A19"/>
    </sheetView>
  </sheetViews>
  <sheetFormatPr defaultColWidth="11.42578125" defaultRowHeight="12.75"/>
  <cols>
    <col min="1" max="1" width="32.85546875" style="9" customWidth="1"/>
    <col min="2" max="16384" width="11.42578125" style="9"/>
  </cols>
  <sheetData>
    <row r="3" spans="1:1">
      <c r="A3" s="10" t="s">
        <v>166</v>
      </c>
    </row>
    <row r="4" spans="1:1">
      <c r="A4" s="10" t="s">
        <v>312</v>
      </c>
    </row>
    <row r="5" spans="1:1">
      <c r="A5" s="10" t="s">
        <v>314</v>
      </c>
    </row>
    <row r="6" spans="1:1">
      <c r="A6" s="10" t="s">
        <v>316</v>
      </c>
    </row>
    <row r="7" spans="1:1">
      <c r="A7" s="10" t="s">
        <v>167</v>
      </c>
    </row>
    <row r="8" spans="1:1">
      <c r="A8" s="10" t="s">
        <v>168</v>
      </c>
    </row>
    <row r="9" spans="1:1">
      <c r="A9" s="10" t="s">
        <v>322</v>
      </c>
    </row>
    <row r="10" spans="1:1">
      <c r="A10" s="10" t="s">
        <v>169</v>
      </c>
    </row>
    <row r="11" spans="1:1">
      <c r="A11" s="10" t="s">
        <v>325</v>
      </c>
    </row>
    <row r="12" spans="1:1">
      <c r="A12" s="10" t="s">
        <v>344</v>
      </c>
    </row>
    <row r="13" spans="1:1">
      <c r="A13" s="10" t="s">
        <v>345</v>
      </c>
    </row>
    <row r="14" spans="1:1">
      <c r="A14" s="10" t="s">
        <v>346</v>
      </c>
    </row>
    <row r="16" spans="1:1">
      <c r="A16" s="10" t="s">
        <v>347</v>
      </c>
    </row>
    <row r="17" spans="1:1">
      <c r="A17" s="10" t="s">
        <v>331</v>
      </c>
    </row>
    <row r="18" spans="1:1">
      <c r="A18" s="10" t="s">
        <v>333</v>
      </c>
    </row>
    <row r="20" spans="1:1">
      <c r="A20" s="10" t="s">
        <v>336</v>
      </c>
    </row>
    <row r="21" spans="1:1">
      <c r="A21" s="10" t="s">
        <v>337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6" tint="0.39997558519241921"/>
  </sheetPr>
  <dimension ref="B1:AZ43"/>
  <sheetViews>
    <sheetView showGridLines="0" zoomScale="91" zoomScaleNormal="91" workbookViewId="0">
      <selection activeCell="H26" sqref="H26"/>
    </sheetView>
  </sheetViews>
  <sheetFormatPr defaultColWidth="11.42578125" defaultRowHeight="15"/>
  <cols>
    <col min="1" max="1" width="7.5703125" customWidth="1"/>
    <col min="2" max="2" width="16.7109375" customWidth="1" collapsed="1"/>
    <col min="3" max="3" width="29.7109375" customWidth="1" collapsed="1"/>
    <col min="4" max="4" width="43.7109375" customWidth="1" collapsed="1"/>
    <col min="5" max="5" width="39.28515625" customWidth="1" collapsed="1"/>
    <col min="6" max="6" width="39.28515625" customWidth="1"/>
    <col min="15" max="15" width="37" customWidth="1"/>
    <col min="51" max="51" width="6.140625" customWidth="1"/>
    <col min="52" max="52" width="130.5703125" customWidth="1"/>
  </cols>
  <sheetData>
    <row r="1" spans="2:52" ht="16.5" customHeight="1" thickBot="1">
      <c r="AZ1" s="146" t="s">
        <v>68</v>
      </c>
    </row>
    <row r="2" spans="2:52" ht="18" customHeight="1" thickBot="1">
      <c r="B2" s="309"/>
      <c r="C2" s="312" t="s">
        <v>69</v>
      </c>
      <c r="D2" s="313"/>
      <c r="E2" s="313"/>
      <c r="F2" s="147" t="s">
        <v>70</v>
      </c>
      <c r="AZ2" s="146" t="s">
        <v>71</v>
      </c>
    </row>
    <row r="3" spans="2:52" ht="18" customHeight="1" thickBot="1">
      <c r="B3" s="310"/>
      <c r="C3" s="314"/>
      <c r="D3" s="315"/>
      <c r="E3" s="315"/>
      <c r="F3" s="148" t="s">
        <v>72</v>
      </c>
      <c r="AZ3" s="146" t="s">
        <v>73</v>
      </c>
    </row>
    <row r="4" spans="2:52" ht="18" customHeight="1" thickBot="1">
      <c r="B4" s="310"/>
      <c r="C4" s="314"/>
      <c r="D4" s="315"/>
      <c r="E4" s="315"/>
      <c r="F4" s="148" t="s">
        <v>74</v>
      </c>
      <c r="AZ4" s="146" t="s">
        <v>75</v>
      </c>
    </row>
    <row r="5" spans="2:52" ht="18" customHeight="1" thickBot="1">
      <c r="B5" s="311"/>
      <c r="C5" s="316"/>
      <c r="D5" s="317"/>
      <c r="E5" s="317"/>
      <c r="F5" s="148" t="s">
        <v>76</v>
      </c>
      <c r="AZ5" s="149"/>
    </row>
    <row r="6" spans="2:52" ht="18" customHeight="1" thickBot="1">
      <c r="B6" s="150"/>
      <c r="C6" s="151"/>
      <c r="D6" s="151"/>
      <c r="E6" s="151"/>
      <c r="F6" s="152"/>
      <c r="AZ6" s="149"/>
    </row>
    <row r="7" spans="2:52" ht="33.4" customHeight="1">
      <c r="B7" s="153" t="s">
        <v>77</v>
      </c>
      <c r="C7" s="318" t="s">
        <v>78</v>
      </c>
      <c r="D7" s="319"/>
      <c r="E7" s="319"/>
      <c r="F7" s="320"/>
      <c r="AZ7" s="149"/>
    </row>
    <row r="8" spans="2:52" ht="43.5" customHeight="1" thickBot="1">
      <c r="B8" s="154" t="s">
        <v>79</v>
      </c>
      <c r="C8" s="321" t="s">
        <v>80</v>
      </c>
      <c r="D8" s="322"/>
      <c r="E8" s="322"/>
      <c r="F8" s="323"/>
      <c r="AZ8" s="149"/>
    </row>
    <row r="9" spans="2:52" ht="16.5" thickBot="1">
      <c r="B9" s="324"/>
      <c r="C9" s="324"/>
      <c r="D9" s="324"/>
      <c r="E9" s="324"/>
      <c r="F9" s="324"/>
    </row>
    <row r="10" spans="2:52" ht="15.6" customHeight="1" thickBot="1">
      <c r="B10" s="325" t="s">
        <v>69</v>
      </c>
      <c r="C10" s="326"/>
      <c r="D10" s="326"/>
      <c r="E10" s="326"/>
      <c r="F10" s="327"/>
    </row>
    <row r="11" spans="2:52" ht="32.25" thickBot="1">
      <c r="B11" s="328" t="s">
        <v>81</v>
      </c>
      <c r="C11" s="329"/>
      <c r="D11" s="189" t="s">
        <v>82</v>
      </c>
      <c r="E11" s="189" t="s">
        <v>83</v>
      </c>
      <c r="F11" s="155" t="s">
        <v>84</v>
      </c>
    </row>
    <row r="12" spans="2:52" ht="342" customHeight="1" thickBot="1">
      <c r="B12" s="330" t="s">
        <v>85</v>
      </c>
      <c r="C12" s="331"/>
      <c r="D12" s="156" t="s">
        <v>86</v>
      </c>
      <c r="E12" s="157" t="s">
        <v>87</v>
      </c>
      <c r="F12" s="158" t="s">
        <v>88</v>
      </c>
    </row>
    <row r="14" spans="2:52" ht="18">
      <c r="B14" s="332" t="s">
        <v>89</v>
      </c>
      <c r="C14" s="332"/>
      <c r="D14" s="332"/>
      <c r="E14" s="332"/>
      <c r="F14" s="332"/>
    </row>
    <row r="15" spans="2:52" ht="15.75">
      <c r="B15" s="159"/>
    </row>
    <row r="16" spans="2:52" ht="15.75" thickBot="1">
      <c r="B16" s="160"/>
    </row>
    <row r="17" spans="2:6" ht="16.5" thickBot="1">
      <c r="B17" s="333" t="s">
        <v>90</v>
      </c>
      <c r="C17" s="334"/>
      <c r="D17" s="335"/>
      <c r="E17" s="333" t="s">
        <v>91</v>
      </c>
      <c r="F17" s="335"/>
    </row>
    <row r="18" spans="2:6" ht="15" customHeight="1">
      <c r="B18" s="304" t="s">
        <v>92</v>
      </c>
      <c r="C18" s="305"/>
      <c r="D18" s="306"/>
      <c r="E18" s="307" t="s">
        <v>93</v>
      </c>
      <c r="F18" s="308"/>
    </row>
    <row r="19" spans="2:6" ht="15" customHeight="1">
      <c r="B19" s="301" t="s">
        <v>94</v>
      </c>
      <c r="C19" s="302"/>
      <c r="D19" s="303"/>
      <c r="E19" s="297" t="s">
        <v>95</v>
      </c>
      <c r="F19" s="249"/>
    </row>
    <row r="20" spans="2:6" ht="41.25" customHeight="1">
      <c r="B20" s="289" t="s">
        <v>96</v>
      </c>
      <c r="C20" s="299"/>
      <c r="D20" s="300"/>
      <c r="E20" s="297" t="s">
        <v>97</v>
      </c>
      <c r="F20" s="249"/>
    </row>
    <row r="21" spans="2:6" ht="27.75" customHeight="1">
      <c r="B21" s="289" t="s">
        <v>98</v>
      </c>
      <c r="C21" s="299"/>
      <c r="D21" s="300"/>
      <c r="E21" s="298" t="s">
        <v>99</v>
      </c>
      <c r="F21" s="251"/>
    </row>
    <row r="22" spans="2:6" ht="15" customHeight="1">
      <c r="B22" s="292" t="s">
        <v>100</v>
      </c>
      <c r="C22" s="293"/>
      <c r="D22" s="294"/>
      <c r="E22" s="298" t="s">
        <v>101</v>
      </c>
      <c r="F22" s="251"/>
    </row>
    <row r="23" spans="2:6" ht="15" customHeight="1">
      <c r="B23" s="292" t="s">
        <v>102</v>
      </c>
      <c r="C23" s="293"/>
      <c r="D23" s="294"/>
      <c r="E23" s="295" t="s">
        <v>103</v>
      </c>
      <c r="F23" s="296"/>
    </row>
    <row r="24" spans="2:6" ht="15" customHeight="1">
      <c r="B24" s="275" t="s">
        <v>104</v>
      </c>
      <c r="C24" s="276"/>
      <c r="D24" s="277"/>
      <c r="E24" s="297"/>
      <c r="F24" s="249"/>
    </row>
    <row r="25" spans="2:6" ht="15.75" customHeight="1">
      <c r="B25" s="250" t="s">
        <v>105</v>
      </c>
      <c r="C25" s="257"/>
      <c r="D25" s="251"/>
      <c r="E25" s="298"/>
      <c r="F25" s="251"/>
    </row>
    <row r="26" spans="2:6" ht="16.5">
      <c r="B26" s="275"/>
      <c r="C26" s="276"/>
      <c r="D26" s="277"/>
      <c r="E26" s="287"/>
      <c r="F26" s="288"/>
    </row>
    <row r="27" spans="2:6" ht="15" customHeight="1">
      <c r="B27" s="289"/>
      <c r="C27" s="290"/>
      <c r="D27" s="291"/>
      <c r="E27" s="278"/>
      <c r="F27" s="279"/>
    </row>
    <row r="28" spans="2:6" ht="15" customHeight="1">
      <c r="B28" s="275"/>
      <c r="C28" s="276"/>
      <c r="D28" s="277"/>
      <c r="E28" s="278"/>
      <c r="F28" s="279"/>
    </row>
    <row r="29" spans="2:6" ht="15" customHeight="1">
      <c r="B29" s="275"/>
      <c r="C29" s="276"/>
      <c r="D29" s="277"/>
      <c r="E29" s="278"/>
      <c r="F29" s="279"/>
    </row>
    <row r="30" spans="2:6" ht="15" customHeight="1">
      <c r="B30" s="275"/>
      <c r="C30" s="276"/>
      <c r="D30" s="277"/>
      <c r="E30" s="280"/>
      <c r="F30" s="281"/>
    </row>
    <row r="31" spans="2:6" ht="15" customHeight="1" thickBot="1">
      <c r="B31" s="282"/>
      <c r="C31" s="283"/>
      <c r="D31" s="284"/>
      <c r="E31" s="285"/>
      <c r="F31" s="286"/>
    </row>
    <row r="32" spans="2:6" ht="15" customHeight="1" thickBot="1">
      <c r="B32" s="265" t="s">
        <v>106</v>
      </c>
      <c r="C32" s="266"/>
      <c r="D32" s="266"/>
      <c r="E32" s="267" t="s">
        <v>107</v>
      </c>
      <c r="F32" s="268"/>
    </row>
    <row r="33" spans="2:6" ht="31.5" customHeight="1">
      <c r="B33" s="269" t="s">
        <v>108</v>
      </c>
      <c r="C33" s="270"/>
      <c r="D33" s="271"/>
      <c r="E33" s="272" t="s">
        <v>109</v>
      </c>
      <c r="F33" s="273"/>
    </row>
    <row r="34" spans="2:6" ht="16.5">
      <c r="B34" s="263" t="s">
        <v>110</v>
      </c>
      <c r="C34" s="274"/>
      <c r="D34" s="264"/>
      <c r="E34" s="250" t="s">
        <v>111</v>
      </c>
      <c r="F34" s="251"/>
    </row>
    <row r="35" spans="2:6" ht="16.5">
      <c r="B35" s="250" t="s">
        <v>112</v>
      </c>
      <c r="C35" s="257"/>
      <c r="D35" s="251"/>
      <c r="E35" s="247" t="s">
        <v>113</v>
      </c>
      <c r="F35" s="249"/>
    </row>
    <row r="36" spans="2:6" ht="29.25" customHeight="1">
      <c r="B36" s="247" t="s">
        <v>114</v>
      </c>
      <c r="C36" s="248"/>
      <c r="D36" s="249"/>
      <c r="E36" s="261" t="s">
        <v>115</v>
      </c>
      <c r="F36" s="262"/>
    </row>
    <row r="37" spans="2:6" ht="16.5">
      <c r="B37" s="247" t="s">
        <v>116</v>
      </c>
      <c r="C37" s="248"/>
      <c r="D37" s="249"/>
      <c r="E37" s="263" t="s">
        <v>117</v>
      </c>
      <c r="F37" s="264"/>
    </row>
    <row r="38" spans="2:6" ht="18" customHeight="1">
      <c r="B38" s="247" t="s">
        <v>118</v>
      </c>
      <c r="C38" s="248"/>
      <c r="D38" s="249"/>
      <c r="E38" s="247" t="s">
        <v>119</v>
      </c>
      <c r="F38" s="249"/>
    </row>
    <row r="39" spans="2:6" ht="18.75" customHeight="1">
      <c r="B39" s="247"/>
      <c r="C39" s="248"/>
      <c r="D39" s="249"/>
      <c r="E39" s="250" t="s">
        <v>120</v>
      </c>
      <c r="F39" s="251"/>
    </row>
    <row r="40" spans="2:6" ht="21" customHeight="1">
      <c r="B40" s="247"/>
      <c r="C40" s="248"/>
      <c r="D40" s="249"/>
      <c r="E40" s="250" t="s">
        <v>121</v>
      </c>
      <c r="F40" s="251"/>
    </row>
    <row r="41" spans="2:6" ht="16.5">
      <c r="B41" s="250"/>
      <c r="C41" s="257"/>
      <c r="D41" s="251"/>
      <c r="E41" s="250"/>
      <c r="F41" s="251"/>
    </row>
    <row r="42" spans="2:6" ht="16.5">
      <c r="B42" s="258"/>
      <c r="C42" s="259"/>
      <c r="D42" s="260"/>
      <c r="E42" s="258"/>
      <c r="F42" s="260"/>
    </row>
    <row r="43" spans="2:6" ht="17.25" thickBot="1">
      <c r="B43" s="252"/>
      <c r="C43" s="253"/>
      <c r="D43" s="254"/>
      <c r="E43" s="255"/>
      <c r="F43" s="256"/>
    </row>
  </sheetData>
  <mergeCells count="63">
    <mergeCell ref="B18:D18"/>
    <mergeCell ref="E18:F18"/>
    <mergeCell ref="B2:B5"/>
    <mergeCell ref="C2:E5"/>
    <mergeCell ref="C7:F7"/>
    <mergeCell ref="C8:F8"/>
    <mergeCell ref="B9:F9"/>
    <mergeCell ref="B10:F10"/>
    <mergeCell ref="B11:C11"/>
    <mergeCell ref="B12:C12"/>
    <mergeCell ref="B14:F14"/>
    <mergeCell ref="B17:D17"/>
    <mergeCell ref="E17:F17"/>
    <mergeCell ref="E19:F19"/>
    <mergeCell ref="B21:D21"/>
    <mergeCell ref="E21:F21"/>
    <mergeCell ref="B22:D22"/>
    <mergeCell ref="E22:F22"/>
    <mergeCell ref="B20:D20"/>
    <mergeCell ref="E20:F20"/>
    <mergeCell ref="B19:D19"/>
    <mergeCell ref="B23:D23"/>
    <mergeCell ref="E23:F23"/>
    <mergeCell ref="B24:D24"/>
    <mergeCell ref="E24:F24"/>
    <mergeCell ref="B25:D25"/>
    <mergeCell ref="E25:F25"/>
    <mergeCell ref="B26:D26"/>
    <mergeCell ref="E26:F26"/>
    <mergeCell ref="B27:D27"/>
    <mergeCell ref="E27:F27"/>
    <mergeCell ref="B28:D28"/>
    <mergeCell ref="E28:F28"/>
    <mergeCell ref="B29:D29"/>
    <mergeCell ref="E29:F29"/>
    <mergeCell ref="B30:D30"/>
    <mergeCell ref="E30:F30"/>
    <mergeCell ref="B31:D31"/>
    <mergeCell ref="E31:F31"/>
    <mergeCell ref="B32:D32"/>
    <mergeCell ref="E32:F32"/>
    <mergeCell ref="B33:D33"/>
    <mergeCell ref="E33:F33"/>
    <mergeCell ref="B34:D34"/>
    <mergeCell ref="E34:F34"/>
    <mergeCell ref="B35:D35"/>
    <mergeCell ref="E35:F35"/>
    <mergeCell ref="B36:D36"/>
    <mergeCell ref="E36:F36"/>
    <mergeCell ref="B37:D37"/>
    <mergeCell ref="E37:F37"/>
    <mergeCell ref="B38:D38"/>
    <mergeCell ref="E38:F38"/>
    <mergeCell ref="B39:D39"/>
    <mergeCell ref="E39:F39"/>
    <mergeCell ref="B43:D43"/>
    <mergeCell ref="E43:F43"/>
    <mergeCell ref="B40:D40"/>
    <mergeCell ref="E40:F40"/>
    <mergeCell ref="B41:D41"/>
    <mergeCell ref="E41:F41"/>
    <mergeCell ref="B42:D42"/>
    <mergeCell ref="E42:F42"/>
  </mergeCells>
  <dataValidations count="1">
    <dataValidation type="list" allowBlank="1" showInputMessage="1" showErrorMessage="1" sqref="B12:C12" xr:uid="{00000000-0002-0000-0100-000000000000}">
      <formula1>$AZ$1:$AZ$4</formula1>
    </dataValidation>
  </dataValidation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2060"/>
  </sheetPr>
  <dimension ref="A1:BQ75"/>
  <sheetViews>
    <sheetView tabSelected="1" topLeftCell="S64" zoomScaleNormal="100" workbookViewId="0">
      <selection activeCell="G12" sqref="G12:G18"/>
    </sheetView>
  </sheetViews>
  <sheetFormatPr defaultColWidth="11.42578125" defaultRowHeight="16.5"/>
  <cols>
    <col min="1" max="1" width="4" style="2" bestFit="1" customWidth="1"/>
    <col min="2" max="2" width="14.140625" style="2" customWidth="1"/>
    <col min="3" max="3" width="16" style="2" customWidth="1"/>
    <col min="4" max="4" width="31.42578125" style="2" customWidth="1"/>
    <col min="5" max="5" width="37.85546875" style="1" customWidth="1"/>
    <col min="6" max="6" width="19" style="5" customWidth="1"/>
    <col min="7" max="7" width="17.85546875" style="1" customWidth="1"/>
    <col min="8" max="8" width="16.5703125" style="1" customWidth="1"/>
    <col min="9" max="9" width="6.28515625" style="1" bestFit="1" customWidth="1"/>
    <col min="10" max="10" width="27.28515625" style="1" bestFit="1" customWidth="1"/>
    <col min="11" max="11" width="16.28515625" style="1" hidden="1" customWidth="1"/>
    <col min="12" max="12" width="17.5703125" style="1" customWidth="1"/>
    <col min="13" max="13" width="6.28515625" style="1" bestFit="1" customWidth="1"/>
    <col min="14" max="14" width="16" style="1" customWidth="1"/>
    <col min="15" max="15" width="5.85546875" style="1" customWidth="1"/>
    <col min="16" max="16" width="43.5703125" style="188" customWidth="1"/>
    <col min="17" max="17" width="15.140625" style="1" bestFit="1" customWidth="1"/>
    <col min="18" max="18" width="6.85546875" style="1" customWidth="1"/>
    <col min="19" max="19" width="5" style="1" customWidth="1"/>
    <col min="20" max="20" width="5.5703125" style="1" customWidth="1"/>
    <col min="21" max="21" width="7.140625" style="1" customWidth="1"/>
    <col min="22" max="22" width="6.7109375" style="1" customWidth="1"/>
    <col min="23" max="23" width="7.5703125" style="1" customWidth="1"/>
    <col min="24" max="24" width="9.28515625" style="1" hidden="1" customWidth="1"/>
    <col min="25" max="25" width="8.7109375" style="1" customWidth="1"/>
    <col min="26" max="26" width="10.42578125" style="1" customWidth="1"/>
    <col min="27" max="27" width="9.28515625" style="1" customWidth="1"/>
    <col min="28" max="28" width="9.140625" style="1" customWidth="1"/>
    <col min="29" max="29" width="8.42578125" style="1" customWidth="1"/>
    <col min="30" max="30" width="7.28515625" style="1" customWidth="1"/>
    <col min="31" max="31" width="33.140625" style="1" customWidth="1"/>
    <col min="32" max="32" width="18.85546875" style="1" customWidth="1"/>
    <col min="33" max="34" width="14.5703125" style="1" customWidth="1"/>
    <col min="35" max="35" width="14.85546875" style="1" customWidth="1"/>
    <col min="36" max="36" width="18.5703125" style="1" customWidth="1"/>
    <col min="37" max="37" width="17.42578125" style="1" customWidth="1"/>
    <col min="38" max="16384" width="11.42578125" style="1"/>
  </cols>
  <sheetData>
    <row r="1" spans="1:69" ht="15" customHeight="1">
      <c r="A1" s="401"/>
      <c r="B1" s="402"/>
      <c r="C1" s="402"/>
      <c r="D1" s="403"/>
      <c r="E1" s="380" t="s">
        <v>122</v>
      </c>
      <c r="F1" s="381"/>
      <c r="G1" s="381"/>
      <c r="H1" s="381"/>
      <c r="I1" s="381"/>
      <c r="J1" s="381"/>
      <c r="K1" s="381"/>
      <c r="L1" s="381"/>
      <c r="M1" s="381"/>
      <c r="N1" s="381"/>
      <c r="O1" s="381"/>
      <c r="P1" s="381"/>
      <c r="Q1" s="381"/>
      <c r="R1" s="381"/>
      <c r="S1" s="381"/>
      <c r="T1" s="381"/>
      <c r="U1" s="381"/>
      <c r="V1" s="381"/>
      <c r="W1" s="381"/>
      <c r="X1" s="381"/>
      <c r="Y1" s="381"/>
      <c r="Z1" s="381"/>
      <c r="AA1" s="381"/>
      <c r="AB1" s="381"/>
      <c r="AC1" s="381"/>
      <c r="AD1" s="381"/>
      <c r="AE1" s="381"/>
      <c r="AF1" s="381"/>
      <c r="AG1" s="381"/>
      <c r="AH1" s="381"/>
      <c r="AI1" s="382"/>
      <c r="AJ1" s="375" t="s">
        <v>123</v>
      </c>
      <c r="AK1" s="376"/>
    </row>
    <row r="2" spans="1:69" ht="15" customHeight="1">
      <c r="A2" s="404"/>
      <c r="B2" s="405"/>
      <c r="C2" s="405"/>
      <c r="D2" s="406"/>
      <c r="E2" s="383"/>
      <c r="F2" s="384"/>
      <c r="G2" s="384"/>
      <c r="H2" s="384"/>
      <c r="I2" s="384"/>
      <c r="J2" s="384"/>
      <c r="K2" s="384"/>
      <c r="L2" s="384"/>
      <c r="M2" s="384"/>
      <c r="N2" s="384"/>
      <c r="O2" s="384"/>
      <c r="P2" s="384"/>
      <c r="Q2" s="384"/>
      <c r="R2" s="384"/>
      <c r="S2" s="384"/>
      <c r="T2" s="384"/>
      <c r="U2" s="384"/>
      <c r="V2" s="384"/>
      <c r="W2" s="384"/>
      <c r="X2" s="384"/>
      <c r="Y2" s="384"/>
      <c r="Z2" s="384"/>
      <c r="AA2" s="384"/>
      <c r="AB2" s="384"/>
      <c r="AC2" s="384"/>
      <c r="AD2" s="384"/>
      <c r="AE2" s="384"/>
      <c r="AF2" s="384"/>
      <c r="AG2" s="384"/>
      <c r="AH2" s="384"/>
      <c r="AI2" s="385"/>
      <c r="AJ2" s="377" t="s">
        <v>124</v>
      </c>
      <c r="AK2" s="378"/>
    </row>
    <row r="3" spans="1:69" ht="15" customHeight="1">
      <c r="A3" s="404"/>
      <c r="B3" s="405"/>
      <c r="C3" s="405"/>
      <c r="D3" s="406"/>
      <c r="E3" s="383"/>
      <c r="F3" s="384"/>
      <c r="G3" s="384"/>
      <c r="H3" s="384"/>
      <c r="I3" s="384"/>
      <c r="J3" s="384"/>
      <c r="K3" s="384"/>
      <c r="L3" s="384"/>
      <c r="M3" s="384"/>
      <c r="N3" s="384"/>
      <c r="O3" s="384"/>
      <c r="P3" s="384"/>
      <c r="Q3" s="384"/>
      <c r="R3" s="384"/>
      <c r="S3" s="384"/>
      <c r="T3" s="384"/>
      <c r="U3" s="384"/>
      <c r="V3" s="384"/>
      <c r="W3" s="384"/>
      <c r="X3" s="384"/>
      <c r="Y3" s="384"/>
      <c r="Z3" s="384"/>
      <c r="AA3" s="384"/>
      <c r="AB3" s="384"/>
      <c r="AC3" s="384"/>
      <c r="AD3" s="384"/>
      <c r="AE3" s="384"/>
      <c r="AF3" s="384"/>
      <c r="AG3" s="384"/>
      <c r="AH3" s="384"/>
      <c r="AI3" s="385"/>
      <c r="AJ3" s="377" t="s">
        <v>125</v>
      </c>
      <c r="AK3" s="379"/>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row>
    <row r="4" spans="1:69" ht="15" customHeight="1">
      <c r="A4" s="407"/>
      <c r="B4" s="408"/>
      <c r="C4" s="408"/>
      <c r="D4" s="409"/>
      <c r="E4" s="386"/>
      <c r="F4" s="387"/>
      <c r="G4" s="387"/>
      <c r="H4" s="387"/>
      <c r="I4" s="387"/>
      <c r="J4" s="387"/>
      <c r="K4" s="387"/>
      <c r="L4" s="387"/>
      <c r="M4" s="387"/>
      <c r="N4" s="387"/>
      <c r="O4" s="387"/>
      <c r="P4" s="387"/>
      <c r="Q4" s="387"/>
      <c r="R4" s="387"/>
      <c r="S4" s="387"/>
      <c r="T4" s="387"/>
      <c r="U4" s="387"/>
      <c r="V4" s="387"/>
      <c r="W4" s="387"/>
      <c r="X4" s="387"/>
      <c r="Y4" s="387"/>
      <c r="Z4" s="387"/>
      <c r="AA4" s="387"/>
      <c r="AB4" s="387"/>
      <c r="AC4" s="387"/>
      <c r="AD4" s="387"/>
      <c r="AE4" s="387"/>
      <c r="AF4" s="387"/>
      <c r="AG4" s="387"/>
      <c r="AH4" s="387"/>
      <c r="AI4" s="388"/>
      <c r="AJ4" s="375" t="s">
        <v>126</v>
      </c>
      <c r="AK4" s="376"/>
      <c r="AL4" s="8"/>
      <c r="AM4" s="8"/>
      <c r="AN4" s="8"/>
      <c r="AO4" s="8"/>
      <c r="AP4" s="8"/>
      <c r="AQ4" s="8"/>
      <c r="AR4" s="8"/>
      <c r="AS4" s="8"/>
      <c r="AT4" s="8"/>
      <c r="AU4" s="8"/>
      <c r="AV4" s="8"/>
      <c r="AW4" s="8"/>
      <c r="AX4" s="8"/>
      <c r="AY4" s="8"/>
      <c r="AZ4" s="8"/>
      <c r="BA4" s="8"/>
      <c r="BB4" s="8"/>
      <c r="BC4" s="8"/>
      <c r="BD4" s="8"/>
      <c r="BE4" s="8"/>
      <c r="BF4" s="8"/>
      <c r="BG4" s="8"/>
      <c r="BH4" s="8"/>
      <c r="BI4" s="8"/>
      <c r="BJ4" s="8"/>
      <c r="BK4" s="8"/>
      <c r="BL4" s="8"/>
      <c r="BM4" s="8"/>
      <c r="BN4" s="8"/>
      <c r="BO4" s="8"/>
      <c r="BP4" s="8"/>
      <c r="BQ4" s="8"/>
    </row>
    <row r="5" spans="1:69" ht="16.5" customHeight="1">
      <c r="A5" s="28"/>
      <c r="B5" s="29"/>
      <c r="C5" s="28"/>
      <c r="D5" s="28"/>
      <c r="E5" s="8"/>
      <c r="F5" s="27"/>
      <c r="G5" s="8"/>
      <c r="H5" s="8"/>
      <c r="I5" s="8"/>
      <c r="J5" s="8"/>
      <c r="K5" s="8"/>
      <c r="L5" s="8"/>
      <c r="M5" s="8"/>
      <c r="N5" s="8"/>
      <c r="O5" s="8"/>
      <c r="P5" s="187"/>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c r="BQ5" s="8"/>
    </row>
    <row r="6" spans="1:69" ht="26.25" customHeight="1">
      <c r="A6" s="426" t="s">
        <v>127</v>
      </c>
      <c r="B6" s="427"/>
      <c r="C6" s="410" t="s">
        <v>78</v>
      </c>
      <c r="D6" s="411"/>
      <c r="E6" s="411"/>
      <c r="F6" s="411"/>
      <c r="G6" s="411"/>
      <c r="H6" s="411"/>
      <c r="I6" s="411"/>
      <c r="J6" s="411"/>
      <c r="K6" s="411"/>
      <c r="L6" s="411"/>
      <c r="M6" s="411"/>
      <c r="N6" s="412"/>
      <c r="O6" s="397"/>
      <c r="P6" s="397"/>
      <c r="Q6" s="397"/>
      <c r="R6" s="8"/>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8"/>
      <c r="AV6" s="8"/>
      <c r="AW6" s="8"/>
      <c r="AX6" s="8"/>
      <c r="AY6" s="8"/>
      <c r="AZ6" s="8"/>
      <c r="BA6" s="8"/>
      <c r="BB6" s="8"/>
      <c r="BC6" s="8"/>
      <c r="BD6" s="8"/>
      <c r="BE6" s="8"/>
      <c r="BF6" s="8"/>
      <c r="BG6" s="8"/>
      <c r="BH6" s="8"/>
      <c r="BI6" s="8"/>
      <c r="BJ6" s="8"/>
      <c r="BK6" s="8"/>
      <c r="BL6" s="8"/>
      <c r="BM6" s="8"/>
      <c r="BN6" s="8"/>
      <c r="BO6" s="8"/>
      <c r="BP6" s="8"/>
      <c r="BQ6" s="8"/>
    </row>
    <row r="7" spans="1:69" ht="45" customHeight="1">
      <c r="A7" s="426" t="s">
        <v>128</v>
      </c>
      <c r="B7" s="427"/>
      <c r="C7" s="434" t="s">
        <v>86</v>
      </c>
      <c r="D7" s="435"/>
      <c r="E7" s="435"/>
      <c r="F7" s="435"/>
      <c r="G7" s="435"/>
      <c r="H7" s="435"/>
      <c r="I7" s="435"/>
      <c r="J7" s="435"/>
      <c r="K7" s="435"/>
      <c r="L7" s="435"/>
      <c r="M7" s="435"/>
      <c r="N7" s="436"/>
      <c r="O7" s="8"/>
      <c r="P7" s="187"/>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c r="BG7" s="8"/>
      <c r="BH7" s="8"/>
      <c r="BI7" s="8"/>
      <c r="BJ7" s="8"/>
      <c r="BK7" s="8"/>
      <c r="BL7" s="8"/>
      <c r="BM7" s="8"/>
      <c r="BN7" s="8"/>
      <c r="BO7" s="8"/>
      <c r="BP7" s="8"/>
      <c r="BQ7" s="8"/>
    </row>
    <row r="8" spans="1:69" ht="45" customHeight="1">
      <c r="A8" s="426" t="s">
        <v>129</v>
      </c>
      <c r="B8" s="427"/>
      <c r="C8" s="434" t="s">
        <v>80</v>
      </c>
      <c r="D8" s="435"/>
      <c r="E8" s="435"/>
      <c r="F8" s="435"/>
      <c r="G8" s="435"/>
      <c r="H8" s="435"/>
      <c r="I8" s="435"/>
      <c r="J8" s="435"/>
      <c r="K8" s="435"/>
      <c r="L8" s="435"/>
      <c r="M8" s="435"/>
      <c r="N8" s="436"/>
      <c r="O8" s="8"/>
      <c r="P8" s="187"/>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c r="BG8" s="8"/>
      <c r="BH8" s="8"/>
      <c r="BI8" s="8"/>
      <c r="BJ8" s="8"/>
      <c r="BK8" s="8"/>
      <c r="BL8" s="8"/>
      <c r="BM8" s="8"/>
      <c r="BN8" s="8"/>
      <c r="BO8" s="8"/>
      <c r="BP8" s="8"/>
      <c r="BQ8" s="8"/>
    </row>
    <row r="9" spans="1:69">
      <c r="A9" s="398" t="s">
        <v>130</v>
      </c>
      <c r="B9" s="399"/>
      <c r="C9" s="399"/>
      <c r="D9" s="399"/>
      <c r="E9" s="399"/>
      <c r="F9" s="399"/>
      <c r="G9" s="400"/>
      <c r="H9" s="398" t="s">
        <v>131</v>
      </c>
      <c r="I9" s="399"/>
      <c r="J9" s="399"/>
      <c r="K9" s="399"/>
      <c r="L9" s="399"/>
      <c r="M9" s="399"/>
      <c r="N9" s="400"/>
      <c r="O9" s="398" t="s">
        <v>132</v>
      </c>
      <c r="P9" s="399"/>
      <c r="Q9" s="399"/>
      <c r="R9" s="399"/>
      <c r="S9" s="399"/>
      <c r="T9" s="399"/>
      <c r="U9" s="399"/>
      <c r="V9" s="399"/>
      <c r="W9" s="400"/>
      <c r="X9" s="398" t="s">
        <v>133</v>
      </c>
      <c r="Y9" s="399"/>
      <c r="Z9" s="399"/>
      <c r="AA9" s="399"/>
      <c r="AB9" s="399"/>
      <c r="AC9" s="399"/>
      <c r="AD9" s="400"/>
      <c r="AE9" s="398" t="s">
        <v>134</v>
      </c>
      <c r="AF9" s="399"/>
      <c r="AG9" s="399"/>
      <c r="AH9" s="399"/>
      <c r="AI9" s="399"/>
      <c r="AJ9" s="399"/>
      <c r="AK9" s="400"/>
      <c r="AL9" s="8"/>
      <c r="AM9" s="8"/>
      <c r="AN9" s="8"/>
      <c r="AO9" s="8"/>
      <c r="AP9" s="8"/>
      <c r="AQ9" s="8"/>
      <c r="AR9" s="8"/>
      <c r="AS9" s="8"/>
      <c r="AT9" s="8"/>
      <c r="AU9" s="8"/>
      <c r="AV9" s="8"/>
      <c r="AW9" s="8"/>
      <c r="AX9" s="8"/>
      <c r="AY9" s="8"/>
      <c r="AZ9" s="8"/>
      <c r="BA9" s="8"/>
      <c r="BB9" s="8"/>
      <c r="BC9" s="8"/>
      <c r="BD9" s="8"/>
      <c r="BE9" s="8"/>
      <c r="BF9" s="8"/>
      <c r="BG9" s="8"/>
      <c r="BH9" s="8"/>
      <c r="BI9" s="8"/>
      <c r="BJ9" s="8"/>
      <c r="BK9" s="8"/>
      <c r="BL9" s="8"/>
      <c r="BM9" s="8"/>
      <c r="BN9" s="8"/>
      <c r="BO9" s="8"/>
      <c r="BP9" s="8"/>
      <c r="BQ9" s="8"/>
    </row>
    <row r="10" spans="1:69" ht="16.5" customHeight="1">
      <c r="A10" s="428" t="s">
        <v>135</v>
      </c>
      <c r="B10" s="431" t="s">
        <v>23</v>
      </c>
      <c r="C10" s="396" t="s">
        <v>25</v>
      </c>
      <c r="D10" s="396" t="s">
        <v>27</v>
      </c>
      <c r="E10" s="430" t="s">
        <v>29</v>
      </c>
      <c r="F10" s="395" t="s">
        <v>31</v>
      </c>
      <c r="G10" s="396" t="s">
        <v>136</v>
      </c>
      <c r="H10" s="438" t="s">
        <v>137</v>
      </c>
      <c r="I10" s="439" t="s">
        <v>138</v>
      </c>
      <c r="J10" s="395" t="s">
        <v>139</v>
      </c>
      <c r="K10" s="395" t="s">
        <v>140</v>
      </c>
      <c r="L10" s="441" t="s">
        <v>141</v>
      </c>
      <c r="M10" s="439" t="s">
        <v>138</v>
      </c>
      <c r="N10" s="396" t="s">
        <v>37</v>
      </c>
      <c r="O10" s="432" t="s">
        <v>142</v>
      </c>
      <c r="P10" s="425" t="s">
        <v>39</v>
      </c>
      <c r="Q10" s="395" t="s">
        <v>41</v>
      </c>
      <c r="R10" s="425" t="s">
        <v>143</v>
      </c>
      <c r="S10" s="425"/>
      <c r="T10" s="425"/>
      <c r="U10" s="425"/>
      <c r="V10" s="425"/>
      <c r="W10" s="425"/>
      <c r="X10" s="437" t="s">
        <v>144</v>
      </c>
      <c r="Y10" s="437" t="s">
        <v>145</v>
      </c>
      <c r="Z10" s="437" t="s">
        <v>138</v>
      </c>
      <c r="AA10" s="437" t="s">
        <v>146</v>
      </c>
      <c r="AB10" s="437" t="s">
        <v>138</v>
      </c>
      <c r="AC10" s="437" t="s">
        <v>147</v>
      </c>
      <c r="AD10" s="432" t="s">
        <v>57</v>
      </c>
      <c r="AE10" s="425" t="s">
        <v>134</v>
      </c>
      <c r="AF10" s="425" t="s">
        <v>148</v>
      </c>
      <c r="AG10" s="425" t="s">
        <v>149</v>
      </c>
      <c r="AH10" s="395" t="s">
        <v>150</v>
      </c>
      <c r="AI10" s="425" t="s">
        <v>151</v>
      </c>
      <c r="AJ10" s="425" t="s">
        <v>152</v>
      </c>
      <c r="AK10" s="425" t="s">
        <v>61</v>
      </c>
      <c r="AL10" s="8"/>
      <c r="AM10" s="8"/>
      <c r="AN10" s="8"/>
      <c r="AO10" s="8"/>
      <c r="AP10" s="8"/>
      <c r="AQ10" s="8"/>
      <c r="AR10" s="8"/>
      <c r="AS10" s="8"/>
      <c r="AT10" s="8"/>
      <c r="AU10" s="8"/>
      <c r="AV10" s="8"/>
      <c r="AW10" s="8"/>
      <c r="AX10" s="8"/>
      <c r="AY10" s="8"/>
      <c r="AZ10" s="8"/>
      <c r="BA10" s="8"/>
      <c r="BB10" s="8"/>
      <c r="BC10" s="8"/>
      <c r="BD10" s="8"/>
      <c r="BE10" s="8"/>
      <c r="BF10" s="8"/>
      <c r="BG10" s="8"/>
      <c r="BH10" s="8"/>
      <c r="BI10" s="8"/>
      <c r="BJ10" s="8"/>
      <c r="BK10" s="8"/>
      <c r="BL10" s="8"/>
      <c r="BM10" s="8"/>
      <c r="BN10" s="8"/>
      <c r="BO10" s="8"/>
      <c r="BP10" s="8"/>
      <c r="BQ10" s="8"/>
    </row>
    <row r="11" spans="1:69" s="4" customFormat="1" ht="94.5" customHeight="1">
      <c r="A11" s="429"/>
      <c r="B11" s="431"/>
      <c r="C11" s="425"/>
      <c r="D11" s="425"/>
      <c r="E11" s="431"/>
      <c r="F11" s="396"/>
      <c r="G11" s="425"/>
      <c r="H11" s="396"/>
      <c r="I11" s="440"/>
      <c r="J11" s="396"/>
      <c r="K11" s="396"/>
      <c r="L11" s="440"/>
      <c r="M11" s="440"/>
      <c r="N11" s="425"/>
      <c r="O11" s="433"/>
      <c r="P11" s="425"/>
      <c r="Q11" s="396"/>
      <c r="R11" s="7" t="s">
        <v>153</v>
      </c>
      <c r="S11" s="7" t="s">
        <v>154</v>
      </c>
      <c r="T11" s="7" t="s">
        <v>155</v>
      </c>
      <c r="U11" s="7" t="s">
        <v>156</v>
      </c>
      <c r="V11" s="7" t="s">
        <v>157</v>
      </c>
      <c r="W11" s="7" t="s">
        <v>158</v>
      </c>
      <c r="X11" s="437"/>
      <c r="Y11" s="437"/>
      <c r="Z11" s="437"/>
      <c r="AA11" s="437"/>
      <c r="AB11" s="437"/>
      <c r="AC11" s="437"/>
      <c r="AD11" s="433"/>
      <c r="AE11" s="425"/>
      <c r="AF11" s="425"/>
      <c r="AG11" s="425"/>
      <c r="AH11" s="396"/>
      <c r="AI11" s="425"/>
      <c r="AJ11" s="425"/>
      <c r="AK11" s="425"/>
      <c r="AL11" s="25"/>
      <c r="AM11" s="25"/>
      <c r="AN11" s="25"/>
      <c r="AO11" s="25"/>
      <c r="AP11" s="25"/>
      <c r="AQ11" s="25"/>
      <c r="AR11" s="25"/>
      <c r="AS11" s="25"/>
      <c r="AT11" s="25"/>
      <c r="AU11" s="25"/>
      <c r="AV11" s="25"/>
      <c r="AW11" s="25"/>
      <c r="AX11" s="25"/>
      <c r="AY11" s="25"/>
      <c r="AZ11" s="25"/>
      <c r="BA11" s="25"/>
      <c r="BB11" s="25"/>
      <c r="BC11" s="25"/>
      <c r="BD11" s="25"/>
      <c r="BE11" s="25"/>
      <c r="BF11" s="25"/>
      <c r="BG11" s="25"/>
      <c r="BH11" s="25"/>
      <c r="BI11" s="25"/>
      <c r="BJ11" s="25"/>
      <c r="BK11" s="25"/>
      <c r="BL11" s="25"/>
      <c r="BM11" s="25"/>
      <c r="BN11" s="25"/>
      <c r="BO11" s="25"/>
      <c r="BP11" s="25"/>
      <c r="BQ11" s="25"/>
    </row>
    <row r="12" spans="1:69" s="4" customFormat="1" ht="94.5" customHeight="1">
      <c r="A12" s="344">
        <v>1</v>
      </c>
      <c r="B12" s="442" t="s">
        <v>159</v>
      </c>
      <c r="C12" s="442" t="s">
        <v>160</v>
      </c>
      <c r="D12" s="442" t="s">
        <v>161</v>
      </c>
      <c r="E12" s="448" t="s">
        <v>162</v>
      </c>
      <c r="F12" s="442" t="s">
        <v>163</v>
      </c>
      <c r="G12" s="366">
        <v>262</v>
      </c>
      <c r="H12" s="352" t="str">
        <f>IF(G12&lt;=0,"",IF(G12&lt;=2,"Muy Baja",IF(G12&lt;=24,"Baja",IF(G12&lt;=500,"Media",IF(G12&lt;=5000,"Alta","Muy Alta")))))</f>
        <v>Media</v>
      </c>
      <c r="I12" s="349">
        <f>IF(H12="","",IF(H12="Muy Baja",0.2,IF(H12="Baja",0.4,IF(H12="Media",0.6,IF(H12="Alta",0.8,IF(H12="Muy Alta",1,))))))</f>
        <v>0.6</v>
      </c>
      <c r="J12" s="445" t="s">
        <v>164</v>
      </c>
      <c r="K12" s="191"/>
      <c r="L12" s="352" t="str">
        <f>IF(OR(K13='Tabla Impacto'!$C$11,K13='Tabla Impacto'!$D$11),"Leve",IF(OR(K13='Tabla Impacto'!$C$12,K13='Tabla Impacto'!$D$12),"Menor",IF(OR(K13='Tabla Impacto'!$C$13,K13='Tabla Impacto'!$D$13),"Moderado",IF(OR(K13='Tabla Impacto'!$C$14,K13='Tabla Impacto'!$D$14),"Mayor",IF(OR(K13='Tabla Impacto'!$C$15,K13='Tabla Impacto'!$D$15),"Catastrófico","")))))</f>
        <v>Catastrófico</v>
      </c>
      <c r="M12" s="349">
        <f>IF(L12="","",IF(L12="Leve",0.2,IF(L12="Menor",0.4,IF(L12="Moderado",0.6,IF(L12="Mayor",0.8,IF(L12="Catastrófico",1,))))))</f>
        <v>1</v>
      </c>
      <c r="N12" s="346" t="str">
        <f>IF(OR(AND(H12="Muy Baja",L12="Leve"),AND(H12="Muy Baja",L12="Menor"),AND(H12="Baja",L12="Leve")),"Bajo",IF(OR(AND(H12="Muy baja",L12="Moderado"),AND(H12="Baja",L12="Menor"),AND(H12="Baja",L12="Moderado"),AND(H12="Media",L12="Leve"),AND(H12="Media",L12="Menor"),AND(H12="Media",L12="Moderado"),AND(H12="Alta",L12="Leve"),AND(H12="Alta",L12="Menor")),"Moderado",IF(OR(AND(H12="Muy Baja",L12="Mayor"),AND(H12="Baja",L12="Mayor"),AND(H12="Media",L12="Mayor"),AND(H12="Alta",L12="Moderado"),AND(H12="Alta",L12="Mayor"),AND(H12="Muy Alta",L12="Leve"),AND(H12="Muy Alta",L12="Menor"),AND(H12="Muy Alta",L12="Moderado"),AND(H12="Muy Alta",L12="Mayor")),"Alto",IF(OR(AND(H12="Muy Baja",L12="Catastrófico"),AND(H12="Baja",L12="Catastrófico"),AND(H12="Media",L12="Catastrófico"),AND(H12="Alta",L12="Catastrófico"),AND(H12="Muy Alta",L12="Catastrófico")),"Extremo",""))))</f>
        <v>Extremo</v>
      </c>
      <c r="O12" s="344">
        <v>1</v>
      </c>
      <c r="P12" s="357" t="s">
        <v>165</v>
      </c>
      <c r="Q12" s="355" t="str">
        <f>IF(OR(R12="Preventivo",R12="Detectivo"),"Probabilidad",IF(R12="Correctivo","Impacto",""))</f>
        <v>Probabilidad</v>
      </c>
      <c r="R12" s="342" t="s">
        <v>166</v>
      </c>
      <c r="S12" s="342" t="s">
        <v>167</v>
      </c>
      <c r="T12" s="336" t="str">
        <f>IF(AND(R12="Preventivo",S12="Automático"),"50%",IF(AND(R12="Preventivo",S12="Manual"),"40%",IF(AND(R12="Detectivo",S12="Automático"),"40%",IF(AND(R12="Detectivo",S12="Manual"),"30%",IF(AND(R12="Correctivo",S12="Automático"),"35%",IF(AND(R12="Correctivo",S12="Manual"),"25%",""))))))</f>
        <v>40%</v>
      </c>
      <c r="U12" s="342" t="s">
        <v>168</v>
      </c>
      <c r="V12" s="342" t="s">
        <v>169</v>
      </c>
      <c r="W12" s="342" t="s">
        <v>170</v>
      </c>
      <c r="X12" s="190"/>
      <c r="Y12" s="338" t="str">
        <f>IFERROR(IF(X13="","",IF(X13&lt;=0.2,"Muy Baja",IF(X13&lt;=0.4,"Baja",IF(X13&lt;=0.6,"Media",IF(X13&lt;=0.8,"Alta","Muy Alta"))))),"")</f>
        <v>Baja</v>
      </c>
      <c r="Z12" s="336">
        <f>+X13</f>
        <v>0.36</v>
      </c>
      <c r="AA12" s="338" t="str">
        <f>IFERROR(IF(AB12="","",IF(AB12&lt;=0.2,"Leve",IF(AB12&lt;=0.4,"Menor",IF(AB12&lt;=0.6,"Moderado",IF(AB12&lt;=0.8,"Mayor","Catastrófico"))))),"")</f>
        <v>Catastrófico</v>
      </c>
      <c r="AB12" s="336">
        <f>IFERROR(IF(Q12="Impacto",(M12-(+M12*T12)),IF(Q12="Probabilidad",M12,"")),"")</f>
        <v>1</v>
      </c>
      <c r="AC12" s="340" t="str">
        <f>IFERROR(IF(OR(AND(Y12="Muy Baja",AA12="Leve"),AND(Y12="Muy Baja",AA12="Menor"),AND(Y12="Baja",AA12="Leve")),"Bajo",IF(OR(AND(Y12="Muy baja",AA12="Moderado"),AND(Y12="Baja",AA12="Menor"),AND(Y12="Baja",AA12="Moderado"),AND(Y12="Media",AA12="Leve"),AND(Y12="Media",AA12="Menor"),AND(Y12="Media",AA12="Moderado"),AND(Y12="Alta",AA12="Leve"),AND(Y12="Alta",AA12="Menor")),"Moderado",IF(OR(AND(Y12="Muy Baja",AA12="Mayor"),AND(Y12="Baja",AA12="Mayor"),AND(Y12="Media",AA12="Mayor"),AND(Y12="Alta",AA12="Moderado"),AND(Y12="Alta",AA12="Mayor"),AND(Y12="Muy Alta",AA12="Leve"),AND(Y12="Muy Alta",AA12="Menor"),AND(Y12="Muy Alta",AA12="Moderado"),AND(Y12="Muy Alta",AA12="Mayor")),"Alto",IF(OR(AND(Y12="Muy Baja",AA12="Catastrófico"),AND(Y12="Baja",AA12="Catastrófico"),AND(Y12="Media",AA12="Catastrófico"),AND(Y12="Alta",AA12="Catastrófico"),AND(Y12="Muy Alta",AA12="Catastrófico")),"Extremo","")))),"")</f>
        <v>Extremo</v>
      </c>
      <c r="AD12" s="342" t="s">
        <v>171</v>
      </c>
      <c r="AE12" s="181" t="s">
        <v>172</v>
      </c>
      <c r="AF12" s="181" t="s">
        <v>173</v>
      </c>
      <c r="AG12" s="182">
        <v>45001</v>
      </c>
      <c r="AH12" s="182">
        <v>45275</v>
      </c>
      <c r="AI12" s="119"/>
      <c r="AJ12" s="119"/>
      <c r="AK12" s="119"/>
      <c r="AL12" s="25"/>
      <c r="AM12" s="25"/>
      <c r="AN12" s="25"/>
      <c r="AO12" s="25"/>
      <c r="AP12" s="25"/>
      <c r="AQ12" s="25"/>
      <c r="AR12" s="25"/>
      <c r="AS12" s="25"/>
      <c r="AT12" s="25"/>
      <c r="AU12" s="25"/>
      <c r="AV12" s="25"/>
      <c r="AW12" s="25"/>
      <c r="AX12" s="25"/>
      <c r="AY12" s="25"/>
      <c r="AZ12" s="25"/>
      <c r="BA12" s="25"/>
      <c r="BB12" s="25"/>
      <c r="BC12" s="25"/>
      <c r="BD12" s="25"/>
      <c r="BE12" s="25"/>
      <c r="BF12" s="25"/>
      <c r="BG12" s="25"/>
      <c r="BH12" s="25"/>
      <c r="BI12" s="25"/>
      <c r="BJ12" s="25"/>
      <c r="BK12" s="25"/>
      <c r="BL12" s="25"/>
      <c r="BM12" s="25"/>
      <c r="BN12" s="25"/>
      <c r="BO12" s="25"/>
      <c r="BP12" s="25"/>
      <c r="BQ12" s="25"/>
    </row>
    <row r="13" spans="1:69" s="3" customFormat="1" ht="52.5" customHeight="1">
      <c r="A13" s="359"/>
      <c r="B13" s="443"/>
      <c r="C13" s="443"/>
      <c r="D13" s="443"/>
      <c r="E13" s="449"/>
      <c r="F13" s="443"/>
      <c r="G13" s="367"/>
      <c r="H13" s="353"/>
      <c r="I13" s="350"/>
      <c r="J13" s="446"/>
      <c r="K13" s="349" t="str">
        <f>IF(NOT(ISERROR(MATCH(J12,'Tabla Impacto'!$B$221:$B$223,0))),'Tabla Impacto'!$F$223&amp;"Por favor no seleccionar los criterios de impacto(Afectación Económica o presupuestal y Pérdida Reputacional)",J12)</f>
        <v xml:space="preserve">     Mayor a 500 SMLMV </v>
      </c>
      <c r="L13" s="353"/>
      <c r="M13" s="350"/>
      <c r="N13" s="347"/>
      <c r="O13" s="345"/>
      <c r="P13" s="358"/>
      <c r="Q13" s="356"/>
      <c r="R13" s="343"/>
      <c r="S13" s="343"/>
      <c r="T13" s="337"/>
      <c r="U13" s="343"/>
      <c r="V13" s="343"/>
      <c r="W13" s="343"/>
      <c r="X13" s="163">
        <f>IFERROR(IF(Q12="Probabilidad",(I12-(+I12*T12)),IF(Q12="Impacto",I12,"")),"")</f>
        <v>0.36</v>
      </c>
      <c r="Y13" s="339"/>
      <c r="Z13" s="337"/>
      <c r="AA13" s="339"/>
      <c r="AB13" s="337"/>
      <c r="AC13" s="341"/>
      <c r="AD13" s="343"/>
      <c r="AE13" s="181" t="s">
        <v>174</v>
      </c>
      <c r="AF13" s="181" t="s">
        <v>173</v>
      </c>
      <c r="AG13" s="182">
        <v>45001</v>
      </c>
      <c r="AH13" s="182">
        <v>45275</v>
      </c>
      <c r="AI13" s="169"/>
      <c r="AJ13" s="119"/>
      <c r="AK13" s="168"/>
      <c r="AL13" s="26"/>
      <c r="AM13" s="26"/>
      <c r="AN13" s="26"/>
      <c r="AO13" s="26"/>
      <c r="AP13" s="26"/>
      <c r="AQ13" s="26"/>
      <c r="AR13" s="26"/>
      <c r="AS13" s="26"/>
      <c r="AT13" s="26"/>
      <c r="AU13" s="26"/>
      <c r="AV13" s="26"/>
      <c r="AW13" s="26"/>
      <c r="AX13" s="26"/>
      <c r="AY13" s="26"/>
      <c r="AZ13" s="26"/>
      <c r="BA13" s="26"/>
      <c r="BB13" s="26"/>
      <c r="BC13" s="26"/>
      <c r="BD13" s="26"/>
      <c r="BE13" s="26"/>
      <c r="BF13" s="26"/>
      <c r="BG13" s="26"/>
      <c r="BH13" s="26"/>
      <c r="BI13" s="26"/>
      <c r="BJ13" s="26"/>
      <c r="BK13" s="26"/>
      <c r="BL13" s="26"/>
      <c r="BM13" s="26"/>
      <c r="BN13" s="26"/>
      <c r="BO13" s="26"/>
      <c r="BP13" s="26"/>
      <c r="BQ13" s="26"/>
    </row>
    <row r="14" spans="1:69" ht="18" customHeight="1">
      <c r="A14" s="359"/>
      <c r="B14" s="443"/>
      <c r="C14" s="443"/>
      <c r="D14" s="443"/>
      <c r="E14" s="449"/>
      <c r="F14" s="443"/>
      <c r="G14" s="367"/>
      <c r="H14" s="353"/>
      <c r="I14" s="350"/>
      <c r="J14" s="446"/>
      <c r="K14" s="350">
        <f>IF(NOT(ISERROR(MATCH(J14,_xlfn.ANCHORARRAY(E25),0))),I27&amp;"Por favor no seleccionar los criterios de impacto",J14)</f>
        <v>0</v>
      </c>
      <c r="L14" s="353"/>
      <c r="M14" s="350"/>
      <c r="N14" s="347"/>
      <c r="O14" s="6">
        <v>2</v>
      </c>
      <c r="P14" s="184"/>
      <c r="Q14" s="166" t="str">
        <f>IF(OR(R14="Preventivo",R14="Detectivo"),"Probabilidad",IF(R14="Correctivo","Impacto",""))</f>
        <v/>
      </c>
      <c r="R14" s="161"/>
      <c r="S14" s="161"/>
      <c r="T14" s="162" t="str">
        <f t="shared" ref="T14:T18" si="0">IF(AND(R14="Preventivo",S14="Automático"),"50%",IF(AND(R14="Preventivo",S14="Manual"),"40%",IF(AND(R14="Detectivo",S14="Automático"),"40%",IF(AND(R14="Detectivo",S14="Manual"),"30%",IF(AND(R14="Correctivo",S14="Automático"),"35%",IF(AND(R14="Correctivo",S14="Manual"),"25%",""))))))</f>
        <v/>
      </c>
      <c r="U14" s="161"/>
      <c r="V14" s="161"/>
      <c r="W14" s="161"/>
      <c r="X14" s="163" t="str">
        <f>IFERROR(IF(AND(Q12="Probabilidad",Q14="Probabilidad"),(Z12-(+Z12*T14)),IF(Q14="Probabilidad",(I12-(+I12*T14)),IF(Q14="Impacto",Z12,""))),"")</f>
        <v/>
      </c>
      <c r="Y14" s="164" t="str">
        <f t="shared" ref="Y14:Y72" si="1">IFERROR(IF(X14="","",IF(X14&lt;=0.2,"Muy Baja",IF(X14&lt;=0.4,"Baja",IF(X14&lt;=0.6,"Media",IF(X14&lt;=0.8,"Alta","Muy Alta"))))),"")</f>
        <v/>
      </c>
      <c r="Z14" s="165" t="str">
        <f t="shared" ref="Z14:Z18" si="2">+X14</f>
        <v/>
      </c>
      <c r="AA14" s="164" t="str">
        <f t="shared" ref="AA14:AA72" si="3">IFERROR(IF(AB14="","",IF(AB14&lt;=0.2,"Leve",IF(AB14&lt;=0.4,"Menor",IF(AB14&lt;=0.6,"Moderado",IF(AB14&lt;=0.8,"Mayor","Catastrófico"))))),"")</f>
        <v/>
      </c>
      <c r="AB14" s="165" t="str">
        <f>IFERROR(IF(AND(Q12="Impacto",Q14="Impacto"),(AB12-(+AB12*T14)),IF(Q14="Impacto",(M12-(+M12*T14)),IF(Q14="Probabilidad",AB12,""))),"")</f>
        <v/>
      </c>
      <c r="AC14" s="170" t="str">
        <f t="shared" ref="AC14:AC18" si="4">IFERROR(IF(OR(AND(Y14="Muy Baja",AA14="Leve"),AND(Y14="Muy Baja",AA14="Menor"),AND(Y14="Baja",AA14="Leve")),"Bajo",IF(OR(AND(Y14="Muy baja",AA14="Moderado"),AND(Y14="Baja",AA14="Menor"),AND(Y14="Baja",AA14="Moderado"),AND(Y14="Media",AA14="Leve"),AND(Y14="Media",AA14="Menor"),AND(Y14="Media",AA14="Moderado"),AND(Y14="Alta",AA14="Leve"),AND(Y14="Alta",AA14="Menor")),"Moderado",IF(OR(AND(Y14="Muy Baja",AA14="Mayor"),AND(Y14="Baja",AA14="Mayor"),AND(Y14="Media",AA14="Mayor"),AND(Y14="Alta",AA14="Moderado"),AND(Y14="Alta",AA14="Mayor"),AND(Y14="Muy Alta",AA14="Leve"),AND(Y14="Muy Alta",AA14="Menor"),AND(Y14="Muy Alta",AA14="Moderado"),AND(Y14="Muy Alta",AA14="Mayor")),"Alto",IF(OR(AND(Y14="Muy Baja",AA14="Catastrófico"),AND(Y14="Baja",AA14="Catastrófico"),AND(Y14="Media",AA14="Catastrófico"),AND(Y14="Alta",AA14="Catastrófico"),AND(Y14="Muy Alta",AA14="Catastrófico")),"Extremo","")))),"")</f>
        <v/>
      </c>
      <c r="AD14" s="167"/>
      <c r="AE14" s="181"/>
      <c r="AF14" s="181"/>
      <c r="AG14" s="182"/>
      <c r="AH14" s="182"/>
      <c r="AI14" s="173"/>
      <c r="AJ14" s="115"/>
      <c r="AK14" s="172"/>
      <c r="AL14" s="8"/>
      <c r="AM14" s="8"/>
      <c r="AN14" s="8"/>
      <c r="AO14" s="8"/>
      <c r="AP14" s="8"/>
      <c r="AQ14" s="8"/>
      <c r="AR14" s="8"/>
      <c r="AS14" s="8"/>
      <c r="AT14" s="8"/>
      <c r="AU14" s="8"/>
      <c r="AV14" s="8"/>
      <c r="AW14" s="8"/>
      <c r="AX14" s="8"/>
      <c r="AY14" s="8"/>
      <c r="AZ14" s="8"/>
      <c r="BA14" s="8"/>
      <c r="BB14" s="8"/>
      <c r="BC14" s="8"/>
      <c r="BD14" s="8"/>
      <c r="BE14" s="8"/>
      <c r="BF14" s="8"/>
      <c r="BG14" s="8"/>
      <c r="BH14" s="8"/>
      <c r="BI14" s="8"/>
      <c r="BJ14" s="8"/>
      <c r="BK14" s="8"/>
      <c r="BL14" s="8"/>
      <c r="BM14" s="8"/>
      <c r="BN14" s="8"/>
      <c r="BO14" s="8"/>
      <c r="BP14" s="8"/>
      <c r="BQ14" s="8"/>
    </row>
    <row r="15" spans="1:69" ht="18" customHeight="1">
      <c r="A15" s="359"/>
      <c r="B15" s="443"/>
      <c r="C15" s="443"/>
      <c r="D15" s="443"/>
      <c r="E15" s="449"/>
      <c r="F15" s="443"/>
      <c r="G15" s="367"/>
      <c r="H15" s="353"/>
      <c r="I15" s="350"/>
      <c r="J15" s="446"/>
      <c r="K15" s="350">
        <f>IF(NOT(ISERROR(MATCH(J15,_xlfn.ANCHORARRAY(E26),0))),I28&amp;"Por favor no seleccionar los criterios de impacto",J15)</f>
        <v>0</v>
      </c>
      <c r="L15" s="353"/>
      <c r="M15" s="350"/>
      <c r="N15" s="347"/>
      <c r="O15" s="106">
        <v>3</v>
      </c>
      <c r="P15" s="185"/>
      <c r="Q15" s="107"/>
      <c r="R15" s="108"/>
      <c r="S15" s="108"/>
      <c r="T15" s="109"/>
      <c r="U15" s="118"/>
      <c r="V15" s="118"/>
      <c r="W15" s="118"/>
      <c r="X15" s="110"/>
      <c r="Y15" s="111"/>
      <c r="Z15" s="112"/>
      <c r="AA15" s="111"/>
      <c r="AB15" s="112"/>
      <c r="AC15" s="113"/>
      <c r="AD15" s="114"/>
      <c r="AE15" s="115"/>
      <c r="AF15" s="116"/>
      <c r="AG15" s="117"/>
      <c r="AH15" s="117"/>
      <c r="AI15" s="117"/>
      <c r="AJ15" s="115"/>
      <c r="AK15" s="116"/>
      <c r="AL15" s="8"/>
      <c r="AM15" s="8"/>
      <c r="AN15" s="8"/>
      <c r="AO15" s="8"/>
      <c r="AP15" s="8"/>
      <c r="AQ15" s="8"/>
      <c r="AR15" s="8"/>
      <c r="AS15" s="8"/>
      <c r="AT15" s="8"/>
      <c r="AU15" s="8"/>
      <c r="AV15" s="8"/>
      <c r="AW15" s="8"/>
      <c r="AX15" s="8"/>
      <c r="AY15" s="8"/>
      <c r="AZ15" s="8"/>
      <c r="BA15" s="8"/>
      <c r="BB15" s="8"/>
      <c r="BC15" s="8"/>
      <c r="BD15" s="8"/>
      <c r="BE15" s="8"/>
      <c r="BF15" s="8"/>
      <c r="BG15" s="8"/>
      <c r="BH15" s="8"/>
      <c r="BI15" s="8"/>
      <c r="BJ15" s="8"/>
      <c r="BK15" s="8"/>
      <c r="BL15" s="8"/>
      <c r="BM15" s="8"/>
      <c r="BN15" s="8"/>
      <c r="BO15" s="8"/>
      <c r="BP15" s="8"/>
      <c r="BQ15" s="8"/>
    </row>
    <row r="16" spans="1:69" ht="18" customHeight="1">
      <c r="A16" s="359"/>
      <c r="B16" s="443"/>
      <c r="C16" s="443"/>
      <c r="D16" s="443"/>
      <c r="E16" s="449"/>
      <c r="F16" s="443"/>
      <c r="G16" s="367"/>
      <c r="H16" s="353"/>
      <c r="I16" s="350"/>
      <c r="J16" s="446"/>
      <c r="K16" s="350">
        <f>IF(NOT(ISERROR(MATCH(J16,_xlfn.ANCHORARRAY(E27),0))),I29&amp;"Por favor no seleccionar los criterios de impacto",J16)</f>
        <v>0</v>
      </c>
      <c r="L16" s="353"/>
      <c r="M16" s="350"/>
      <c r="N16" s="347"/>
      <c r="O16" s="106">
        <v>4</v>
      </c>
      <c r="P16" s="184"/>
      <c r="Q16" s="107"/>
      <c r="R16" s="108"/>
      <c r="S16" s="108"/>
      <c r="T16" s="109"/>
      <c r="U16" s="108"/>
      <c r="V16" s="108"/>
      <c r="W16" s="108"/>
      <c r="X16" s="110"/>
      <c r="Y16" s="111"/>
      <c r="Z16" s="112"/>
      <c r="AA16" s="111"/>
      <c r="AB16" s="112"/>
      <c r="AC16" s="113"/>
      <c r="AD16" s="114"/>
      <c r="AE16" s="115"/>
      <c r="AF16" s="116"/>
      <c r="AG16" s="117"/>
      <c r="AH16" s="117"/>
      <c r="AI16" s="117"/>
      <c r="AJ16" s="115"/>
      <c r="AK16" s="116"/>
      <c r="AL16" s="8"/>
      <c r="AM16" s="8"/>
      <c r="AN16" s="8"/>
      <c r="AO16" s="8"/>
      <c r="AP16" s="8"/>
      <c r="AQ16" s="8"/>
      <c r="AR16" s="8"/>
      <c r="AS16" s="8"/>
      <c r="AT16" s="8"/>
      <c r="AU16" s="8"/>
      <c r="AV16" s="8"/>
      <c r="AW16" s="8"/>
      <c r="AX16" s="8"/>
      <c r="AY16" s="8"/>
      <c r="AZ16" s="8"/>
      <c r="BA16" s="8"/>
      <c r="BB16" s="8"/>
      <c r="BC16" s="8"/>
      <c r="BD16" s="8"/>
      <c r="BE16" s="8"/>
      <c r="BF16" s="8"/>
      <c r="BG16" s="8"/>
      <c r="BH16" s="8"/>
      <c r="BI16" s="8"/>
      <c r="BJ16" s="8"/>
      <c r="BK16" s="8"/>
      <c r="BL16" s="8"/>
      <c r="BM16" s="8"/>
      <c r="BN16" s="8"/>
      <c r="BO16" s="8"/>
      <c r="BP16" s="8"/>
      <c r="BQ16" s="8"/>
    </row>
    <row r="17" spans="1:69" ht="18" customHeight="1">
      <c r="A17" s="359"/>
      <c r="B17" s="443"/>
      <c r="C17" s="443"/>
      <c r="D17" s="443"/>
      <c r="E17" s="449"/>
      <c r="F17" s="443"/>
      <c r="G17" s="367"/>
      <c r="H17" s="353"/>
      <c r="I17" s="350"/>
      <c r="J17" s="446"/>
      <c r="K17" s="350">
        <f>IF(NOT(ISERROR(MATCH(J17,_xlfn.ANCHORARRAY(E28),0))),I30&amp;"Por favor no seleccionar los criterios de impacto",J17)</f>
        <v>0</v>
      </c>
      <c r="L17" s="353"/>
      <c r="M17" s="350"/>
      <c r="N17" s="347"/>
      <c r="O17" s="106">
        <v>5</v>
      </c>
      <c r="P17" s="184"/>
      <c r="Q17" s="107" t="str">
        <f t="shared" ref="Q17:Q18" si="5">IF(OR(R17="Preventivo",R17="Detectivo"),"Probabilidad",IF(R17="Correctivo","Impacto",""))</f>
        <v/>
      </c>
      <c r="R17" s="108"/>
      <c r="S17" s="108"/>
      <c r="T17" s="109" t="str">
        <f t="shared" si="0"/>
        <v/>
      </c>
      <c r="U17" s="108"/>
      <c r="V17" s="108"/>
      <c r="W17" s="108"/>
      <c r="X17" s="110" t="str">
        <f t="shared" ref="X17:X18" si="6">IFERROR(IF(AND(Q16="Probabilidad",Q17="Probabilidad"),(Z16-(+Z16*T17)),IF(AND(Q16="Impacto",Q17="Probabilidad"),(Z15-(+Z15*T17)),IF(Q17="Impacto",Z16,""))),"")</f>
        <v/>
      </c>
      <c r="Y17" s="111" t="str">
        <f t="shared" si="1"/>
        <v/>
      </c>
      <c r="Z17" s="112" t="str">
        <f t="shared" si="2"/>
        <v/>
      </c>
      <c r="AA17" s="111" t="str">
        <f t="shared" si="3"/>
        <v/>
      </c>
      <c r="AB17" s="112" t="str">
        <f t="shared" ref="AB17:AB18" si="7">IFERROR(IF(AND(Q16="Impacto",Q17="Impacto"),(AB16-(+AB16*T17)),IF(AND(Q16="Probabilidad",Q17="Impacto"),(AB15-(+AB15*T17)),IF(Q17="Probabilidad",AB16,""))),"")</f>
        <v/>
      </c>
      <c r="AC17" s="113" t="str">
        <f t="shared" si="4"/>
        <v/>
      </c>
      <c r="AD17" s="114"/>
      <c r="AE17" s="115"/>
      <c r="AF17" s="116"/>
      <c r="AG17" s="117"/>
      <c r="AH17" s="117"/>
      <c r="AI17" s="117"/>
      <c r="AJ17" s="115"/>
      <c r="AK17" s="116"/>
      <c r="AL17" s="8"/>
      <c r="AM17" s="8"/>
      <c r="AN17" s="8"/>
      <c r="AO17" s="8"/>
      <c r="AP17" s="8"/>
      <c r="AQ17" s="8"/>
      <c r="AR17" s="8"/>
      <c r="AS17" s="8"/>
      <c r="AT17" s="8"/>
      <c r="AU17" s="8"/>
      <c r="AV17" s="8"/>
      <c r="AW17" s="8"/>
      <c r="AX17" s="8"/>
      <c r="AY17" s="8"/>
      <c r="AZ17" s="8"/>
      <c r="BA17" s="8"/>
      <c r="BB17" s="8"/>
      <c r="BC17" s="8"/>
      <c r="BD17" s="8"/>
      <c r="BE17" s="8"/>
      <c r="BF17" s="8"/>
      <c r="BG17" s="8"/>
      <c r="BH17" s="8"/>
      <c r="BI17" s="8"/>
      <c r="BJ17" s="8"/>
      <c r="BK17" s="8"/>
      <c r="BL17" s="8"/>
      <c r="BM17" s="8"/>
      <c r="BN17" s="8"/>
      <c r="BO17" s="8"/>
      <c r="BP17" s="8"/>
      <c r="BQ17" s="8"/>
    </row>
    <row r="18" spans="1:69" ht="18" customHeight="1">
      <c r="A18" s="345"/>
      <c r="B18" s="444"/>
      <c r="C18" s="444"/>
      <c r="D18" s="444"/>
      <c r="E18" s="450"/>
      <c r="F18" s="444"/>
      <c r="G18" s="368"/>
      <c r="H18" s="354"/>
      <c r="I18" s="351"/>
      <c r="J18" s="447"/>
      <c r="K18" s="351">
        <f>IF(NOT(ISERROR(MATCH(J18,_xlfn.ANCHORARRAY(E29),0))),I31&amp;"Por favor no seleccionar los criterios de impacto",J18)</f>
        <v>0</v>
      </c>
      <c r="L18" s="354"/>
      <c r="M18" s="351"/>
      <c r="N18" s="348"/>
      <c r="O18" s="106">
        <v>6</v>
      </c>
      <c r="P18" s="184"/>
      <c r="Q18" s="107" t="str">
        <f t="shared" si="5"/>
        <v/>
      </c>
      <c r="R18" s="108"/>
      <c r="S18" s="108"/>
      <c r="T18" s="109" t="str">
        <f t="shared" si="0"/>
        <v/>
      </c>
      <c r="U18" s="108"/>
      <c r="V18" s="108"/>
      <c r="W18" s="108"/>
      <c r="X18" s="110" t="str">
        <f t="shared" si="6"/>
        <v/>
      </c>
      <c r="Y18" s="111" t="str">
        <f t="shared" si="1"/>
        <v/>
      </c>
      <c r="Z18" s="112" t="str">
        <f t="shared" si="2"/>
        <v/>
      </c>
      <c r="AA18" s="111" t="str">
        <f t="shared" si="3"/>
        <v/>
      </c>
      <c r="AB18" s="112" t="str">
        <f t="shared" si="7"/>
        <v/>
      </c>
      <c r="AC18" s="113" t="str">
        <f t="shared" si="4"/>
        <v/>
      </c>
      <c r="AD18" s="114"/>
      <c r="AE18" s="115"/>
      <c r="AF18" s="116"/>
      <c r="AG18" s="117"/>
      <c r="AH18" s="117"/>
      <c r="AI18" s="117"/>
      <c r="AJ18" s="115"/>
      <c r="AK18" s="116"/>
      <c r="AL18" s="8"/>
      <c r="AM18" s="8"/>
      <c r="AN18" s="8"/>
      <c r="AO18" s="8"/>
      <c r="AP18" s="8"/>
      <c r="AQ18" s="8"/>
      <c r="AR18" s="8"/>
      <c r="AS18" s="8"/>
      <c r="AT18" s="8"/>
      <c r="AU18" s="8"/>
      <c r="AV18" s="8"/>
      <c r="AW18" s="8"/>
      <c r="AX18" s="8"/>
      <c r="AY18" s="8"/>
      <c r="AZ18" s="8"/>
      <c r="BA18" s="8"/>
      <c r="BB18" s="8"/>
      <c r="BC18" s="8"/>
      <c r="BD18" s="8"/>
      <c r="BE18" s="8"/>
      <c r="BF18" s="8"/>
      <c r="BG18" s="8"/>
      <c r="BH18" s="8"/>
      <c r="BI18" s="8"/>
      <c r="BJ18" s="8"/>
      <c r="BK18" s="8"/>
      <c r="BL18" s="8"/>
      <c r="BM18" s="8"/>
      <c r="BN18" s="8"/>
      <c r="BO18" s="8"/>
      <c r="BP18" s="8"/>
      <c r="BQ18" s="8"/>
    </row>
    <row r="19" spans="1:69" ht="79.5" customHeight="1">
      <c r="A19" s="344">
        <v>2</v>
      </c>
      <c r="B19" s="360" t="s">
        <v>175</v>
      </c>
      <c r="C19" s="360" t="s">
        <v>176</v>
      </c>
      <c r="D19" s="360" t="s">
        <v>177</v>
      </c>
      <c r="E19" s="363" t="s">
        <v>178</v>
      </c>
      <c r="F19" s="360" t="s">
        <v>163</v>
      </c>
      <c r="G19" s="366">
        <v>262</v>
      </c>
      <c r="H19" s="369" t="str">
        <f>IF(G19&lt;=0,"",IF(G19&lt;=2,"Muy Baja",IF(G19&lt;=24,"Baja",IF(G19&lt;=500,"Media",IF(G19&lt;=5000,"Alta","Muy Alta")))))</f>
        <v>Media</v>
      </c>
      <c r="I19" s="372">
        <f>IF(H19="","",IF(H19="Muy Baja",0.2,IF(H19="Baja",0.4,IF(H19="Media",0.6,IF(H19="Alta",0.8,IF(H19="Muy Alta",1,))))))</f>
        <v>0.6</v>
      </c>
      <c r="J19" s="389" t="s">
        <v>179</v>
      </c>
      <c r="K19" s="372" t="str">
        <f>IF(NOT(ISERROR(MATCH(J19,'Tabla Impacto'!$B$221:$B$223,0))),'Tabla Impacto'!$F$223&amp;"Por favor no seleccionar los criterios de impacto(Afectación Económica o presupuestal y Pérdida Reputacional)",J19)</f>
        <v xml:space="preserve">     El riesgo afecta la imagen de la entidad con algunos usuarios de relevancia frente al logro de los objetivos</v>
      </c>
      <c r="L19" s="369" t="str">
        <f>IF(OR(K19='Tabla Impacto'!$C$11,K19='Tabla Impacto'!$D$11),"Leve",IF(OR(K19='Tabla Impacto'!$C$12,K19='Tabla Impacto'!$D$12),"Menor",IF(OR(K19='Tabla Impacto'!$C$13,K19='Tabla Impacto'!$D$13),"Moderado",IF(OR(K19='Tabla Impacto'!$C$14,K19='Tabla Impacto'!$D$14),"Mayor",IF(OR(K19='Tabla Impacto'!$C$15,K19='Tabla Impacto'!$D$15),"Catastrófico","")))))</f>
        <v>Moderado</v>
      </c>
      <c r="M19" s="372">
        <f>IF(L19="","",IF(L19="Leve",0.2,IF(L19="Menor",0.4,IF(L19="Moderado",0.6,IF(L19="Mayor",0.8,IF(L19="Catastrófico",1,))))))</f>
        <v>0.6</v>
      </c>
      <c r="N19" s="392" t="str">
        <f>IF(OR(AND(H19="Muy Baja",L19="Leve"),AND(H19="Muy Baja",L19="Menor"),AND(H19="Baja",L19="Leve")),"Bajo",IF(OR(AND(H19="Muy baja",L19="Moderado"),AND(H19="Baja",L19="Menor"),AND(H19="Baja",L19="Moderado"),AND(H19="Media",L19="Leve"),AND(H19="Media",L19="Menor"),AND(H19="Media",L19="Moderado"),AND(H19="Alta",L19="Leve"),AND(H19="Alta",L19="Menor")),"Moderado",IF(OR(AND(H19="Muy Baja",L19="Mayor"),AND(H19="Baja",L19="Mayor"),AND(H19="Media",L19="Mayor"),AND(H19="Alta",L19="Moderado"),AND(H19="Alta",L19="Mayor"),AND(H19="Muy Alta",L19="Leve"),AND(H19="Muy Alta",L19="Menor"),AND(H19="Muy Alta",L19="Moderado"),AND(H19="Muy Alta",L19="Mayor")),"Alto",IF(OR(AND(H19="Muy Baja",L19="Catastrófico"),AND(H19="Baja",L19="Catastrófico"),AND(H19="Media",L19="Catastrófico"),AND(H19="Alta",L19="Catastrófico"),AND(H19="Muy Alta",L19="Catastrófico")),"Extremo",""))))</f>
        <v>Moderado</v>
      </c>
      <c r="O19" s="106">
        <v>1</v>
      </c>
      <c r="P19" s="184" t="s">
        <v>180</v>
      </c>
      <c r="Q19" s="166" t="str">
        <f>IF(OR(R19="Preventivo",R19="Detectivo"),"Probabilidad",IF(R19="Correctivo","Impacto",""))</f>
        <v>Probabilidad</v>
      </c>
      <c r="R19" s="174" t="s">
        <v>166</v>
      </c>
      <c r="S19" s="174" t="s">
        <v>167</v>
      </c>
      <c r="T19" s="175" t="str">
        <f>IF(AND(R19="Preventivo",S19="Automático"),"50%",IF(AND(R19="Preventivo",S19="Manual"),"40%",IF(AND(R19="Detectivo",S19="Automático"),"40%",IF(AND(R19="Detectivo",S19="Manual"),"30%",IF(AND(R19="Correctivo",S19="Automático"),"35%",IF(AND(R19="Correctivo",S19="Manual"),"25%",""))))))</f>
        <v>40%</v>
      </c>
      <c r="U19" s="174" t="s">
        <v>168</v>
      </c>
      <c r="V19" s="174" t="s">
        <v>169</v>
      </c>
      <c r="W19" s="174" t="s">
        <v>170</v>
      </c>
      <c r="X19" s="163">
        <f>IFERROR(IF(Q19="Probabilidad",(I19-(+I19*T19)),IF(Q19="Impacto",I19,"")),"")</f>
        <v>0.36</v>
      </c>
      <c r="Y19" s="176" t="str">
        <f>IFERROR(IF(X19="","",IF(X19&lt;=0.2,"Muy Baja",IF(X19&lt;=0.4,"Baja",IF(X19&lt;=0.6,"Media",IF(X19&lt;=0.8,"Alta","Muy Alta"))))),"")</f>
        <v>Baja</v>
      </c>
      <c r="Z19" s="177">
        <f>+X19</f>
        <v>0.36</v>
      </c>
      <c r="AA19" s="176" t="str">
        <f>IFERROR(IF(AB19="","",IF(AB19&lt;=0.2,"Leve",IF(AB19&lt;=0.4,"Menor",IF(AB19&lt;=0.6,"Moderado",IF(AB19&lt;=0.8,"Mayor","Catastrófico"))))),"")</f>
        <v>Moderado</v>
      </c>
      <c r="AB19" s="177">
        <f>IFERROR(IF(Q19="Impacto",(M19-(+M19*T19)),IF(Q19="Probabilidad",M19,"")),"")</f>
        <v>0.6</v>
      </c>
      <c r="AC19" s="178" t="str">
        <f>IFERROR(IF(OR(AND(Y19="Muy Baja",AA19="Leve"),AND(Y19="Muy Baja",AA19="Menor"),AND(Y19="Baja",AA19="Leve")),"Bajo",IF(OR(AND(Y19="Muy baja",AA19="Moderado"),AND(Y19="Baja",AA19="Menor"),AND(Y19="Baja",AA19="Moderado"),AND(Y19="Media",AA19="Leve"),AND(Y19="Media",AA19="Menor"),AND(Y19="Media",AA19="Moderado"),AND(Y19="Alta",AA19="Leve"),AND(Y19="Alta",AA19="Menor")),"Moderado",IF(OR(AND(Y19="Muy Baja",AA19="Mayor"),AND(Y19="Baja",AA19="Mayor"),AND(Y19="Media",AA19="Mayor"),AND(Y19="Alta",AA19="Moderado"),AND(Y19="Alta",AA19="Mayor"),AND(Y19="Muy Alta",AA19="Leve"),AND(Y19="Muy Alta",AA19="Menor"),AND(Y19="Muy Alta",AA19="Moderado"),AND(Y19="Muy Alta",AA19="Mayor")),"Alto",IF(OR(AND(Y19="Muy Baja",AA19="Catastrófico"),AND(Y19="Baja",AA19="Catastrófico"),AND(Y19="Media",AA19="Catastrófico"),AND(Y19="Alta",AA19="Catastrófico"),AND(Y19="Muy Alta",AA19="Catastrófico")),"Extremo","")))),"")</f>
        <v>Moderado</v>
      </c>
      <c r="AD19" s="179" t="s">
        <v>171</v>
      </c>
      <c r="AE19" s="181" t="s">
        <v>181</v>
      </c>
      <c r="AF19" s="181" t="s">
        <v>182</v>
      </c>
      <c r="AG19" s="182">
        <v>45001</v>
      </c>
      <c r="AH19" s="182">
        <v>45275</v>
      </c>
      <c r="AI19" s="117"/>
      <c r="AJ19" s="115"/>
      <c r="AK19" s="116"/>
      <c r="AL19" s="8"/>
      <c r="AM19" s="8"/>
      <c r="AN19" s="8"/>
      <c r="AO19" s="8"/>
      <c r="AP19" s="8"/>
      <c r="AQ19" s="8"/>
      <c r="AR19" s="8"/>
      <c r="AS19" s="8"/>
      <c r="AT19" s="8"/>
      <c r="AU19" s="8"/>
      <c r="AV19" s="8"/>
      <c r="AW19" s="8"/>
      <c r="AX19" s="8"/>
      <c r="AY19" s="8"/>
      <c r="AZ19" s="8"/>
      <c r="BA19" s="8"/>
      <c r="BB19" s="8"/>
      <c r="BC19" s="8"/>
      <c r="BD19" s="8"/>
      <c r="BE19" s="8"/>
      <c r="BF19" s="8"/>
      <c r="BG19" s="8"/>
      <c r="BH19" s="8"/>
      <c r="BI19" s="8"/>
      <c r="BJ19" s="8"/>
      <c r="BK19" s="8"/>
      <c r="BL19" s="8"/>
      <c r="BM19" s="8"/>
      <c r="BN19" s="8"/>
      <c r="BO19" s="8"/>
      <c r="BP19" s="8"/>
      <c r="BQ19" s="8"/>
    </row>
    <row r="20" spans="1:69" ht="83.25" customHeight="1">
      <c r="A20" s="359"/>
      <c r="B20" s="361"/>
      <c r="C20" s="361"/>
      <c r="D20" s="361"/>
      <c r="E20" s="364"/>
      <c r="F20" s="361"/>
      <c r="G20" s="367"/>
      <c r="H20" s="370"/>
      <c r="I20" s="373"/>
      <c r="J20" s="390"/>
      <c r="K20" s="373">
        <f>IF(NOT(ISERROR(MATCH(J20,_xlfn.ANCHORARRAY(E31),0))),I33&amp;"Por favor no seleccionar los criterios de impacto",J20)</f>
        <v>0</v>
      </c>
      <c r="L20" s="370"/>
      <c r="M20" s="373"/>
      <c r="N20" s="393"/>
      <c r="O20" s="106">
        <v>2</v>
      </c>
      <c r="P20" s="184" t="s">
        <v>183</v>
      </c>
      <c r="Q20" s="166" t="str">
        <f>IF(OR(R20="Preventivo",R20="Detectivo"),"Probabilidad",IF(R20="Correctivo","Impacto",""))</f>
        <v>Probabilidad</v>
      </c>
      <c r="R20" s="174" t="s">
        <v>166</v>
      </c>
      <c r="S20" s="174" t="s">
        <v>167</v>
      </c>
      <c r="T20" s="175" t="str">
        <f t="shared" ref="T20:T24" si="8">IF(AND(R20="Preventivo",S20="Automático"),"50%",IF(AND(R20="Preventivo",S20="Manual"),"40%",IF(AND(R20="Detectivo",S20="Automático"),"40%",IF(AND(R20="Detectivo",S20="Manual"),"30%",IF(AND(R20="Correctivo",S20="Automático"),"35%",IF(AND(R20="Correctivo",S20="Manual"),"25%",""))))))</f>
        <v>40%</v>
      </c>
      <c r="U20" s="174" t="s">
        <v>168</v>
      </c>
      <c r="V20" s="174" t="s">
        <v>169</v>
      </c>
      <c r="W20" s="174" t="s">
        <v>170</v>
      </c>
      <c r="X20" s="163">
        <f>IFERROR(IF(AND(Q19="Probabilidad",Q20="Probabilidad"),(Z19-(+Z19*T20)),IF(Q20="Probabilidad",(I19-(+I19*T20)),IF(Q20="Impacto",Z19,""))),"")</f>
        <v>0.216</v>
      </c>
      <c r="Y20" s="176" t="str">
        <f t="shared" si="1"/>
        <v>Baja</v>
      </c>
      <c r="Z20" s="177">
        <f t="shared" ref="Z20:Z24" si="9">+X20</f>
        <v>0.216</v>
      </c>
      <c r="AA20" s="176" t="str">
        <f t="shared" si="3"/>
        <v>Moderado</v>
      </c>
      <c r="AB20" s="177">
        <f>IFERROR(IF(AND(Q19="Impacto",Q20="Impacto"),(AB19-(+AB19*T20)),IF(Q20="Impacto",(M19-(+M19*T20)),IF(Q20="Probabilidad",AB19,""))),"")</f>
        <v>0.6</v>
      </c>
      <c r="AC20" s="178" t="str">
        <f t="shared" ref="AC20:AC21" si="10">IFERROR(IF(OR(AND(Y20="Muy Baja",AA20="Leve"),AND(Y20="Muy Baja",AA20="Menor"),AND(Y20="Baja",AA20="Leve")),"Bajo",IF(OR(AND(Y20="Muy baja",AA20="Moderado"),AND(Y20="Baja",AA20="Menor"),AND(Y20="Baja",AA20="Moderado"),AND(Y20="Media",AA20="Leve"),AND(Y20="Media",AA20="Menor"),AND(Y20="Media",AA20="Moderado"),AND(Y20="Alta",AA20="Leve"),AND(Y20="Alta",AA20="Menor")),"Moderado",IF(OR(AND(Y20="Muy Baja",AA20="Mayor"),AND(Y20="Baja",AA20="Mayor"),AND(Y20="Media",AA20="Mayor"),AND(Y20="Alta",AA20="Moderado"),AND(Y20="Alta",AA20="Mayor"),AND(Y20="Muy Alta",AA20="Leve"),AND(Y20="Muy Alta",AA20="Menor"),AND(Y20="Muy Alta",AA20="Moderado"),AND(Y20="Muy Alta",AA20="Mayor")),"Alto",IF(OR(AND(Y20="Muy Baja",AA20="Catastrófico"),AND(Y20="Baja",AA20="Catastrófico"),AND(Y20="Media",AA20="Catastrófico"),AND(Y20="Alta",AA20="Catastrófico"),AND(Y20="Muy Alta",AA20="Catastrófico")),"Extremo","")))),"")</f>
        <v>Moderado</v>
      </c>
      <c r="AD20" s="179" t="s">
        <v>171</v>
      </c>
      <c r="AE20" s="181" t="s">
        <v>184</v>
      </c>
      <c r="AF20" s="181" t="s">
        <v>182</v>
      </c>
      <c r="AG20" s="193">
        <v>45001</v>
      </c>
      <c r="AH20" s="182">
        <v>45275</v>
      </c>
      <c r="AI20" s="117"/>
      <c r="AJ20" s="115"/>
      <c r="AK20" s="116"/>
      <c r="AL20" s="8"/>
      <c r="AM20" s="8"/>
      <c r="AN20" s="8"/>
      <c r="AO20" s="8"/>
      <c r="AP20" s="8"/>
      <c r="AQ20" s="8"/>
      <c r="AR20" s="8"/>
      <c r="AS20" s="8"/>
      <c r="AT20" s="8"/>
      <c r="AU20" s="8"/>
      <c r="AV20" s="8"/>
      <c r="AW20" s="8"/>
      <c r="AX20" s="8"/>
      <c r="AY20" s="8"/>
      <c r="AZ20" s="8"/>
      <c r="BA20" s="8"/>
      <c r="BB20" s="8"/>
      <c r="BC20" s="8"/>
      <c r="BD20" s="8"/>
      <c r="BE20" s="8"/>
      <c r="BF20" s="8"/>
      <c r="BG20" s="8"/>
      <c r="BH20" s="8"/>
      <c r="BI20" s="8"/>
      <c r="BJ20" s="8"/>
      <c r="BK20" s="8"/>
      <c r="BL20" s="8"/>
      <c r="BM20" s="8"/>
      <c r="BN20" s="8"/>
      <c r="BO20" s="8"/>
      <c r="BP20" s="8"/>
      <c r="BQ20" s="8"/>
    </row>
    <row r="21" spans="1:69" ht="18" customHeight="1">
      <c r="A21" s="359"/>
      <c r="B21" s="361"/>
      <c r="C21" s="361"/>
      <c r="D21" s="361"/>
      <c r="E21" s="364"/>
      <c r="F21" s="361"/>
      <c r="G21" s="367"/>
      <c r="H21" s="370"/>
      <c r="I21" s="373"/>
      <c r="J21" s="390"/>
      <c r="K21" s="373">
        <f>IF(NOT(ISERROR(MATCH(J21,_xlfn.ANCHORARRAY(E32),0))),I34&amp;"Por favor no seleccionar los criterios de impacto",J21)</f>
        <v>0</v>
      </c>
      <c r="L21" s="370"/>
      <c r="M21" s="373"/>
      <c r="N21" s="393"/>
      <c r="O21" s="106">
        <v>3</v>
      </c>
      <c r="P21" s="186"/>
      <c r="Q21" s="166" t="str">
        <f>IF(OR(R21="Preventivo",R21="Detectivo"),"Probabilidad",IF(R21="Correctivo","Impacto",""))</f>
        <v/>
      </c>
      <c r="R21" s="174"/>
      <c r="S21" s="174"/>
      <c r="T21" s="175" t="str">
        <f t="shared" si="8"/>
        <v/>
      </c>
      <c r="U21" s="174"/>
      <c r="V21" s="174"/>
      <c r="W21" s="174"/>
      <c r="X21" s="163" t="str">
        <f>IFERROR(IF(AND(Q20="Probabilidad",Q21="Probabilidad"),(Z20-(+Z20*T21)),IF(AND(Q20="Impacto",Q21="Probabilidad"),(Z19-(+Z19*T21)),IF(Q21="Impacto",Z20,""))),"")</f>
        <v/>
      </c>
      <c r="Y21" s="176" t="str">
        <f t="shared" si="1"/>
        <v/>
      </c>
      <c r="Z21" s="177" t="str">
        <f t="shared" si="9"/>
        <v/>
      </c>
      <c r="AA21" s="176" t="str">
        <f t="shared" si="3"/>
        <v/>
      </c>
      <c r="AB21" s="177" t="str">
        <f>IFERROR(IF(AND(Q20="Impacto",Q21="Impacto"),(AB20-(+AB20*T21)),IF(AND(Q20="Probabilidad",Q21="Impacto"),(AB19-(+AB19*T21)),IF(Q21="Probabilidad",AB20,""))),"")</f>
        <v/>
      </c>
      <c r="AC21" s="178" t="str">
        <f t="shared" si="10"/>
        <v/>
      </c>
      <c r="AD21" s="179"/>
      <c r="AE21" s="181"/>
      <c r="AF21" s="183"/>
      <c r="AG21" s="182"/>
      <c r="AH21" s="182"/>
      <c r="AI21" s="117"/>
      <c r="AJ21" s="115"/>
      <c r="AK21" s="116"/>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c r="BM21" s="8"/>
      <c r="BN21" s="8"/>
      <c r="BO21" s="8"/>
      <c r="BP21" s="8"/>
      <c r="BQ21" s="8"/>
    </row>
    <row r="22" spans="1:69" ht="18" customHeight="1">
      <c r="A22" s="359"/>
      <c r="B22" s="361"/>
      <c r="C22" s="361"/>
      <c r="D22" s="361"/>
      <c r="E22" s="364"/>
      <c r="F22" s="361"/>
      <c r="G22" s="367"/>
      <c r="H22" s="370"/>
      <c r="I22" s="373"/>
      <c r="J22" s="390"/>
      <c r="K22" s="373">
        <f>IF(NOT(ISERROR(MATCH(J22,_xlfn.ANCHORARRAY(E33),0))),I35&amp;"Por favor no seleccionar los criterios de impacto",J22)</f>
        <v>0</v>
      </c>
      <c r="L22" s="370"/>
      <c r="M22" s="373"/>
      <c r="N22" s="393"/>
      <c r="O22" s="106">
        <v>4</v>
      </c>
      <c r="P22" s="184"/>
      <c r="Q22" s="107" t="str">
        <f t="shared" ref="Q22:Q24" si="11">IF(OR(R22="Preventivo",R22="Detectivo"),"Probabilidad",IF(R22="Correctivo","Impacto",""))</f>
        <v/>
      </c>
      <c r="R22" s="108"/>
      <c r="S22" s="108"/>
      <c r="T22" s="109" t="str">
        <f t="shared" si="8"/>
        <v/>
      </c>
      <c r="U22" s="108"/>
      <c r="V22" s="108"/>
      <c r="W22" s="108"/>
      <c r="X22" s="110" t="str">
        <f t="shared" ref="X22:X24" si="12">IFERROR(IF(AND(Q21="Probabilidad",Q22="Probabilidad"),(Z21-(+Z21*T22)),IF(AND(Q21="Impacto",Q22="Probabilidad"),(Z20-(+Z20*T22)),IF(Q22="Impacto",Z21,""))),"")</f>
        <v/>
      </c>
      <c r="Y22" s="111" t="str">
        <f t="shared" si="1"/>
        <v/>
      </c>
      <c r="Z22" s="112" t="str">
        <f t="shared" si="9"/>
        <v/>
      </c>
      <c r="AA22" s="111" t="str">
        <f t="shared" si="3"/>
        <v/>
      </c>
      <c r="AB22" s="112" t="str">
        <f t="shared" ref="AB22:AB24" si="13">IFERROR(IF(AND(Q21="Impacto",Q22="Impacto"),(AB21-(+AB21*T22)),IF(AND(Q21="Probabilidad",Q22="Impacto"),(AB20-(+AB20*T22)),IF(Q22="Probabilidad",AB21,""))),"")</f>
        <v/>
      </c>
      <c r="AC22" s="113" t="str">
        <f>IFERROR(IF(OR(AND(Y22="Muy Baja",AA22="Leve"),AND(Y22="Muy Baja",AA22="Menor"),AND(Y22="Baja",AA22="Leve")),"Bajo",IF(OR(AND(Y22="Muy baja",AA22="Moderado"),AND(Y22="Baja",AA22="Menor"),AND(Y22="Baja",AA22="Moderado"),AND(Y22="Media",AA22="Leve"),AND(Y22="Media",AA22="Menor"),AND(Y22="Media",AA22="Moderado"),AND(Y22="Alta",AA22="Leve"),AND(Y22="Alta",AA22="Menor")),"Moderado",IF(OR(AND(Y22="Muy Baja",AA22="Mayor"),AND(Y22="Baja",AA22="Mayor"),AND(Y22="Media",AA22="Mayor"),AND(Y22="Alta",AA22="Moderado"),AND(Y22="Alta",AA22="Mayor"),AND(Y22="Muy Alta",AA22="Leve"),AND(Y22="Muy Alta",AA22="Menor"),AND(Y22="Muy Alta",AA22="Moderado"),AND(Y22="Muy Alta",AA22="Mayor")),"Alto",IF(OR(AND(Y22="Muy Baja",AA22="Catastrófico"),AND(Y22="Baja",AA22="Catastrófico"),AND(Y22="Media",AA22="Catastrófico"),AND(Y22="Alta",AA22="Catastrófico"),AND(Y22="Muy Alta",AA22="Catastrófico")),"Extremo","")))),"")</f>
        <v/>
      </c>
      <c r="AD22" s="114"/>
      <c r="AE22" s="115"/>
      <c r="AF22" s="116"/>
      <c r="AG22" s="117"/>
      <c r="AH22" s="117"/>
      <c r="AI22" s="117"/>
      <c r="AJ22" s="115"/>
      <c r="AK22" s="116"/>
      <c r="AL22" s="8"/>
      <c r="AM22" s="8"/>
      <c r="AN22" s="8"/>
      <c r="AO22" s="8"/>
      <c r="AP22" s="8"/>
      <c r="AQ22" s="8"/>
      <c r="AR22" s="8"/>
      <c r="AS22" s="8"/>
      <c r="AT22" s="8"/>
      <c r="AU22" s="8"/>
      <c r="AV22" s="8"/>
      <c r="AW22" s="8"/>
      <c r="AX22" s="8"/>
      <c r="AY22" s="8"/>
      <c r="AZ22" s="8"/>
      <c r="BA22" s="8"/>
      <c r="BB22" s="8"/>
      <c r="BC22" s="8"/>
      <c r="BD22" s="8"/>
      <c r="BE22" s="8"/>
      <c r="BF22" s="8"/>
      <c r="BG22" s="8"/>
      <c r="BH22" s="8"/>
      <c r="BI22" s="8"/>
      <c r="BJ22" s="8"/>
      <c r="BK22" s="8"/>
      <c r="BL22" s="8"/>
      <c r="BM22" s="8"/>
      <c r="BN22" s="8"/>
      <c r="BO22" s="8"/>
      <c r="BP22" s="8"/>
      <c r="BQ22" s="8"/>
    </row>
    <row r="23" spans="1:69" ht="18" customHeight="1">
      <c r="A23" s="359"/>
      <c r="B23" s="361"/>
      <c r="C23" s="361"/>
      <c r="D23" s="361"/>
      <c r="E23" s="364"/>
      <c r="F23" s="361"/>
      <c r="G23" s="367"/>
      <c r="H23" s="370"/>
      <c r="I23" s="373"/>
      <c r="J23" s="390"/>
      <c r="K23" s="373">
        <f>IF(NOT(ISERROR(MATCH(J23,_xlfn.ANCHORARRAY(E34),0))),I36&amp;"Por favor no seleccionar los criterios de impacto",J23)</f>
        <v>0</v>
      </c>
      <c r="L23" s="370"/>
      <c r="M23" s="373"/>
      <c r="N23" s="393"/>
      <c r="O23" s="106">
        <v>5</v>
      </c>
      <c r="P23" s="184"/>
      <c r="Q23" s="107" t="str">
        <f t="shared" si="11"/>
        <v/>
      </c>
      <c r="R23" s="108"/>
      <c r="S23" s="108"/>
      <c r="T23" s="109" t="str">
        <f t="shared" si="8"/>
        <v/>
      </c>
      <c r="U23" s="108"/>
      <c r="V23" s="108"/>
      <c r="W23" s="108"/>
      <c r="X23" s="110" t="str">
        <f t="shared" si="12"/>
        <v/>
      </c>
      <c r="Y23" s="111" t="str">
        <f t="shared" si="1"/>
        <v/>
      </c>
      <c r="Z23" s="112" t="str">
        <f t="shared" si="9"/>
        <v/>
      </c>
      <c r="AA23" s="111" t="str">
        <f t="shared" si="3"/>
        <v/>
      </c>
      <c r="AB23" s="112" t="str">
        <f t="shared" si="13"/>
        <v/>
      </c>
      <c r="AC23" s="113" t="str">
        <f t="shared" ref="AC23:AC24" si="14">IFERROR(IF(OR(AND(Y23="Muy Baja",AA23="Leve"),AND(Y23="Muy Baja",AA23="Menor"),AND(Y23="Baja",AA23="Leve")),"Bajo",IF(OR(AND(Y23="Muy baja",AA23="Moderado"),AND(Y23="Baja",AA23="Menor"),AND(Y23="Baja",AA23="Moderado"),AND(Y23="Media",AA23="Leve"),AND(Y23="Media",AA23="Menor"),AND(Y23="Media",AA23="Moderado"),AND(Y23="Alta",AA23="Leve"),AND(Y23="Alta",AA23="Menor")),"Moderado",IF(OR(AND(Y23="Muy Baja",AA23="Mayor"),AND(Y23="Baja",AA23="Mayor"),AND(Y23="Media",AA23="Mayor"),AND(Y23="Alta",AA23="Moderado"),AND(Y23="Alta",AA23="Mayor"),AND(Y23="Muy Alta",AA23="Leve"),AND(Y23="Muy Alta",AA23="Menor"),AND(Y23="Muy Alta",AA23="Moderado"),AND(Y23="Muy Alta",AA23="Mayor")),"Alto",IF(OR(AND(Y23="Muy Baja",AA23="Catastrófico"),AND(Y23="Baja",AA23="Catastrófico"),AND(Y23="Media",AA23="Catastrófico"),AND(Y23="Alta",AA23="Catastrófico"),AND(Y23="Muy Alta",AA23="Catastrófico")),"Extremo","")))),"")</f>
        <v/>
      </c>
      <c r="AD23" s="114"/>
      <c r="AE23" s="115"/>
      <c r="AF23" s="116"/>
      <c r="AG23" s="117"/>
      <c r="AH23" s="117"/>
      <c r="AI23" s="117"/>
      <c r="AJ23" s="115"/>
      <c r="AK23" s="116"/>
      <c r="AL23" s="8"/>
      <c r="AM23" s="8"/>
      <c r="AN23" s="8"/>
      <c r="AO23" s="8"/>
      <c r="AP23" s="8"/>
      <c r="AQ23" s="8"/>
      <c r="AR23" s="8"/>
      <c r="AS23" s="8"/>
      <c r="AT23" s="8"/>
      <c r="AU23" s="8"/>
      <c r="AV23" s="8"/>
      <c r="AW23" s="8"/>
      <c r="AX23" s="8"/>
      <c r="AY23" s="8"/>
      <c r="AZ23" s="8"/>
      <c r="BA23" s="8"/>
      <c r="BB23" s="8"/>
      <c r="BC23" s="8"/>
      <c r="BD23" s="8"/>
      <c r="BE23" s="8"/>
      <c r="BF23" s="8"/>
      <c r="BG23" s="8"/>
      <c r="BH23" s="8"/>
      <c r="BI23" s="8"/>
      <c r="BJ23" s="8"/>
      <c r="BK23" s="8"/>
      <c r="BL23" s="8"/>
      <c r="BM23" s="8"/>
      <c r="BN23" s="8"/>
      <c r="BO23" s="8"/>
      <c r="BP23" s="8"/>
      <c r="BQ23" s="8"/>
    </row>
    <row r="24" spans="1:69" ht="18" customHeight="1">
      <c r="A24" s="345"/>
      <c r="B24" s="362"/>
      <c r="C24" s="362"/>
      <c r="D24" s="362"/>
      <c r="E24" s="365"/>
      <c r="F24" s="362"/>
      <c r="G24" s="368"/>
      <c r="H24" s="371"/>
      <c r="I24" s="374"/>
      <c r="J24" s="391"/>
      <c r="K24" s="374">
        <f>IF(NOT(ISERROR(MATCH(J24,_xlfn.ANCHORARRAY(E35),0))),I37&amp;"Por favor no seleccionar los criterios de impacto",J24)</f>
        <v>0</v>
      </c>
      <c r="L24" s="371"/>
      <c r="M24" s="374"/>
      <c r="N24" s="394"/>
      <c r="O24" s="106">
        <v>6</v>
      </c>
      <c r="P24" s="184"/>
      <c r="Q24" s="107" t="str">
        <f t="shared" si="11"/>
        <v/>
      </c>
      <c r="R24" s="108"/>
      <c r="S24" s="108"/>
      <c r="T24" s="109" t="str">
        <f t="shared" si="8"/>
        <v/>
      </c>
      <c r="U24" s="108"/>
      <c r="V24" s="108"/>
      <c r="W24" s="108"/>
      <c r="X24" s="110" t="str">
        <f t="shared" si="12"/>
        <v/>
      </c>
      <c r="Y24" s="111" t="str">
        <f t="shared" si="1"/>
        <v/>
      </c>
      <c r="Z24" s="112" t="str">
        <f t="shared" si="9"/>
        <v/>
      </c>
      <c r="AA24" s="111" t="str">
        <f t="shared" si="3"/>
        <v/>
      </c>
      <c r="AB24" s="112" t="str">
        <f t="shared" si="13"/>
        <v/>
      </c>
      <c r="AC24" s="113" t="str">
        <f t="shared" si="14"/>
        <v/>
      </c>
      <c r="AD24" s="114"/>
      <c r="AE24" s="115"/>
      <c r="AF24" s="116"/>
      <c r="AG24" s="117"/>
      <c r="AH24" s="117"/>
      <c r="AI24" s="117"/>
      <c r="AJ24" s="115"/>
      <c r="AK24" s="116"/>
      <c r="AL24" s="8"/>
      <c r="AM24" s="8"/>
      <c r="AN24" s="8"/>
      <c r="AO24" s="8"/>
      <c r="AP24" s="8"/>
      <c r="AQ24" s="8"/>
      <c r="AR24" s="8"/>
      <c r="AS24" s="8"/>
      <c r="AT24" s="8"/>
      <c r="AU24" s="8"/>
      <c r="AV24" s="8"/>
      <c r="AW24" s="8"/>
      <c r="AX24" s="8"/>
      <c r="AY24" s="8"/>
      <c r="AZ24" s="8"/>
      <c r="BA24" s="8"/>
      <c r="BB24" s="8"/>
      <c r="BC24" s="8"/>
      <c r="BD24" s="8"/>
      <c r="BE24" s="8"/>
      <c r="BF24" s="8"/>
      <c r="BG24" s="8"/>
      <c r="BH24" s="8"/>
      <c r="BI24" s="8"/>
      <c r="BJ24" s="8"/>
      <c r="BK24" s="8"/>
      <c r="BL24" s="8"/>
      <c r="BM24" s="8"/>
      <c r="BN24" s="8"/>
      <c r="BO24" s="8"/>
      <c r="BP24" s="8"/>
      <c r="BQ24" s="8"/>
    </row>
    <row r="25" spans="1:69" ht="150" customHeight="1">
      <c r="A25" s="344">
        <v>3</v>
      </c>
      <c r="B25" s="360" t="s">
        <v>159</v>
      </c>
      <c r="C25" s="360" t="s">
        <v>160</v>
      </c>
      <c r="D25" s="360" t="s">
        <v>185</v>
      </c>
      <c r="E25" s="363" t="s">
        <v>186</v>
      </c>
      <c r="F25" s="360" t="s">
        <v>163</v>
      </c>
      <c r="G25" s="366">
        <v>25</v>
      </c>
      <c r="H25" s="369" t="str">
        <f>IF(G25&lt;=0,"",IF(G25&lt;=2,"Muy Baja",IF(G25&lt;=24,"Baja",IF(G25&lt;=500,"Media",IF(G25&lt;=5000,"Alta","Muy Alta")))))</f>
        <v>Media</v>
      </c>
      <c r="I25" s="372">
        <f>IF(H25="","",IF(H25="Muy Baja",0.2,IF(H25="Baja",0.4,IF(H25="Media",0.6,IF(H25="Alta",0.8,IF(H25="Muy Alta",1,))))))</f>
        <v>0.6</v>
      </c>
      <c r="J25" s="389" t="s">
        <v>187</v>
      </c>
      <c r="K25" s="372" t="str">
        <f>IF(NOT(ISERROR(MATCH(J25,'Tabla Impacto'!$B$221:$B$223,0))),'Tabla Impacto'!$F$223&amp;"Por favor no seleccionar los criterios de impacto(Afectación Económica o presupuestal y Pérdida Reputacional)",J25)</f>
        <v xml:space="preserve">     Entre 10 y 50 SMLMV </v>
      </c>
      <c r="L25" s="369" t="str">
        <f>IF(OR(K25='Tabla Impacto'!$C$11,K25='Tabla Impacto'!$D$11),"Leve",IF(OR(K25='Tabla Impacto'!$C$12,K25='Tabla Impacto'!$D$12),"Menor",IF(OR(K25='Tabla Impacto'!$C$13,K25='Tabla Impacto'!$D$13),"Moderado",IF(OR(K25='Tabla Impacto'!$C$14,K25='Tabla Impacto'!$D$14),"Mayor",IF(OR(K25='Tabla Impacto'!$C$15,K25='Tabla Impacto'!$D$15),"Catastrófico","")))))</f>
        <v>Menor</v>
      </c>
      <c r="M25" s="372">
        <f>IF(L25="","",IF(L25="Leve",0.2,IF(L25="Menor",0.4,IF(L25="Moderado",0.6,IF(L25="Mayor",0.8,IF(L25="Catastrófico",1,))))))</f>
        <v>0.4</v>
      </c>
      <c r="N25" s="392" t="str">
        <f>IF(OR(AND(H25="Muy Baja",L25="Leve"),AND(H25="Muy Baja",L25="Menor"),AND(H25="Baja",L25="Leve")),"Bajo",IF(OR(AND(H25="Muy baja",L25="Moderado"),AND(H25="Baja",L25="Menor"),AND(H25="Baja",L25="Moderado"),AND(H25="Media",L25="Leve"),AND(H25="Media",L25="Menor"),AND(H25="Media",L25="Moderado"),AND(H25="Alta",L25="Leve"),AND(H25="Alta",L25="Menor")),"Moderado",IF(OR(AND(H25="Muy Baja",L25="Mayor"),AND(H25="Baja",L25="Mayor"),AND(H25="Media",L25="Mayor"),AND(H25="Alta",L25="Moderado"),AND(H25="Alta",L25="Mayor"),AND(H25="Muy Alta",L25="Leve"),AND(H25="Muy Alta",L25="Menor"),AND(H25="Muy Alta",L25="Moderado"),AND(H25="Muy Alta",L25="Mayor")),"Alto",IF(OR(AND(H25="Muy Baja",L25="Catastrófico"),AND(H25="Baja",L25="Catastrófico"),AND(H25="Media",L25="Catastrófico"),AND(H25="Alta",L25="Catastrófico"),AND(H25="Muy Alta",L25="Catastrófico")),"Extremo",""))))</f>
        <v>Moderado</v>
      </c>
      <c r="O25" s="106">
        <v>1</v>
      </c>
      <c r="P25" s="184" t="s">
        <v>188</v>
      </c>
      <c r="Q25" s="166" t="str">
        <f>IF(OR(R25="Preventivo",R25="Detectivo"),"Probabilidad",IF(R25="Correctivo","Impacto",""))</f>
        <v>Probabilidad</v>
      </c>
      <c r="R25" s="174" t="s">
        <v>166</v>
      </c>
      <c r="S25" s="174" t="s">
        <v>167</v>
      </c>
      <c r="T25" s="175" t="str">
        <f>IF(AND(R25="Preventivo",S25="Automático"),"50%",IF(AND(R25="Preventivo",S25="Manual"),"40%",IF(AND(R25="Detectivo",S25="Automático"),"40%",IF(AND(R25="Detectivo",S25="Manual"),"30%",IF(AND(R25="Correctivo",S25="Automático"),"35%",IF(AND(R25="Correctivo",S25="Manual"),"25%",""))))))</f>
        <v>40%</v>
      </c>
      <c r="U25" s="174" t="s">
        <v>168</v>
      </c>
      <c r="V25" s="174" t="s">
        <v>169</v>
      </c>
      <c r="W25" s="174" t="s">
        <v>170</v>
      </c>
      <c r="X25" s="163">
        <f>IFERROR(IF(Q25="Probabilidad",(I25-(+I25*T25)),IF(Q25="Impacto",I25,"")),"")</f>
        <v>0.36</v>
      </c>
      <c r="Y25" s="176" t="str">
        <f>IFERROR(IF(X25="","",IF(X25&lt;=0.2,"Muy Baja",IF(X25&lt;=0.4,"Baja",IF(X25&lt;=0.6,"Media",IF(X25&lt;=0.8,"Alta","Muy Alta"))))),"")</f>
        <v>Baja</v>
      </c>
      <c r="Z25" s="177">
        <f>+X25</f>
        <v>0.36</v>
      </c>
      <c r="AA25" s="176" t="str">
        <f>IFERROR(IF(AB25="","",IF(AB25&lt;=0.2,"Leve",IF(AB25&lt;=0.4,"Menor",IF(AB25&lt;=0.6,"Moderado",IF(AB25&lt;=0.8,"Mayor","Catastrófico"))))),"")</f>
        <v>Menor</v>
      </c>
      <c r="AB25" s="177">
        <f>IFERROR(IF(Q25="Impacto",(M25-(+M25*T25)),IF(Q25="Probabilidad",M25,"")),"")</f>
        <v>0.4</v>
      </c>
      <c r="AC25" s="178" t="str">
        <f>IFERROR(IF(OR(AND(Y25="Muy Baja",AA25="Leve"),AND(Y25="Muy Baja",AA25="Menor"),AND(Y25="Baja",AA25="Leve")),"Bajo",IF(OR(AND(Y25="Muy baja",AA25="Moderado"),AND(Y25="Baja",AA25="Menor"),AND(Y25="Baja",AA25="Moderado"),AND(Y25="Media",AA25="Leve"),AND(Y25="Media",AA25="Menor"),AND(Y25="Media",AA25="Moderado"),AND(Y25="Alta",AA25="Leve"),AND(Y25="Alta",AA25="Menor")),"Moderado",IF(OR(AND(Y25="Muy Baja",AA25="Mayor"),AND(Y25="Baja",AA25="Mayor"),AND(Y25="Media",AA25="Mayor"),AND(Y25="Alta",AA25="Moderado"),AND(Y25="Alta",AA25="Mayor"),AND(Y25="Muy Alta",AA25="Leve"),AND(Y25="Muy Alta",AA25="Menor"),AND(Y25="Muy Alta",AA25="Moderado"),AND(Y25="Muy Alta",AA25="Mayor")),"Alto",IF(OR(AND(Y25="Muy Baja",AA25="Catastrófico"),AND(Y25="Baja",AA25="Catastrófico"),AND(Y25="Media",AA25="Catastrófico"),AND(Y25="Alta",AA25="Catastrófico"),AND(Y25="Muy Alta",AA25="Catastrófico")),"Extremo","")))),"")</f>
        <v>Moderado</v>
      </c>
      <c r="AD25" s="179" t="s">
        <v>171</v>
      </c>
      <c r="AE25" s="181" t="s">
        <v>189</v>
      </c>
      <c r="AF25" s="181" t="s">
        <v>190</v>
      </c>
      <c r="AG25" s="173">
        <v>45001</v>
      </c>
      <c r="AH25" s="173">
        <v>45275</v>
      </c>
      <c r="AI25" s="117"/>
      <c r="AJ25" s="115"/>
      <c r="AK25" s="116"/>
      <c r="AL25" s="8"/>
      <c r="AM25" s="8"/>
      <c r="AN25" s="8"/>
      <c r="AO25" s="8"/>
      <c r="AP25" s="8"/>
      <c r="AQ25" s="8"/>
      <c r="AR25" s="8"/>
      <c r="AS25" s="8"/>
      <c r="AT25" s="8"/>
      <c r="AU25" s="8"/>
      <c r="AV25" s="8"/>
      <c r="AW25" s="8"/>
      <c r="AX25" s="8"/>
      <c r="AY25" s="8"/>
      <c r="AZ25" s="8"/>
      <c r="BA25" s="8"/>
      <c r="BB25" s="8"/>
      <c r="BC25" s="8"/>
      <c r="BD25" s="8"/>
      <c r="BE25" s="8"/>
      <c r="BF25" s="8"/>
      <c r="BG25" s="8"/>
      <c r="BH25" s="8"/>
      <c r="BI25" s="8"/>
      <c r="BJ25" s="8"/>
      <c r="BK25" s="8"/>
      <c r="BL25" s="8"/>
      <c r="BM25" s="8"/>
      <c r="BN25" s="8"/>
      <c r="BO25" s="8"/>
      <c r="BP25" s="8"/>
      <c r="BQ25" s="8"/>
    </row>
    <row r="26" spans="1:69" ht="72.75" customHeight="1">
      <c r="A26" s="359"/>
      <c r="B26" s="361"/>
      <c r="C26" s="361"/>
      <c r="D26" s="361"/>
      <c r="E26" s="364"/>
      <c r="F26" s="361"/>
      <c r="G26" s="367"/>
      <c r="H26" s="370"/>
      <c r="I26" s="373"/>
      <c r="J26" s="390"/>
      <c r="K26" s="373">
        <f>IF(NOT(ISERROR(MATCH(J26,_xlfn.ANCHORARRAY(E37),0))),I39&amp;"Por favor no seleccionar los criterios de impacto",J26)</f>
        <v>0</v>
      </c>
      <c r="L26" s="370"/>
      <c r="M26" s="373"/>
      <c r="N26" s="393"/>
      <c r="O26" s="106">
        <v>2</v>
      </c>
      <c r="P26" s="184" t="s">
        <v>191</v>
      </c>
      <c r="Q26" s="107" t="str">
        <f>IF(OR(R26="Preventivo",R26="Detectivo"),"Probabilidad",IF(R26="Correctivo","Impacto",""))</f>
        <v>Probabilidad</v>
      </c>
      <c r="R26" s="174" t="s">
        <v>166</v>
      </c>
      <c r="S26" s="174" t="s">
        <v>167</v>
      </c>
      <c r="T26" s="175" t="str">
        <f t="shared" ref="T26:T31" si="15">IF(AND(R26="Preventivo",S26="Automático"),"50%",IF(AND(R26="Preventivo",S26="Manual"),"40%",IF(AND(R26="Detectivo",S26="Automático"),"40%",IF(AND(R26="Detectivo",S26="Manual"),"30%",IF(AND(R26="Correctivo",S26="Automático"),"35%",IF(AND(R26="Correctivo",S26="Manual"),"25%",""))))))</f>
        <v>40%</v>
      </c>
      <c r="U26" s="174" t="s">
        <v>168</v>
      </c>
      <c r="V26" s="174" t="s">
        <v>169</v>
      </c>
      <c r="W26" s="174" t="s">
        <v>170</v>
      </c>
      <c r="X26" s="163">
        <f>IFERROR(IF(AND(Q25="Probabilidad",Q26="Probabilidad"),(Z25-(+Z25*T26)),IF(Q26="Probabilidad",(I25-(+I25*T26)),IF(Q26="Impacto",Z25,""))),"")</f>
        <v>0.216</v>
      </c>
      <c r="Y26" s="176" t="str">
        <f t="shared" si="1"/>
        <v>Baja</v>
      </c>
      <c r="Z26" s="177">
        <f t="shared" ref="Z26:Z30" si="16">+X26</f>
        <v>0.216</v>
      </c>
      <c r="AA26" s="176" t="str">
        <f t="shared" si="3"/>
        <v>Menor</v>
      </c>
      <c r="AB26" s="177">
        <f>IFERROR(IF(AND(Q25="Impacto",Q26="Impacto"),(AB25-(+AB25*T26)),IF(Q26="Impacto",(M25-(+M25*T26)),IF(Q26="Probabilidad",AB25,""))),"")</f>
        <v>0.4</v>
      </c>
      <c r="AC26" s="178" t="str">
        <f t="shared" ref="AC26:AC27" si="17">IFERROR(IF(OR(AND(Y26="Muy Baja",AA26="Leve"),AND(Y26="Muy Baja",AA26="Menor"),AND(Y26="Baja",AA26="Leve")),"Bajo",IF(OR(AND(Y26="Muy baja",AA26="Moderado"),AND(Y26="Baja",AA26="Menor"),AND(Y26="Baja",AA26="Moderado"),AND(Y26="Media",AA26="Leve"),AND(Y26="Media",AA26="Menor"),AND(Y26="Media",AA26="Moderado"),AND(Y26="Alta",AA26="Leve"),AND(Y26="Alta",AA26="Menor")),"Moderado",IF(OR(AND(Y26="Muy Baja",AA26="Mayor"),AND(Y26="Baja",AA26="Mayor"),AND(Y26="Media",AA26="Mayor"),AND(Y26="Alta",AA26="Moderado"),AND(Y26="Alta",AA26="Mayor"),AND(Y26="Muy Alta",AA26="Leve"),AND(Y26="Muy Alta",AA26="Menor"),AND(Y26="Muy Alta",AA26="Moderado"),AND(Y26="Muy Alta",AA26="Mayor")),"Alto",IF(OR(AND(Y26="Muy Baja",AA26="Catastrófico"),AND(Y26="Baja",AA26="Catastrófico"),AND(Y26="Media",AA26="Catastrófico"),AND(Y26="Alta",AA26="Catastrófico"),AND(Y26="Muy Alta",AA26="Catastrófico")),"Extremo","")))),"")</f>
        <v>Moderado</v>
      </c>
      <c r="AD26" s="179" t="s">
        <v>171</v>
      </c>
      <c r="AE26" s="181" t="s">
        <v>192</v>
      </c>
      <c r="AF26" s="181" t="s">
        <v>193</v>
      </c>
      <c r="AG26" s="173">
        <v>45001</v>
      </c>
      <c r="AH26" s="173">
        <v>45275</v>
      </c>
      <c r="AI26" s="117"/>
      <c r="AJ26" s="115"/>
      <c r="AK26" s="116"/>
      <c r="AL26" s="8"/>
      <c r="AM26" s="8"/>
      <c r="AN26" s="8"/>
      <c r="AO26" s="8"/>
      <c r="AP26" s="8"/>
      <c r="AQ26" s="8"/>
      <c r="AR26" s="8"/>
      <c r="AS26" s="8"/>
      <c r="AT26" s="8"/>
      <c r="AU26" s="8"/>
      <c r="AV26" s="8"/>
      <c r="AW26" s="8"/>
      <c r="AX26" s="8"/>
      <c r="AY26" s="8"/>
      <c r="AZ26" s="8"/>
      <c r="BA26" s="8"/>
      <c r="BB26" s="8"/>
      <c r="BC26" s="8"/>
      <c r="BD26" s="8"/>
      <c r="BE26" s="8"/>
      <c r="BF26" s="8"/>
      <c r="BG26" s="8"/>
      <c r="BH26" s="8"/>
      <c r="BI26" s="8"/>
      <c r="BJ26" s="8"/>
      <c r="BK26" s="8"/>
      <c r="BL26" s="8"/>
      <c r="BM26" s="8"/>
      <c r="BN26" s="8"/>
      <c r="BO26" s="8"/>
      <c r="BP26" s="8"/>
      <c r="BQ26" s="8"/>
    </row>
    <row r="27" spans="1:69" ht="18" customHeight="1">
      <c r="A27" s="359"/>
      <c r="B27" s="361"/>
      <c r="C27" s="361"/>
      <c r="D27" s="361"/>
      <c r="E27" s="364"/>
      <c r="F27" s="361"/>
      <c r="G27" s="367"/>
      <c r="H27" s="370"/>
      <c r="I27" s="373"/>
      <c r="J27" s="390"/>
      <c r="K27" s="373">
        <f>IF(NOT(ISERROR(MATCH(J27,_xlfn.ANCHORARRAY(E38),0))),I40&amp;"Por favor no seleccionar los criterios de impacto",J27)</f>
        <v>0</v>
      </c>
      <c r="L27" s="370"/>
      <c r="M27" s="373"/>
      <c r="N27" s="393"/>
      <c r="O27" s="106">
        <v>3</v>
      </c>
      <c r="P27" s="185"/>
      <c r="Q27" s="107" t="str">
        <f>IF(OR(R27="Preventivo",R27="Detectivo"),"Probabilidad",IF(R27="Correctivo","Impacto",""))</f>
        <v/>
      </c>
      <c r="R27" s="108"/>
      <c r="S27" s="108"/>
      <c r="T27" s="175" t="str">
        <f t="shared" si="15"/>
        <v/>
      </c>
      <c r="U27" s="108"/>
      <c r="V27" s="108"/>
      <c r="W27" s="108"/>
      <c r="X27" s="110" t="str">
        <f>IFERROR(IF(AND(Q26="Probabilidad",Q27="Probabilidad"),(Z26-(+Z26*T27)),IF(AND(Q26="Impacto",Q27="Probabilidad"),(Z25-(+Z25*T27)),IF(Q27="Impacto",Z26,""))),"")</f>
        <v/>
      </c>
      <c r="Y27" s="111" t="str">
        <f t="shared" si="1"/>
        <v/>
      </c>
      <c r="Z27" s="112" t="str">
        <f t="shared" si="16"/>
        <v/>
      </c>
      <c r="AA27" s="111" t="str">
        <f t="shared" si="3"/>
        <v/>
      </c>
      <c r="AB27" s="112" t="str">
        <f>IFERROR(IF(AND(Q26="Impacto",Q27="Impacto"),(AB26-(+AB26*T27)),IF(AND(Q26="Probabilidad",Q27="Impacto"),(AB25-(+AB25*T27)),IF(Q27="Probabilidad",AB26,""))),"")</f>
        <v/>
      </c>
      <c r="AC27" s="113" t="str">
        <f t="shared" si="17"/>
        <v/>
      </c>
      <c r="AD27" s="114"/>
      <c r="AE27" s="115"/>
      <c r="AF27" s="116"/>
      <c r="AG27" s="117"/>
      <c r="AH27" s="117"/>
      <c r="AI27" s="117"/>
      <c r="AJ27" s="115"/>
      <c r="AK27" s="116"/>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8"/>
      <c r="BL27" s="8"/>
      <c r="BM27" s="8"/>
      <c r="BN27" s="8"/>
      <c r="BO27" s="8"/>
      <c r="BP27" s="8"/>
      <c r="BQ27" s="8"/>
    </row>
    <row r="28" spans="1:69" ht="18" customHeight="1">
      <c r="A28" s="359"/>
      <c r="B28" s="361"/>
      <c r="C28" s="361"/>
      <c r="D28" s="361"/>
      <c r="E28" s="364"/>
      <c r="F28" s="361"/>
      <c r="G28" s="367"/>
      <c r="H28" s="370"/>
      <c r="I28" s="373"/>
      <c r="J28" s="390"/>
      <c r="K28" s="373">
        <f>IF(NOT(ISERROR(MATCH(J28,_xlfn.ANCHORARRAY(E39),0))),I41&amp;"Por favor no seleccionar los criterios de impacto",J28)</f>
        <v>0</v>
      </c>
      <c r="L28" s="370"/>
      <c r="M28" s="373"/>
      <c r="N28" s="393"/>
      <c r="O28" s="106">
        <v>4</v>
      </c>
      <c r="P28" s="184"/>
      <c r="Q28" s="107" t="str">
        <f t="shared" ref="Q28:Q30" si="18">IF(OR(R28="Preventivo",R28="Detectivo"),"Probabilidad",IF(R28="Correctivo","Impacto",""))</f>
        <v/>
      </c>
      <c r="R28" s="108"/>
      <c r="S28" s="108"/>
      <c r="T28" s="175" t="str">
        <f t="shared" si="15"/>
        <v/>
      </c>
      <c r="U28" s="108"/>
      <c r="V28" s="108"/>
      <c r="W28" s="108"/>
      <c r="X28" s="110" t="str">
        <f t="shared" ref="X28:X30" si="19">IFERROR(IF(AND(Q27="Probabilidad",Q28="Probabilidad"),(Z27-(+Z27*T28)),IF(AND(Q27="Impacto",Q28="Probabilidad"),(Z26-(+Z26*T28)),IF(Q28="Impacto",Z27,""))),"")</f>
        <v/>
      </c>
      <c r="Y28" s="111" t="str">
        <f t="shared" si="1"/>
        <v/>
      </c>
      <c r="Z28" s="112" t="str">
        <f t="shared" si="16"/>
        <v/>
      </c>
      <c r="AA28" s="111" t="str">
        <f t="shared" si="3"/>
        <v/>
      </c>
      <c r="AB28" s="112" t="str">
        <f t="shared" ref="AB28:AB30" si="20">IFERROR(IF(AND(Q27="Impacto",Q28="Impacto"),(AB27-(+AB27*T28)),IF(AND(Q27="Probabilidad",Q28="Impacto"),(AB26-(+AB26*T28)),IF(Q28="Probabilidad",AB27,""))),"")</f>
        <v/>
      </c>
      <c r="AC28" s="113" t="str">
        <f>IFERROR(IF(OR(AND(Y28="Muy Baja",AA28="Leve"),AND(Y28="Muy Baja",AA28="Menor"),AND(Y28="Baja",AA28="Leve")),"Bajo",IF(OR(AND(Y28="Muy baja",AA28="Moderado"),AND(Y28="Baja",AA28="Menor"),AND(Y28="Baja",AA28="Moderado"),AND(Y28="Media",AA28="Leve"),AND(Y28="Media",AA28="Menor"),AND(Y28="Media",AA28="Moderado"),AND(Y28="Alta",AA28="Leve"),AND(Y28="Alta",AA28="Menor")),"Moderado",IF(OR(AND(Y28="Muy Baja",AA28="Mayor"),AND(Y28="Baja",AA28="Mayor"),AND(Y28="Media",AA28="Mayor"),AND(Y28="Alta",AA28="Moderado"),AND(Y28="Alta",AA28="Mayor"),AND(Y28="Muy Alta",AA28="Leve"),AND(Y28="Muy Alta",AA28="Menor"),AND(Y28="Muy Alta",AA28="Moderado"),AND(Y28="Muy Alta",AA28="Mayor")),"Alto",IF(OR(AND(Y28="Muy Baja",AA28="Catastrófico"),AND(Y28="Baja",AA28="Catastrófico"),AND(Y28="Media",AA28="Catastrófico"),AND(Y28="Alta",AA28="Catastrófico"),AND(Y28="Muy Alta",AA28="Catastrófico")),"Extremo","")))),"")</f>
        <v/>
      </c>
      <c r="AD28" s="114"/>
      <c r="AE28" s="115"/>
      <c r="AF28" s="116"/>
      <c r="AG28" s="117"/>
      <c r="AH28" s="117"/>
      <c r="AI28" s="117"/>
      <c r="AJ28" s="115"/>
      <c r="AK28" s="116"/>
      <c r="AL28" s="8"/>
      <c r="AM28" s="8"/>
      <c r="AN28" s="8"/>
      <c r="AO28" s="8"/>
      <c r="AP28" s="8"/>
      <c r="AQ28" s="8"/>
      <c r="AR28" s="8"/>
      <c r="AS28" s="8"/>
      <c r="AT28" s="8"/>
      <c r="AU28" s="8"/>
      <c r="AV28" s="8"/>
      <c r="AW28" s="8"/>
      <c r="AX28" s="8"/>
      <c r="AY28" s="8"/>
      <c r="AZ28" s="8"/>
      <c r="BA28" s="8"/>
      <c r="BB28" s="8"/>
      <c r="BC28" s="8"/>
      <c r="BD28" s="8"/>
      <c r="BE28" s="8"/>
      <c r="BF28" s="8"/>
      <c r="BG28" s="8"/>
      <c r="BH28" s="8"/>
      <c r="BI28" s="8"/>
      <c r="BJ28" s="8"/>
      <c r="BK28" s="8"/>
      <c r="BL28" s="8"/>
      <c r="BM28" s="8"/>
      <c r="BN28" s="8"/>
      <c r="BO28" s="8"/>
      <c r="BP28" s="8"/>
      <c r="BQ28" s="8"/>
    </row>
    <row r="29" spans="1:69" ht="18" customHeight="1">
      <c r="A29" s="359"/>
      <c r="B29" s="361"/>
      <c r="C29" s="361"/>
      <c r="D29" s="361"/>
      <c r="E29" s="364"/>
      <c r="F29" s="361"/>
      <c r="G29" s="367"/>
      <c r="H29" s="370"/>
      <c r="I29" s="373"/>
      <c r="J29" s="390"/>
      <c r="K29" s="373">
        <f>IF(NOT(ISERROR(MATCH(J29,_xlfn.ANCHORARRAY(E40),0))),I42&amp;"Por favor no seleccionar los criterios de impacto",J29)</f>
        <v>0</v>
      </c>
      <c r="L29" s="370"/>
      <c r="M29" s="373"/>
      <c r="N29" s="393"/>
      <c r="O29" s="106">
        <v>5</v>
      </c>
      <c r="P29" s="184"/>
      <c r="Q29" s="107" t="str">
        <f t="shared" si="18"/>
        <v/>
      </c>
      <c r="R29" s="108"/>
      <c r="S29" s="108"/>
      <c r="T29" s="175" t="str">
        <f t="shared" si="15"/>
        <v/>
      </c>
      <c r="U29" s="108"/>
      <c r="V29" s="108"/>
      <c r="W29" s="108"/>
      <c r="X29" s="110" t="str">
        <f t="shared" si="19"/>
        <v/>
      </c>
      <c r="Y29" s="111" t="str">
        <f t="shared" si="1"/>
        <v/>
      </c>
      <c r="Z29" s="112" t="str">
        <f t="shared" si="16"/>
        <v/>
      </c>
      <c r="AA29" s="111" t="str">
        <f t="shared" si="3"/>
        <v/>
      </c>
      <c r="AB29" s="112" t="str">
        <f t="shared" si="20"/>
        <v/>
      </c>
      <c r="AC29" s="113" t="str">
        <f t="shared" ref="AC29:AC30" si="21">IFERROR(IF(OR(AND(Y29="Muy Baja",AA29="Leve"),AND(Y29="Muy Baja",AA29="Menor"),AND(Y29="Baja",AA29="Leve")),"Bajo",IF(OR(AND(Y29="Muy baja",AA29="Moderado"),AND(Y29="Baja",AA29="Menor"),AND(Y29="Baja",AA29="Moderado"),AND(Y29="Media",AA29="Leve"),AND(Y29="Media",AA29="Menor"),AND(Y29="Media",AA29="Moderado"),AND(Y29="Alta",AA29="Leve"),AND(Y29="Alta",AA29="Menor")),"Moderado",IF(OR(AND(Y29="Muy Baja",AA29="Mayor"),AND(Y29="Baja",AA29="Mayor"),AND(Y29="Media",AA29="Mayor"),AND(Y29="Alta",AA29="Moderado"),AND(Y29="Alta",AA29="Mayor"),AND(Y29="Muy Alta",AA29="Leve"),AND(Y29="Muy Alta",AA29="Menor"),AND(Y29="Muy Alta",AA29="Moderado"),AND(Y29="Muy Alta",AA29="Mayor")),"Alto",IF(OR(AND(Y29="Muy Baja",AA29="Catastrófico"),AND(Y29="Baja",AA29="Catastrófico"),AND(Y29="Media",AA29="Catastrófico"),AND(Y29="Alta",AA29="Catastrófico"),AND(Y29="Muy Alta",AA29="Catastrófico")),"Extremo","")))),"")</f>
        <v/>
      </c>
      <c r="AD29" s="114"/>
      <c r="AE29" s="115"/>
      <c r="AF29" s="116"/>
      <c r="AG29" s="117"/>
      <c r="AH29" s="117"/>
      <c r="AI29" s="117"/>
      <c r="AJ29" s="115"/>
      <c r="AK29" s="116"/>
      <c r="AL29" s="8"/>
      <c r="AM29" s="8"/>
      <c r="AN29" s="8"/>
      <c r="AO29" s="8"/>
      <c r="AP29" s="8"/>
      <c r="AQ29" s="8"/>
      <c r="AR29" s="8"/>
      <c r="AS29" s="8"/>
      <c r="AT29" s="8"/>
      <c r="AU29" s="8"/>
      <c r="AV29" s="8"/>
      <c r="AW29" s="8"/>
      <c r="AX29" s="8"/>
      <c r="AY29" s="8"/>
      <c r="AZ29" s="8"/>
      <c r="BA29" s="8"/>
      <c r="BB29" s="8"/>
      <c r="BC29" s="8"/>
      <c r="BD29" s="8"/>
      <c r="BE29" s="8"/>
      <c r="BF29" s="8"/>
      <c r="BG29" s="8"/>
      <c r="BH29" s="8"/>
      <c r="BI29" s="8"/>
      <c r="BJ29" s="8"/>
      <c r="BK29" s="8"/>
      <c r="BL29" s="8"/>
      <c r="BM29" s="8"/>
      <c r="BN29" s="8"/>
      <c r="BO29" s="8"/>
      <c r="BP29" s="8"/>
      <c r="BQ29" s="8"/>
    </row>
    <row r="30" spans="1:69" ht="18" customHeight="1">
      <c r="A30" s="345"/>
      <c r="B30" s="362"/>
      <c r="C30" s="362"/>
      <c r="D30" s="362"/>
      <c r="E30" s="365"/>
      <c r="F30" s="362"/>
      <c r="G30" s="368"/>
      <c r="H30" s="371"/>
      <c r="I30" s="374"/>
      <c r="J30" s="391"/>
      <c r="K30" s="374">
        <f>IF(NOT(ISERROR(MATCH(J30,_xlfn.ANCHORARRAY(E41),0))),I43&amp;"Por favor no seleccionar los criterios de impacto",J30)</f>
        <v>0</v>
      </c>
      <c r="L30" s="371"/>
      <c r="M30" s="374"/>
      <c r="N30" s="394"/>
      <c r="O30" s="106">
        <v>6</v>
      </c>
      <c r="P30" s="184"/>
      <c r="Q30" s="107" t="str">
        <f t="shared" si="18"/>
        <v/>
      </c>
      <c r="R30" s="108"/>
      <c r="S30" s="108"/>
      <c r="T30" s="175" t="str">
        <f t="shared" si="15"/>
        <v/>
      </c>
      <c r="U30" s="108"/>
      <c r="V30" s="108"/>
      <c r="W30" s="108"/>
      <c r="X30" s="110" t="str">
        <f t="shared" si="19"/>
        <v/>
      </c>
      <c r="Y30" s="111" t="str">
        <f t="shared" si="1"/>
        <v/>
      </c>
      <c r="Z30" s="112" t="str">
        <f t="shared" si="16"/>
        <v/>
      </c>
      <c r="AA30" s="111" t="str">
        <f t="shared" si="3"/>
        <v/>
      </c>
      <c r="AB30" s="112" t="str">
        <f t="shared" si="20"/>
        <v/>
      </c>
      <c r="AC30" s="113" t="str">
        <f t="shared" si="21"/>
        <v/>
      </c>
      <c r="AD30" s="114"/>
      <c r="AE30" s="115"/>
      <c r="AF30" s="116"/>
      <c r="AG30" s="117"/>
      <c r="AH30" s="117"/>
      <c r="AI30" s="117"/>
      <c r="AJ30" s="115"/>
      <c r="AK30" s="116"/>
      <c r="AL30" s="8"/>
      <c r="AM30" s="8"/>
      <c r="AN30" s="8"/>
      <c r="AO30" s="8"/>
      <c r="AP30" s="8"/>
      <c r="AQ30" s="8"/>
      <c r="AR30" s="8"/>
      <c r="AS30" s="8"/>
      <c r="AT30" s="8"/>
      <c r="AU30" s="8"/>
      <c r="AV30" s="8"/>
      <c r="AW30" s="8"/>
      <c r="AX30" s="8"/>
      <c r="AY30" s="8"/>
      <c r="AZ30" s="8"/>
      <c r="BA30" s="8"/>
      <c r="BB30" s="8"/>
      <c r="BC30" s="8"/>
      <c r="BD30" s="8"/>
      <c r="BE30" s="8"/>
      <c r="BF30" s="8"/>
      <c r="BG30" s="8"/>
      <c r="BH30" s="8"/>
      <c r="BI30" s="8"/>
      <c r="BJ30" s="8"/>
      <c r="BK30" s="8"/>
      <c r="BL30" s="8"/>
      <c r="BM30" s="8"/>
      <c r="BN30" s="8"/>
      <c r="BO30" s="8"/>
      <c r="BP30" s="8"/>
      <c r="BQ30" s="8"/>
    </row>
    <row r="31" spans="1:69" ht="114" customHeight="1">
      <c r="A31" s="344">
        <v>4</v>
      </c>
      <c r="B31" s="360" t="s">
        <v>175</v>
      </c>
      <c r="C31" s="360" t="s">
        <v>194</v>
      </c>
      <c r="D31" s="360" t="s">
        <v>195</v>
      </c>
      <c r="E31" s="363" t="s">
        <v>196</v>
      </c>
      <c r="F31" s="360" t="s">
        <v>163</v>
      </c>
      <c r="G31" s="366">
        <v>4</v>
      </c>
      <c r="H31" s="369" t="str">
        <f>IF(G31&lt;=0,"",IF(G31&lt;=2,"Muy Baja",IF(G31&lt;=24,"Baja",IF(G31&lt;=500,"Media",IF(G31&lt;=5000,"Alta","Muy Alta")))))</f>
        <v>Baja</v>
      </c>
      <c r="I31" s="372">
        <f>IF(H31="","",IF(H31="Muy Baja",0.2,IF(H31="Baja",0.4,IF(H31="Media",0.6,IF(H31="Alta",0.8,IF(H31="Muy Alta",1,))))))</f>
        <v>0.4</v>
      </c>
      <c r="J31" s="389" t="s">
        <v>179</v>
      </c>
      <c r="K31" s="372" t="str">
        <f>IF(NOT(ISERROR(MATCH(J31,'Tabla Impacto'!$B$221:$B$223,0))),'Tabla Impacto'!$F$223&amp;"Por favor no seleccionar los criterios de impacto(Afectación Económica o presupuestal y Pérdida Reputacional)",J31)</f>
        <v xml:space="preserve">     El riesgo afecta la imagen de la entidad con algunos usuarios de relevancia frente al logro de los objetivos</v>
      </c>
      <c r="L31" s="369" t="str">
        <f>IF(OR(K31='Tabla Impacto'!$C$11,K31='Tabla Impacto'!$D$11),"Leve",IF(OR(K31='Tabla Impacto'!$C$12,K31='Tabla Impacto'!$D$12),"Menor",IF(OR(K31='Tabla Impacto'!$C$13,K31='Tabla Impacto'!$D$13),"Moderado",IF(OR(K31='Tabla Impacto'!$C$14,K31='Tabla Impacto'!$D$14),"Mayor",IF(OR(K31='Tabla Impacto'!$C$15,K31='Tabla Impacto'!$D$15),"Catastrófico","")))))</f>
        <v>Moderado</v>
      </c>
      <c r="M31" s="372">
        <f>IF(L31="","",IF(L31="Leve",0.2,IF(L31="Menor",0.4,IF(L31="Moderado",0.6,IF(L31="Mayor",0.8,IF(L31="Catastrófico",1,))))))</f>
        <v>0.6</v>
      </c>
      <c r="N31" s="392" t="str">
        <f>IF(OR(AND(H31="Muy Baja",L31="Leve"),AND(H31="Muy Baja",L31="Menor"),AND(H31="Baja",L31="Leve")),"Bajo",IF(OR(AND(H31="Muy baja",L31="Moderado"),AND(H31="Baja",L31="Menor"),AND(H31="Baja",L31="Moderado"),AND(H31="Media",L31="Leve"),AND(H31="Media",L31="Menor"),AND(H31="Media",L31="Moderado"),AND(H31="Alta",L31="Leve"),AND(H31="Alta",L31="Menor")),"Moderado",IF(OR(AND(H31="Muy Baja",L31="Mayor"),AND(H31="Baja",L31="Mayor"),AND(H31="Media",L31="Mayor"),AND(H31="Alta",L31="Moderado"),AND(H31="Alta",L31="Mayor"),AND(H31="Muy Alta",L31="Leve"),AND(H31="Muy Alta",L31="Menor"),AND(H31="Muy Alta",L31="Moderado"),AND(H31="Muy Alta",L31="Mayor")),"Alto",IF(OR(AND(H31="Muy Baja",L31="Catastrófico"),AND(H31="Baja",L31="Catastrófico"),AND(H31="Media",L31="Catastrófico"),AND(H31="Alta",L31="Catastrófico"),AND(H31="Muy Alta",L31="Catastrófico")),"Extremo",""))))</f>
        <v>Moderado</v>
      </c>
      <c r="O31" s="106">
        <v>1</v>
      </c>
      <c r="P31" s="184" t="s">
        <v>197</v>
      </c>
      <c r="Q31" s="166" t="str">
        <f>IF(OR(R31="Preventivo",R31="Detectivo"),"Probabilidad",IF(R31="Correctivo","Impacto",""))</f>
        <v>Probabilidad</v>
      </c>
      <c r="R31" s="174" t="s">
        <v>166</v>
      </c>
      <c r="S31" s="174" t="s">
        <v>167</v>
      </c>
      <c r="T31" s="175" t="str">
        <f t="shared" si="15"/>
        <v>40%</v>
      </c>
      <c r="U31" s="174" t="s">
        <v>168</v>
      </c>
      <c r="V31" s="174" t="s">
        <v>169</v>
      </c>
      <c r="W31" s="174" t="s">
        <v>170</v>
      </c>
      <c r="X31" s="163">
        <f>IFERROR(IF(Q31="Probabilidad",(I31-(+I31*T31)),IF(Q31="Impacto",I31,"")),"")</f>
        <v>0.24</v>
      </c>
      <c r="Y31" s="176" t="str">
        <f>IFERROR(IF(X31="","",IF(X31&lt;=0.2,"Muy Baja",IF(X31&lt;=0.4,"Baja",IF(X31&lt;=0.6,"Media",IF(X31&lt;=0.8,"Alta","Muy Alta"))))),"")</f>
        <v>Baja</v>
      </c>
      <c r="Z31" s="177">
        <f>+X31</f>
        <v>0.24</v>
      </c>
      <c r="AA31" s="176" t="str">
        <f>IFERROR(IF(AB31="","",IF(AB31&lt;=0.2,"Leve",IF(AB31&lt;=0.4,"Menor",IF(AB31&lt;=0.6,"Moderado",IF(AB31&lt;=0.8,"Mayor","Catastrófico"))))),"")</f>
        <v>Moderado</v>
      </c>
      <c r="AB31" s="177">
        <f>IFERROR(IF(Q31="Impacto",(M31-(+M31*T31)),IF(Q31="Probabilidad",M31,"")),"")</f>
        <v>0.6</v>
      </c>
      <c r="AC31" s="178" t="str">
        <f>IFERROR(IF(OR(AND(Y31="Muy Baja",AA31="Leve"),AND(Y31="Muy Baja",AA31="Menor"),AND(Y31="Baja",AA31="Leve")),"Bajo",IF(OR(AND(Y31="Muy baja",AA31="Moderado"),AND(Y31="Baja",AA31="Menor"),AND(Y31="Baja",AA31="Moderado"),AND(Y31="Media",AA31="Leve"),AND(Y31="Media",AA31="Menor"),AND(Y31="Media",AA31="Moderado"),AND(Y31="Alta",AA31="Leve"),AND(Y31="Alta",AA31="Menor")),"Moderado",IF(OR(AND(Y31="Muy Baja",AA31="Mayor"),AND(Y31="Baja",AA31="Mayor"),AND(Y31="Media",AA31="Mayor"),AND(Y31="Alta",AA31="Moderado"),AND(Y31="Alta",AA31="Mayor"),AND(Y31="Muy Alta",AA31="Leve"),AND(Y31="Muy Alta",AA31="Menor"),AND(Y31="Muy Alta",AA31="Moderado"),AND(Y31="Muy Alta",AA31="Mayor")),"Alto",IF(OR(AND(Y31="Muy Baja",AA31="Catastrófico"),AND(Y31="Baja",AA31="Catastrófico"),AND(Y31="Media",AA31="Catastrófico"),AND(Y31="Alta",AA31="Catastrófico"),AND(Y31="Muy Alta",AA31="Catastrófico")),"Extremo","")))),"")</f>
        <v>Moderado</v>
      </c>
      <c r="AD31" s="179" t="s">
        <v>171</v>
      </c>
      <c r="AE31" s="171" t="s">
        <v>198</v>
      </c>
      <c r="AF31" s="171" t="s">
        <v>199</v>
      </c>
      <c r="AG31" s="173">
        <v>45001</v>
      </c>
      <c r="AH31" s="173">
        <v>45275</v>
      </c>
      <c r="AI31" s="117"/>
      <c r="AJ31" s="115"/>
      <c r="AK31" s="116"/>
      <c r="AL31" s="8"/>
      <c r="AM31" s="8"/>
      <c r="AN31" s="8"/>
      <c r="AO31" s="8"/>
      <c r="AP31" s="8"/>
      <c r="AQ31" s="8"/>
      <c r="AR31" s="8"/>
      <c r="AS31" s="8"/>
      <c r="AT31" s="8"/>
      <c r="AU31" s="8"/>
      <c r="AV31" s="8"/>
      <c r="AW31" s="8"/>
      <c r="AX31" s="8"/>
      <c r="AY31" s="8"/>
      <c r="AZ31" s="8"/>
      <c r="BA31" s="8"/>
      <c r="BB31" s="8"/>
      <c r="BC31" s="8"/>
      <c r="BD31" s="8"/>
      <c r="BE31" s="8"/>
      <c r="BF31" s="8"/>
      <c r="BG31" s="8"/>
      <c r="BH31" s="8"/>
      <c r="BI31" s="8"/>
      <c r="BJ31" s="8"/>
      <c r="BK31" s="8"/>
      <c r="BL31" s="8"/>
      <c r="BM31" s="8"/>
      <c r="BN31" s="8"/>
      <c r="BO31" s="8"/>
      <c r="BP31" s="8"/>
      <c r="BQ31" s="8"/>
    </row>
    <row r="32" spans="1:69" ht="18" customHeight="1">
      <c r="A32" s="359"/>
      <c r="B32" s="361"/>
      <c r="C32" s="361"/>
      <c r="D32" s="361"/>
      <c r="E32" s="364"/>
      <c r="F32" s="361"/>
      <c r="G32" s="367"/>
      <c r="H32" s="370"/>
      <c r="I32" s="373"/>
      <c r="J32" s="390"/>
      <c r="K32" s="373">
        <f>IF(NOT(ISERROR(MATCH(J32,_xlfn.ANCHORARRAY(E43),0))),I45&amp;"Por favor no seleccionar los criterios de impacto",J32)</f>
        <v>0</v>
      </c>
      <c r="L32" s="370"/>
      <c r="M32" s="373"/>
      <c r="N32" s="393"/>
      <c r="O32" s="106">
        <v>2</v>
      </c>
      <c r="P32" s="184"/>
      <c r="Q32" s="107" t="str">
        <f>IF(OR(R32="Preventivo",R32="Detectivo"),"Probabilidad",IF(R32="Correctivo","Impacto",""))</f>
        <v/>
      </c>
      <c r="R32" s="108"/>
      <c r="S32" s="108"/>
      <c r="T32" s="109" t="str">
        <f t="shared" ref="T32:T37" si="22">IF(AND(R32="Preventivo",S32="Automático"),"50%",IF(AND(R32="Preventivo",S32="Manual"),"40%",IF(AND(R32="Detectivo",S32="Automático"),"40%",IF(AND(R32="Detectivo",S32="Manual"),"30%",IF(AND(R32="Correctivo",S32="Automático"),"35%",IF(AND(R32="Correctivo",S32="Manual"),"25%",""))))))</f>
        <v/>
      </c>
      <c r="U32" s="108"/>
      <c r="V32" s="108"/>
      <c r="W32" s="108"/>
      <c r="X32" s="110" t="str">
        <f>IFERROR(IF(AND(Q31="Probabilidad",Q32="Probabilidad"),(Z31-(+Z31*T32)),IF(Q32="Probabilidad",(I31-(+I31*T32)),IF(Q32="Impacto",Z31,""))),"")</f>
        <v/>
      </c>
      <c r="Y32" s="111" t="str">
        <f t="shared" si="1"/>
        <v/>
      </c>
      <c r="Z32" s="112" t="str">
        <f t="shared" ref="Z32:Z36" si="23">+X32</f>
        <v/>
      </c>
      <c r="AA32" s="111" t="str">
        <f t="shared" si="3"/>
        <v/>
      </c>
      <c r="AB32" s="112" t="str">
        <f>IFERROR(IF(AND(Q31="Impacto",Q32="Impacto"),(AB31-(+AB31*T32)),IF(Q32="Impacto",(M31-(+M31*T32)),IF(Q32="Probabilidad",AB31,""))),"")</f>
        <v/>
      </c>
      <c r="AC32" s="113" t="str">
        <f t="shared" ref="AC32:AC33" si="24">IFERROR(IF(OR(AND(Y32="Muy Baja",AA32="Leve"),AND(Y32="Muy Baja",AA32="Menor"),AND(Y32="Baja",AA32="Leve")),"Bajo",IF(OR(AND(Y32="Muy baja",AA32="Moderado"),AND(Y32="Baja",AA32="Menor"),AND(Y32="Baja",AA32="Moderado"),AND(Y32="Media",AA32="Leve"),AND(Y32="Media",AA32="Menor"),AND(Y32="Media",AA32="Moderado"),AND(Y32="Alta",AA32="Leve"),AND(Y32="Alta",AA32="Menor")),"Moderado",IF(OR(AND(Y32="Muy Baja",AA32="Mayor"),AND(Y32="Baja",AA32="Mayor"),AND(Y32="Media",AA32="Mayor"),AND(Y32="Alta",AA32="Moderado"),AND(Y32="Alta",AA32="Mayor"),AND(Y32="Muy Alta",AA32="Leve"),AND(Y32="Muy Alta",AA32="Menor"),AND(Y32="Muy Alta",AA32="Moderado"),AND(Y32="Muy Alta",AA32="Mayor")),"Alto",IF(OR(AND(Y32="Muy Baja",AA32="Catastrófico"),AND(Y32="Baja",AA32="Catastrófico"),AND(Y32="Media",AA32="Catastrófico"),AND(Y32="Alta",AA32="Catastrófico"),AND(Y32="Muy Alta",AA32="Catastrófico")),"Extremo","")))),"")</f>
        <v/>
      </c>
      <c r="AD32" s="114"/>
      <c r="AE32" s="115"/>
      <c r="AF32" s="116"/>
      <c r="AG32" s="117"/>
      <c r="AH32" s="117"/>
      <c r="AI32" s="117"/>
      <c r="AJ32" s="115"/>
      <c r="AK32" s="116"/>
      <c r="AL32" s="8"/>
      <c r="AM32" s="8"/>
      <c r="AN32" s="8"/>
      <c r="AO32" s="8"/>
      <c r="AP32" s="8"/>
      <c r="AQ32" s="8"/>
      <c r="AR32" s="8"/>
      <c r="AS32" s="8"/>
      <c r="AT32" s="8"/>
      <c r="AU32" s="8"/>
      <c r="AV32" s="8"/>
      <c r="AW32" s="8"/>
      <c r="AX32" s="8"/>
      <c r="AY32" s="8"/>
      <c r="AZ32" s="8"/>
      <c r="BA32" s="8"/>
      <c r="BB32" s="8"/>
      <c r="BC32" s="8"/>
      <c r="BD32" s="8"/>
      <c r="BE32" s="8"/>
      <c r="BF32" s="8"/>
      <c r="BG32" s="8"/>
      <c r="BH32" s="8"/>
      <c r="BI32" s="8"/>
      <c r="BJ32" s="8"/>
      <c r="BK32" s="8"/>
      <c r="BL32" s="8"/>
      <c r="BM32" s="8"/>
      <c r="BN32" s="8"/>
      <c r="BO32" s="8"/>
      <c r="BP32" s="8"/>
      <c r="BQ32" s="8"/>
    </row>
    <row r="33" spans="1:69" ht="18" customHeight="1">
      <c r="A33" s="359"/>
      <c r="B33" s="361"/>
      <c r="C33" s="361"/>
      <c r="D33" s="361"/>
      <c r="E33" s="364"/>
      <c r="F33" s="361"/>
      <c r="G33" s="367"/>
      <c r="H33" s="370"/>
      <c r="I33" s="373"/>
      <c r="J33" s="390"/>
      <c r="K33" s="373">
        <f>IF(NOT(ISERROR(MATCH(J33,_xlfn.ANCHORARRAY(E44),0))),I46&amp;"Por favor no seleccionar los criterios de impacto",J33)</f>
        <v>0</v>
      </c>
      <c r="L33" s="370"/>
      <c r="M33" s="373"/>
      <c r="N33" s="393"/>
      <c r="O33" s="106">
        <v>3</v>
      </c>
      <c r="P33" s="185"/>
      <c r="Q33" s="107" t="str">
        <f>IF(OR(R33="Preventivo",R33="Detectivo"),"Probabilidad",IF(R33="Correctivo","Impacto",""))</f>
        <v/>
      </c>
      <c r="R33" s="108"/>
      <c r="S33" s="108"/>
      <c r="T33" s="109" t="str">
        <f t="shared" si="22"/>
        <v/>
      </c>
      <c r="U33" s="108"/>
      <c r="V33" s="108"/>
      <c r="W33" s="108"/>
      <c r="X33" s="110" t="str">
        <f>IFERROR(IF(AND(Q32="Probabilidad",Q33="Probabilidad"),(Z32-(+Z32*T33)),IF(AND(Q32="Impacto",Q33="Probabilidad"),(Z31-(+Z31*T33)),IF(Q33="Impacto",Z32,""))),"")</f>
        <v/>
      </c>
      <c r="Y33" s="111" t="str">
        <f t="shared" si="1"/>
        <v/>
      </c>
      <c r="Z33" s="112" t="str">
        <f t="shared" si="23"/>
        <v/>
      </c>
      <c r="AA33" s="111" t="str">
        <f t="shared" si="3"/>
        <v/>
      </c>
      <c r="AB33" s="112" t="str">
        <f>IFERROR(IF(AND(Q32="Impacto",Q33="Impacto"),(AB32-(+AB32*T33)),IF(AND(Q32="Probabilidad",Q33="Impacto"),(AB31-(+AB31*T33)),IF(Q33="Probabilidad",AB32,""))),"")</f>
        <v/>
      </c>
      <c r="AC33" s="113" t="str">
        <f t="shared" si="24"/>
        <v/>
      </c>
      <c r="AD33" s="114"/>
      <c r="AE33" s="115"/>
      <c r="AF33" s="116"/>
      <c r="AG33" s="117"/>
      <c r="AH33" s="117"/>
      <c r="AI33" s="117"/>
      <c r="AJ33" s="115"/>
      <c r="AK33" s="116"/>
      <c r="AL33" s="8"/>
      <c r="AM33" s="8"/>
      <c r="AN33" s="8"/>
      <c r="AO33" s="8"/>
      <c r="AP33" s="8"/>
      <c r="AQ33" s="8"/>
      <c r="AR33" s="8"/>
      <c r="AS33" s="8"/>
      <c r="AT33" s="8"/>
      <c r="AU33" s="8"/>
      <c r="AV33" s="8"/>
      <c r="AW33" s="8"/>
      <c r="AX33" s="8"/>
      <c r="AY33" s="8"/>
      <c r="AZ33" s="8"/>
      <c r="BA33" s="8"/>
      <c r="BB33" s="8"/>
      <c r="BC33" s="8"/>
      <c r="BD33" s="8"/>
      <c r="BE33" s="8"/>
      <c r="BF33" s="8"/>
      <c r="BG33" s="8"/>
      <c r="BH33" s="8"/>
      <c r="BI33" s="8"/>
      <c r="BJ33" s="8"/>
      <c r="BK33" s="8"/>
      <c r="BL33" s="8"/>
      <c r="BM33" s="8"/>
      <c r="BN33" s="8"/>
      <c r="BO33" s="8"/>
      <c r="BP33" s="8"/>
      <c r="BQ33" s="8"/>
    </row>
    <row r="34" spans="1:69" ht="18" customHeight="1">
      <c r="A34" s="359"/>
      <c r="B34" s="361"/>
      <c r="C34" s="361"/>
      <c r="D34" s="361"/>
      <c r="E34" s="364"/>
      <c r="F34" s="361"/>
      <c r="G34" s="367"/>
      <c r="H34" s="370"/>
      <c r="I34" s="373"/>
      <c r="J34" s="390"/>
      <c r="K34" s="373">
        <f>IF(NOT(ISERROR(MATCH(J34,_xlfn.ANCHORARRAY(E45),0))),I47&amp;"Por favor no seleccionar los criterios de impacto",J34)</f>
        <v>0</v>
      </c>
      <c r="L34" s="370"/>
      <c r="M34" s="373"/>
      <c r="N34" s="393"/>
      <c r="O34" s="106">
        <v>4</v>
      </c>
      <c r="P34" s="184"/>
      <c r="Q34" s="107" t="str">
        <f t="shared" ref="Q34:Q37" si="25">IF(OR(R34="Preventivo",R34="Detectivo"),"Probabilidad",IF(R34="Correctivo","Impacto",""))</f>
        <v/>
      </c>
      <c r="R34" s="108"/>
      <c r="S34" s="108"/>
      <c r="T34" s="109" t="str">
        <f t="shared" si="22"/>
        <v/>
      </c>
      <c r="U34" s="108"/>
      <c r="V34" s="108"/>
      <c r="W34" s="108"/>
      <c r="X34" s="110" t="str">
        <f t="shared" ref="X34:X36" si="26">IFERROR(IF(AND(Q33="Probabilidad",Q34="Probabilidad"),(Z33-(+Z33*T34)),IF(AND(Q33="Impacto",Q34="Probabilidad"),(Z32-(+Z32*T34)),IF(Q34="Impacto",Z33,""))),"")</f>
        <v/>
      </c>
      <c r="Y34" s="111" t="str">
        <f t="shared" si="1"/>
        <v/>
      </c>
      <c r="Z34" s="112" t="str">
        <f t="shared" si="23"/>
        <v/>
      </c>
      <c r="AA34" s="111" t="str">
        <f t="shared" si="3"/>
        <v/>
      </c>
      <c r="AB34" s="112" t="str">
        <f t="shared" ref="AB34:AB36" si="27">IFERROR(IF(AND(Q33="Impacto",Q34="Impacto"),(AB33-(+AB33*T34)),IF(AND(Q33="Probabilidad",Q34="Impacto"),(AB32-(+AB32*T34)),IF(Q34="Probabilidad",AB33,""))),"")</f>
        <v/>
      </c>
      <c r="AC34" s="113" t="str">
        <f>IFERROR(IF(OR(AND(Y34="Muy Baja",AA34="Leve"),AND(Y34="Muy Baja",AA34="Menor"),AND(Y34="Baja",AA34="Leve")),"Bajo",IF(OR(AND(Y34="Muy baja",AA34="Moderado"),AND(Y34="Baja",AA34="Menor"),AND(Y34="Baja",AA34="Moderado"),AND(Y34="Media",AA34="Leve"),AND(Y34="Media",AA34="Menor"),AND(Y34="Media",AA34="Moderado"),AND(Y34="Alta",AA34="Leve"),AND(Y34="Alta",AA34="Menor")),"Moderado",IF(OR(AND(Y34="Muy Baja",AA34="Mayor"),AND(Y34="Baja",AA34="Mayor"),AND(Y34="Media",AA34="Mayor"),AND(Y34="Alta",AA34="Moderado"),AND(Y34="Alta",AA34="Mayor"),AND(Y34="Muy Alta",AA34="Leve"),AND(Y34="Muy Alta",AA34="Menor"),AND(Y34="Muy Alta",AA34="Moderado"),AND(Y34="Muy Alta",AA34="Mayor")),"Alto",IF(OR(AND(Y34="Muy Baja",AA34="Catastrófico"),AND(Y34="Baja",AA34="Catastrófico"),AND(Y34="Media",AA34="Catastrófico"),AND(Y34="Alta",AA34="Catastrófico"),AND(Y34="Muy Alta",AA34="Catastrófico")),"Extremo","")))),"")</f>
        <v/>
      </c>
      <c r="AD34" s="114"/>
      <c r="AE34" s="115"/>
      <c r="AF34" s="116"/>
      <c r="AG34" s="117"/>
      <c r="AH34" s="117"/>
      <c r="AI34" s="117"/>
      <c r="AJ34" s="115"/>
      <c r="AK34" s="116"/>
      <c r="AL34" s="8"/>
      <c r="AM34" s="8"/>
      <c r="AN34" s="8"/>
      <c r="AO34" s="8"/>
      <c r="AP34" s="8"/>
      <c r="AQ34" s="8"/>
      <c r="AR34" s="8"/>
      <c r="AS34" s="8"/>
      <c r="AT34" s="8"/>
      <c r="AU34" s="8"/>
      <c r="AV34" s="8"/>
      <c r="AW34" s="8"/>
      <c r="AX34" s="8"/>
      <c r="AY34" s="8"/>
      <c r="AZ34" s="8"/>
      <c r="BA34" s="8"/>
      <c r="BB34" s="8"/>
      <c r="BC34" s="8"/>
      <c r="BD34" s="8"/>
      <c r="BE34" s="8"/>
      <c r="BF34" s="8"/>
      <c r="BG34" s="8"/>
      <c r="BH34" s="8"/>
      <c r="BI34" s="8"/>
      <c r="BJ34" s="8"/>
      <c r="BK34" s="8"/>
      <c r="BL34" s="8"/>
      <c r="BM34" s="8"/>
      <c r="BN34" s="8"/>
      <c r="BO34" s="8"/>
      <c r="BP34" s="8"/>
      <c r="BQ34" s="8"/>
    </row>
    <row r="35" spans="1:69" ht="18" customHeight="1">
      <c r="A35" s="359"/>
      <c r="B35" s="361"/>
      <c r="C35" s="361"/>
      <c r="D35" s="361"/>
      <c r="E35" s="364"/>
      <c r="F35" s="361"/>
      <c r="G35" s="367"/>
      <c r="H35" s="370"/>
      <c r="I35" s="373"/>
      <c r="J35" s="390"/>
      <c r="K35" s="373">
        <f>IF(NOT(ISERROR(MATCH(J35,_xlfn.ANCHORARRAY(E46),0))),I48&amp;"Por favor no seleccionar los criterios de impacto",J35)</f>
        <v>0</v>
      </c>
      <c r="L35" s="370"/>
      <c r="M35" s="373"/>
      <c r="N35" s="393"/>
      <c r="O35" s="106">
        <v>5</v>
      </c>
      <c r="P35" s="184"/>
      <c r="Q35" s="107" t="str">
        <f t="shared" si="25"/>
        <v/>
      </c>
      <c r="R35" s="108"/>
      <c r="S35" s="108"/>
      <c r="T35" s="109" t="str">
        <f t="shared" si="22"/>
        <v/>
      </c>
      <c r="U35" s="108"/>
      <c r="V35" s="108"/>
      <c r="W35" s="108"/>
      <c r="X35" s="110" t="str">
        <f t="shared" si="26"/>
        <v/>
      </c>
      <c r="Y35" s="111" t="str">
        <f>IFERROR(IF(X35="","",IF(X35&lt;=0.2,"Muy Baja",IF(X35&lt;=0.4,"Baja",IF(X35&lt;=0.6,"Media",IF(X35&lt;=0.8,"Alta","Muy Alta"))))),"")</f>
        <v/>
      </c>
      <c r="Z35" s="112" t="str">
        <f t="shared" si="23"/>
        <v/>
      </c>
      <c r="AA35" s="111" t="str">
        <f t="shared" si="3"/>
        <v/>
      </c>
      <c r="AB35" s="112" t="str">
        <f t="shared" si="27"/>
        <v/>
      </c>
      <c r="AC35" s="113" t="str">
        <f t="shared" ref="AC35:AC36" si="28">IFERROR(IF(OR(AND(Y35="Muy Baja",AA35="Leve"),AND(Y35="Muy Baja",AA35="Menor"),AND(Y35="Baja",AA35="Leve")),"Bajo",IF(OR(AND(Y35="Muy baja",AA35="Moderado"),AND(Y35="Baja",AA35="Menor"),AND(Y35="Baja",AA35="Moderado"),AND(Y35="Media",AA35="Leve"),AND(Y35="Media",AA35="Menor"),AND(Y35="Media",AA35="Moderado"),AND(Y35="Alta",AA35="Leve"),AND(Y35="Alta",AA35="Menor")),"Moderado",IF(OR(AND(Y35="Muy Baja",AA35="Mayor"),AND(Y35="Baja",AA35="Mayor"),AND(Y35="Media",AA35="Mayor"),AND(Y35="Alta",AA35="Moderado"),AND(Y35="Alta",AA35="Mayor"),AND(Y35="Muy Alta",AA35="Leve"),AND(Y35="Muy Alta",AA35="Menor"),AND(Y35="Muy Alta",AA35="Moderado"),AND(Y35="Muy Alta",AA35="Mayor")),"Alto",IF(OR(AND(Y35="Muy Baja",AA35="Catastrófico"),AND(Y35="Baja",AA35="Catastrófico"),AND(Y35="Media",AA35="Catastrófico"),AND(Y35="Alta",AA35="Catastrófico"),AND(Y35="Muy Alta",AA35="Catastrófico")),"Extremo","")))),"")</f>
        <v/>
      </c>
      <c r="AD35" s="114"/>
      <c r="AE35" s="115"/>
      <c r="AF35" s="116"/>
      <c r="AG35" s="117"/>
      <c r="AH35" s="117"/>
      <c r="AI35" s="117"/>
      <c r="AJ35" s="115"/>
      <c r="AK35" s="116"/>
      <c r="AL35" s="8"/>
      <c r="AM35" s="8"/>
      <c r="AN35" s="8"/>
      <c r="AO35" s="8"/>
      <c r="AP35" s="8"/>
      <c r="AQ35" s="8"/>
      <c r="AR35" s="8"/>
      <c r="AS35" s="8"/>
      <c r="AT35" s="8"/>
      <c r="AU35" s="8"/>
      <c r="AV35" s="8"/>
      <c r="AW35" s="8"/>
      <c r="AX35" s="8"/>
      <c r="AY35" s="8"/>
      <c r="AZ35" s="8"/>
      <c r="BA35" s="8"/>
      <c r="BB35" s="8"/>
      <c r="BC35" s="8"/>
      <c r="BD35" s="8"/>
      <c r="BE35" s="8"/>
      <c r="BF35" s="8"/>
      <c r="BG35" s="8"/>
      <c r="BH35" s="8"/>
      <c r="BI35" s="8"/>
      <c r="BJ35" s="8"/>
      <c r="BK35" s="8"/>
      <c r="BL35" s="8"/>
      <c r="BM35" s="8"/>
      <c r="BN35" s="8"/>
      <c r="BO35" s="8"/>
      <c r="BP35" s="8"/>
      <c r="BQ35" s="8"/>
    </row>
    <row r="36" spans="1:69" ht="18" customHeight="1">
      <c r="A36" s="345"/>
      <c r="B36" s="362"/>
      <c r="C36" s="362"/>
      <c r="D36" s="362"/>
      <c r="E36" s="365"/>
      <c r="F36" s="362"/>
      <c r="G36" s="368"/>
      <c r="H36" s="371"/>
      <c r="I36" s="374"/>
      <c r="J36" s="391"/>
      <c r="K36" s="374">
        <f>IF(NOT(ISERROR(MATCH(J36,_xlfn.ANCHORARRAY(E47),0))),I49&amp;"Por favor no seleccionar los criterios de impacto",J36)</f>
        <v>0</v>
      </c>
      <c r="L36" s="371"/>
      <c r="M36" s="374"/>
      <c r="N36" s="394"/>
      <c r="O36" s="106">
        <v>6</v>
      </c>
      <c r="P36" s="184"/>
      <c r="Q36" s="107"/>
      <c r="R36" s="108"/>
      <c r="S36" s="108"/>
      <c r="T36" s="109" t="str">
        <f t="shared" si="22"/>
        <v/>
      </c>
      <c r="U36" s="108"/>
      <c r="V36" s="108"/>
      <c r="W36" s="108"/>
      <c r="X36" s="110" t="str">
        <f t="shared" si="26"/>
        <v/>
      </c>
      <c r="Y36" s="111" t="str">
        <f t="shared" si="1"/>
        <v/>
      </c>
      <c r="Z36" s="112" t="str">
        <f t="shared" si="23"/>
        <v/>
      </c>
      <c r="AA36" s="111" t="str">
        <f t="shared" si="3"/>
        <v/>
      </c>
      <c r="AB36" s="112" t="str">
        <f t="shared" si="27"/>
        <v/>
      </c>
      <c r="AC36" s="113" t="str">
        <f t="shared" si="28"/>
        <v/>
      </c>
      <c r="AD36" s="114"/>
      <c r="AE36" s="115"/>
      <c r="AF36" s="116"/>
      <c r="AG36" s="117"/>
      <c r="AH36" s="117"/>
      <c r="AI36" s="117"/>
      <c r="AJ36" s="115"/>
      <c r="AK36" s="116"/>
      <c r="AL36" s="8"/>
      <c r="AM36" s="8"/>
      <c r="AN36" s="8"/>
      <c r="AO36" s="8"/>
      <c r="AP36" s="8"/>
      <c r="AQ36" s="8"/>
      <c r="AR36" s="8"/>
      <c r="AS36" s="8"/>
      <c r="AT36" s="8"/>
      <c r="AU36" s="8"/>
      <c r="AV36" s="8"/>
      <c r="AW36" s="8"/>
      <c r="AX36" s="8"/>
      <c r="AY36" s="8"/>
      <c r="AZ36" s="8"/>
      <c r="BA36" s="8"/>
      <c r="BB36" s="8"/>
      <c r="BC36" s="8"/>
      <c r="BD36" s="8"/>
      <c r="BE36" s="8"/>
      <c r="BF36" s="8"/>
      <c r="BG36" s="8"/>
      <c r="BH36" s="8"/>
      <c r="BI36" s="8"/>
      <c r="BJ36" s="8"/>
      <c r="BK36" s="8"/>
      <c r="BL36" s="8"/>
      <c r="BM36" s="8"/>
      <c r="BN36" s="8"/>
      <c r="BO36" s="8"/>
      <c r="BP36" s="8"/>
      <c r="BQ36" s="8"/>
    </row>
    <row r="37" spans="1:69" ht="128.25" customHeight="1">
      <c r="A37" s="344">
        <v>5</v>
      </c>
      <c r="B37" s="360" t="s">
        <v>175</v>
      </c>
      <c r="C37" s="360" t="s">
        <v>200</v>
      </c>
      <c r="D37" s="360" t="s">
        <v>100</v>
      </c>
      <c r="E37" s="363" t="s">
        <v>201</v>
      </c>
      <c r="F37" s="360" t="s">
        <v>163</v>
      </c>
      <c r="G37" s="366">
        <v>360</v>
      </c>
      <c r="H37" s="369" t="str">
        <f>IF(G37&lt;=0,"",IF(G37&lt;=2,"Muy Baja",IF(G37&lt;=24,"Baja",IF(G37&lt;=500,"Media",IF(G37&lt;=5000,"Alta","Muy Alta")))))</f>
        <v>Media</v>
      </c>
      <c r="I37" s="372">
        <f>IF(H37="","",IF(H37="Muy Baja",0.2,IF(H37="Baja",0.4,IF(H37="Media",0.6,IF(H37="Alta",0.8,IF(H37="Muy Alta",1,))))))</f>
        <v>0.6</v>
      </c>
      <c r="J37" s="389" t="s">
        <v>179</v>
      </c>
      <c r="K37" s="413" t="str">
        <f>IF(NOT(ISERROR(MATCH(J37,'Tabla Impacto'!$B$221:$B$223,0))),'Tabla Impacto'!$F$223&amp;"Por favor no seleccionar los criterios de impacto(Afectación Económica o presupuestal y Pérdida Reputacional)",J37)</f>
        <v xml:space="preserve">     El riesgo afecta la imagen de la entidad con algunos usuarios de relevancia frente al logro de los objetivos</v>
      </c>
      <c r="L37" s="416" t="str">
        <f>IF(OR(K37='Tabla Impacto'!$C$11,K37='Tabla Impacto'!$D$11),"Leve",IF(OR(K37='Tabla Impacto'!$C$12,K37='Tabla Impacto'!$D$12),"Menor",IF(OR(K37='Tabla Impacto'!$C$13,K37='Tabla Impacto'!$D$13),"Moderado",IF(OR(K37='Tabla Impacto'!$C$14,K37='Tabla Impacto'!$D$14),"Mayor",IF(OR(K37='Tabla Impacto'!$C$15,K37='Tabla Impacto'!$D$15),"Catastrófico","")))))</f>
        <v>Moderado</v>
      </c>
      <c r="M37" s="413">
        <f>IF(L37="","",IF(L37="Leve",0.2,IF(L37="Menor",0.4,IF(L37="Moderado",0.6,IF(L37="Mayor",0.8,IF(L37="Catastrófico",1,))))))</f>
        <v>0.6</v>
      </c>
      <c r="N37" s="422" t="str">
        <f>IF(OR(AND(H37="Muy Baja",L37="Leve"),AND(H37="Muy Baja",L37="Menor"),AND(H37="Baja",L37="Leve")),"Bajo",IF(OR(AND(H37="Muy baja",L37="Moderado"),AND(H37="Baja",L37="Menor"),AND(H37="Baja",L37="Moderado"),AND(H37="Media",L37="Leve"),AND(H37="Media",L37="Menor"),AND(H37="Media",L37="Moderado"),AND(H37="Alta",L37="Leve"),AND(H37="Alta",L37="Menor")),"Moderado",IF(OR(AND(H37="Muy Baja",L37="Mayor"),AND(H37="Baja",L37="Mayor"),AND(H37="Media",L37="Mayor"),AND(H37="Alta",L37="Moderado"),AND(H37="Alta",L37="Mayor"),AND(H37="Muy Alta",L37="Leve"),AND(H37="Muy Alta",L37="Menor"),AND(H37="Muy Alta",L37="Moderado"),AND(H37="Muy Alta",L37="Mayor")),"Alto",IF(OR(AND(H37="Muy Baja",L37="Catastrófico"),AND(H37="Baja",L37="Catastrófico"),AND(H37="Media",L37="Catastrófico"),AND(H37="Alta",L37="Catastrófico"),AND(H37="Muy Alta",L37="Catastrófico")),"Extremo",""))))</f>
        <v>Moderado</v>
      </c>
      <c r="O37" s="106">
        <v>1</v>
      </c>
      <c r="P37" s="184" t="s">
        <v>202</v>
      </c>
      <c r="Q37" s="166" t="str">
        <f t="shared" si="25"/>
        <v>Probabilidad</v>
      </c>
      <c r="R37" s="174" t="s">
        <v>166</v>
      </c>
      <c r="S37" s="174" t="s">
        <v>167</v>
      </c>
      <c r="T37" s="175" t="str">
        <f t="shared" si="22"/>
        <v>40%</v>
      </c>
      <c r="U37" s="174" t="s">
        <v>168</v>
      </c>
      <c r="V37" s="174" t="s">
        <v>169</v>
      </c>
      <c r="W37" s="174" t="s">
        <v>170</v>
      </c>
      <c r="X37" s="163">
        <f>IFERROR(IF(Q37="Probabilidad",(I37-(+I37*T37)),IF(Q37="Impacto",I37,"")),"")</f>
        <v>0.36</v>
      </c>
      <c r="Y37" s="176" t="str">
        <f>IFERROR(IF(X37="","",IF(X37&lt;=0.2,"Muy Baja",IF(X37&lt;=0.4,"Baja",IF(X37&lt;=0.6,"Media",IF(X37&lt;=0.8,"Alta","Muy Alta"))))),"")</f>
        <v>Baja</v>
      </c>
      <c r="Z37" s="177">
        <f>+X37</f>
        <v>0.36</v>
      </c>
      <c r="AA37" s="176" t="str">
        <f>IFERROR(IF(AB37="","",IF(AB37&lt;=0.2,"Leve",IF(AB37&lt;=0.4,"Menor",IF(AB37&lt;=0.6,"Moderado",IF(AB37&lt;=0.8,"Mayor","Catastrófico"))))),"")</f>
        <v>Moderado</v>
      </c>
      <c r="AB37" s="177">
        <f>IFERROR(IF(Q37="Impacto",(M37-(+M37*T37)),IF(Q37="Probabilidad",M37,"")),"")</f>
        <v>0.6</v>
      </c>
      <c r="AC37" s="178" t="str">
        <f>IFERROR(IF(OR(AND(Y37="Muy Baja",AA37="Leve"),AND(Y37="Muy Baja",AA37="Menor"),AND(Y37="Baja",AA37="Leve")),"Bajo",IF(OR(AND(Y37="Muy baja",AA37="Moderado"),AND(Y37="Baja",AA37="Menor"),AND(Y37="Baja",AA37="Moderado"),AND(Y37="Media",AA37="Leve"),AND(Y37="Media",AA37="Menor"),AND(Y37="Media",AA37="Moderado"),AND(Y37="Alta",AA37="Leve"),AND(Y37="Alta",AA37="Menor")),"Moderado",IF(OR(AND(Y37="Muy Baja",AA37="Mayor"),AND(Y37="Baja",AA37="Mayor"),AND(Y37="Media",AA37="Mayor"),AND(Y37="Alta",AA37="Moderado"),AND(Y37="Alta",AA37="Mayor"),AND(Y37="Muy Alta",AA37="Leve"),AND(Y37="Muy Alta",AA37="Menor"),AND(Y37="Muy Alta",AA37="Moderado"),AND(Y37="Muy Alta",AA37="Mayor")),"Alto",IF(OR(AND(Y37="Muy Baja",AA37="Catastrófico"),AND(Y37="Baja",AA37="Catastrófico"),AND(Y37="Media",AA37="Catastrófico"),AND(Y37="Alta",AA37="Catastrófico"),AND(Y37="Muy Alta",AA37="Catastrófico")),"Extremo","")))),"")</f>
        <v>Moderado</v>
      </c>
      <c r="AD37" s="179" t="s">
        <v>171</v>
      </c>
      <c r="AE37" s="171" t="s">
        <v>203</v>
      </c>
      <c r="AF37" s="171" t="s">
        <v>204</v>
      </c>
      <c r="AG37" s="173">
        <v>45017</v>
      </c>
      <c r="AH37" s="173">
        <v>45046</v>
      </c>
      <c r="AI37" s="117"/>
      <c r="AJ37" s="115"/>
      <c r="AK37" s="116"/>
      <c r="AL37" s="8"/>
      <c r="AM37" s="8"/>
      <c r="AN37" s="8"/>
      <c r="AO37" s="8"/>
      <c r="AP37" s="8"/>
      <c r="AQ37" s="8"/>
      <c r="AR37" s="8"/>
      <c r="AS37" s="8"/>
      <c r="AT37" s="8"/>
      <c r="AU37" s="8"/>
      <c r="AV37" s="8"/>
      <c r="AW37" s="8"/>
      <c r="AX37" s="8"/>
      <c r="AY37" s="8"/>
      <c r="AZ37" s="8"/>
      <c r="BA37" s="8"/>
      <c r="BB37" s="8"/>
      <c r="BC37" s="8"/>
      <c r="BD37" s="8"/>
      <c r="BE37" s="8"/>
      <c r="BF37" s="8"/>
      <c r="BG37" s="8"/>
      <c r="BH37" s="8"/>
      <c r="BI37" s="8"/>
      <c r="BJ37" s="8"/>
      <c r="BK37" s="8"/>
      <c r="BL37" s="8"/>
      <c r="BM37" s="8"/>
      <c r="BN37" s="8"/>
      <c r="BO37" s="8"/>
      <c r="BP37" s="8"/>
      <c r="BQ37" s="8"/>
    </row>
    <row r="38" spans="1:69" ht="87.75" customHeight="1">
      <c r="A38" s="359"/>
      <c r="B38" s="361"/>
      <c r="C38" s="361"/>
      <c r="D38" s="361"/>
      <c r="E38" s="364"/>
      <c r="F38" s="361"/>
      <c r="G38" s="367"/>
      <c r="H38" s="370"/>
      <c r="I38" s="373"/>
      <c r="J38" s="390"/>
      <c r="K38" s="414">
        <f>IF(NOT(ISERROR(MATCH(J38,_xlfn.ANCHORARRAY(E49),0))),I51&amp;"Por favor no seleccionar los criterios de impacto",J38)</f>
        <v>0</v>
      </c>
      <c r="L38" s="417"/>
      <c r="M38" s="414"/>
      <c r="N38" s="423"/>
      <c r="O38" s="106">
        <v>2</v>
      </c>
      <c r="P38" s="184" t="s">
        <v>205</v>
      </c>
      <c r="Q38" s="166" t="str">
        <f>IF(OR(R38="Preventivo",R38="Detectivo"),"Probabilidad",IF(R38="Correctivo","Impacto",""))</f>
        <v>Probabilidad</v>
      </c>
      <c r="R38" s="174" t="s">
        <v>166</v>
      </c>
      <c r="S38" s="174" t="s">
        <v>167</v>
      </c>
      <c r="T38" s="175" t="str">
        <f t="shared" ref="T38:T43" si="29">IF(AND(R38="Preventivo",S38="Automático"),"50%",IF(AND(R38="Preventivo",S38="Manual"),"40%",IF(AND(R38="Detectivo",S38="Automático"),"40%",IF(AND(R38="Detectivo",S38="Manual"),"30%",IF(AND(R38="Correctivo",S38="Automático"),"35%",IF(AND(R38="Correctivo",S38="Manual"),"25%",""))))))</f>
        <v>40%</v>
      </c>
      <c r="U38" s="174" t="s">
        <v>168</v>
      </c>
      <c r="V38" s="174" t="s">
        <v>169</v>
      </c>
      <c r="W38" s="174" t="s">
        <v>170</v>
      </c>
      <c r="X38" s="163">
        <f>IFERROR(IF(AND(Q37="Probabilidad",Q38="Probabilidad"),(Z37-(+Z37*T38)),IF(Q38="Probabilidad",(I37-(+I37*T38)),IF(Q38="Impacto",Z37,""))),"")</f>
        <v>0.216</v>
      </c>
      <c r="Y38" s="176" t="str">
        <f t="shared" si="1"/>
        <v>Baja</v>
      </c>
      <c r="Z38" s="177">
        <f t="shared" ref="Z38:Z42" si="30">+X38</f>
        <v>0.216</v>
      </c>
      <c r="AA38" s="176" t="str">
        <f t="shared" si="3"/>
        <v>Moderado</v>
      </c>
      <c r="AB38" s="177">
        <f>IFERROR(IF(AND(Q37="Impacto",Q38="Impacto"),(AB37-(+AB37*T38)),IF(Q38="Impacto",(M37-(+M37*T38)),IF(Q38="Probabilidad",AB37,""))),"")</f>
        <v>0.6</v>
      </c>
      <c r="AC38" s="178" t="str">
        <f t="shared" ref="AC38:AC39" si="31">IFERROR(IF(OR(AND(Y38="Muy Baja",AA38="Leve"),AND(Y38="Muy Baja",AA38="Menor"),AND(Y38="Baja",AA38="Leve")),"Bajo",IF(OR(AND(Y38="Muy baja",AA38="Moderado"),AND(Y38="Baja",AA38="Menor"),AND(Y38="Baja",AA38="Moderado"),AND(Y38="Media",AA38="Leve"),AND(Y38="Media",AA38="Menor"),AND(Y38="Media",AA38="Moderado"),AND(Y38="Alta",AA38="Leve"),AND(Y38="Alta",AA38="Menor")),"Moderado",IF(OR(AND(Y38="Muy Baja",AA38="Mayor"),AND(Y38="Baja",AA38="Mayor"),AND(Y38="Media",AA38="Mayor"),AND(Y38="Alta",AA38="Moderado"),AND(Y38="Alta",AA38="Mayor"),AND(Y38="Muy Alta",AA38="Leve"),AND(Y38="Muy Alta",AA38="Menor"),AND(Y38="Muy Alta",AA38="Moderado"),AND(Y38="Muy Alta",AA38="Mayor")),"Alto",IF(OR(AND(Y38="Muy Baja",AA38="Catastrófico"),AND(Y38="Baja",AA38="Catastrófico"),AND(Y38="Media",AA38="Catastrófico"),AND(Y38="Alta",AA38="Catastrófico"),AND(Y38="Muy Alta",AA38="Catastrófico")),"Extremo","")))),"")</f>
        <v>Moderado</v>
      </c>
      <c r="AD38" s="179" t="s">
        <v>171</v>
      </c>
      <c r="AE38" s="171" t="s">
        <v>206</v>
      </c>
      <c r="AF38" s="171" t="s">
        <v>204</v>
      </c>
      <c r="AG38" s="173">
        <v>45001</v>
      </c>
      <c r="AH38" s="173">
        <v>45275</v>
      </c>
      <c r="AI38" s="117"/>
      <c r="AJ38" s="115"/>
      <c r="AK38" s="116"/>
      <c r="AL38" s="8"/>
      <c r="AM38" s="8"/>
      <c r="AN38" s="8"/>
      <c r="AO38" s="8"/>
      <c r="AP38" s="8"/>
      <c r="AQ38" s="8"/>
      <c r="AR38" s="8"/>
      <c r="AS38" s="8"/>
      <c r="AT38" s="8"/>
      <c r="AU38" s="8"/>
      <c r="AV38" s="8"/>
      <c r="AW38" s="8"/>
      <c r="AX38" s="8"/>
      <c r="AY38" s="8"/>
      <c r="AZ38" s="8"/>
      <c r="BA38" s="8"/>
      <c r="BB38" s="8"/>
      <c r="BC38" s="8"/>
      <c r="BD38" s="8"/>
      <c r="BE38" s="8"/>
      <c r="BF38" s="8"/>
      <c r="BG38" s="8"/>
      <c r="BH38" s="8"/>
      <c r="BI38" s="8"/>
      <c r="BJ38" s="8"/>
      <c r="BK38" s="8"/>
      <c r="BL38" s="8"/>
      <c r="BM38" s="8"/>
      <c r="BN38" s="8"/>
      <c r="BO38" s="8"/>
      <c r="BP38" s="8"/>
      <c r="BQ38" s="8"/>
    </row>
    <row r="39" spans="1:69" ht="18" customHeight="1">
      <c r="A39" s="359"/>
      <c r="B39" s="361"/>
      <c r="C39" s="361"/>
      <c r="D39" s="361"/>
      <c r="E39" s="364"/>
      <c r="F39" s="361"/>
      <c r="G39" s="367"/>
      <c r="H39" s="370"/>
      <c r="I39" s="373"/>
      <c r="J39" s="390"/>
      <c r="K39" s="414">
        <f>IF(NOT(ISERROR(MATCH(J39,_xlfn.ANCHORARRAY(E50),0))),I52&amp;"Por favor no seleccionar los criterios de impacto",J39)</f>
        <v>0</v>
      </c>
      <c r="L39" s="417"/>
      <c r="M39" s="414"/>
      <c r="N39" s="423"/>
      <c r="O39" s="106">
        <v>3</v>
      </c>
      <c r="P39" s="185"/>
      <c r="Q39" s="107" t="str">
        <f>IF(OR(R39="Preventivo",R39="Detectivo"),"Probabilidad",IF(R39="Correctivo","Impacto",""))</f>
        <v/>
      </c>
      <c r="R39" s="108"/>
      <c r="S39" s="108"/>
      <c r="T39" s="175" t="str">
        <f t="shared" si="29"/>
        <v/>
      </c>
      <c r="U39" s="108"/>
      <c r="V39" s="108"/>
      <c r="W39" s="108"/>
      <c r="X39" s="110" t="str">
        <f>IFERROR(IF(AND(Q38="Probabilidad",Q39="Probabilidad"),(Z38-(+Z38*T39)),IF(AND(Q38="Impacto",Q39="Probabilidad"),(Z37-(+Z37*T39)),IF(Q39="Impacto",Z38,""))),"")</f>
        <v/>
      </c>
      <c r="Y39" s="111" t="str">
        <f t="shared" si="1"/>
        <v/>
      </c>
      <c r="Z39" s="112" t="str">
        <f t="shared" si="30"/>
        <v/>
      </c>
      <c r="AA39" s="111" t="str">
        <f t="shared" si="3"/>
        <v/>
      </c>
      <c r="AB39" s="112" t="str">
        <f>IFERROR(IF(AND(Q38="Impacto",Q39="Impacto"),(AB38-(+AB38*T39)),IF(AND(Q38="Probabilidad",Q39="Impacto"),(AB37-(+AB37*T39)),IF(Q39="Probabilidad",AB38,""))),"")</f>
        <v/>
      </c>
      <c r="AC39" s="113" t="str">
        <f t="shared" si="31"/>
        <v/>
      </c>
      <c r="AD39" s="114"/>
      <c r="AE39" s="115"/>
      <c r="AF39" s="116"/>
      <c r="AG39" s="117"/>
      <c r="AH39" s="117"/>
      <c r="AI39" s="117"/>
      <c r="AJ39" s="115"/>
      <c r="AK39" s="116"/>
      <c r="AL39" s="8"/>
      <c r="AM39" s="8"/>
      <c r="AN39" s="8"/>
      <c r="AO39" s="8"/>
      <c r="AP39" s="8"/>
      <c r="AQ39" s="8"/>
      <c r="AR39" s="8"/>
      <c r="AS39" s="8"/>
      <c r="AT39" s="8"/>
      <c r="AU39" s="8"/>
      <c r="AV39" s="8"/>
      <c r="AW39" s="8"/>
      <c r="AX39" s="8"/>
      <c r="AY39" s="8"/>
      <c r="AZ39" s="8"/>
      <c r="BA39" s="8"/>
      <c r="BB39" s="8"/>
      <c r="BC39" s="8"/>
      <c r="BD39" s="8"/>
      <c r="BE39" s="8"/>
      <c r="BF39" s="8"/>
      <c r="BG39" s="8"/>
      <c r="BH39" s="8"/>
      <c r="BI39" s="8"/>
      <c r="BJ39" s="8"/>
      <c r="BK39" s="8"/>
      <c r="BL39" s="8"/>
      <c r="BM39" s="8"/>
      <c r="BN39" s="8"/>
      <c r="BO39" s="8"/>
      <c r="BP39" s="8"/>
      <c r="BQ39" s="8"/>
    </row>
    <row r="40" spans="1:69" ht="18" customHeight="1">
      <c r="A40" s="359"/>
      <c r="B40" s="361"/>
      <c r="C40" s="361"/>
      <c r="D40" s="361"/>
      <c r="E40" s="364"/>
      <c r="F40" s="361"/>
      <c r="G40" s="367"/>
      <c r="H40" s="370"/>
      <c r="I40" s="373"/>
      <c r="J40" s="390"/>
      <c r="K40" s="414">
        <f>IF(NOT(ISERROR(MATCH(J40,_xlfn.ANCHORARRAY(E51),0))),I53&amp;"Por favor no seleccionar los criterios de impacto",J40)</f>
        <v>0</v>
      </c>
      <c r="L40" s="417"/>
      <c r="M40" s="414"/>
      <c r="N40" s="423"/>
      <c r="O40" s="106">
        <v>4</v>
      </c>
      <c r="P40" s="184"/>
      <c r="Q40" s="107" t="str">
        <f t="shared" ref="Q40:Q43" si="32">IF(OR(R40="Preventivo",R40="Detectivo"),"Probabilidad",IF(R40="Correctivo","Impacto",""))</f>
        <v/>
      </c>
      <c r="R40" s="108"/>
      <c r="S40" s="108"/>
      <c r="T40" s="175" t="str">
        <f t="shared" si="29"/>
        <v/>
      </c>
      <c r="U40" s="108"/>
      <c r="V40" s="108"/>
      <c r="W40" s="108"/>
      <c r="X40" s="110" t="str">
        <f t="shared" ref="X40:X42" si="33">IFERROR(IF(AND(Q39="Probabilidad",Q40="Probabilidad"),(Z39-(+Z39*T40)),IF(AND(Q39="Impacto",Q40="Probabilidad"),(Z38-(+Z38*T40)),IF(Q40="Impacto",Z39,""))),"")</f>
        <v/>
      </c>
      <c r="Y40" s="111" t="str">
        <f t="shared" si="1"/>
        <v/>
      </c>
      <c r="Z40" s="112" t="str">
        <f t="shared" si="30"/>
        <v/>
      </c>
      <c r="AA40" s="111" t="str">
        <f t="shared" si="3"/>
        <v/>
      </c>
      <c r="AB40" s="112" t="str">
        <f t="shared" ref="AB40:AB42" si="34">IFERROR(IF(AND(Q39="Impacto",Q40="Impacto"),(AB39-(+AB39*T40)),IF(AND(Q39="Probabilidad",Q40="Impacto"),(AB38-(+AB38*T40)),IF(Q40="Probabilidad",AB39,""))),"")</f>
        <v/>
      </c>
      <c r="AC40" s="113" t="str">
        <f>IFERROR(IF(OR(AND(Y40="Muy Baja",AA40="Leve"),AND(Y40="Muy Baja",AA40="Menor"),AND(Y40="Baja",AA40="Leve")),"Bajo",IF(OR(AND(Y40="Muy baja",AA40="Moderado"),AND(Y40="Baja",AA40="Menor"),AND(Y40="Baja",AA40="Moderado"),AND(Y40="Media",AA40="Leve"),AND(Y40="Media",AA40="Menor"),AND(Y40="Media",AA40="Moderado"),AND(Y40="Alta",AA40="Leve"),AND(Y40="Alta",AA40="Menor")),"Moderado",IF(OR(AND(Y40="Muy Baja",AA40="Mayor"),AND(Y40="Baja",AA40="Mayor"),AND(Y40="Media",AA40="Mayor"),AND(Y40="Alta",AA40="Moderado"),AND(Y40="Alta",AA40="Mayor"),AND(Y40="Muy Alta",AA40="Leve"),AND(Y40="Muy Alta",AA40="Menor"),AND(Y40="Muy Alta",AA40="Moderado"),AND(Y40="Muy Alta",AA40="Mayor")),"Alto",IF(OR(AND(Y40="Muy Baja",AA40="Catastrófico"),AND(Y40="Baja",AA40="Catastrófico"),AND(Y40="Media",AA40="Catastrófico"),AND(Y40="Alta",AA40="Catastrófico"),AND(Y40="Muy Alta",AA40="Catastrófico")),"Extremo","")))),"")</f>
        <v/>
      </c>
      <c r="AD40" s="114"/>
      <c r="AE40" s="115"/>
      <c r="AF40" s="116"/>
      <c r="AG40" s="117"/>
      <c r="AH40" s="117"/>
      <c r="AI40" s="117"/>
      <c r="AJ40" s="115"/>
      <c r="AK40" s="116"/>
      <c r="AL40" s="8"/>
      <c r="AM40" s="8"/>
      <c r="AN40" s="8"/>
      <c r="AO40" s="8"/>
      <c r="AP40" s="8"/>
      <c r="AQ40" s="8"/>
      <c r="AR40" s="8"/>
      <c r="AS40" s="8"/>
      <c r="AT40" s="8"/>
      <c r="AU40" s="8"/>
      <c r="AV40" s="8"/>
      <c r="AW40" s="8"/>
      <c r="AX40" s="8"/>
      <c r="AY40" s="8"/>
      <c r="AZ40" s="8"/>
      <c r="BA40" s="8"/>
      <c r="BB40" s="8"/>
      <c r="BC40" s="8"/>
      <c r="BD40" s="8"/>
      <c r="BE40" s="8"/>
      <c r="BF40" s="8"/>
      <c r="BG40" s="8"/>
      <c r="BH40" s="8"/>
      <c r="BI40" s="8"/>
      <c r="BJ40" s="8"/>
      <c r="BK40" s="8"/>
      <c r="BL40" s="8"/>
      <c r="BM40" s="8"/>
      <c r="BN40" s="8"/>
      <c r="BO40" s="8"/>
      <c r="BP40" s="8"/>
      <c r="BQ40" s="8"/>
    </row>
    <row r="41" spans="1:69" ht="18" customHeight="1">
      <c r="A41" s="359"/>
      <c r="B41" s="361"/>
      <c r="C41" s="361"/>
      <c r="D41" s="361"/>
      <c r="E41" s="364"/>
      <c r="F41" s="361"/>
      <c r="G41" s="367"/>
      <c r="H41" s="370"/>
      <c r="I41" s="373"/>
      <c r="J41" s="390"/>
      <c r="K41" s="414">
        <f>IF(NOT(ISERROR(MATCH(J41,_xlfn.ANCHORARRAY(E52),0))),I54&amp;"Por favor no seleccionar los criterios de impacto",J41)</f>
        <v>0</v>
      </c>
      <c r="L41" s="417"/>
      <c r="M41" s="414"/>
      <c r="N41" s="423"/>
      <c r="O41" s="106">
        <v>5</v>
      </c>
      <c r="P41" s="184"/>
      <c r="Q41" s="107" t="str">
        <f t="shared" si="32"/>
        <v/>
      </c>
      <c r="R41" s="108"/>
      <c r="S41" s="108"/>
      <c r="T41" s="175" t="str">
        <f t="shared" si="29"/>
        <v/>
      </c>
      <c r="U41" s="108"/>
      <c r="V41" s="108"/>
      <c r="W41" s="108"/>
      <c r="X41" s="110" t="str">
        <f t="shared" si="33"/>
        <v/>
      </c>
      <c r="Y41" s="111" t="str">
        <f t="shared" si="1"/>
        <v/>
      </c>
      <c r="Z41" s="112" t="str">
        <f t="shared" si="30"/>
        <v/>
      </c>
      <c r="AA41" s="111" t="str">
        <f t="shared" si="3"/>
        <v/>
      </c>
      <c r="AB41" s="112" t="str">
        <f t="shared" si="34"/>
        <v/>
      </c>
      <c r="AC41" s="113" t="str">
        <f t="shared" ref="AC41:AC42" si="35">IFERROR(IF(OR(AND(Y41="Muy Baja",AA41="Leve"),AND(Y41="Muy Baja",AA41="Menor"),AND(Y41="Baja",AA41="Leve")),"Bajo",IF(OR(AND(Y41="Muy baja",AA41="Moderado"),AND(Y41="Baja",AA41="Menor"),AND(Y41="Baja",AA41="Moderado"),AND(Y41="Media",AA41="Leve"),AND(Y41="Media",AA41="Menor"),AND(Y41="Media",AA41="Moderado"),AND(Y41="Alta",AA41="Leve"),AND(Y41="Alta",AA41="Menor")),"Moderado",IF(OR(AND(Y41="Muy Baja",AA41="Mayor"),AND(Y41="Baja",AA41="Mayor"),AND(Y41="Media",AA41="Mayor"),AND(Y41="Alta",AA41="Moderado"),AND(Y41="Alta",AA41="Mayor"),AND(Y41="Muy Alta",AA41="Leve"),AND(Y41="Muy Alta",AA41="Menor"),AND(Y41="Muy Alta",AA41="Moderado"),AND(Y41="Muy Alta",AA41="Mayor")),"Alto",IF(OR(AND(Y41="Muy Baja",AA41="Catastrófico"),AND(Y41="Baja",AA41="Catastrófico"),AND(Y41="Media",AA41="Catastrófico"),AND(Y41="Alta",AA41="Catastrófico"),AND(Y41="Muy Alta",AA41="Catastrófico")),"Extremo","")))),"")</f>
        <v/>
      </c>
      <c r="AD41" s="114"/>
      <c r="AE41" s="115"/>
      <c r="AF41" s="116"/>
      <c r="AG41" s="117"/>
      <c r="AH41" s="117"/>
      <c r="AI41" s="117"/>
      <c r="AJ41" s="115"/>
      <c r="AK41" s="116"/>
      <c r="AL41" s="8"/>
      <c r="AM41" s="8"/>
      <c r="AN41" s="8"/>
      <c r="AO41" s="8"/>
      <c r="AP41" s="8"/>
      <c r="AQ41" s="8"/>
      <c r="AR41" s="8"/>
      <c r="AS41" s="8"/>
      <c r="AT41" s="8"/>
      <c r="AU41" s="8"/>
      <c r="AV41" s="8"/>
      <c r="AW41" s="8"/>
      <c r="AX41" s="8"/>
      <c r="AY41" s="8"/>
      <c r="AZ41" s="8"/>
      <c r="BA41" s="8"/>
      <c r="BB41" s="8"/>
      <c r="BC41" s="8"/>
      <c r="BD41" s="8"/>
      <c r="BE41" s="8"/>
      <c r="BF41" s="8"/>
      <c r="BG41" s="8"/>
      <c r="BH41" s="8"/>
      <c r="BI41" s="8"/>
      <c r="BJ41" s="8"/>
      <c r="BK41" s="8"/>
      <c r="BL41" s="8"/>
      <c r="BM41" s="8"/>
      <c r="BN41" s="8"/>
      <c r="BO41" s="8"/>
      <c r="BP41" s="8"/>
      <c r="BQ41" s="8"/>
    </row>
    <row r="42" spans="1:69" ht="18" customHeight="1">
      <c r="A42" s="345"/>
      <c r="B42" s="362"/>
      <c r="C42" s="362"/>
      <c r="D42" s="362"/>
      <c r="E42" s="365"/>
      <c r="F42" s="362"/>
      <c r="G42" s="368"/>
      <c r="H42" s="371"/>
      <c r="I42" s="374"/>
      <c r="J42" s="391"/>
      <c r="K42" s="415">
        <f>IF(NOT(ISERROR(MATCH(J42,_xlfn.ANCHORARRAY(E53),0))),I55&amp;"Por favor no seleccionar los criterios de impacto",J42)</f>
        <v>0</v>
      </c>
      <c r="L42" s="418"/>
      <c r="M42" s="415"/>
      <c r="N42" s="424"/>
      <c r="O42" s="106">
        <v>6</v>
      </c>
      <c r="P42" s="184"/>
      <c r="Q42" s="107"/>
      <c r="R42" s="108"/>
      <c r="S42" s="108"/>
      <c r="T42" s="175" t="str">
        <f t="shared" si="29"/>
        <v/>
      </c>
      <c r="U42" s="108"/>
      <c r="V42" s="108"/>
      <c r="W42" s="108"/>
      <c r="X42" s="110" t="str">
        <f t="shared" si="33"/>
        <v/>
      </c>
      <c r="Y42" s="111" t="str">
        <f t="shared" si="1"/>
        <v/>
      </c>
      <c r="Z42" s="112" t="str">
        <f t="shared" si="30"/>
        <v/>
      </c>
      <c r="AA42" s="111" t="str">
        <f t="shared" si="3"/>
        <v/>
      </c>
      <c r="AB42" s="112" t="str">
        <f t="shared" si="34"/>
        <v/>
      </c>
      <c r="AC42" s="113" t="str">
        <f t="shared" si="35"/>
        <v/>
      </c>
      <c r="AD42" s="114"/>
      <c r="AE42" s="115"/>
      <c r="AF42" s="116"/>
      <c r="AG42" s="117"/>
      <c r="AH42" s="117"/>
      <c r="AI42" s="117"/>
      <c r="AJ42" s="115"/>
      <c r="AK42" s="116"/>
      <c r="AL42" s="8"/>
      <c r="AM42" s="8"/>
      <c r="AN42" s="8"/>
      <c r="AO42" s="8"/>
      <c r="AP42" s="8"/>
      <c r="AQ42" s="8"/>
      <c r="AR42" s="8"/>
      <c r="AS42" s="8"/>
      <c r="AT42" s="8"/>
      <c r="AU42" s="8"/>
      <c r="AV42" s="8"/>
      <c r="AW42" s="8"/>
      <c r="AX42" s="8"/>
      <c r="AY42" s="8"/>
      <c r="AZ42" s="8"/>
      <c r="BA42" s="8"/>
      <c r="BB42" s="8"/>
      <c r="BC42" s="8"/>
      <c r="BD42" s="8"/>
      <c r="BE42" s="8"/>
      <c r="BF42" s="8"/>
      <c r="BG42" s="8"/>
      <c r="BH42" s="8"/>
      <c r="BI42" s="8"/>
      <c r="BJ42" s="8"/>
      <c r="BK42" s="8"/>
      <c r="BL42" s="8"/>
      <c r="BM42" s="8"/>
      <c r="BN42" s="8"/>
      <c r="BO42" s="8"/>
      <c r="BP42" s="8"/>
      <c r="BQ42" s="8"/>
    </row>
    <row r="43" spans="1:69" ht="72" customHeight="1">
      <c r="A43" s="344">
        <v>6</v>
      </c>
      <c r="B43" s="360" t="s">
        <v>175</v>
      </c>
      <c r="C43" s="360" t="s">
        <v>207</v>
      </c>
      <c r="D43" s="360" t="s">
        <v>208</v>
      </c>
      <c r="E43" s="363" t="s">
        <v>209</v>
      </c>
      <c r="F43" s="360" t="s">
        <v>163</v>
      </c>
      <c r="G43" s="366">
        <v>360</v>
      </c>
      <c r="H43" s="369" t="str">
        <f>IF(G43&lt;=0,"",IF(G43&lt;=2,"Muy Baja",IF(G43&lt;=24,"Baja",IF(G43&lt;=500,"Media",IF(G43&lt;=5000,"Alta","Muy Alta")))))</f>
        <v>Media</v>
      </c>
      <c r="I43" s="372">
        <f>IF(H43="","",IF(H43="Muy Baja",0.2,IF(H43="Baja",0.4,IF(H43="Media",0.6,IF(H43="Alta",0.8,IF(H43="Muy Alta",1,))))))</f>
        <v>0.6</v>
      </c>
      <c r="J43" s="389" t="s">
        <v>179</v>
      </c>
      <c r="K43" s="372" t="str">
        <f>IF(NOT(ISERROR(MATCH(J43,'Tabla Impacto'!$B$221:$B$223,0))),'Tabla Impacto'!$F$223&amp;"Por favor no seleccionar los criterios de impacto(Afectación Económica o presupuestal y Pérdida Reputacional)",J43)</f>
        <v xml:space="preserve">     El riesgo afecta la imagen de la entidad con algunos usuarios de relevancia frente al logro de los objetivos</v>
      </c>
      <c r="L43" s="369" t="str">
        <f>IF(OR(K43='Tabla Impacto'!$C$11,K43='Tabla Impacto'!$D$11),"Leve",IF(OR(K43='Tabla Impacto'!$C$12,K43='Tabla Impacto'!$D$12),"Menor",IF(OR(K43='Tabla Impacto'!$C$13,K43='Tabla Impacto'!$D$13),"Moderado",IF(OR(K43='Tabla Impacto'!$C$14,K43='Tabla Impacto'!$D$14),"Mayor",IF(OR(K43='Tabla Impacto'!$C$15,K43='Tabla Impacto'!$D$15),"Catastrófico","")))))</f>
        <v>Moderado</v>
      </c>
      <c r="M43" s="372">
        <f>IF(L43="","",IF(L43="Leve",0.2,IF(L43="Menor",0.4,IF(L43="Moderado",0.6,IF(L43="Mayor",0.8,IF(L43="Catastrófico",1,))))))</f>
        <v>0.6</v>
      </c>
      <c r="N43" s="392" t="str">
        <f>IF(OR(AND(H43="Muy Baja",L43="Leve"),AND(H43="Muy Baja",L43="Menor"),AND(H43="Baja",L43="Leve")),"Bajo",IF(OR(AND(H43="Muy baja",L43="Moderado"),AND(H43="Baja",L43="Menor"),AND(H43="Baja",L43="Moderado"),AND(H43="Media",L43="Leve"),AND(H43="Media",L43="Menor"),AND(H43="Media",L43="Moderado"),AND(H43="Alta",L43="Leve"),AND(H43="Alta",L43="Menor")),"Moderado",IF(OR(AND(H43="Muy Baja",L43="Mayor"),AND(H43="Baja",L43="Mayor"),AND(H43="Media",L43="Mayor"),AND(H43="Alta",L43="Moderado"),AND(H43="Alta",L43="Mayor"),AND(H43="Muy Alta",L43="Leve"),AND(H43="Muy Alta",L43="Menor"),AND(H43="Muy Alta",L43="Moderado"),AND(H43="Muy Alta",L43="Mayor")),"Alto",IF(OR(AND(H43="Muy Baja",L43="Catastrófico"),AND(H43="Baja",L43="Catastrófico"),AND(H43="Media",L43="Catastrófico"),AND(H43="Alta",L43="Catastrófico"),AND(H43="Muy Alta",L43="Catastrófico")),"Extremo",""))))</f>
        <v>Moderado</v>
      </c>
      <c r="O43" s="106">
        <v>1</v>
      </c>
      <c r="P43" s="184" t="s">
        <v>210</v>
      </c>
      <c r="Q43" s="166" t="str">
        <f t="shared" si="32"/>
        <v>Probabilidad</v>
      </c>
      <c r="R43" s="174" t="s">
        <v>166</v>
      </c>
      <c r="S43" s="174" t="s">
        <v>167</v>
      </c>
      <c r="T43" s="175" t="str">
        <f t="shared" si="29"/>
        <v>40%</v>
      </c>
      <c r="U43" s="174" t="s">
        <v>168</v>
      </c>
      <c r="V43" s="174" t="s">
        <v>169</v>
      </c>
      <c r="W43" s="174" t="s">
        <v>170</v>
      </c>
      <c r="X43" s="163">
        <f>IFERROR(IF(Q43="Probabilidad",(I43-(+I43*T43)),IF(Q43="Impacto",I43,"")),"")</f>
        <v>0.36</v>
      </c>
      <c r="Y43" s="176" t="str">
        <f>IFERROR(IF(X43="","",IF(X43&lt;=0.2,"Muy Baja",IF(X43&lt;=0.4,"Baja",IF(X43&lt;=0.6,"Media",IF(X43&lt;=0.8,"Alta","Muy Alta"))))),"")</f>
        <v>Baja</v>
      </c>
      <c r="Z43" s="177">
        <f>+X43</f>
        <v>0.36</v>
      </c>
      <c r="AA43" s="176" t="str">
        <f>IFERROR(IF(AB43="","",IF(AB43&lt;=0.2,"Leve",IF(AB43&lt;=0.4,"Menor",IF(AB43&lt;=0.6,"Moderado",IF(AB43&lt;=0.8,"Mayor","Catastrófico"))))),"")</f>
        <v>Moderado</v>
      </c>
      <c r="AB43" s="177">
        <f>IFERROR(IF(Q43="Impacto",(M43-(+M43*T43)),IF(Q43="Probabilidad",M43,"")),"")</f>
        <v>0.6</v>
      </c>
      <c r="AC43" s="178" t="str">
        <f>IFERROR(IF(OR(AND(Y43="Muy Baja",AA43="Leve"),AND(Y43="Muy Baja",AA43="Menor"),AND(Y43="Baja",AA43="Leve")),"Bajo",IF(OR(AND(Y43="Muy baja",AA43="Moderado"),AND(Y43="Baja",AA43="Menor"),AND(Y43="Baja",AA43="Moderado"),AND(Y43="Media",AA43="Leve"),AND(Y43="Media",AA43="Menor"),AND(Y43="Media",AA43="Moderado"),AND(Y43="Alta",AA43="Leve"),AND(Y43="Alta",AA43="Menor")),"Moderado",IF(OR(AND(Y43="Muy Baja",AA43="Mayor"),AND(Y43="Baja",AA43="Mayor"),AND(Y43="Media",AA43="Mayor"),AND(Y43="Alta",AA43="Moderado"),AND(Y43="Alta",AA43="Mayor"),AND(Y43="Muy Alta",AA43="Leve"),AND(Y43="Muy Alta",AA43="Menor"),AND(Y43="Muy Alta",AA43="Moderado"),AND(Y43="Muy Alta",AA43="Mayor")),"Alto",IF(OR(AND(Y43="Muy Baja",AA43="Catastrófico"),AND(Y43="Baja",AA43="Catastrófico"),AND(Y43="Media",AA43="Catastrófico"),AND(Y43="Alta",AA43="Catastrófico"),AND(Y43="Muy Alta",AA43="Catastrófico")),"Extremo","")))),"")</f>
        <v>Moderado</v>
      </c>
      <c r="AD43" s="114" t="s">
        <v>171</v>
      </c>
      <c r="AE43" s="192" t="s">
        <v>211</v>
      </c>
      <c r="AF43" s="171" t="s">
        <v>212</v>
      </c>
      <c r="AG43" s="173">
        <v>45001</v>
      </c>
      <c r="AH43" s="173">
        <v>45275</v>
      </c>
      <c r="AI43" s="117"/>
      <c r="AJ43" s="115"/>
      <c r="AK43" s="116"/>
      <c r="AL43" s="8"/>
      <c r="AM43" s="8"/>
      <c r="AN43" s="8"/>
      <c r="AO43" s="8"/>
      <c r="AP43" s="8"/>
      <c r="AQ43" s="8"/>
      <c r="AR43" s="8"/>
      <c r="AS43" s="8"/>
      <c r="AT43" s="8"/>
      <c r="AU43" s="8"/>
      <c r="AV43" s="8"/>
      <c r="AW43" s="8"/>
      <c r="AX43" s="8"/>
      <c r="AY43" s="8"/>
      <c r="AZ43" s="8"/>
      <c r="BA43" s="8"/>
      <c r="BB43" s="8"/>
      <c r="BC43" s="8"/>
      <c r="BD43" s="8"/>
      <c r="BE43" s="8"/>
      <c r="BF43" s="8"/>
      <c r="BG43" s="8"/>
      <c r="BH43" s="8"/>
      <c r="BI43" s="8"/>
      <c r="BJ43" s="8"/>
      <c r="BK43" s="8"/>
      <c r="BL43" s="8"/>
      <c r="BM43" s="8"/>
      <c r="BN43" s="8"/>
      <c r="BO43" s="8"/>
      <c r="BP43" s="8"/>
      <c r="BQ43" s="8"/>
    </row>
    <row r="44" spans="1:69" ht="65.25" customHeight="1">
      <c r="A44" s="359"/>
      <c r="B44" s="361"/>
      <c r="C44" s="361"/>
      <c r="D44" s="361"/>
      <c r="E44" s="364"/>
      <c r="F44" s="361"/>
      <c r="G44" s="367"/>
      <c r="H44" s="370"/>
      <c r="I44" s="373"/>
      <c r="J44" s="390"/>
      <c r="K44" s="373">
        <f>IF(NOT(ISERROR(MATCH(J44,_xlfn.ANCHORARRAY(E55),0))),I57&amp;"Por favor no seleccionar los criterios de impacto",J44)</f>
        <v>0</v>
      </c>
      <c r="L44" s="370"/>
      <c r="M44" s="373"/>
      <c r="N44" s="393"/>
      <c r="O44" s="106">
        <v>2</v>
      </c>
      <c r="P44" s="194" t="s">
        <v>213</v>
      </c>
      <c r="Q44" s="166" t="str">
        <f>IF(OR(R44="Preventivo",R44="Detectivo"),"Probabilidad",IF(R44="Correctivo","Impacto",""))</f>
        <v>Probabilidad</v>
      </c>
      <c r="R44" s="174" t="s">
        <v>166</v>
      </c>
      <c r="S44" s="174" t="s">
        <v>167</v>
      </c>
      <c r="T44" s="175" t="str">
        <f t="shared" ref="T44:T48" si="36">IF(AND(R44="Preventivo",S44="Automático"),"50%",IF(AND(R44="Preventivo",S44="Manual"),"40%",IF(AND(R44="Detectivo",S44="Automático"),"40%",IF(AND(R44="Detectivo",S44="Manual"),"30%",IF(AND(R44="Correctivo",S44="Automático"),"35%",IF(AND(R44="Correctivo",S44="Manual"),"25%",""))))))</f>
        <v>40%</v>
      </c>
      <c r="U44" s="174" t="s">
        <v>168</v>
      </c>
      <c r="V44" s="174" t="s">
        <v>169</v>
      </c>
      <c r="W44" s="174" t="s">
        <v>170</v>
      </c>
      <c r="X44" s="163">
        <f>IFERROR(IF(AND(Q43="Probabilidad",Q44="Probabilidad"),(Z43-(+Z43*T44)),IF(Q44="Probabilidad",(I43-(+I43*T44)),IF(Q44="Impacto",Z43,""))),"")</f>
        <v>0.216</v>
      </c>
      <c r="Y44" s="176" t="str">
        <f t="shared" si="1"/>
        <v>Baja</v>
      </c>
      <c r="Z44" s="177">
        <f t="shared" ref="Z44:Z48" si="37">+X44</f>
        <v>0.216</v>
      </c>
      <c r="AA44" s="176" t="str">
        <f t="shared" si="3"/>
        <v>Moderado</v>
      </c>
      <c r="AB44" s="177">
        <f>IFERROR(IF(AND(Q43="Impacto",Q44="Impacto"),(AB43-(+AB43*T44)),IF(Q44="Impacto",(M43-(+M43*T44)),IF(Q44="Probabilidad",AB43,""))),"")</f>
        <v>0.6</v>
      </c>
      <c r="AC44" s="178" t="str">
        <f t="shared" ref="AC44:AC45" si="38">IFERROR(IF(OR(AND(Y44="Muy Baja",AA44="Leve"),AND(Y44="Muy Baja",AA44="Menor"),AND(Y44="Baja",AA44="Leve")),"Bajo",IF(OR(AND(Y44="Muy baja",AA44="Moderado"),AND(Y44="Baja",AA44="Menor"),AND(Y44="Baja",AA44="Moderado"),AND(Y44="Media",AA44="Leve"),AND(Y44="Media",AA44="Menor"),AND(Y44="Media",AA44="Moderado"),AND(Y44="Alta",AA44="Leve"),AND(Y44="Alta",AA44="Menor")),"Moderado",IF(OR(AND(Y44="Muy Baja",AA44="Mayor"),AND(Y44="Baja",AA44="Mayor"),AND(Y44="Media",AA44="Mayor"),AND(Y44="Alta",AA44="Moderado"),AND(Y44="Alta",AA44="Mayor"),AND(Y44="Muy Alta",AA44="Leve"),AND(Y44="Muy Alta",AA44="Menor"),AND(Y44="Muy Alta",AA44="Moderado"),AND(Y44="Muy Alta",AA44="Mayor")),"Alto",IF(OR(AND(Y44="Muy Baja",AA44="Catastrófico"),AND(Y44="Baja",AA44="Catastrófico"),AND(Y44="Media",AA44="Catastrófico"),AND(Y44="Alta",AA44="Catastrófico"),AND(Y44="Muy Alta",AA44="Catastrófico")),"Extremo","")))),"")</f>
        <v>Moderado</v>
      </c>
      <c r="AD44" s="114" t="s">
        <v>171</v>
      </c>
      <c r="AE44" s="115" t="s">
        <v>214</v>
      </c>
      <c r="AF44" s="171" t="s">
        <v>212</v>
      </c>
      <c r="AG44" s="173">
        <v>45001</v>
      </c>
      <c r="AH44" s="173">
        <v>45275</v>
      </c>
      <c r="AI44" s="117"/>
      <c r="AJ44" s="115"/>
      <c r="AK44" s="116"/>
      <c r="AL44" s="8"/>
      <c r="AM44" s="8"/>
      <c r="AN44" s="8"/>
      <c r="AO44" s="8"/>
      <c r="AP44" s="8"/>
      <c r="AQ44" s="8"/>
      <c r="AR44" s="8"/>
      <c r="AS44" s="8"/>
      <c r="AT44" s="8"/>
      <c r="AU44" s="8"/>
      <c r="AV44" s="8"/>
      <c r="AW44" s="8"/>
      <c r="AX44" s="8"/>
      <c r="AY44" s="8"/>
      <c r="AZ44" s="8"/>
      <c r="BA44" s="8"/>
      <c r="BB44" s="8"/>
      <c r="BC44" s="8"/>
      <c r="BD44" s="8"/>
      <c r="BE44" s="8"/>
      <c r="BF44" s="8"/>
      <c r="BG44" s="8"/>
      <c r="BH44" s="8"/>
      <c r="BI44" s="8"/>
      <c r="BJ44" s="8"/>
      <c r="BK44" s="8"/>
      <c r="BL44" s="8"/>
      <c r="BM44" s="8"/>
      <c r="BN44" s="8"/>
      <c r="BO44" s="8"/>
      <c r="BP44" s="8"/>
      <c r="BQ44" s="8"/>
    </row>
    <row r="45" spans="1:69" ht="18" customHeight="1">
      <c r="A45" s="359"/>
      <c r="B45" s="361"/>
      <c r="C45" s="361"/>
      <c r="D45" s="361"/>
      <c r="E45" s="364"/>
      <c r="F45" s="361"/>
      <c r="G45" s="367"/>
      <c r="H45" s="370"/>
      <c r="I45" s="373"/>
      <c r="J45" s="390"/>
      <c r="K45" s="373">
        <f>IF(NOT(ISERROR(MATCH(J45,_xlfn.ANCHORARRAY(E56),0))),I58&amp;"Por favor no seleccionar los criterios de impacto",J45)</f>
        <v>0</v>
      </c>
      <c r="L45" s="370"/>
      <c r="M45" s="373"/>
      <c r="N45" s="393"/>
      <c r="O45" s="106">
        <v>3</v>
      </c>
      <c r="P45" s="185"/>
      <c r="Q45" s="107" t="str">
        <f>IF(OR(R45="Preventivo",R45="Detectivo"),"Probabilidad",IF(R45="Correctivo","Impacto",""))</f>
        <v/>
      </c>
      <c r="R45" s="108"/>
      <c r="S45" s="108"/>
      <c r="T45" s="109" t="str">
        <f t="shared" si="36"/>
        <v/>
      </c>
      <c r="U45" s="108"/>
      <c r="V45" s="108"/>
      <c r="W45" s="108"/>
      <c r="X45" s="110" t="str">
        <f>IFERROR(IF(AND(Q44="Probabilidad",Q45="Probabilidad"),(Z44-(+Z44*T45)),IF(AND(Q44="Impacto",Q45="Probabilidad"),(Z43-(+Z43*T45)),IF(Q45="Impacto",Z44,""))),"")</f>
        <v/>
      </c>
      <c r="Y45" s="111" t="str">
        <f t="shared" si="1"/>
        <v/>
      </c>
      <c r="Z45" s="112" t="str">
        <f t="shared" si="37"/>
        <v/>
      </c>
      <c r="AA45" s="111" t="str">
        <f t="shared" si="3"/>
        <v/>
      </c>
      <c r="AB45" s="112" t="str">
        <f>IFERROR(IF(AND(Q44="Impacto",Q45="Impacto"),(AB44-(+AB44*T45)),IF(AND(Q44="Probabilidad",Q45="Impacto"),(AB43-(+AB43*T45)),IF(Q45="Probabilidad",AB44,""))),"")</f>
        <v/>
      </c>
      <c r="AC45" s="113" t="str">
        <f t="shared" si="38"/>
        <v/>
      </c>
      <c r="AD45" s="114"/>
      <c r="AE45" s="115"/>
      <c r="AF45" s="116"/>
      <c r="AG45" s="117"/>
      <c r="AH45" s="117"/>
      <c r="AI45" s="117"/>
      <c r="AJ45" s="115"/>
      <c r="AK45" s="116"/>
      <c r="AL45" s="8"/>
      <c r="AM45" s="8"/>
      <c r="AN45" s="8"/>
      <c r="AO45" s="8"/>
      <c r="AP45" s="8"/>
      <c r="AQ45" s="8"/>
      <c r="AR45" s="8"/>
      <c r="AS45" s="8"/>
      <c r="AT45" s="8"/>
      <c r="AU45" s="8"/>
      <c r="AV45" s="8"/>
      <c r="AW45" s="8"/>
      <c r="AX45" s="8"/>
      <c r="AY45" s="8"/>
      <c r="AZ45" s="8"/>
      <c r="BA45" s="8"/>
      <c r="BB45" s="8"/>
      <c r="BC45" s="8"/>
      <c r="BD45" s="8"/>
      <c r="BE45" s="8"/>
      <c r="BF45" s="8"/>
      <c r="BG45" s="8"/>
      <c r="BH45" s="8"/>
      <c r="BI45" s="8"/>
      <c r="BJ45" s="8"/>
      <c r="BK45" s="8"/>
      <c r="BL45" s="8"/>
      <c r="BM45" s="8"/>
      <c r="BN45" s="8"/>
      <c r="BO45" s="8"/>
      <c r="BP45" s="8"/>
      <c r="BQ45" s="8"/>
    </row>
    <row r="46" spans="1:69" ht="18" customHeight="1">
      <c r="A46" s="359"/>
      <c r="B46" s="361"/>
      <c r="C46" s="361"/>
      <c r="D46" s="361"/>
      <c r="E46" s="364"/>
      <c r="F46" s="361"/>
      <c r="G46" s="367"/>
      <c r="H46" s="370"/>
      <c r="I46" s="373"/>
      <c r="J46" s="390"/>
      <c r="K46" s="373">
        <f>IF(NOT(ISERROR(MATCH(J46,_xlfn.ANCHORARRAY(E57),0))),I59&amp;"Por favor no seleccionar los criterios de impacto",J46)</f>
        <v>0</v>
      </c>
      <c r="L46" s="370"/>
      <c r="M46" s="373"/>
      <c r="N46" s="393"/>
      <c r="O46" s="106">
        <v>4</v>
      </c>
      <c r="P46" s="184"/>
      <c r="Q46" s="107" t="str">
        <f t="shared" ref="Q46:Q48" si="39">IF(OR(R46="Preventivo",R46="Detectivo"),"Probabilidad",IF(R46="Correctivo","Impacto",""))</f>
        <v/>
      </c>
      <c r="R46" s="108"/>
      <c r="S46" s="108"/>
      <c r="T46" s="109" t="str">
        <f t="shared" si="36"/>
        <v/>
      </c>
      <c r="U46" s="108"/>
      <c r="V46" s="108"/>
      <c r="W46" s="108"/>
      <c r="X46" s="110" t="str">
        <f t="shared" ref="X46:X48" si="40">IFERROR(IF(AND(Q45="Probabilidad",Q46="Probabilidad"),(Z45-(+Z45*T46)),IF(AND(Q45="Impacto",Q46="Probabilidad"),(Z44-(+Z44*T46)),IF(Q46="Impacto",Z45,""))),"")</f>
        <v/>
      </c>
      <c r="Y46" s="111" t="str">
        <f t="shared" si="1"/>
        <v/>
      </c>
      <c r="Z46" s="112" t="str">
        <f t="shared" si="37"/>
        <v/>
      </c>
      <c r="AA46" s="111" t="str">
        <f t="shared" si="3"/>
        <v/>
      </c>
      <c r="AB46" s="112" t="str">
        <f t="shared" ref="AB46:AB48" si="41">IFERROR(IF(AND(Q45="Impacto",Q46="Impacto"),(AB45-(+AB45*T46)),IF(AND(Q45="Probabilidad",Q46="Impacto"),(AB44-(+AB44*T46)),IF(Q46="Probabilidad",AB45,""))),"")</f>
        <v/>
      </c>
      <c r="AC46" s="113" t="str">
        <f>IFERROR(IF(OR(AND(Y46="Muy Baja",AA46="Leve"),AND(Y46="Muy Baja",AA46="Menor"),AND(Y46="Baja",AA46="Leve")),"Bajo",IF(OR(AND(Y46="Muy baja",AA46="Moderado"),AND(Y46="Baja",AA46="Menor"),AND(Y46="Baja",AA46="Moderado"),AND(Y46="Media",AA46="Leve"),AND(Y46="Media",AA46="Menor"),AND(Y46="Media",AA46="Moderado"),AND(Y46="Alta",AA46="Leve"),AND(Y46="Alta",AA46="Menor")),"Moderado",IF(OR(AND(Y46="Muy Baja",AA46="Mayor"),AND(Y46="Baja",AA46="Mayor"),AND(Y46="Media",AA46="Mayor"),AND(Y46="Alta",AA46="Moderado"),AND(Y46="Alta",AA46="Mayor"),AND(Y46="Muy Alta",AA46="Leve"),AND(Y46="Muy Alta",AA46="Menor"),AND(Y46="Muy Alta",AA46="Moderado"),AND(Y46="Muy Alta",AA46="Mayor")),"Alto",IF(OR(AND(Y46="Muy Baja",AA46="Catastrófico"),AND(Y46="Baja",AA46="Catastrófico"),AND(Y46="Media",AA46="Catastrófico"),AND(Y46="Alta",AA46="Catastrófico"),AND(Y46="Muy Alta",AA46="Catastrófico")),"Extremo","")))),"")</f>
        <v/>
      </c>
      <c r="AD46" s="114"/>
      <c r="AE46" s="115"/>
      <c r="AF46" s="116"/>
      <c r="AG46" s="117"/>
      <c r="AH46" s="117"/>
      <c r="AI46" s="117"/>
      <c r="AJ46" s="115"/>
      <c r="AK46" s="116"/>
      <c r="AL46" s="8"/>
      <c r="AM46" s="8"/>
      <c r="AN46" s="8"/>
      <c r="AO46" s="8"/>
      <c r="AP46" s="8"/>
      <c r="AQ46" s="8"/>
      <c r="AR46" s="8"/>
      <c r="AS46" s="8"/>
      <c r="AT46" s="8"/>
      <c r="AU46" s="8"/>
      <c r="AV46" s="8"/>
      <c r="AW46" s="8"/>
      <c r="AX46" s="8"/>
      <c r="AY46" s="8"/>
      <c r="AZ46" s="8"/>
      <c r="BA46" s="8"/>
      <c r="BB46" s="8"/>
      <c r="BC46" s="8"/>
      <c r="BD46" s="8"/>
      <c r="BE46" s="8"/>
      <c r="BF46" s="8"/>
      <c r="BG46" s="8"/>
      <c r="BH46" s="8"/>
      <c r="BI46" s="8"/>
      <c r="BJ46" s="8"/>
      <c r="BK46" s="8"/>
      <c r="BL46" s="8"/>
      <c r="BM46" s="8"/>
      <c r="BN46" s="8"/>
      <c r="BO46" s="8"/>
      <c r="BP46" s="8"/>
      <c r="BQ46" s="8"/>
    </row>
    <row r="47" spans="1:69" ht="18" customHeight="1">
      <c r="A47" s="359"/>
      <c r="B47" s="361"/>
      <c r="C47" s="361"/>
      <c r="D47" s="361"/>
      <c r="E47" s="364"/>
      <c r="F47" s="361"/>
      <c r="G47" s="367"/>
      <c r="H47" s="370"/>
      <c r="I47" s="373"/>
      <c r="J47" s="390"/>
      <c r="K47" s="373">
        <f>IF(NOT(ISERROR(MATCH(J47,_xlfn.ANCHORARRAY(E58),0))),I60&amp;"Por favor no seleccionar los criterios de impacto",J47)</f>
        <v>0</v>
      </c>
      <c r="L47" s="370"/>
      <c r="M47" s="373"/>
      <c r="N47" s="393"/>
      <c r="O47" s="106">
        <v>5</v>
      </c>
      <c r="P47" s="184"/>
      <c r="Q47" s="107" t="str">
        <f t="shared" si="39"/>
        <v/>
      </c>
      <c r="R47" s="108"/>
      <c r="S47" s="108"/>
      <c r="T47" s="109" t="str">
        <f t="shared" si="36"/>
        <v/>
      </c>
      <c r="U47" s="108"/>
      <c r="V47" s="108"/>
      <c r="W47" s="108"/>
      <c r="X47" s="110" t="str">
        <f t="shared" si="40"/>
        <v/>
      </c>
      <c r="Y47" s="111" t="str">
        <f t="shared" si="1"/>
        <v/>
      </c>
      <c r="Z47" s="112" t="str">
        <f t="shared" si="37"/>
        <v/>
      </c>
      <c r="AA47" s="111" t="str">
        <f t="shared" si="3"/>
        <v/>
      </c>
      <c r="AB47" s="112" t="str">
        <f t="shared" si="41"/>
        <v/>
      </c>
      <c r="AC47" s="113" t="str">
        <f t="shared" ref="AC47" si="42">IFERROR(IF(OR(AND(Y47="Muy Baja",AA47="Leve"),AND(Y47="Muy Baja",AA47="Menor"),AND(Y47="Baja",AA47="Leve")),"Bajo",IF(OR(AND(Y47="Muy baja",AA47="Moderado"),AND(Y47="Baja",AA47="Menor"),AND(Y47="Baja",AA47="Moderado"),AND(Y47="Media",AA47="Leve"),AND(Y47="Media",AA47="Menor"),AND(Y47="Media",AA47="Moderado"),AND(Y47="Alta",AA47="Leve"),AND(Y47="Alta",AA47="Menor")),"Moderado",IF(OR(AND(Y47="Muy Baja",AA47="Mayor"),AND(Y47="Baja",AA47="Mayor"),AND(Y47="Media",AA47="Mayor"),AND(Y47="Alta",AA47="Moderado"),AND(Y47="Alta",AA47="Mayor"),AND(Y47="Muy Alta",AA47="Leve"),AND(Y47="Muy Alta",AA47="Menor"),AND(Y47="Muy Alta",AA47="Moderado"),AND(Y47="Muy Alta",AA47="Mayor")),"Alto",IF(OR(AND(Y47="Muy Baja",AA47="Catastrófico"),AND(Y47="Baja",AA47="Catastrófico"),AND(Y47="Media",AA47="Catastrófico"),AND(Y47="Alta",AA47="Catastrófico"),AND(Y47="Muy Alta",AA47="Catastrófico")),"Extremo","")))),"")</f>
        <v/>
      </c>
      <c r="AD47" s="114"/>
      <c r="AE47" s="115"/>
      <c r="AF47" s="116"/>
      <c r="AG47" s="117"/>
      <c r="AH47" s="117"/>
      <c r="AI47" s="117"/>
      <c r="AJ47" s="115"/>
      <c r="AK47" s="116"/>
      <c r="AL47" s="8"/>
      <c r="AM47" s="8"/>
      <c r="AN47" s="8"/>
      <c r="AO47" s="8"/>
      <c r="AP47" s="8"/>
      <c r="AQ47" s="8"/>
      <c r="AR47" s="8"/>
      <c r="AS47" s="8"/>
      <c r="AT47" s="8"/>
      <c r="AU47" s="8"/>
      <c r="AV47" s="8"/>
      <c r="AW47" s="8"/>
      <c r="AX47" s="8"/>
      <c r="AY47" s="8"/>
      <c r="AZ47" s="8"/>
      <c r="BA47" s="8"/>
      <c r="BB47" s="8"/>
      <c r="BC47" s="8"/>
      <c r="BD47" s="8"/>
      <c r="BE47" s="8"/>
      <c r="BF47" s="8"/>
      <c r="BG47" s="8"/>
      <c r="BH47" s="8"/>
      <c r="BI47" s="8"/>
      <c r="BJ47" s="8"/>
      <c r="BK47" s="8"/>
      <c r="BL47" s="8"/>
      <c r="BM47" s="8"/>
      <c r="BN47" s="8"/>
      <c r="BO47" s="8"/>
      <c r="BP47" s="8"/>
      <c r="BQ47" s="8"/>
    </row>
    <row r="48" spans="1:69" ht="18" customHeight="1">
      <c r="A48" s="345"/>
      <c r="B48" s="362"/>
      <c r="C48" s="362"/>
      <c r="D48" s="362"/>
      <c r="E48" s="365"/>
      <c r="F48" s="362"/>
      <c r="G48" s="368"/>
      <c r="H48" s="371"/>
      <c r="I48" s="374"/>
      <c r="J48" s="391"/>
      <c r="K48" s="374">
        <f>IF(NOT(ISERROR(MATCH(J48,_xlfn.ANCHORARRAY(E59),0))),I61&amp;"Por favor no seleccionar los criterios de impacto",J48)</f>
        <v>0</v>
      </c>
      <c r="L48" s="371"/>
      <c r="M48" s="374"/>
      <c r="N48" s="394"/>
      <c r="O48" s="106">
        <v>6</v>
      </c>
      <c r="P48" s="184"/>
      <c r="Q48" s="107" t="str">
        <f t="shared" si="39"/>
        <v/>
      </c>
      <c r="R48" s="108"/>
      <c r="S48" s="108"/>
      <c r="T48" s="109" t="str">
        <f t="shared" si="36"/>
        <v/>
      </c>
      <c r="U48" s="108"/>
      <c r="V48" s="108"/>
      <c r="W48" s="108"/>
      <c r="X48" s="110" t="str">
        <f t="shared" si="40"/>
        <v/>
      </c>
      <c r="Y48" s="111" t="str">
        <f t="shared" si="1"/>
        <v/>
      </c>
      <c r="Z48" s="112" t="str">
        <f t="shared" si="37"/>
        <v/>
      </c>
      <c r="AA48" s="111" t="str">
        <f>IFERROR(IF(AB48="","",IF(AB48&lt;=0.2,"Leve",IF(AB48&lt;=0.4,"Menor",IF(AB48&lt;=0.6,"Moderado",IF(AB48&lt;=0.8,"Mayor","Catastrófico"))))),"")</f>
        <v/>
      </c>
      <c r="AB48" s="112" t="str">
        <f t="shared" si="41"/>
        <v/>
      </c>
      <c r="AC48" s="113" t="str">
        <f>IFERROR(IF(OR(AND(Y48="Muy Baja",AA48="Leve"),AND(Y48="Muy Baja",AA48="Menor"),AND(Y48="Baja",AA48="Leve")),"Bajo",IF(OR(AND(Y48="Muy baja",AA48="Moderado"),AND(Y48="Baja",AA48="Menor"),AND(Y48="Baja",AA48="Moderado"),AND(Y48="Media",AA48="Leve"),AND(Y48="Media",AA48="Menor"),AND(Y48="Media",AA48="Moderado"),AND(Y48="Alta",AA48="Leve"),AND(Y48="Alta",AA48="Menor")),"Moderado",IF(OR(AND(Y48="Muy Baja",AA48="Mayor"),AND(Y48="Baja",AA48="Mayor"),AND(Y48="Media",AA48="Mayor"),AND(Y48="Alta",AA48="Moderado"),AND(Y48="Alta",AA48="Mayor"),AND(Y48="Muy Alta",AA48="Leve"),AND(Y48="Muy Alta",AA48="Menor"),AND(Y48="Muy Alta",AA48="Moderado"),AND(Y48="Muy Alta",AA48="Mayor")),"Alto",IF(OR(AND(Y48="Muy Baja",AA48="Catastrófico"),AND(Y48="Baja",AA48="Catastrófico"),AND(Y48="Media",AA48="Catastrófico"),AND(Y48="Alta",AA48="Catastrófico"),AND(Y48="Muy Alta",AA48="Catastrófico")),"Extremo","")))),"")</f>
        <v/>
      </c>
      <c r="AD48" s="114"/>
      <c r="AE48" s="115"/>
      <c r="AF48" s="116"/>
      <c r="AG48" s="117"/>
      <c r="AH48" s="117"/>
      <c r="AI48" s="117"/>
      <c r="AJ48" s="115"/>
      <c r="AK48" s="116"/>
      <c r="AL48" s="8"/>
      <c r="AM48" s="8"/>
      <c r="AN48" s="8"/>
      <c r="AO48" s="8"/>
      <c r="AP48" s="8"/>
      <c r="AQ48" s="8"/>
      <c r="AR48" s="8"/>
      <c r="AS48" s="8"/>
      <c r="AT48" s="8"/>
      <c r="AU48" s="8"/>
      <c r="AV48" s="8"/>
      <c r="AW48" s="8"/>
      <c r="AX48" s="8"/>
      <c r="AY48" s="8"/>
      <c r="AZ48" s="8"/>
      <c r="BA48" s="8"/>
      <c r="BB48" s="8"/>
      <c r="BC48" s="8"/>
      <c r="BD48" s="8"/>
      <c r="BE48" s="8"/>
      <c r="BF48" s="8"/>
      <c r="BG48" s="8"/>
      <c r="BH48" s="8"/>
      <c r="BI48" s="8"/>
      <c r="BJ48" s="8"/>
      <c r="BK48" s="8"/>
      <c r="BL48" s="8"/>
      <c r="BM48" s="8"/>
      <c r="BN48" s="8"/>
      <c r="BO48" s="8"/>
      <c r="BP48" s="8"/>
      <c r="BQ48" s="8"/>
    </row>
    <row r="49" spans="1:69" ht="80.25" customHeight="1">
      <c r="A49" s="344">
        <v>7</v>
      </c>
      <c r="B49" s="360" t="s">
        <v>159</v>
      </c>
      <c r="C49" s="360" t="s">
        <v>207</v>
      </c>
      <c r="D49" s="360" t="s">
        <v>215</v>
      </c>
      <c r="E49" s="363" t="s">
        <v>216</v>
      </c>
      <c r="F49" s="360" t="s">
        <v>163</v>
      </c>
      <c r="G49" s="366">
        <v>4</v>
      </c>
      <c r="H49" s="369" t="str">
        <f>IF(G49&lt;=0,"",IF(G49&lt;=2,"Muy Baja",IF(G49&lt;=24,"Baja",IF(G49&lt;=500,"Media",IF(G49&lt;=5000,"Alta","Muy Alta")))))</f>
        <v>Baja</v>
      </c>
      <c r="I49" s="372">
        <f>IF(H49="","",IF(H49="Muy Baja",0.2,IF(H49="Baja",0.4,IF(H49="Media",0.6,IF(H49="Alta",0.8,IF(H49="Muy Alta",1,))))))</f>
        <v>0.4</v>
      </c>
      <c r="J49" s="389" t="s">
        <v>179</v>
      </c>
      <c r="K49" s="372" t="str">
        <f>IF(NOT(ISERROR(MATCH(J49,'Tabla Impacto'!$B$221:$B$223,0))),'Tabla Impacto'!$F$223&amp;"Por favor no seleccionar los criterios de impacto(Afectación Económica o presupuestal y Pérdida Reputacional)",J49)</f>
        <v xml:space="preserve">     El riesgo afecta la imagen de la entidad con algunos usuarios de relevancia frente al logro de los objetivos</v>
      </c>
      <c r="L49" s="369" t="str">
        <f>IF(OR(K49='Tabla Impacto'!$C$11,K49='Tabla Impacto'!$D$11),"Leve",IF(OR(K49='Tabla Impacto'!$C$12,K49='Tabla Impacto'!$D$12),"Menor",IF(OR(K49='Tabla Impacto'!$C$13,K49='Tabla Impacto'!$D$13),"Moderado",IF(OR(K49='Tabla Impacto'!$C$14,K49='Tabla Impacto'!$D$14),"Mayor",IF(OR(K49='Tabla Impacto'!$C$15,K49='Tabla Impacto'!$D$15),"Catastrófico","")))))</f>
        <v>Moderado</v>
      </c>
      <c r="M49" s="372">
        <f>IF(L49="","",IF(L49="Leve",0.2,IF(L49="Menor",0.4,IF(L49="Moderado",0.6,IF(L49="Mayor",0.8,IF(L49="Catastrófico",1,))))))</f>
        <v>0.6</v>
      </c>
      <c r="N49" s="392" t="str">
        <f>IF(OR(AND(H49="Muy Baja",L49="Leve"),AND(H49="Muy Baja",L49="Menor"),AND(H49="Baja",L49="Leve")),"Bajo",IF(OR(AND(H49="Muy baja",L49="Moderado"),AND(H49="Baja",L49="Menor"),AND(H49="Baja",L49="Moderado"),AND(H49="Media",L49="Leve"),AND(H49="Media",L49="Menor"),AND(H49="Media",L49="Moderado"),AND(H49="Alta",L49="Leve"),AND(H49="Alta",L49="Menor")),"Moderado",IF(OR(AND(H49="Muy Baja",L49="Mayor"),AND(H49="Baja",L49="Mayor"),AND(H49="Media",L49="Mayor"),AND(H49="Alta",L49="Moderado"),AND(H49="Alta",L49="Mayor"),AND(H49="Muy Alta",L49="Leve"),AND(H49="Muy Alta",L49="Menor"),AND(H49="Muy Alta",L49="Moderado"),AND(H49="Muy Alta",L49="Mayor")),"Alto",IF(OR(AND(H49="Muy Baja",L49="Catastrófico"),AND(H49="Baja",L49="Catastrófico"),AND(H49="Media",L49="Catastrófico"),AND(H49="Alta",L49="Catastrófico"),AND(H49="Muy Alta",L49="Catastrófico")),"Extremo",""))))</f>
        <v>Moderado</v>
      </c>
      <c r="O49" s="106">
        <v>1</v>
      </c>
      <c r="P49" s="184" t="s">
        <v>217</v>
      </c>
      <c r="Q49" s="166" t="str">
        <f>IF(OR(R49="Preventivo",R49="Detectivo"),"Probabilidad",IF(R49="Correctivo","Impacto",""))</f>
        <v>Probabilidad</v>
      </c>
      <c r="R49" s="174" t="s">
        <v>166</v>
      </c>
      <c r="S49" s="174" t="s">
        <v>167</v>
      </c>
      <c r="T49" s="175" t="str">
        <f>IF(AND(R49="Preventivo",S49="Automático"),"50%",IF(AND(R49="Preventivo",S49="Manual"),"40%",IF(AND(R49="Detectivo",S49="Automático"),"40%",IF(AND(R49="Detectivo",S49="Manual"),"30%",IF(AND(R49="Correctivo",S49="Automático"),"35%",IF(AND(R49="Correctivo",S49="Manual"),"25%",""))))))</f>
        <v>40%</v>
      </c>
      <c r="U49" s="174" t="s">
        <v>168</v>
      </c>
      <c r="V49" s="174" t="s">
        <v>169</v>
      </c>
      <c r="W49" s="174" t="s">
        <v>170</v>
      </c>
      <c r="X49" s="163">
        <f>IFERROR(IF(Q49="Probabilidad",(I49-(+I49*T49)),IF(Q49="Impacto",I49,"")),"")</f>
        <v>0.24</v>
      </c>
      <c r="Y49" s="176" t="str">
        <f>IFERROR(IF(X49="","",IF(X49&lt;=0.2,"Muy Baja",IF(X49&lt;=0.4,"Baja",IF(X49&lt;=0.6,"Media",IF(X49&lt;=0.8,"Alta","Muy Alta"))))),"")</f>
        <v>Baja</v>
      </c>
      <c r="Z49" s="177">
        <f>+X49</f>
        <v>0.24</v>
      </c>
      <c r="AA49" s="176" t="str">
        <f>IFERROR(IF(AB49="","",IF(AB49&lt;=0.2,"Leve",IF(AB49&lt;=0.4,"Menor",IF(AB49&lt;=0.6,"Moderado",IF(AB49&lt;=0.8,"Mayor","Catastrófico"))))),"")</f>
        <v>Moderado</v>
      </c>
      <c r="AB49" s="177">
        <f>IFERROR(IF(Q49="Impacto",(M49-(+M49*T49)),IF(Q49="Probabilidad",M49,"")),"")</f>
        <v>0.6</v>
      </c>
      <c r="AC49" s="178" t="str">
        <f>IFERROR(IF(OR(AND(Y49="Muy Baja",AA49="Leve"),AND(Y49="Muy Baja",AA49="Menor"),AND(Y49="Baja",AA49="Leve")),"Bajo",IF(OR(AND(Y49="Muy baja",AA49="Moderado"),AND(Y49="Baja",AA49="Menor"),AND(Y49="Baja",AA49="Moderado"),AND(Y49="Media",AA49="Leve"),AND(Y49="Media",AA49="Menor"),AND(Y49="Media",AA49="Moderado"),AND(Y49="Alta",AA49="Leve"),AND(Y49="Alta",AA49="Menor")),"Moderado",IF(OR(AND(Y49="Muy Baja",AA49="Mayor"),AND(Y49="Baja",AA49="Mayor"),AND(Y49="Media",AA49="Mayor"),AND(Y49="Alta",AA49="Moderado"),AND(Y49="Alta",AA49="Mayor"),AND(Y49="Muy Alta",AA49="Leve"),AND(Y49="Muy Alta",AA49="Menor"),AND(Y49="Muy Alta",AA49="Moderado"),AND(Y49="Muy Alta",AA49="Mayor")),"Alto",IF(OR(AND(Y49="Muy Baja",AA49="Catastrófico"),AND(Y49="Baja",AA49="Catastrófico"),AND(Y49="Media",AA49="Catastrófico"),AND(Y49="Alta",AA49="Catastrófico"),AND(Y49="Muy Alta",AA49="Catastrófico")),"Extremo","")))),"")</f>
        <v>Moderado</v>
      </c>
      <c r="AD49" s="179" t="s">
        <v>171</v>
      </c>
      <c r="AE49" s="171" t="s">
        <v>218</v>
      </c>
      <c r="AF49" s="171" t="s">
        <v>219</v>
      </c>
      <c r="AG49" s="173">
        <v>45001</v>
      </c>
      <c r="AH49" s="173">
        <v>45275</v>
      </c>
      <c r="AI49" s="117"/>
      <c r="AJ49" s="115"/>
      <c r="AK49" s="116"/>
      <c r="AL49" s="8"/>
      <c r="AM49" s="8"/>
      <c r="AN49" s="8"/>
      <c r="AO49" s="8"/>
      <c r="AP49" s="8"/>
      <c r="AQ49" s="8"/>
      <c r="AR49" s="8"/>
      <c r="AS49" s="8"/>
      <c r="AT49" s="8"/>
      <c r="AU49" s="8"/>
      <c r="AV49" s="8"/>
      <c r="AW49" s="8"/>
      <c r="AX49" s="8"/>
      <c r="AY49" s="8"/>
      <c r="AZ49" s="8"/>
      <c r="BA49" s="8"/>
      <c r="BB49" s="8"/>
      <c r="BC49" s="8"/>
      <c r="BD49" s="8"/>
      <c r="BE49" s="8"/>
      <c r="BF49" s="8"/>
      <c r="BG49" s="8"/>
      <c r="BH49" s="8"/>
      <c r="BI49" s="8"/>
      <c r="BJ49" s="8"/>
      <c r="BK49" s="8"/>
      <c r="BL49" s="8"/>
      <c r="BM49" s="8"/>
      <c r="BN49" s="8"/>
      <c r="BO49" s="8"/>
      <c r="BP49" s="8"/>
      <c r="BQ49" s="8"/>
    </row>
    <row r="50" spans="1:69" ht="18" customHeight="1">
      <c r="A50" s="359"/>
      <c r="B50" s="361"/>
      <c r="C50" s="361"/>
      <c r="D50" s="361"/>
      <c r="E50" s="364"/>
      <c r="F50" s="361"/>
      <c r="G50" s="367"/>
      <c r="H50" s="370"/>
      <c r="I50" s="373"/>
      <c r="J50" s="390"/>
      <c r="K50" s="373">
        <f>IF(NOT(ISERROR(MATCH(J50,_xlfn.ANCHORARRAY(E61),0))),I63&amp;"Por favor no seleccionar los criterios de impacto",J50)</f>
        <v>0</v>
      </c>
      <c r="L50" s="370"/>
      <c r="M50" s="373"/>
      <c r="N50" s="393"/>
      <c r="O50" s="106">
        <v>2</v>
      </c>
      <c r="P50" s="184"/>
      <c r="Q50" s="166" t="str">
        <f>IF(OR(R50="Preventivo",R50="Detectivo"),"Probabilidad",IF(R50="Correctivo","Impacto",""))</f>
        <v/>
      </c>
      <c r="R50" s="174"/>
      <c r="S50" s="174"/>
      <c r="T50" s="175" t="str">
        <f t="shared" ref="T50:T54" si="43">IF(AND(R50="Preventivo",S50="Automático"),"50%",IF(AND(R50="Preventivo",S50="Manual"),"40%",IF(AND(R50="Detectivo",S50="Automático"),"40%",IF(AND(R50="Detectivo",S50="Manual"),"30%",IF(AND(R50="Correctivo",S50="Automático"),"35%",IF(AND(R50="Correctivo",S50="Manual"),"25%",""))))))</f>
        <v/>
      </c>
      <c r="U50" s="174"/>
      <c r="V50" s="174"/>
      <c r="W50" s="174"/>
      <c r="X50" s="163" t="str">
        <f>IFERROR(IF(AND(Q49="Probabilidad",Q50="Probabilidad"),(Z49-(+Z49*T50)),IF(Q50="Probabilidad",(I49-(+I49*T50)),IF(Q50="Impacto",Z49,""))),"")</f>
        <v/>
      </c>
      <c r="Y50" s="176" t="str">
        <f t="shared" si="1"/>
        <v/>
      </c>
      <c r="Z50" s="177" t="str">
        <f t="shared" ref="Z50:Z54" si="44">+X50</f>
        <v/>
      </c>
      <c r="AA50" s="176" t="str">
        <f t="shared" si="3"/>
        <v/>
      </c>
      <c r="AB50" s="177" t="str">
        <f>IFERROR(IF(AND(Q49="Impacto",Q50="Impacto"),(AB49-(+AB49*T50)),IF(Q50="Impacto",(M49-(+M49*T50)),IF(Q50="Probabilidad",AB49,""))),"")</f>
        <v/>
      </c>
      <c r="AC50" s="178" t="str">
        <f t="shared" ref="AC50:AC51" si="45">IFERROR(IF(OR(AND(Y50="Muy Baja",AA50="Leve"),AND(Y50="Muy Baja",AA50="Menor"),AND(Y50="Baja",AA50="Leve")),"Bajo",IF(OR(AND(Y50="Muy baja",AA50="Moderado"),AND(Y50="Baja",AA50="Menor"),AND(Y50="Baja",AA50="Moderado"),AND(Y50="Media",AA50="Leve"),AND(Y50="Media",AA50="Menor"),AND(Y50="Media",AA50="Moderado"),AND(Y50="Alta",AA50="Leve"),AND(Y50="Alta",AA50="Menor")),"Moderado",IF(OR(AND(Y50="Muy Baja",AA50="Mayor"),AND(Y50="Baja",AA50="Mayor"),AND(Y50="Media",AA50="Mayor"),AND(Y50="Alta",AA50="Moderado"),AND(Y50="Alta",AA50="Mayor"),AND(Y50="Muy Alta",AA50="Leve"),AND(Y50="Muy Alta",AA50="Menor"),AND(Y50="Muy Alta",AA50="Moderado"),AND(Y50="Muy Alta",AA50="Mayor")),"Alto",IF(OR(AND(Y50="Muy Baja",AA50="Catastrófico"),AND(Y50="Baja",AA50="Catastrófico"),AND(Y50="Media",AA50="Catastrófico"),AND(Y50="Alta",AA50="Catastrófico"),AND(Y50="Muy Alta",AA50="Catastrófico")),"Extremo","")))),"")</f>
        <v/>
      </c>
      <c r="AD50" s="179"/>
      <c r="AE50" s="115"/>
      <c r="AF50" s="116"/>
      <c r="AG50" s="117"/>
      <c r="AH50" s="117"/>
      <c r="AI50" s="117"/>
      <c r="AJ50" s="115"/>
      <c r="AK50" s="116"/>
      <c r="AL50" s="8"/>
      <c r="AM50" s="8"/>
      <c r="AN50" s="8"/>
      <c r="AO50" s="8"/>
      <c r="AP50" s="8"/>
      <c r="AQ50" s="8"/>
      <c r="AR50" s="8"/>
      <c r="AS50" s="8"/>
      <c r="AT50" s="8"/>
      <c r="AU50" s="8"/>
      <c r="AV50" s="8"/>
      <c r="AW50" s="8"/>
      <c r="AX50" s="8"/>
      <c r="AY50" s="8"/>
      <c r="AZ50" s="8"/>
      <c r="BA50" s="8"/>
      <c r="BB50" s="8"/>
      <c r="BC50" s="8"/>
      <c r="BD50" s="8"/>
      <c r="BE50" s="8"/>
      <c r="BF50" s="8"/>
      <c r="BG50" s="8"/>
      <c r="BH50" s="8"/>
      <c r="BI50" s="8"/>
      <c r="BJ50" s="8"/>
      <c r="BK50" s="8"/>
      <c r="BL50" s="8"/>
      <c r="BM50" s="8"/>
      <c r="BN50" s="8"/>
      <c r="BO50" s="8"/>
      <c r="BP50" s="8"/>
      <c r="BQ50" s="8"/>
    </row>
    <row r="51" spans="1:69" ht="18" customHeight="1">
      <c r="A51" s="359"/>
      <c r="B51" s="361"/>
      <c r="C51" s="361"/>
      <c r="D51" s="361"/>
      <c r="E51" s="364"/>
      <c r="F51" s="361"/>
      <c r="G51" s="367"/>
      <c r="H51" s="370"/>
      <c r="I51" s="373"/>
      <c r="J51" s="390"/>
      <c r="K51" s="373">
        <f>IF(NOT(ISERROR(MATCH(J51,_xlfn.ANCHORARRAY(E62),0))),I64&amp;"Por favor no seleccionar los criterios de impacto",J51)</f>
        <v>0</v>
      </c>
      <c r="L51" s="370"/>
      <c r="M51" s="373"/>
      <c r="N51" s="393"/>
      <c r="O51" s="106">
        <v>3</v>
      </c>
      <c r="P51" s="185"/>
      <c r="Q51" s="107" t="str">
        <f>IF(OR(R51="Preventivo",R51="Detectivo"),"Probabilidad",IF(R51="Correctivo","Impacto",""))</f>
        <v/>
      </c>
      <c r="R51" s="108"/>
      <c r="S51" s="108"/>
      <c r="T51" s="109" t="str">
        <f t="shared" si="43"/>
        <v/>
      </c>
      <c r="U51" s="108"/>
      <c r="V51" s="108"/>
      <c r="W51" s="108"/>
      <c r="X51" s="110" t="str">
        <f>IFERROR(IF(AND(Q50="Probabilidad",Q51="Probabilidad"),(Z50-(+Z50*T51)),IF(AND(Q50="Impacto",Q51="Probabilidad"),(Z49-(+Z49*T51)),IF(Q51="Impacto",Z50,""))),"")</f>
        <v/>
      </c>
      <c r="Y51" s="111" t="str">
        <f t="shared" si="1"/>
        <v/>
      </c>
      <c r="Z51" s="112" t="str">
        <f t="shared" si="44"/>
        <v/>
      </c>
      <c r="AA51" s="111" t="str">
        <f t="shared" si="3"/>
        <v/>
      </c>
      <c r="AB51" s="112" t="str">
        <f>IFERROR(IF(AND(Q50="Impacto",Q51="Impacto"),(AB50-(+AB50*T51)),IF(AND(Q50="Probabilidad",Q51="Impacto"),(AB49-(+AB49*T51)),IF(Q51="Probabilidad",AB50,""))),"")</f>
        <v/>
      </c>
      <c r="AC51" s="113" t="str">
        <f t="shared" si="45"/>
        <v/>
      </c>
      <c r="AD51" s="114"/>
      <c r="AE51" s="115"/>
      <c r="AF51" s="116"/>
      <c r="AG51" s="117"/>
      <c r="AH51" s="117"/>
      <c r="AI51" s="117"/>
      <c r="AJ51" s="115"/>
      <c r="AK51" s="116"/>
      <c r="AL51" s="8"/>
      <c r="AM51" s="8"/>
      <c r="AN51" s="8"/>
      <c r="AO51" s="8"/>
      <c r="AP51" s="8"/>
      <c r="AQ51" s="8"/>
      <c r="AR51" s="8"/>
      <c r="AS51" s="8"/>
      <c r="AT51" s="8"/>
      <c r="AU51" s="8"/>
      <c r="AV51" s="8"/>
      <c r="AW51" s="8"/>
      <c r="AX51" s="8"/>
      <c r="AY51" s="8"/>
      <c r="AZ51" s="8"/>
      <c r="BA51" s="8"/>
      <c r="BB51" s="8"/>
      <c r="BC51" s="8"/>
      <c r="BD51" s="8"/>
      <c r="BE51" s="8"/>
      <c r="BF51" s="8"/>
      <c r="BG51" s="8"/>
      <c r="BH51" s="8"/>
      <c r="BI51" s="8"/>
      <c r="BJ51" s="8"/>
      <c r="BK51" s="8"/>
      <c r="BL51" s="8"/>
      <c r="BM51" s="8"/>
      <c r="BN51" s="8"/>
      <c r="BO51" s="8"/>
      <c r="BP51" s="8"/>
      <c r="BQ51" s="8"/>
    </row>
    <row r="52" spans="1:69" ht="18" customHeight="1">
      <c r="A52" s="359"/>
      <c r="B52" s="361"/>
      <c r="C52" s="361"/>
      <c r="D52" s="361"/>
      <c r="E52" s="364"/>
      <c r="F52" s="361"/>
      <c r="G52" s="367"/>
      <c r="H52" s="370"/>
      <c r="I52" s="373"/>
      <c r="J52" s="390"/>
      <c r="K52" s="373">
        <f>IF(NOT(ISERROR(MATCH(J52,_xlfn.ANCHORARRAY(E63),0))),I65&amp;"Por favor no seleccionar los criterios de impacto",J52)</f>
        <v>0</v>
      </c>
      <c r="L52" s="370"/>
      <c r="M52" s="373"/>
      <c r="N52" s="393"/>
      <c r="O52" s="106">
        <v>4</v>
      </c>
      <c r="P52" s="184"/>
      <c r="Q52" s="107" t="str">
        <f t="shared" ref="Q52:Q55" si="46">IF(OR(R52="Preventivo",R52="Detectivo"),"Probabilidad",IF(R52="Correctivo","Impacto",""))</f>
        <v/>
      </c>
      <c r="R52" s="108"/>
      <c r="S52" s="108"/>
      <c r="T52" s="109" t="str">
        <f t="shared" si="43"/>
        <v/>
      </c>
      <c r="U52" s="108"/>
      <c r="V52" s="108"/>
      <c r="W52" s="108"/>
      <c r="X52" s="110" t="str">
        <f t="shared" ref="X52:X54" si="47">IFERROR(IF(AND(Q51="Probabilidad",Q52="Probabilidad"),(Z51-(+Z51*T52)),IF(AND(Q51="Impacto",Q52="Probabilidad"),(Z50-(+Z50*T52)),IF(Q52="Impacto",Z51,""))),"")</f>
        <v/>
      </c>
      <c r="Y52" s="111" t="str">
        <f t="shared" si="1"/>
        <v/>
      </c>
      <c r="Z52" s="112" t="str">
        <f t="shared" si="44"/>
        <v/>
      </c>
      <c r="AA52" s="111" t="str">
        <f t="shared" si="3"/>
        <v/>
      </c>
      <c r="AB52" s="112" t="str">
        <f t="shared" ref="AB52:AB54" si="48">IFERROR(IF(AND(Q51="Impacto",Q52="Impacto"),(AB51-(+AB51*T52)),IF(AND(Q51="Probabilidad",Q52="Impacto"),(AB50-(+AB50*T52)),IF(Q52="Probabilidad",AB51,""))),"")</f>
        <v/>
      </c>
      <c r="AC52" s="113" t="str">
        <f>IFERROR(IF(OR(AND(Y52="Muy Baja",AA52="Leve"),AND(Y52="Muy Baja",AA52="Menor"),AND(Y52="Baja",AA52="Leve")),"Bajo",IF(OR(AND(Y52="Muy baja",AA52="Moderado"),AND(Y52="Baja",AA52="Menor"),AND(Y52="Baja",AA52="Moderado"),AND(Y52="Media",AA52="Leve"),AND(Y52="Media",AA52="Menor"),AND(Y52="Media",AA52="Moderado"),AND(Y52="Alta",AA52="Leve"),AND(Y52="Alta",AA52="Menor")),"Moderado",IF(OR(AND(Y52="Muy Baja",AA52="Mayor"),AND(Y52="Baja",AA52="Mayor"),AND(Y52="Media",AA52="Mayor"),AND(Y52="Alta",AA52="Moderado"),AND(Y52="Alta",AA52="Mayor"),AND(Y52="Muy Alta",AA52="Leve"),AND(Y52="Muy Alta",AA52="Menor"),AND(Y52="Muy Alta",AA52="Moderado"),AND(Y52="Muy Alta",AA52="Mayor")),"Alto",IF(OR(AND(Y52="Muy Baja",AA52="Catastrófico"),AND(Y52="Baja",AA52="Catastrófico"),AND(Y52="Media",AA52="Catastrófico"),AND(Y52="Alta",AA52="Catastrófico"),AND(Y52="Muy Alta",AA52="Catastrófico")),"Extremo","")))),"")</f>
        <v/>
      </c>
      <c r="AD52" s="114"/>
      <c r="AE52" s="115"/>
      <c r="AF52" s="116"/>
      <c r="AG52" s="117"/>
      <c r="AH52" s="117"/>
      <c r="AI52" s="117"/>
      <c r="AJ52" s="115"/>
      <c r="AK52" s="116"/>
      <c r="AL52" s="8"/>
      <c r="AM52" s="8"/>
      <c r="AN52" s="8"/>
      <c r="AO52" s="8"/>
      <c r="AP52" s="8"/>
      <c r="AQ52" s="8"/>
      <c r="AR52" s="8"/>
      <c r="AS52" s="8"/>
      <c r="AT52" s="8"/>
      <c r="AU52" s="8"/>
      <c r="AV52" s="8"/>
      <c r="AW52" s="8"/>
      <c r="AX52" s="8"/>
      <c r="AY52" s="8"/>
      <c r="AZ52" s="8"/>
      <c r="BA52" s="8"/>
      <c r="BB52" s="8"/>
      <c r="BC52" s="8"/>
      <c r="BD52" s="8"/>
      <c r="BE52" s="8"/>
      <c r="BF52" s="8"/>
      <c r="BG52" s="8"/>
      <c r="BH52" s="8"/>
      <c r="BI52" s="8"/>
      <c r="BJ52" s="8"/>
      <c r="BK52" s="8"/>
      <c r="BL52" s="8"/>
      <c r="BM52" s="8"/>
      <c r="BN52" s="8"/>
      <c r="BO52" s="8"/>
      <c r="BP52" s="8"/>
      <c r="BQ52" s="8"/>
    </row>
    <row r="53" spans="1:69" ht="18" customHeight="1">
      <c r="A53" s="359"/>
      <c r="B53" s="361"/>
      <c r="C53" s="361"/>
      <c r="D53" s="361"/>
      <c r="E53" s="364"/>
      <c r="F53" s="361"/>
      <c r="G53" s="367"/>
      <c r="H53" s="370"/>
      <c r="I53" s="373"/>
      <c r="J53" s="390"/>
      <c r="K53" s="373">
        <f>IF(NOT(ISERROR(MATCH(J53,_xlfn.ANCHORARRAY(E64),0))),I66&amp;"Por favor no seleccionar los criterios de impacto",J53)</f>
        <v>0</v>
      </c>
      <c r="L53" s="370"/>
      <c r="M53" s="373"/>
      <c r="N53" s="393"/>
      <c r="O53" s="106">
        <v>5</v>
      </c>
      <c r="P53" s="184"/>
      <c r="Q53" s="107" t="str">
        <f t="shared" si="46"/>
        <v/>
      </c>
      <c r="R53" s="108"/>
      <c r="S53" s="108"/>
      <c r="T53" s="109" t="str">
        <f t="shared" si="43"/>
        <v/>
      </c>
      <c r="U53" s="108"/>
      <c r="V53" s="108"/>
      <c r="W53" s="108"/>
      <c r="X53" s="110" t="str">
        <f t="shared" si="47"/>
        <v/>
      </c>
      <c r="Y53" s="111" t="str">
        <f t="shared" si="1"/>
        <v/>
      </c>
      <c r="Z53" s="112" t="str">
        <f t="shared" si="44"/>
        <v/>
      </c>
      <c r="AA53" s="111" t="str">
        <f t="shared" si="3"/>
        <v/>
      </c>
      <c r="AB53" s="112" t="str">
        <f t="shared" si="48"/>
        <v/>
      </c>
      <c r="AC53" s="113" t="str">
        <f t="shared" ref="AC53:AC54" si="49">IFERROR(IF(OR(AND(Y53="Muy Baja",AA53="Leve"),AND(Y53="Muy Baja",AA53="Menor"),AND(Y53="Baja",AA53="Leve")),"Bajo",IF(OR(AND(Y53="Muy baja",AA53="Moderado"),AND(Y53="Baja",AA53="Menor"),AND(Y53="Baja",AA53="Moderado"),AND(Y53="Media",AA53="Leve"),AND(Y53="Media",AA53="Menor"),AND(Y53="Media",AA53="Moderado"),AND(Y53="Alta",AA53="Leve"),AND(Y53="Alta",AA53="Menor")),"Moderado",IF(OR(AND(Y53="Muy Baja",AA53="Mayor"),AND(Y53="Baja",AA53="Mayor"),AND(Y53="Media",AA53="Mayor"),AND(Y53="Alta",AA53="Moderado"),AND(Y53="Alta",AA53="Mayor"),AND(Y53="Muy Alta",AA53="Leve"),AND(Y53="Muy Alta",AA53="Menor"),AND(Y53="Muy Alta",AA53="Moderado"),AND(Y53="Muy Alta",AA53="Mayor")),"Alto",IF(OR(AND(Y53="Muy Baja",AA53="Catastrófico"),AND(Y53="Baja",AA53="Catastrófico"),AND(Y53="Media",AA53="Catastrófico"),AND(Y53="Alta",AA53="Catastrófico"),AND(Y53="Muy Alta",AA53="Catastrófico")),"Extremo","")))),"")</f>
        <v/>
      </c>
      <c r="AD53" s="114"/>
      <c r="AE53" s="115"/>
      <c r="AF53" s="116"/>
      <c r="AG53" s="117"/>
      <c r="AH53" s="117"/>
      <c r="AI53" s="117"/>
      <c r="AJ53" s="115"/>
      <c r="AK53" s="116"/>
      <c r="AL53" s="8"/>
      <c r="AM53" s="8"/>
      <c r="AN53" s="8"/>
      <c r="AO53" s="8"/>
      <c r="AP53" s="8"/>
      <c r="AQ53" s="8"/>
      <c r="AR53" s="8"/>
      <c r="AS53" s="8"/>
      <c r="AT53" s="8"/>
      <c r="AU53" s="8"/>
      <c r="AV53" s="8"/>
      <c r="AW53" s="8"/>
      <c r="AX53" s="8"/>
      <c r="AY53" s="8"/>
      <c r="AZ53" s="8"/>
      <c r="BA53" s="8"/>
      <c r="BB53" s="8"/>
      <c r="BC53" s="8"/>
      <c r="BD53" s="8"/>
      <c r="BE53" s="8"/>
      <c r="BF53" s="8"/>
      <c r="BG53" s="8"/>
      <c r="BH53" s="8"/>
      <c r="BI53" s="8"/>
      <c r="BJ53" s="8"/>
      <c r="BK53" s="8"/>
      <c r="BL53" s="8"/>
      <c r="BM53" s="8"/>
      <c r="BN53" s="8"/>
      <c r="BO53" s="8"/>
      <c r="BP53" s="8"/>
      <c r="BQ53" s="8"/>
    </row>
    <row r="54" spans="1:69" ht="18" customHeight="1">
      <c r="A54" s="345"/>
      <c r="B54" s="362"/>
      <c r="C54" s="362"/>
      <c r="D54" s="362"/>
      <c r="E54" s="365"/>
      <c r="F54" s="362"/>
      <c r="G54" s="368"/>
      <c r="H54" s="371"/>
      <c r="I54" s="374"/>
      <c r="J54" s="391"/>
      <c r="K54" s="374">
        <f>IF(NOT(ISERROR(MATCH(J54,_xlfn.ANCHORARRAY(E65),0))),I67&amp;"Por favor no seleccionar los criterios de impacto",J54)</f>
        <v>0</v>
      </c>
      <c r="L54" s="371"/>
      <c r="M54" s="374"/>
      <c r="N54" s="394"/>
      <c r="O54" s="106">
        <v>6</v>
      </c>
      <c r="P54" s="184"/>
      <c r="Q54" s="107" t="str">
        <f t="shared" si="46"/>
        <v/>
      </c>
      <c r="R54" s="108"/>
      <c r="S54" s="108"/>
      <c r="T54" s="109" t="str">
        <f t="shared" si="43"/>
        <v/>
      </c>
      <c r="U54" s="108"/>
      <c r="V54" s="108"/>
      <c r="W54" s="108"/>
      <c r="X54" s="110" t="str">
        <f t="shared" si="47"/>
        <v/>
      </c>
      <c r="Y54" s="111" t="str">
        <f t="shared" si="1"/>
        <v/>
      </c>
      <c r="Z54" s="112" t="str">
        <f t="shared" si="44"/>
        <v/>
      </c>
      <c r="AA54" s="111" t="str">
        <f t="shared" si="3"/>
        <v/>
      </c>
      <c r="AB54" s="112" t="str">
        <f t="shared" si="48"/>
        <v/>
      </c>
      <c r="AC54" s="113" t="str">
        <f t="shared" si="49"/>
        <v/>
      </c>
      <c r="AD54" s="114"/>
      <c r="AE54" s="115"/>
      <c r="AF54" s="116"/>
      <c r="AG54" s="117"/>
      <c r="AH54" s="117"/>
      <c r="AI54" s="117"/>
      <c r="AJ54" s="115"/>
      <c r="AK54" s="116"/>
      <c r="AL54" s="8"/>
      <c r="AM54" s="8"/>
      <c r="AN54" s="8"/>
      <c r="AO54" s="8"/>
      <c r="AP54" s="8"/>
      <c r="AQ54" s="8"/>
      <c r="AR54" s="8"/>
      <c r="AS54" s="8"/>
      <c r="AT54" s="8"/>
      <c r="AU54" s="8"/>
      <c r="AV54" s="8"/>
      <c r="AW54" s="8"/>
      <c r="AX54" s="8"/>
      <c r="AY54" s="8"/>
      <c r="AZ54" s="8"/>
      <c r="BA54" s="8"/>
      <c r="BB54" s="8"/>
      <c r="BC54" s="8"/>
      <c r="BD54" s="8"/>
      <c r="BE54" s="8"/>
      <c r="BF54" s="8"/>
      <c r="BG54" s="8"/>
      <c r="BH54" s="8"/>
      <c r="BI54" s="8"/>
      <c r="BJ54" s="8"/>
      <c r="BK54" s="8"/>
      <c r="BL54" s="8"/>
      <c r="BM54" s="8"/>
      <c r="BN54" s="8"/>
      <c r="BO54" s="8"/>
      <c r="BP54" s="8"/>
      <c r="BQ54" s="8"/>
    </row>
    <row r="55" spans="1:69" ht="66" customHeight="1">
      <c r="A55" s="344">
        <v>8</v>
      </c>
      <c r="B55" s="360" t="s">
        <v>175</v>
      </c>
      <c r="C55" s="360" t="s">
        <v>220</v>
      </c>
      <c r="D55" s="360" t="s">
        <v>221</v>
      </c>
      <c r="E55" s="363" t="s">
        <v>222</v>
      </c>
      <c r="F55" s="360" t="s">
        <v>163</v>
      </c>
      <c r="G55" s="366">
        <v>360</v>
      </c>
      <c r="H55" s="369" t="str">
        <f>IF(G55&lt;=0,"",IF(G55&lt;=2,"Muy Baja",IF(G55&lt;=24,"Baja",IF(G55&lt;=500,"Media",IF(G55&lt;=5000,"Alta","Muy Alta")))))</f>
        <v>Media</v>
      </c>
      <c r="I55" s="372">
        <f>IF(H55="","",IF(H55="Muy Baja",0.2,IF(H55="Baja",0.4,IF(H55="Media",0.6,IF(H55="Alta",0.8,IF(H55="Muy Alta",1,))))))</f>
        <v>0.6</v>
      </c>
      <c r="J55" s="389" t="s">
        <v>179</v>
      </c>
      <c r="K55" s="372" t="str">
        <f>IF(NOT(ISERROR(MATCH(J55,'Tabla Impacto'!$B$221:$B$223,0))),'Tabla Impacto'!$F$223&amp;"Por favor no seleccionar los criterios de impacto(Afectación Económica o presupuestal y Pérdida Reputacional)",J55)</f>
        <v xml:space="preserve">     El riesgo afecta la imagen de la entidad con algunos usuarios de relevancia frente al logro de los objetivos</v>
      </c>
      <c r="L55" s="369" t="str">
        <f>IF(OR(K55='Tabla Impacto'!$C$11,K55='Tabla Impacto'!$D$11),"Leve",IF(OR(K55='Tabla Impacto'!$C$12,K55='Tabla Impacto'!$D$12),"Menor",IF(OR(K55='Tabla Impacto'!$C$13,K55='Tabla Impacto'!$D$13),"Moderado",IF(OR(K55='Tabla Impacto'!$C$14,K55='Tabla Impacto'!$D$14),"Mayor",IF(OR(K55='Tabla Impacto'!$C$15,K55='Tabla Impacto'!$D$15),"Catastrófico","")))))</f>
        <v>Moderado</v>
      </c>
      <c r="M55" s="372">
        <f>IF(L55="","",IF(L55="Leve",0.2,IF(L55="Menor",0.4,IF(L55="Moderado",0.6,IF(L55="Mayor",0.8,IF(L55="Catastrófico",1,))))))</f>
        <v>0.6</v>
      </c>
      <c r="N55" s="392" t="str">
        <f>IF(OR(AND(H55="Muy Baja",L55="Leve"),AND(H55="Muy Baja",L55="Menor"),AND(H55="Baja",L55="Leve")),"Bajo",IF(OR(AND(H55="Muy baja",L55="Moderado"),AND(H55="Baja",L55="Menor"),AND(H55="Baja",L55="Moderado"),AND(H55="Media",L55="Leve"),AND(H55="Media",L55="Menor"),AND(H55="Media",L55="Moderado"),AND(H55="Alta",L55="Leve"),AND(H55="Alta",L55="Menor")),"Moderado",IF(OR(AND(H55="Muy Baja",L55="Mayor"),AND(H55="Baja",L55="Mayor"),AND(H55="Media",L55="Mayor"),AND(H55="Alta",L55="Moderado"),AND(H55="Alta",L55="Mayor"),AND(H55="Muy Alta",L55="Leve"),AND(H55="Muy Alta",L55="Menor"),AND(H55="Muy Alta",L55="Moderado"),AND(H55="Muy Alta",L55="Mayor")),"Alto",IF(OR(AND(H55="Muy Baja",L55="Catastrófico"),AND(H55="Baja",L55="Catastrófico"),AND(H55="Media",L55="Catastrófico"),AND(H55="Alta",L55="Catastrófico"),AND(H55="Muy Alta",L55="Catastrófico")),"Extremo",""))))</f>
        <v>Moderado</v>
      </c>
      <c r="O55" s="106">
        <v>1</v>
      </c>
      <c r="P55" s="184" t="s">
        <v>223</v>
      </c>
      <c r="Q55" s="166" t="str">
        <f t="shared" si="46"/>
        <v>Probabilidad</v>
      </c>
      <c r="R55" s="174" t="s">
        <v>166</v>
      </c>
      <c r="S55" s="174" t="s">
        <v>167</v>
      </c>
      <c r="T55" s="175" t="str">
        <f>IF(AND(R55="Preventivo",S55="Automático"),"50%",IF(AND(R55="Preventivo",S55="Manual"),"40%",IF(AND(R55="Detectivo",S55="Automático"),"40%",IF(AND(R55="Detectivo",S55="Manual"),"30%",IF(AND(R55="Correctivo",S55="Automático"),"35%",IF(AND(R55="Correctivo",S55="Manual"),"25%",""))))))</f>
        <v>40%</v>
      </c>
      <c r="U55" s="174" t="s">
        <v>168</v>
      </c>
      <c r="V55" s="174" t="s">
        <v>169</v>
      </c>
      <c r="W55" s="174" t="s">
        <v>170</v>
      </c>
      <c r="X55" s="163">
        <f>IFERROR(IF(Q55="Probabilidad",(I55-(+I55*T55)),IF(Q55="Impacto",I55,"")),"")</f>
        <v>0.36</v>
      </c>
      <c r="Y55" s="176" t="str">
        <f>IFERROR(IF(X55="","",IF(X55&lt;=0.2,"Muy Baja",IF(X55&lt;=0.4,"Baja",IF(X55&lt;=0.6,"Media",IF(X55&lt;=0.8,"Alta","Muy Alta"))))),"")</f>
        <v>Baja</v>
      </c>
      <c r="Z55" s="177">
        <f>+X55</f>
        <v>0.36</v>
      </c>
      <c r="AA55" s="176" t="str">
        <f>IFERROR(IF(AB55="","",IF(AB55&lt;=0.2,"Leve",IF(AB55&lt;=0.4,"Menor",IF(AB55&lt;=0.6,"Moderado",IF(AB55&lt;=0.8,"Mayor","Catastrófico"))))),"")</f>
        <v>Moderado</v>
      </c>
      <c r="AB55" s="177">
        <f>IFERROR(IF(Q55="Impacto",(M55-(+M55*T55)),IF(Q55="Probabilidad",M55,"")),"")</f>
        <v>0.6</v>
      </c>
      <c r="AC55" s="178" t="str">
        <f>IFERROR(IF(OR(AND(Y55="Muy Baja",AA55="Leve"),AND(Y55="Muy Baja",AA55="Menor"),AND(Y55="Baja",AA55="Leve")),"Bajo",IF(OR(AND(Y55="Muy baja",AA55="Moderado"),AND(Y55="Baja",AA55="Menor"),AND(Y55="Baja",AA55="Moderado"),AND(Y55="Media",AA55="Leve"),AND(Y55="Media",AA55="Menor"),AND(Y55="Media",AA55="Moderado"),AND(Y55="Alta",AA55="Leve"),AND(Y55="Alta",AA55="Menor")),"Moderado",IF(OR(AND(Y55="Muy Baja",AA55="Mayor"),AND(Y55="Baja",AA55="Mayor"),AND(Y55="Media",AA55="Mayor"),AND(Y55="Alta",AA55="Moderado"),AND(Y55="Alta",AA55="Mayor"),AND(Y55="Muy Alta",AA55="Leve"),AND(Y55="Muy Alta",AA55="Menor"),AND(Y55="Muy Alta",AA55="Moderado"),AND(Y55="Muy Alta",AA55="Mayor")),"Alto",IF(OR(AND(Y55="Muy Baja",AA55="Catastrófico"),AND(Y55="Baja",AA55="Catastrófico"),AND(Y55="Media",AA55="Catastrófico"),AND(Y55="Alta",AA55="Catastrófico"),AND(Y55="Muy Alta",AA55="Catastrófico")),"Extremo","")))),"")</f>
        <v>Moderado</v>
      </c>
      <c r="AD55" s="179" t="s">
        <v>171</v>
      </c>
      <c r="AE55" s="115" t="s">
        <v>224</v>
      </c>
      <c r="AF55" s="171" t="s">
        <v>219</v>
      </c>
      <c r="AG55" s="173">
        <v>45001</v>
      </c>
      <c r="AH55" s="173">
        <v>45275</v>
      </c>
      <c r="AI55" s="117"/>
      <c r="AJ55" s="115"/>
      <c r="AK55" s="116"/>
      <c r="AL55" s="8"/>
      <c r="AM55" s="8"/>
      <c r="AN55" s="8"/>
      <c r="AO55" s="8"/>
      <c r="AP55" s="8"/>
      <c r="AQ55" s="8"/>
      <c r="AR55" s="8"/>
      <c r="AS55" s="8"/>
      <c r="AT55" s="8"/>
      <c r="AU55" s="8"/>
      <c r="AV55" s="8"/>
      <c r="AW55" s="8"/>
      <c r="AX55" s="8"/>
      <c r="AY55" s="8"/>
      <c r="AZ55" s="8"/>
      <c r="BA55" s="8"/>
      <c r="BB55" s="8"/>
      <c r="BC55" s="8"/>
      <c r="BD55" s="8"/>
      <c r="BE55" s="8"/>
      <c r="BF55" s="8"/>
      <c r="BG55" s="8"/>
      <c r="BH55" s="8"/>
      <c r="BI55" s="8"/>
      <c r="BJ55" s="8"/>
      <c r="BK55" s="8"/>
      <c r="BL55" s="8"/>
      <c r="BM55" s="8"/>
      <c r="BN55" s="8"/>
      <c r="BO55" s="8"/>
      <c r="BP55" s="8"/>
      <c r="BQ55" s="8"/>
    </row>
    <row r="56" spans="1:69" ht="51.75" customHeight="1">
      <c r="A56" s="359"/>
      <c r="B56" s="361"/>
      <c r="C56" s="361"/>
      <c r="D56" s="361"/>
      <c r="E56" s="364"/>
      <c r="F56" s="361"/>
      <c r="G56" s="367"/>
      <c r="H56" s="370"/>
      <c r="I56" s="373"/>
      <c r="J56" s="390"/>
      <c r="K56" s="373">
        <f>IF(NOT(ISERROR(MATCH(J56,_xlfn.ANCHORARRAY(E67),0))),I69&amp;"Por favor no seleccionar los criterios de impacto",J56)</f>
        <v>0</v>
      </c>
      <c r="L56" s="370"/>
      <c r="M56" s="373"/>
      <c r="N56" s="393"/>
      <c r="O56" s="106">
        <v>2</v>
      </c>
      <c r="P56" s="184" t="s">
        <v>225</v>
      </c>
      <c r="Q56" s="166" t="str">
        <f>IF(OR(R56="Preventivo",R56="Detectivo"),"Probabilidad",IF(R56="Correctivo","Impacto",""))</f>
        <v>Probabilidad</v>
      </c>
      <c r="R56" s="174" t="s">
        <v>166</v>
      </c>
      <c r="S56" s="174" t="s">
        <v>167</v>
      </c>
      <c r="T56" s="175" t="str">
        <f t="shared" ref="T56:T60" si="50">IF(AND(R56="Preventivo",S56="Automático"),"50%",IF(AND(R56="Preventivo",S56="Manual"),"40%",IF(AND(R56="Detectivo",S56="Automático"),"40%",IF(AND(R56="Detectivo",S56="Manual"),"30%",IF(AND(R56="Correctivo",S56="Automático"),"35%",IF(AND(R56="Correctivo",S56="Manual"),"25%",""))))))</f>
        <v>40%</v>
      </c>
      <c r="U56" s="174" t="s">
        <v>168</v>
      </c>
      <c r="V56" s="174" t="s">
        <v>169</v>
      </c>
      <c r="W56" s="174" t="s">
        <v>170</v>
      </c>
      <c r="X56" s="110">
        <f>IFERROR(IF(AND(Q55="Probabilidad",Q56="Probabilidad"),(Z55-(+Z55*T56)),IF(Q56="Probabilidad",(I55-(+I55*T56)),IF(Q56="Impacto",Z55,""))),"")</f>
        <v>0.216</v>
      </c>
      <c r="Y56" s="176" t="str">
        <f t="shared" si="1"/>
        <v>Baja</v>
      </c>
      <c r="Z56" s="177">
        <f t="shared" ref="Z56:Z60" si="51">+X56</f>
        <v>0.216</v>
      </c>
      <c r="AA56" s="176" t="str">
        <f t="shared" si="3"/>
        <v>Moderado</v>
      </c>
      <c r="AB56" s="177">
        <f>IFERROR(IF(AND(Q55="Impacto",Q56="Impacto"),(AB55-(+AB55*T56)),IF(Q56="Impacto",(M55-(+M55*T56)),IF(Q56="Probabilidad",AB55,""))),"")</f>
        <v>0.6</v>
      </c>
      <c r="AC56" s="178" t="str">
        <f t="shared" ref="AC56:AC57" si="52">IFERROR(IF(OR(AND(Y56="Muy Baja",AA56="Leve"),AND(Y56="Muy Baja",AA56="Menor"),AND(Y56="Baja",AA56="Leve")),"Bajo",IF(OR(AND(Y56="Muy baja",AA56="Moderado"),AND(Y56="Baja",AA56="Menor"),AND(Y56="Baja",AA56="Moderado"),AND(Y56="Media",AA56="Leve"),AND(Y56="Media",AA56="Menor"),AND(Y56="Media",AA56="Moderado"),AND(Y56="Alta",AA56="Leve"),AND(Y56="Alta",AA56="Menor")),"Moderado",IF(OR(AND(Y56="Muy Baja",AA56="Mayor"),AND(Y56="Baja",AA56="Mayor"),AND(Y56="Media",AA56="Mayor"),AND(Y56="Alta",AA56="Moderado"),AND(Y56="Alta",AA56="Mayor"),AND(Y56="Muy Alta",AA56="Leve"),AND(Y56="Muy Alta",AA56="Menor"),AND(Y56="Muy Alta",AA56="Moderado"),AND(Y56="Muy Alta",AA56="Mayor")),"Alto",IF(OR(AND(Y56="Muy Baja",AA56="Catastrófico"),AND(Y56="Baja",AA56="Catastrófico"),AND(Y56="Media",AA56="Catastrófico"),AND(Y56="Alta",AA56="Catastrófico"),AND(Y56="Muy Alta",AA56="Catastrófico")),"Extremo","")))),"")</f>
        <v>Moderado</v>
      </c>
      <c r="AD56" s="114" t="s">
        <v>171</v>
      </c>
      <c r="AE56" s="171" t="s">
        <v>226</v>
      </c>
      <c r="AF56" s="171" t="s">
        <v>227</v>
      </c>
      <c r="AG56" s="173">
        <v>45001</v>
      </c>
      <c r="AH56" s="173">
        <v>45275</v>
      </c>
      <c r="AI56" s="117"/>
      <c r="AJ56" s="115"/>
      <c r="AK56" s="116"/>
      <c r="AL56" s="8"/>
      <c r="AM56" s="8"/>
      <c r="AN56" s="8"/>
      <c r="AO56" s="8"/>
      <c r="AP56" s="8"/>
      <c r="AQ56" s="8"/>
      <c r="AR56" s="8"/>
      <c r="AS56" s="8"/>
      <c r="AT56" s="8"/>
      <c r="AU56" s="8"/>
      <c r="AV56" s="8"/>
      <c r="AW56" s="8"/>
      <c r="AX56" s="8"/>
      <c r="AY56" s="8"/>
      <c r="AZ56" s="8"/>
      <c r="BA56" s="8"/>
      <c r="BB56" s="8"/>
      <c r="BC56" s="8"/>
      <c r="BD56" s="8"/>
      <c r="BE56" s="8"/>
      <c r="BF56" s="8"/>
      <c r="BG56" s="8"/>
      <c r="BH56" s="8"/>
      <c r="BI56" s="8"/>
      <c r="BJ56" s="8"/>
      <c r="BK56" s="8"/>
      <c r="BL56" s="8"/>
      <c r="BM56" s="8"/>
      <c r="BN56" s="8"/>
      <c r="BO56" s="8"/>
      <c r="BP56" s="8"/>
      <c r="BQ56" s="8"/>
    </row>
    <row r="57" spans="1:69" ht="18" customHeight="1">
      <c r="A57" s="359"/>
      <c r="B57" s="361"/>
      <c r="C57" s="361"/>
      <c r="D57" s="361"/>
      <c r="E57" s="364"/>
      <c r="F57" s="361"/>
      <c r="G57" s="367"/>
      <c r="H57" s="370"/>
      <c r="I57" s="373"/>
      <c r="J57" s="390"/>
      <c r="K57" s="373">
        <f>IF(NOT(ISERROR(MATCH(J57,_xlfn.ANCHORARRAY(E68),0))),I70&amp;"Por favor no seleccionar los criterios de impacto",J57)</f>
        <v>0</v>
      </c>
      <c r="L57" s="370"/>
      <c r="M57" s="373"/>
      <c r="N57" s="393"/>
      <c r="O57" s="106">
        <v>3</v>
      </c>
      <c r="P57" s="185"/>
      <c r="Q57" s="107" t="str">
        <f>IF(OR(R57="Preventivo",R57="Detectivo"),"Probabilidad",IF(R57="Correctivo","Impacto",""))</f>
        <v/>
      </c>
      <c r="R57" s="108"/>
      <c r="S57" s="108"/>
      <c r="T57" s="109" t="str">
        <f t="shared" si="50"/>
        <v/>
      </c>
      <c r="U57" s="108"/>
      <c r="V57" s="108"/>
      <c r="W57" s="108"/>
      <c r="X57" s="110" t="str">
        <f>IFERROR(IF(AND(Q56="Probabilidad",Q57="Probabilidad"),(Z56-(+Z56*T57)),IF(AND(Q56="Impacto",Q57="Probabilidad"),(Z55-(+Z55*T57)),IF(Q57="Impacto",Z56,""))),"")</f>
        <v/>
      </c>
      <c r="Y57" s="111" t="str">
        <f t="shared" si="1"/>
        <v/>
      </c>
      <c r="Z57" s="112" t="str">
        <f t="shared" si="51"/>
        <v/>
      </c>
      <c r="AA57" s="111" t="str">
        <f t="shared" si="3"/>
        <v/>
      </c>
      <c r="AB57" s="112" t="str">
        <f>IFERROR(IF(AND(Q56="Impacto",Q57="Impacto"),(AB56-(+AB56*T57)),IF(AND(Q56="Probabilidad",Q57="Impacto"),(AB55-(+AB55*T57)),IF(Q57="Probabilidad",AB56,""))),"")</f>
        <v/>
      </c>
      <c r="AC57" s="113" t="str">
        <f t="shared" si="52"/>
        <v/>
      </c>
      <c r="AD57" s="114"/>
      <c r="AE57" s="115"/>
      <c r="AF57" s="116"/>
      <c r="AG57" s="117"/>
      <c r="AH57" s="117"/>
      <c r="AI57" s="117"/>
      <c r="AJ57" s="115"/>
      <c r="AK57" s="116"/>
      <c r="AL57" s="8"/>
      <c r="AM57" s="8"/>
      <c r="AN57" s="8"/>
      <c r="AO57" s="8"/>
      <c r="AP57" s="8"/>
      <c r="AQ57" s="8"/>
      <c r="AR57" s="8"/>
      <c r="AS57" s="8"/>
      <c r="AT57" s="8"/>
      <c r="AU57" s="8"/>
      <c r="AV57" s="8"/>
      <c r="AW57" s="8"/>
      <c r="AX57" s="8"/>
      <c r="AY57" s="8"/>
      <c r="AZ57" s="8"/>
      <c r="BA57" s="8"/>
      <c r="BB57" s="8"/>
      <c r="BC57" s="8"/>
      <c r="BD57" s="8"/>
      <c r="BE57" s="8"/>
      <c r="BF57" s="8"/>
      <c r="BG57" s="8"/>
      <c r="BH57" s="8"/>
      <c r="BI57" s="8"/>
      <c r="BJ57" s="8"/>
      <c r="BK57" s="8"/>
      <c r="BL57" s="8"/>
      <c r="BM57" s="8"/>
      <c r="BN57" s="8"/>
      <c r="BO57" s="8"/>
      <c r="BP57" s="8"/>
      <c r="BQ57" s="8"/>
    </row>
    <row r="58" spans="1:69" ht="18" customHeight="1">
      <c r="A58" s="359"/>
      <c r="B58" s="361"/>
      <c r="C58" s="361"/>
      <c r="D58" s="361"/>
      <c r="E58" s="364"/>
      <c r="F58" s="361"/>
      <c r="G58" s="367"/>
      <c r="H58" s="370"/>
      <c r="I58" s="373"/>
      <c r="J58" s="390"/>
      <c r="K58" s="373">
        <f>IF(NOT(ISERROR(MATCH(J58,_xlfn.ANCHORARRAY(E69),0))),I71&amp;"Por favor no seleccionar los criterios de impacto",J58)</f>
        <v>0</v>
      </c>
      <c r="L58" s="370"/>
      <c r="M58" s="373"/>
      <c r="N58" s="393"/>
      <c r="O58" s="106">
        <v>4</v>
      </c>
      <c r="P58" s="184"/>
      <c r="Q58" s="107" t="str">
        <f t="shared" ref="Q58:Q61" si="53">IF(OR(R58="Preventivo",R58="Detectivo"),"Probabilidad",IF(R58="Correctivo","Impacto",""))</f>
        <v/>
      </c>
      <c r="R58" s="108"/>
      <c r="S58" s="108"/>
      <c r="T58" s="109" t="str">
        <f t="shared" si="50"/>
        <v/>
      </c>
      <c r="U58" s="108"/>
      <c r="V58" s="108"/>
      <c r="W58" s="108"/>
      <c r="X58" s="110" t="str">
        <f t="shared" ref="X58:X60" si="54">IFERROR(IF(AND(Q57="Probabilidad",Q58="Probabilidad"),(Z57-(+Z57*T58)),IF(AND(Q57="Impacto",Q58="Probabilidad"),(Z56-(+Z56*T58)),IF(Q58="Impacto",Z57,""))),"")</f>
        <v/>
      </c>
      <c r="Y58" s="111" t="str">
        <f t="shared" si="1"/>
        <v/>
      </c>
      <c r="Z58" s="112" t="str">
        <f t="shared" si="51"/>
        <v/>
      </c>
      <c r="AA58" s="111" t="str">
        <f t="shared" si="3"/>
        <v/>
      </c>
      <c r="AB58" s="112" t="str">
        <f t="shared" ref="AB58:AB60" si="55">IFERROR(IF(AND(Q57="Impacto",Q58="Impacto"),(AB57-(+AB57*T58)),IF(AND(Q57="Probabilidad",Q58="Impacto"),(AB56-(+AB56*T58)),IF(Q58="Probabilidad",AB57,""))),"")</f>
        <v/>
      </c>
      <c r="AC58" s="113" t="str">
        <f>IFERROR(IF(OR(AND(Y58="Muy Baja",AA58="Leve"),AND(Y58="Muy Baja",AA58="Menor"),AND(Y58="Baja",AA58="Leve")),"Bajo",IF(OR(AND(Y58="Muy baja",AA58="Moderado"),AND(Y58="Baja",AA58="Menor"),AND(Y58="Baja",AA58="Moderado"),AND(Y58="Media",AA58="Leve"),AND(Y58="Media",AA58="Menor"),AND(Y58="Media",AA58="Moderado"),AND(Y58="Alta",AA58="Leve"),AND(Y58="Alta",AA58="Menor")),"Moderado",IF(OR(AND(Y58="Muy Baja",AA58="Mayor"),AND(Y58="Baja",AA58="Mayor"),AND(Y58="Media",AA58="Mayor"),AND(Y58="Alta",AA58="Moderado"),AND(Y58="Alta",AA58="Mayor"),AND(Y58="Muy Alta",AA58="Leve"),AND(Y58="Muy Alta",AA58="Menor"),AND(Y58="Muy Alta",AA58="Moderado"),AND(Y58="Muy Alta",AA58="Mayor")),"Alto",IF(OR(AND(Y58="Muy Baja",AA58="Catastrófico"),AND(Y58="Baja",AA58="Catastrófico"),AND(Y58="Media",AA58="Catastrófico"),AND(Y58="Alta",AA58="Catastrófico"),AND(Y58="Muy Alta",AA58="Catastrófico")),"Extremo","")))),"")</f>
        <v/>
      </c>
      <c r="AD58" s="114"/>
      <c r="AE58" s="115"/>
      <c r="AF58" s="116"/>
      <c r="AG58" s="117"/>
      <c r="AH58" s="117"/>
      <c r="AI58" s="117"/>
      <c r="AJ58" s="115"/>
      <c r="AK58" s="116"/>
      <c r="AL58" s="8"/>
      <c r="AM58" s="8"/>
      <c r="AN58" s="8"/>
      <c r="AO58" s="8"/>
      <c r="AP58" s="8"/>
      <c r="AQ58" s="8"/>
      <c r="AR58" s="8"/>
      <c r="AS58" s="8"/>
      <c r="AT58" s="8"/>
      <c r="AU58" s="8"/>
      <c r="AV58" s="8"/>
      <c r="AW58" s="8"/>
      <c r="AX58" s="8"/>
      <c r="AY58" s="8"/>
      <c r="AZ58" s="8"/>
      <c r="BA58" s="8"/>
      <c r="BB58" s="8"/>
      <c r="BC58" s="8"/>
      <c r="BD58" s="8"/>
      <c r="BE58" s="8"/>
      <c r="BF58" s="8"/>
      <c r="BG58" s="8"/>
      <c r="BH58" s="8"/>
      <c r="BI58" s="8"/>
      <c r="BJ58" s="8"/>
      <c r="BK58" s="8"/>
      <c r="BL58" s="8"/>
      <c r="BM58" s="8"/>
      <c r="BN58" s="8"/>
      <c r="BO58" s="8"/>
      <c r="BP58" s="8"/>
      <c r="BQ58" s="8"/>
    </row>
    <row r="59" spans="1:69" ht="18" customHeight="1">
      <c r="A59" s="359"/>
      <c r="B59" s="361"/>
      <c r="C59" s="361"/>
      <c r="D59" s="361"/>
      <c r="E59" s="364"/>
      <c r="F59" s="361"/>
      <c r="G59" s="367"/>
      <c r="H59" s="370"/>
      <c r="I59" s="373"/>
      <c r="J59" s="390"/>
      <c r="K59" s="373">
        <f>IF(NOT(ISERROR(MATCH(J59,_xlfn.ANCHORARRAY(E70),0))),I72&amp;"Por favor no seleccionar los criterios de impacto",J59)</f>
        <v>0</v>
      </c>
      <c r="L59" s="370"/>
      <c r="M59" s="373"/>
      <c r="N59" s="393"/>
      <c r="O59" s="106">
        <v>5</v>
      </c>
      <c r="P59" s="184"/>
      <c r="Q59" s="107" t="str">
        <f t="shared" si="53"/>
        <v/>
      </c>
      <c r="R59" s="108"/>
      <c r="S59" s="108"/>
      <c r="T59" s="109" t="str">
        <f t="shared" si="50"/>
        <v/>
      </c>
      <c r="U59" s="108"/>
      <c r="V59" s="108"/>
      <c r="W59" s="108"/>
      <c r="X59" s="110" t="str">
        <f t="shared" si="54"/>
        <v/>
      </c>
      <c r="Y59" s="111" t="str">
        <f t="shared" si="1"/>
        <v/>
      </c>
      <c r="Z59" s="112" t="str">
        <f t="shared" si="51"/>
        <v/>
      </c>
      <c r="AA59" s="111" t="str">
        <f t="shared" si="3"/>
        <v/>
      </c>
      <c r="AB59" s="112" t="str">
        <f t="shared" si="55"/>
        <v/>
      </c>
      <c r="AC59" s="113" t="str">
        <f t="shared" ref="AC59:AC60" si="56">IFERROR(IF(OR(AND(Y59="Muy Baja",AA59="Leve"),AND(Y59="Muy Baja",AA59="Menor"),AND(Y59="Baja",AA59="Leve")),"Bajo",IF(OR(AND(Y59="Muy baja",AA59="Moderado"),AND(Y59="Baja",AA59="Menor"),AND(Y59="Baja",AA59="Moderado"),AND(Y59="Media",AA59="Leve"),AND(Y59="Media",AA59="Menor"),AND(Y59="Media",AA59="Moderado"),AND(Y59="Alta",AA59="Leve"),AND(Y59="Alta",AA59="Menor")),"Moderado",IF(OR(AND(Y59="Muy Baja",AA59="Mayor"),AND(Y59="Baja",AA59="Mayor"),AND(Y59="Media",AA59="Mayor"),AND(Y59="Alta",AA59="Moderado"),AND(Y59="Alta",AA59="Mayor"),AND(Y59="Muy Alta",AA59="Leve"),AND(Y59="Muy Alta",AA59="Menor"),AND(Y59="Muy Alta",AA59="Moderado"),AND(Y59="Muy Alta",AA59="Mayor")),"Alto",IF(OR(AND(Y59="Muy Baja",AA59="Catastrófico"),AND(Y59="Baja",AA59="Catastrófico"),AND(Y59="Media",AA59="Catastrófico"),AND(Y59="Alta",AA59="Catastrófico"),AND(Y59="Muy Alta",AA59="Catastrófico")),"Extremo","")))),"")</f>
        <v/>
      </c>
      <c r="AD59" s="114"/>
      <c r="AE59" s="115"/>
      <c r="AF59" s="116"/>
      <c r="AG59" s="117"/>
      <c r="AH59" s="117"/>
      <c r="AI59" s="117"/>
      <c r="AJ59" s="115"/>
      <c r="AK59" s="116"/>
      <c r="AL59" s="8"/>
      <c r="AM59" s="8"/>
      <c r="AN59" s="8"/>
      <c r="AO59" s="8"/>
      <c r="AP59" s="8"/>
      <c r="AQ59" s="8"/>
      <c r="AR59" s="8"/>
      <c r="AS59" s="8"/>
      <c r="AT59" s="8"/>
      <c r="AU59" s="8"/>
      <c r="AV59" s="8"/>
      <c r="AW59" s="8"/>
      <c r="AX59" s="8"/>
      <c r="AY59" s="8"/>
      <c r="AZ59" s="8"/>
      <c r="BA59" s="8"/>
      <c r="BB59" s="8"/>
      <c r="BC59" s="8"/>
      <c r="BD59" s="8"/>
      <c r="BE59" s="8"/>
      <c r="BF59" s="8"/>
      <c r="BG59" s="8"/>
      <c r="BH59" s="8"/>
      <c r="BI59" s="8"/>
      <c r="BJ59" s="8"/>
      <c r="BK59" s="8"/>
      <c r="BL59" s="8"/>
      <c r="BM59" s="8"/>
      <c r="BN59" s="8"/>
      <c r="BO59" s="8"/>
      <c r="BP59" s="8"/>
      <c r="BQ59" s="8"/>
    </row>
    <row r="60" spans="1:69" ht="18" customHeight="1">
      <c r="A60" s="345"/>
      <c r="B60" s="362"/>
      <c r="C60" s="362"/>
      <c r="D60" s="362"/>
      <c r="E60" s="365"/>
      <c r="F60" s="362"/>
      <c r="G60" s="368"/>
      <c r="H60" s="371"/>
      <c r="I60" s="374"/>
      <c r="J60" s="391"/>
      <c r="K60" s="374">
        <f>IF(NOT(ISERROR(MATCH(J60,_xlfn.ANCHORARRAY(E71),0))),I73&amp;"Por favor no seleccionar los criterios de impacto",J60)</f>
        <v>0</v>
      </c>
      <c r="L60" s="371"/>
      <c r="M60" s="374"/>
      <c r="N60" s="394"/>
      <c r="O60" s="106">
        <v>6</v>
      </c>
      <c r="P60" s="184"/>
      <c r="Q60" s="107" t="str">
        <f t="shared" si="53"/>
        <v/>
      </c>
      <c r="R60" s="108"/>
      <c r="S60" s="108"/>
      <c r="T60" s="109" t="str">
        <f t="shared" si="50"/>
        <v/>
      </c>
      <c r="U60" s="108"/>
      <c r="V60" s="108"/>
      <c r="W60" s="108"/>
      <c r="X60" s="110" t="str">
        <f t="shared" si="54"/>
        <v/>
      </c>
      <c r="Y60" s="111" t="str">
        <f t="shared" si="1"/>
        <v/>
      </c>
      <c r="Z60" s="112" t="str">
        <f t="shared" si="51"/>
        <v/>
      </c>
      <c r="AA60" s="111" t="str">
        <f t="shared" si="3"/>
        <v/>
      </c>
      <c r="AB60" s="112" t="str">
        <f t="shared" si="55"/>
        <v/>
      </c>
      <c r="AC60" s="113" t="str">
        <f t="shared" si="56"/>
        <v/>
      </c>
      <c r="AD60" s="114"/>
      <c r="AE60" s="115"/>
      <c r="AF60" s="116"/>
      <c r="AG60" s="117"/>
      <c r="AH60" s="117"/>
      <c r="AI60" s="117"/>
      <c r="AJ60" s="115"/>
      <c r="AK60" s="116"/>
      <c r="AL60" s="8"/>
      <c r="AM60" s="8"/>
      <c r="AN60" s="8"/>
      <c r="AO60" s="8"/>
      <c r="AP60" s="8"/>
      <c r="AQ60" s="8"/>
      <c r="AR60" s="8"/>
      <c r="AS60" s="8"/>
      <c r="AT60" s="8"/>
      <c r="AU60" s="8"/>
      <c r="AV60" s="8"/>
      <c r="AW60" s="8"/>
      <c r="AX60" s="8"/>
      <c r="AY60" s="8"/>
      <c r="AZ60" s="8"/>
      <c r="BA60" s="8"/>
      <c r="BB60" s="8"/>
      <c r="BC60" s="8"/>
      <c r="BD60" s="8"/>
      <c r="BE60" s="8"/>
      <c r="BF60" s="8"/>
      <c r="BG60" s="8"/>
      <c r="BH60" s="8"/>
      <c r="BI60" s="8"/>
      <c r="BJ60" s="8"/>
      <c r="BK60" s="8"/>
      <c r="BL60" s="8"/>
      <c r="BM60" s="8"/>
      <c r="BN60" s="8"/>
      <c r="BO60" s="8"/>
      <c r="BP60" s="8"/>
      <c r="BQ60" s="8"/>
    </row>
    <row r="61" spans="1:69" ht="52.5" customHeight="1">
      <c r="A61" s="344">
        <v>9</v>
      </c>
      <c r="B61" s="360" t="s">
        <v>175</v>
      </c>
      <c r="C61" s="360" t="s">
        <v>220</v>
      </c>
      <c r="D61" s="360" t="s">
        <v>228</v>
      </c>
      <c r="E61" s="363" t="s">
        <v>229</v>
      </c>
      <c r="F61" s="360" t="s">
        <v>163</v>
      </c>
      <c r="G61" s="366">
        <v>150</v>
      </c>
      <c r="H61" s="369" t="str">
        <f>IF(G61&lt;=0,"",IF(G61&lt;=2,"Muy Baja",IF(G61&lt;=24,"Baja",IF(G61&lt;=500,"Media",IF(G61&lt;=5000,"Alta","Muy Alta")))))</f>
        <v>Media</v>
      </c>
      <c r="I61" s="372">
        <f>IF(H61="","",IF(H61="Muy Baja",0.2,IF(H61="Baja",0.4,IF(H61="Media",0.6,IF(H61="Alta",0.8,IF(H61="Muy Alta",1,))))))</f>
        <v>0.6</v>
      </c>
      <c r="J61" s="389" t="s">
        <v>230</v>
      </c>
      <c r="K61" s="372" t="str">
        <f>IF(NOT(ISERROR(MATCH(J61,'Tabla Impacto'!$B$221:$B$223,0))),'Tabla Impacto'!$F$223&amp;"Por favor no seleccionar los criterios de impacto(Afectación Económica o presupuestal y Pérdida Reputacional)",J61)</f>
        <v xml:space="preserve">     El riesgo afecta la imagen de de la entidad con efecto publicitario sostenido a nivel de sector administrativo, nivel departamental o municipal</v>
      </c>
      <c r="L61" s="369" t="str">
        <f>IF(OR(K61='Tabla Impacto'!$C$11,K61='Tabla Impacto'!$D$11),"Leve",IF(OR(K61='Tabla Impacto'!$C$12,K61='Tabla Impacto'!$D$12),"Menor",IF(OR(K61='Tabla Impacto'!$C$13,K61='Tabla Impacto'!$D$13),"Moderado",IF(OR(K61='Tabla Impacto'!$C$14,K61='Tabla Impacto'!$D$14),"Mayor",IF(OR(K61='Tabla Impacto'!$C$15,K61='Tabla Impacto'!$D$15),"Catastrófico","")))))</f>
        <v>Mayor</v>
      </c>
      <c r="M61" s="372">
        <f>IF(L61="","",IF(L61="Leve",0.2,IF(L61="Menor",0.4,IF(L61="Moderado",0.6,IF(L61="Mayor",0.8,IF(L61="Catastrófico",1,))))))</f>
        <v>0.8</v>
      </c>
      <c r="N61" s="392" t="str">
        <f>IF(OR(AND(H61="Muy Baja",L61="Leve"),AND(H61="Muy Baja",L61="Menor"),AND(H61="Baja",L61="Leve")),"Bajo",IF(OR(AND(H61="Muy baja",L61="Moderado"),AND(H61="Baja",L61="Menor"),AND(H61="Baja",L61="Moderado"),AND(H61="Media",L61="Leve"),AND(H61="Media",L61="Menor"),AND(H61="Media",L61="Moderado"),AND(H61="Alta",L61="Leve"),AND(H61="Alta",L61="Menor")),"Moderado",IF(OR(AND(H61="Muy Baja",L61="Mayor"),AND(H61="Baja",L61="Mayor"),AND(H61="Media",L61="Mayor"),AND(H61="Alta",L61="Moderado"),AND(H61="Alta",L61="Mayor"),AND(H61="Muy Alta",L61="Leve"),AND(H61="Muy Alta",L61="Menor"),AND(H61="Muy Alta",L61="Moderado"),AND(H61="Muy Alta",L61="Mayor")),"Alto",IF(OR(AND(H61="Muy Baja",L61="Catastrófico"),AND(H61="Baja",L61="Catastrófico"),AND(H61="Media",L61="Catastrófico"),AND(H61="Alta",L61="Catastrófico"),AND(H61="Muy Alta",L61="Catastrófico")),"Extremo",""))))</f>
        <v>Alto</v>
      </c>
      <c r="O61" s="106">
        <v>1</v>
      </c>
      <c r="P61" s="184" t="s">
        <v>231</v>
      </c>
      <c r="Q61" s="166" t="str">
        <f t="shared" si="53"/>
        <v>Probabilidad</v>
      </c>
      <c r="R61" s="174" t="s">
        <v>166</v>
      </c>
      <c r="S61" s="174" t="s">
        <v>167</v>
      </c>
      <c r="T61" s="175" t="str">
        <f>IF(AND(R61="Preventivo",S61="Automático"),"50%",IF(AND(R61="Preventivo",S61="Manual"),"40%",IF(AND(R61="Detectivo",S61="Automático"),"40%",IF(AND(R61="Detectivo",S61="Manual"),"30%",IF(AND(R61="Correctivo",S61="Automático"),"35%",IF(AND(R61="Correctivo",S61="Manual"),"25%",""))))))</f>
        <v>40%</v>
      </c>
      <c r="U61" s="174" t="s">
        <v>168</v>
      </c>
      <c r="V61" s="174" t="s">
        <v>169</v>
      </c>
      <c r="W61" s="174" t="s">
        <v>170</v>
      </c>
      <c r="X61" s="163">
        <f>IFERROR(IF(Q61="Probabilidad",(I61-(+I61*T61)),IF(Q61="Impacto",I61,"")),"")</f>
        <v>0.36</v>
      </c>
      <c r="Y61" s="176" t="str">
        <f>IFERROR(IF(X61="","",IF(X61&lt;=0.2,"Muy Baja",IF(X61&lt;=0.4,"Baja",IF(X61&lt;=0.6,"Media",IF(X61&lt;=0.8,"Alta","Muy Alta"))))),"")</f>
        <v>Baja</v>
      </c>
      <c r="Z61" s="177">
        <f>+X61</f>
        <v>0.36</v>
      </c>
      <c r="AA61" s="176" t="str">
        <f>IFERROR(IF(AB61="","",IF(AB61&lt;=0.2,"Leve",IF(AB61&lt;=0.4,"Menor",IF(AB61&lt;=0.6,"Moderado",IF(AB61&lt;=0.8,"Mayor","Catastrófico"))))),"")</f>
        <v>Mayor</v>
      </c>
      <c r="AB61" s="177">
        <f>IFERROR(IF(Q61="Impacto",(M61-(+M61*T61)),IF(Q61="Probabilidad",M61,"")),"")</f>
        <v>0.8</v>
      </c>
      <c r="AC61" s="178" t="str">
        <f>IFERROR(IF(OR(AND(Y61="Muy Baja",AA61="Leve"),AND(Y61="Muy Baja",AA61="Menor"),AND(Y61="Baja",AA61="Leve")),"Bajo",IF(OR(AND(Y61="Muy baja",AA61="Moderado"),AND(Y61="Baja",AA61="Menor"),AND(Y61="Baja",AA61="Moderado"),AND(Y61="Media",AA61="Leve"),AND(Y61="Media",AA61="Menor"),AND(Y61="Media",AA61="Moderado"),AND(Y61="Alta",AA61="Leve"),AND(Y61="Alta",AA61="Menor")),"Moderado",IF(OR(AND(Y61="Muy Baja",AA61="Mayor"),AND(Y61="Baja",AA61="Mayor"),AND(Y61="Media",AA61="Mayor"),AND(Y61="Alta",AA61="Moderado"),AND(Y61="Alta",AA61="Mayor"),AND(Y61="Muy Alta",AA61="Leve"),AND(Y61="Muy Alta",AA61="Menor"),AND(Y61="Muy Alta",AA61="Moderado"),AND(Y61="Muy Alta",AA61="Mayor")),"Alto",IF(OR(AND(Y61="Muy Baja",AA61="Catastrófico"),AND(Y61="Baja",AA61="Catastrófico"),AND(Y61="Media",AA61="Catastrófico"),AND(Y61="Alta",AA61="Catastrófico"),AND(Y61="Muy Alta",AA61="Catastrófico")),"Extremo","")))),"")</f>
        <v>Alto</v>
      </c>
      <c r="AD61" s="179" t="s">
        <v>171</v>
      </c>
      <c r="AE61" s="180" t="s">
        <v>232</v>
      </c>
      <c r="AF61" s="181" t="s">
        <v>233</v>
      </c>
      <c r="AG61" s="173">
        <v>45001</v>
      </c>
      <c r="AH61" s="173">
        <v>45275</v>
      </c>
      <c r="AI61" s="117"/>
      <c r="AJ61" s="115"/>
      <c r="AK61" s="116"/>
      <c r="AL61" s="8"/>
      <c r="AM61" s="8"/>
      <c r="AN61" s="8"/>
      <c r="AO61" s="8"/>
      <c r="AP61" s="8"/>
      <c r="AQ61" s="8"/>
      <c r="AR61" s="8"/>
      <c r="AS61" s="8"/>
      <c r="AT61" s="8"/>
      <c r="AU61" s="8"/>
      <c r="AV61" s="8"/>
      <c r="AW61" s="8"/>
      <c r="AX61" s="8"/>
      <c r="AY61" s="8"/>
      <c r="AZ61" s="8"/>
      <c r="BA61" s="8"/>
      <c r="BB61" s="8"/>
      <c r="BC61" s="8"/>
      <c r="BD61" s="8"/>
      <c r="BE61" s="8"/>
      <c r="BF61" s="8"/>
      <c r="BG61" s="8"/>
      <c r="BH61" s="8"/>
      <c r="BI61" s="8"/>
      <c r="BJ61" s="8"/>
      <c r="BK61" s="8"/>
      <c r="BL61" s="8"/>
      <c r="BM61" s="8"/>
      <c r="BN61" s="8"/>
      <c r="BO61" s="8"/>
      <c r="BP61" s="8"/>
      <c r="BQ61" s="8"/>
    </row>
    <row r="62" spans="1:69" ht="18" customHeight="1">
      <c r="A62" s="359"/>
      <c r="B62" s="361"/>
      <c r="C62" s="361"/>
      <c r="D62" s="361"/>
      <c r="E62" s="364"/>
      <c r="F62" s="361"/>
      <c r="G62" s="367"/>
      <c r="H62" s="370"/>
      <c r="I62" s="373"/>
      <c r="J62" s="390"/>
      <c r="K62" s="373">
        <f>IF(NOT(ISERROR(MATCH(J62,_xlfn.ANCHORARRAY(E73),0))),I75&amp;"Por favor no seleccionar los criterios de impacto",J62)</f>
        <v>0</v>
      </c>
      <c r="L62" s="370"/>
      <c r="M62" s="373"/>
      <c r="N62" s="393"/>
      <c r="O62" s="106">
        <v>2</v>
      </c>
      <c r="P62" s="184"/>
      <c r="Q62" s="107" t="str">
        <f>IF(OR(R62="Preventivo",R62="Detectivo"),"Probabilidad",IF(R62="Correctivo","Impacto",""))</f>
        <v/>
      </c>
      <c r="R62" s="108"/>
      <c r="S62" s="108"/>
      <c r="T62" s="109" t="str">
        <f t="shared" ref="T62:T66" si="57">IF(AND(R62="Preventivo",S62="Automático"),"50%",IF(AND(R62="Preventivo",S62="Manual"),"40%",IF(AND(R62="Detectivo",S62="Automático"),"40%",IF(AND(R62="Detectivo",S62="Manual"),"30%",IF(AND(R62="Correctivo",S62="Automático"),"35%",IF(AND(R62="Correctivo",S62="Manual"),"25%",""))))))</f>
        <v/>
      </c>
      <c r="U62" s="108"/>
      <c r="V62" s="108"/>
      <c r="W62" s="108"/>
      <c r="X62" s="110" t="str">
        <f>IFERROR(IF(AND(Q61="Probabilidad",Q62="Probabilidad"),(Z61-(+Z61*T62)),IF(Q62="Probabilidad",(I61-(+I61*T62)),IF(Q62="Impacto",Z61,""))),"")</f>
        <v/>
      </c>
      <c r="Y62" s="111" t="str">
        <f t="shared" si="1"/>
        <v/>
      </c>
      <c r="Z62" s="112" t="str">
        <f t="shared" ref="Z62:Z66" si="58">+X62</f>
        <v/>
      </c>
      <c r="AA62" s="111" t="str">
        <f t="shared" si="3"/>
        <v/>
      </c>
      <c r="AB62" s="112" t="str">
        <f>IFERROR(IF(AND(Q61="Impacto",Q62="Impacto"),(AB61-(+AB61*T62)),IF(Q62="Impacto",(M61-(+M61*T62)),IF(Q62="Probabilidad",AB61,""))),"")</f>
        <v/>
      </c>
      <c r="AC62" s="113" t="str">
        <f t="shared" ref="AC62:AC63" si="59">IFERROR(IF(OR(AND(Y62="Muy Baja",AA62="Leve"),AND(Y62="Muy Baja",AA62="Menor"),AND(Y62="Baja",AA62="Leve")),"Bajo",IF(OR(AND(Y62="Muy baja",AA62="Moderado"),AND(Y62="Baja",AA62="Menor"),AND(Y62="Baja",AA62="Moderado"),AND(Y62="Media",AA62="Leve"),AND(Y62="Media",AA62="Menor"),AND(Y62="Media",AA62="Moderado"),AND(Y62="Alta",AA62="Leve"),AND(Y62="Alta",AA62="Menor")),"Moderado",IF(OR(AND(Y62="Muy Baja",AA62="Mayor"),AND(Y62="Baja",AA62="Mayor"),AND(Y62="Media",AA62="Mayor"),AND(Y62="Alta",AA62="Moderado"),AND(Y62="Alta",AA62="Mayor"),AND(Y62="Muy Alta",AA62="Leve"),AND(Y62="Muy Alta",AA62="Menor"),AND(Y62="Muy Alta",AA62="Moderado"),AND(Y62="Muy Alta",AA62="Mayor")),"Alto",IF(OR(AND(Y62="Muy Baja",AA62="Catastrófico"),AND(Y62="Baja",AA62="Catastrófico"),AND(Y62="Media",AA62="Catastrófico"),AND(Y62="Alta",AA62="Catastrófico"),AND(Y62="Muy Alta",AA62="Catastrófico")),"Extremo","")))),"")</f>
        <v/>
      </c>
      <c r="AD62" s="114"/>
      <c r="AE62" s="115"/>
      <c r="AF62" s="116"/>
      <c r="AG62" s="117"/>
      <c r="AH62" s="117"/>
      <c r="AI62" s="117"/>
      <c r="AJ62" s="115"/>
      <c r="AK62" s="116"/>
      <c r="AL62" s="8"/>
      <c r="AM62" s="8"/>
      <c r="AN62" s="8"/>
      <c r="AO62" s="8"/>
      <c r="AP62" s="8"/>
      <c r="AQ62" s="8"/>
      <c r="AR62" s="8"/>
      <c r="AS62" s="8"/>
      <c r="AT62" s="8"/>
      <c r="AU62" s="8"/>
      <c r="AV62" s="8"/>
      <c r="AW62" s="8"/>
      <c r="AX62" s="8"/>
      <c r="AY62" s="8"/>
      <c r="AZ62" s="8"/>
      <c r="BA62" s="8"/>
      <c r="BB62" s="8"/>
      <c r="BC62" s="8"/>
      <c r="BD62" s="8"/>
      <c r="BE62" s="8"/>
      <c r="BF62" s="8"/>
      <c r="BG62" s="8"/>
      <c r="BH62" s="8"/>
      <c r="BI62" s="8"/>
      <c r="BJ62" s="8"/>
      <c r="BK62" s="8"/>
      <c r="BL62" s="8"/>
      <c r="BM62" s="8"/>
      <c r="BN62" s="8"/>
      <c r="BO62" s="8"/>
      <c r="BP62" s="8"/>
      <c r="BQ62" s="8"/>
    </row>
    <row r="63" spans="1:69" ht="18" customHeight="1">
      <c r="A63" s="359"/>
      <c r="B63" s="361"/>
      <c r="C63" s="361"/>
      <c r="D63" s="361"/>
      <c r="E63" s="364"/>
      <c r="F63" s="361"/>
      <c r="G63" s="367"/>
      <c r="H63" s="370"/>
      <c r="I63" s="373"/>
      <c r="J63" s="390"/>
      <c r="K63" s="373">
        <f>IF(NOT(ISERROR(MATCH(J63,_xlfn.ANCHORARRAY(E74),0))),I76&amp;"Por favor no seleccionar los criterios de impacto",J63)</f>
        <v>0</v>
      </c>
      <c r="L63" s="370"/>
      <c r="M63" s="373"/>
      <c r="N63" s="393"/>
      <c r="O63" s="106">
        <v>3</v>
      </c>
      <c r="P63" s="185"/>
      <c r="Q63" s="107" t="str">
        <f>IF(OR(R63="Preventivo",R63="Detectivo"),"Probabilidad",IF(R63="Correctivo","Impacto",""))</f>
        <v/>
      </c>
      <c r="R63" s="108"/>
      <c r="S63" s="108"/>
      <c r="T63" s="109" t="str">
        <f t="shared" si="57"/>
        <v/>
      </c>
      <c r="U63" s="108"/>
      <c r="V63" s="108"/>
      <c r="W63" s="108"/>
      <c r="X63" s="110" t="str">
        <f>IFERROR(IF(AND(Q62="Probabilidad",Q63="Probabilidad"),(Z62-(+Z62*T63)),IF(AND(Q62="Impacto",Q63="Probabilidad"),(Z61-(+Z61*T63)),IF(Q63="Impacto",Z62,""))),"")</f>
        <v/>
      </c>
      <c r="Y63" s="111" t="str">
        <f t="shared" si="1"/>
        <v/>
      </c>
      <c r="Z63" s="112" t="str">
        <f t="shared" si="58"/>
        <v/>
      </c>
      <c r="AA63" s="111" t="str">
        <f t="shared" si="3"/>
        <v/>
      </c>
      <c r="AB63" s="112" t="str">
        <f>IFERROR(IF(AND(Q62="Impacto",Q63="Impacto"),(AB62-(+AB62*T63)),IF(AND(Q62="Probabilidad",Q63="Impacto"),(AB61-(+AB61*T63)),IF(Q63="Probabilidad",AB62,""))),"")</f>
        <v/>
      </c>
      <c r="AC63" s="113" t="str">
        <f t="shared" si="59"/>
        <v/>
      </c>
      <c r="AD63" s="114"/>
      <c r="AE63" s="115"/>
      <c r="AF63" s="116"/>
      <c r="AG63" s="117"/>
      <c r="AH63" s="117"/>
      <c r="AI63" s="117"/>
      <c r="AJ63" s="115"/>
      <c r="AK63" s="116"/>
      <c r="AL63" s="8"/>
      <c r="AM63" s="8"/>
      <c r="AN63" s="8"/>
      <c r="AO63" s="8"/>
      <c r="AP63" s="8"/>
      <c r="AQ63" s="8"/>
      <c r="AR63" s="8"/>
      <c r="AS63" s="8"/>
      <c r="AT63" s="8"/>
      <c r="AU63" s="8"/>
      <c r="AV63" s="8"/>
      <c r="AW63" s="8"/>
      <c r="AX63" s="8"/>
      <c r="AY63" s="8"/>
      <c r="AZ63" s="8"/>
      <c r="BA63" s="8"/>
      <c r="BB63" s="8"/>
      <c r="BC63" s="8"/>
      <c r="BD63" s="8"/>
      <c r="BE63" s="8"/>
      <c r="BF63" s="8"/>
      <c r="BG63" s="8"/>
      <c r="BH63" s="8"/>
      <c r="BI63" s="8"/>
      <c r="BJ63" s="8"/>
      <c r="BK63" s="8"/>
      <c r="BL63" s="8"/>
      <c r="BM63" s="8"/>
      <c r="BN63" s="8"/>
      <c r="BO63" s="8"/>
      <c r="BP63" s="8"/>
      <c r="BQ63" s="8"/>
    </row>
    <row r="64" spans="1:69" ht="18" customHeight="1">
      <c r="A64" s="359"/>
      <c r="B64" s="361"/>
      <c r="C64" s="361"/>
      <c r="D64" s="361"/>
      <c r="E64" s="364"/>
      <c r="F64" s="361"/>
      <c r="G64" s="367"/>
      <c r="H64" s="370"/>
      <c r="I64" s="373"/>
      <c r="J64" s="390"/>
      <c r="K64" s="373">
        <f>IF(NOT(ISERROR(MATCH(J64,_xlfn.ANCHORARRAY(E75),0))),I77&amp;"Por favor no seleccionar los criterios de impacto",J64)</f>
        <v>0</v>
      </c>
      <c r="L64" s="370"/>
      <c r="M64" s="373"/>
      <c r="N64" s="393"/>
      <c r="O64" s="106">
        <v>4</v>
      </c>
      <c r="P64" s="184"/>
      <c r="Q64" s="107" t="str">
        <f t="shared" ref="Q64:Q67" si="60">IF(OR(R64="Preventivo",R64="Detectivo"),"Probabilidad",IF(R64="Correctivo","Impacto",""))</f>
        <v/>
      </c>
      <c r="R64" s="108"/>
      <c r="S64" s="108"/>
      <c r="T64" s="109" t="str">
        <f t="shared" si="57"/>
        <v/>
      </c>
      <c r="U64" s="108"/>
      <c r="V64" s="108"/>
      <c r="W64" s="108"/>
      <c r="X64" s="110" t="str">
        <f t="shared" ref="X64:X65" si="61">IFERROR(IF(AND(Q63="Probabilidad",Q64="Probabilidad"),(Z63-(+Z63*T64)),IF(AND(Q63="Impacto",Q64="Probabilidad"),(Z62-(+Z62*T64)),IF(Q64="Impacto",Z63,""))),"")</f>
        <v/>
      </c>
      <c r="Y64" s="111" t="str">
        <f t="shared" si="1"/>
        <v/>
      </c>
      <c r="Z64" s="112" t="str">
        <f t="shared" si="58"/>
        <v/>
      </c>
      <c r="AA64" s="111" t="str">
        <f t="shared" si="3"/>
        <v/>
      </c>
      <c r="AB64" s="112" t="str">
        <f t="shared" ref="AB64:AB65" si="62">IFERROR(IF(AND(Q63="Impacto",Q64="Impacto"),(AB63-(+AB63*T64)),IF(AND(Q63="Probabilidad",Q64="Impacto"),(AB62-(+AB62*T64)),IF(Q64="Probabilidad",AB63,""))),"")</f>
        <v/>
      </c>
      <c r="AC64" s="113" t="str">
        <f>IFERROR(IF(OR(AND(Y64="Muy Baja",AA64="Leve"),AND(Y64="Muy Baja",AA64="Menor"),AND(Y64="Baja",AA64="Leve")),"Bajo",IF(OR(AND(Y64="Muy baja",AA64="Moderado"),AND(Y64="Baja",AA64="Menor"),AND(Y64="Baja",AA64="Moderado"),AND(Y64="Media",AA64="Leve"),AND(Y64="Media",AA64="Menor"),AND(Y64="Media",AA64="Moderado"),AND(Y64="Alta",AA64="Leve"),AND(Y64="Alta",AA64="Menor")),"Moderado",IF(OR(AND(Y64="Muy Baja",AA64="Mayor"),AND(Y64="Baja",AA64="Mayor"),AND(Y64="Media",AA64="Mayor"),AND(Y64="Alta",AA64="Moderado"),AND(Y64="Alta",AA64="Mayor"),AND(Y64="Muy Alta",AA64="Leve"),AND(Y64="Muy Alta",AA64="Menor"),AND(Y64="Muy Alta",AA64="Moderado"),AND(Y64="Muy Alta",AA64="Mayor")),"Alto",IF(OR(AND(Y64="Muy Baja",AA64="Catastrófico"),AND(Y64="Baja",AA64="Catastrófico"),AND(Y64="Media",AA64="Catastrófico"),AND(Y64="Alta",AA64="Catastrófico"),AND(Y64="Muy Alta",AA64="Catastrófico")),"Extremo","")))),"")</f>
        <v/>
      </c>
      <c r="AD64" s="114"/>
      <c r="AE64" s="115"/>
      <c r="AF64" s="116"/>
      <c r="AG64" s="117"/>
      <c r="AH64" s="117"/>
      <c r="AI64" s="117"/>
      <c r="AJ64" s="115"/>
      <c r="AK64" s="116"/>
      <c r="AL64" s="8"/>
      <c r="AM64" s="8"/>
      <c r="AN64" s="8"/>
      <c r="AO64" s="8"/>
      <c r="AP64" s="8"/>
      <c r="AQ64" s="8"/>
      <c r="AR64" s="8"/>
      <c r="AS64" s="8"/>
      <c r="AT64" s="8"/>
      <c r="AU64" s="8"/>
      <c r="AV64" s="8"/>
      <c r="AW64" s="8"/>
      <c r="AX64" s="8"/>
      <c r="AY64" s="8"/>
      <c r="AZ64" s="8"/>
      <c r="BA64" s="8"/>
      <c r="BB64" s="8"/>
      <c r="BC64" s="8"/>
      <c r="BD64" s="8"/>
      <c r="BE64" s="8"/>
      <c r="BF64" s="8"/>
      <c r="BG64" s="8"/>
      <c r="BH64" s="8"/>
      <c r="BI64" s="8"/>
      <c r="BJ64" s="8"/>
      <c r="BK64" s="8"/>
      <c r="BL64" s="8"/>
      <c r="BM64" s="8"/>
      <c r="BN64" s="8"/>
      <c r="BO64" s="8"/>
      <c r="BP64" s="8"/>
      <c r="BQ64" s="8"/>
    </row>
    <row r="65" spans="1:69" ht="18" customHeight="1">
      <c r="A65" s="359"/>
      <c r="B65" s="361"/>
      <c r="C65" s="361"/>
      <c r="D65" s="361"/>
      <c r="E65" s="364"/>
      <c r="F65" s="361"/>
      <c r="G65" s="367"/>
      <c r="H65" s="370"/>
      <c r="I65" s="373"/>
      <c r="J65" s="390"/>
      <c r="K65" s="373">
        <f>IF(NOT(ISERROR(MATCH(J65,_xlfn.ANCHORARRAY(E76),0))),I78&amp;"Por favor no seleccionar los criterios de impacto",J65)</f>
        <v>0</v>
      </c>
      <c r="L65" s="370"/>
      <c r="M65" s="373"/>
      <c r="N65" s="393"/>
      <c r="O65" s="106">
        <v>5</v>
      </c>
      <c r="P65" s="184"/>
      <c r="Q65" s="107" t="str">
        <f t="shared" si="60"/>
        <v/>
      </c>
      <c r="R65" s="108"/>
      <c r="S65" s="108"/>
      <c r="T65" s="109" t="str">
        <f t="shared" si="57"/>
        <v/>
      </c>
      <c r="U65" s="108"/>
      <c r="V65" s="108"/>
      <c r="W65" s="108"/>
      <c r="X65" s="110" t="str">
        <f t="shared" si="61"/>
        <v/>
      </c>
      <c r="Y65" s="111" t="str">
        <f t="shared" si="1"/>
        <v/>
      </c>
      <c r="Z65" s="112" t="str">
        <f t="shared" si="58"/>
        <v/>
      </c>
      <c r="AA65" s="111" t="str">
        <f t="shared" si="3"/>
        <v/>
      </c>
      <c r="AB65" s="112" t="str">
        <f t="shared" si="62"/>
        <v/>
      </c>
      <c r="AC65" s="113" t="str">
        <f t="shared" ref="AC65:AC66" si="63">IFERROR(IF(OR(AND(Y65="Muy Baja",AA65="Leve"),AND(Y65="Muy Baja",AA65="Menor"),AND(Y65="Baja",AA65="Leve")),"Bajo",IF(OR(AND(Y65="Muy baja",AA65="Moderado"),AND(Y65="Baja",AA65="Menor"),AND(Y65="Baja",AA65="Moderado"),AND(Y65="Media",AA65="Leve"),AND(Y65="Media",AA65="Menor"),AND(Y65="Media",AA65="Moderado"),AND(Y65="Alta",AA65="Leve"),AND(Y65="Alta",AA65="Menor")),"Moderado",IF(OR(AND(Y65="Muy Baja",AA65="Mayor"),AND(Y65="Baja",AA65="Mayor"),AND(Y65="Media",AA65="Mayor"),AND(Y65="Alta",AA65="Moderado"),AND(Y65="Alta",AA65="Mayor"),AND(Y65="Muy Alta",AA65="Leve"),AND(Y65="Muy Alta",AA65="Menor"),AND(Y65="Muy Alta",AA65="Moderado"),AND(Y65="Muy Alta",AA65="Mayor")),"Alto",IF(OR(AND(Y65="Muy Baja",AA65="Catastrófico"),AND(Y65="Baja",AA65="Catastrófico"),AND(Y65="Media",AA65="Catastrófico"),AND(Y65="Alta",AA65="Catastrófico"),AND(Y65="Muy Alta",AA65="Catastrófico")),"Extremo","")))),"")</f>
        <v/>
      </c>
      <c r="AD65" s="114"/>
      <c r="AE65" s="115"/>
      <c r="AF65" s="116"/>
      <c r="AG65" s="117"/>
      <c r="AH65" s="117"/>
      <c r="AI65" s="117"/>
      <c r="AJ65" s="115"/>
      <c r="AK65" s="116"/>
      <c r="AL65" s="8"/>
      <c r="AM65" s="8"/>
      <c r="AN65" s="8"/>
      <c r="AO65" s="8"/>
      <c r="AP65" s="8"/>
      <c r="AQ65" s="8"/>
      <c r="AR65" s="8"/>
      <c r="AS65" s="8"/>
      <c r="AT65" s="8"/>
      <c r="AU65" s="8"/>
      <c r="AV65" s="8"/>
      <c r="AW65" s="8"/>
      <c r="AX65" s="8"/>
      <c r="AY65" s="8"/>
      <c r="AZ65" s="8"/>
      <c r="BA65" s="8"/>
      <c r="BB65" s="8"/>
      <c r="BC65" s="8"/>
      <c r="BD65" s="8"/>
      <c r="BE65" s="8"/>
      <c r="BF65" s="8"/>
      <c r="BG65" s="8"/>
      <c r="BH65" s="8"/>
      <c r="BI65" s="8"/>
      <c r="BJ65" s="8"/>
      <c r="BK65" s="8"/>
      <c r="BL65" s="8"/>
      <c r="BM65" s="8"/>
      <c r="BN65" s="8"/>
      <c r="BO65" s="8"/>
      <c r="BP65" s="8"/>
      <c r="BQ65" s="8"/>
    </row>
    <row r="66" spans="1:69" ht="18" customHeight="1">
      <c r="A66" s="345"/>
      <c r="B66" s="362"/>
      <c r="C66" s="362"/>
      <c r="D66" s="362"/>
      <c r="E66" s="365"/>
      <c r="F66" s="362"/>
      <c r="G66" s="368"/>
      <c r="H66" s="371"/>
      <c r="I66" s="374"/>
      <c r="J66" s="391"/>
      <c r="K66" s="374">
        <f>IF(NOT(ISERROR(MATCH(J66,_xlfn.ANCHORARRAY(E77),0))),I79&amp;"Por favor no seleccionar los criterios de impacto",J66)</f>
        <v>0</v>
      </c>
      <c r="L66" s="371"/>
      <c r="M66" s="374"/>
      <c r="N66" s="394"/>
      <c r="O66" s="106">
        <v>6</v>
      </c>
      <c r="P66" s="184"/>
      <c r="Q66" s="107" t="str">
        <f t="shared" si="60"/>
        <v/>
      </c>
      <c r="R66" s="108"/>
      <c r="S66" s="108"/>
      <c r="T66" s="109" t="str">
        <f t="shared" si="57"/>
        <v/>
      </c>
      <c r="U66" s="108"/>
      <c r="V66" s="108"/>
      <c r="W66" s="108"/>
      <c r="X66" s="110" t="str">
        <f>IFERROR(IF(AND(Q65="Probabilidad",Q66="Probabilidad"),(Z65-(+Z65*T66)),IF(AND(Q65="Impacto",Q66="Probabilidad"),(Z64-(+Z64*T66)),IF(Q66="Impacto",Z65,""))),"")</f>
        <v/>
      </c>
      <c r="Y66" s="111" t="str">
        <f t="shared" si="1"/>
        <v/>
      </c>
      <c r="Z66" s="112" t="str">
        <f t="shared" si="58"/>
        <v/>
      </c>
      <c r="AA66" s="111" t="str">
        <f t="shared" si="3"/>
        <v/>
      </c>
      <c r="AB66" s="112" t="str">
        <f>IFERROR(IF(AND(Q65="Impacto",Q66="Impacto"),(AB65-(+AB65*T66)),IF(AND(Q65="Probabilidad",Q66="Impacto"),(AB64-(+AB64*T66)),IF(Q66="Probabilidad",AB65,""))),"")</f>
        <v/>
      </c>
      <c r="AC66" s="113" t="str">
        <f t="shared" si="63"/>
        <v/>
      </c>
      <c r="AD66" s="114"/>
      <c r="AE66" s="115"/>
      <c r="AF66" s="116"/>
      <c r="AG66" s="117"/>
      <c r="AH66" s="117"/>
      <c r="AI66" s="117"/>
      <c r="AJ66" s="115"/>
      <c r="AK66" s="116"/>
      <c r="AL66" s="8"/>
      <c r="AM66" s="8"/>
      <c r="AN66" s="8"/>
      <c r="AO66" s="8"/>
      <c r="AP66" s="8"/>
      <c r="AQ66" s="8"/>
      <c r="AR66" s="8"/>
      <c r="AS66" s="8"/>
      <c r="AT66" s="8"/>
      <c r="AU66" s="8"/>
      <c r="AV66" s="8"/>
      <c r="AW66" s="8"/>
      <c r="AX66" s="8"/>
      <c r="AY66" s="8"/>
      <c r="AZ66" s="8"/>
      <c r="BA66" s="8"/>
      <c r="BB66" s="8"/>
      <c r="BC66" s="8"/>
      <c r="BD66" s="8"/>
      <c r="BE66" s="8"/>
      <c r="BF66" s="8"/>
      <c r="BG66" s="8"/>
      <c r="BH66" s="8"/>
      <c r="BI66" s="8"/>
      <c r="BJ66" s="8"/>
      <c r="BK66" s="8"/>
      <c r="BL66" s="8"/>
      <c r="BM66" s="8"/>
      <c r="BN66" s="8"/>
      <c r="BO66" s="8"/>
      <c r="BP66" s="8"/>
      <c r="BQ66" s="8"/>
    </row>
    <row r="67" spans="1:69" ht="84" customHeight="1">
      <c r="A67" s="344">
        <v>10</v>
      </c>
      <c r="B67" s="360" t="s">
        <v>159</v>
      </c>
      <c r="C67" s="360" t="s">
        <v>234</v>
      </c>
      <c r="D67" s="360" t="s">
        <v>235</v>
      </c>
      <c r="E67" s="363" t="s">
        <v>236</v>
      </c>
      <c r="F67" s="360" t="s">
        <v>163</v>
      </c>
      <c r="G67" s="366">
        <v>120</v>
      </c>
      <c r="H67" s="369" t="str">
        <f>IF(G67&lt;=0,"",IF(G67&lt;=2,"Muy Baja",IF(G67&lt;=24,"Baja",IF(G67&lt;=500,"Media",IF(G67&lt;=5000,"Alta","Muy Alta")))))</f>
        <v>Media</v>
      </c>
      <c r="I67" s="372">
        <f>IF(H67="","",IF(H67="Muy Baja",0.2,IF(H67="Baja",0.4,IF(H67="Media",0.6,IF(H67="Alta",0.8,IF(H67="Muy Alta",1,))))))</f>
        <v>0.6</v>
      </c>
      <c r="J67" s="389" t="s">
        <v>187</v>
      </c>
      <c r="K67" s="372" t="str">
        <f>IF(NOT(ISERROR(MATCH(J67,'Tabla Impacto'!$B$221:$B$223,0))),'Tabla Impacto'!$F$223&amp;"Por favor no seleccionar los criterios de impacto(Afectación Económica o presupuestal y Pérdida Reputacional)",J67)</f>
        <v xml:space="preserve">     Entre 10 y 50 SMLMV </v>
      </c>
      <c r="L67" s="369" t="str">
        <f>IF(OR(K67='Tabla Impacto'!$C$11,K67='Tabla Impacto'!$D$11),"Leve",IF(OR(K67='Tabla Impacto'!$C$12,K67='Tabla Impacto'!$D$12),"Menor",IF(OR(K67='Tabla Impacto'!$C$13,K67='Tabla Impacto'!$D$13),"Moderado",IF(OR(K67='Tabla Impacto'!$C$14,K67='Tabla Impacto'!$D$14),"Mayor",IF(OR(K67='Tabla Impacto'!$C$15,K67='Tabla Impacto'!$D$15),"Catastrófico","")))))</f>
        <v>Menor</v>
      </c>
      <c r="M67" s="372">
        <f>IF(L67="","",IF(L67="Leve",0.2,IF(L67="Menor",0.4,IF(L67="Moderado",0.6,IF(L67="Mayor",0.8,IF(L67="Catastrófico",1,))))))</f>
        <v>0.4</v>
      </c>
      <c r="N67" s="392" t="str">
        <f>IF(OR(AND(H67="Muy Baja",L67="Leve"),AND(H67="Muy Baja",L67="Menor"),AND(H67="Baja",L67="Leve")),"Bajo",IF(OR(AND(H67="Muy baja",L67="Moderado"),AND(H67="Baja",L67="Menor"),AND(H67="Baja",L67="Moderado"),AND(H67="Media",L67="Leve"),AND(H67="Media",L67="Menor"),AND(H67="Media",L67="Moderado"),AND(H67="Alta",L67="Leve"),AND(H67="Alta",L67="Menor")),"Moderado",IF(OR(AND(H67="Muy Baja",L67="Mayor"),AND(H67="Baja",L67="Mayor"),AND(H67="Media",L67="Mayor"),AND(H67="Alta",L67="Moderado"),AND(H67="Alta",L67="Mayor"),AND(H67="Muy Alta",L67="Leve"),AND(H67="Muy Alta",L67="Menor"),AND(H67="Muy Alta",L67="Moderado"),AND(H67="Muy Alta",L67="Mayor")),"Alto",IF(OR(AND(H67="Muy Baja",L67="Catastrófico"),AND(H67="Baja",L67="Catastrófico"),AND(H67="Media",L67="Catastrófico"),AND(H67="Alta",L67="Catastrófico"),AND(H67="Muy Alta",L67="Catastrófico")),"Extremo",""))))</f>
        <v>Moderado</v>
      </c>
      <c r="O67" s="106">
        <v>1</v>
      </c>
      <c r="P67" s="184" t="s">
        <v>237</v>
      </c>
      <c r="Q67" s="166" t="str">
        <f t="shared" si="60"/>
        <v>Probabilidad</v>
      </c>
      <c r="R67" s="174" t="s">
        <v>166</v>
      </c>
      <c r="S67" s="174" t="s">
        <v>167</v>
      </c>
      <c r="T67" s="175" t="str">
        <f>IF(AND(R67="Preventivo",S67="Automático"),"50%",IF(AND(R67="Preventivo",S67="Manual"),"40%",IF(AND(R67="Detectivo",S67="Automático"),"40%",IF(AND(R67="Detectivo",S67="Manual"),"30%",IF(AND(R67="Correctivo",S67="Automático"),"35%",IF(AND(R67="Correctivo",S67="Manual"),"25%",""))))))</f>
        <v>40%</v>
      </c>
      <c r="U67" s="174" t="s">
        <v>168</v>
      </c>
      <c r="V67" s="174" t="s">
        <v>169</v>
      </c>
      <c r="W67" s="174" t="s">
        <v>170</v>
      </c>
      <c r="X67" s="163">
        <f>IFERROR(IF(Q67="Probabilidad",(I67-(+I67*T67)),IF(Q67="Impacto",I67,"")),"")</f>
        <v>0.36</v>
      </c>
      <c r="Y67" s="176" t="str">
        <f>IFERROR(IF(X67="","",IF(X67&lt;=0.2,"Muy Baja",IF(X67&lt;=0.4,"Baja",IF(X67&lt;=0.6,"Media",IF(X67&lt;=0.8,"Alta","Muy Alta"))))),"")</f>
        <v>Baja</v>
      </c>
      <c r="Z67" s="177">
        <f>+X67</f>
        <v>0.36</v>
      </c>
      <c r="AA67" s="176" t="str">
        <f>IFERROR(IF(AB67="","",IF(AB67&lt;=0.2,"Leve",IF(AB67&lt;=0.4,"Menor",IF(AB67&lt;=0.6,"Moderado",IF(AB67&lt;=0.8,"Mayor","Catastrófico"))))),"")</f>
        <v>Menor</v>
      </c>
      <c r="AB67" s="177">
        <f>IFERROR(IF(Q67="Impacto",(M67-(+M67*T67)),IF(Q67="Probabilidad",M67,"")),"")</f>
        <v>0.4</v>
      </c>
      <c r="AC67" s="178" t="str">
        <f>IFERROR(IF(OR(AND(Y67="Muy Baja",AA67="Leve"),AND(Y67="Muy Baja",AA67="Menor"),AND(Y67="Baja",AA67="Leve")),"Bajo",IF(OR(AND(Y67="Muy baja",AA67="Moderado"),AND(Y67="Baja",AA67="Menor"),AND(Y67="Baja",AA67="Moderado"),AND(Y67="Media",AA67="Leve"),AND(Y67="Media",AA67="Menor"),AND(Y67="Media",AA67="Moderado"),AND(Y67="Alta",AA67="Leve"),AND(Y67="Alta",AA67="Menor")),"Moderado",IF(OR(AND(Y67="Muy Baja",AA67="Mayor"),AND(Y67="Baja",AA67="Mayor"),AND(Y67="Media",AA67="Mayor"),AND(Y67="Alta",AA67="Moderado"),AND(Y67="Alta",AA67="Mayor"),AND(Y67="Muy Alta",AA67="Leve"),AND(Y67="Muy Alta",AA67="Menor"),AND(Y67="Muy Alta",AA67="Moderado"),AND(Y67="Muy Alta",AA67="Mayor")),"Alto",IF(OR(AND(Y67="Muy Baja",AA67="Catastrófico"),AND(Y67="Baja",AA67="Catastrófico"),AND(Y67="Media",AA67="Catastrófico"),AND(Y67="Alta",AA67="Catastrófico"),AND(Y67="Muy Alta",AA67="Catastrófico")),"Extremo","")))),"")</f>
        <v>Moderado</v>
      </c>
      <c r="AD67" s="179" t="s">
        <v>171</v>
      </c>
      <c r="AE67" s="181" t="s">
        <v>238</v>
      </c>
      <c r="AF67" s="181" t="s">
        <v>233</v>
      </c>
      <c r="AG67" s="173">
        <v>45000</v>
      </c>
      <c r="AH67" s="173">
        <v>45275</v>
      </c>
      <c r="AI67" s="117"/>
      <c r="AJ67" s="115"/>
      <c r="AK67" s="116"/>
      <c r="AL67" s="8"/>
      <c r="AM67" s="8"/>
      <c r="AN67" s="8"/>
      <c r="AO67" s="8"/>
      <c r="AP67" s="8"/>
      <c r="AQ67" s="8"/>
      <c r="AR67" s="8"/>
      <c r="AS67" s="8"/>
      <c r="AT67" s="8"/>
      <c r="AU67" s="8"/>
      <c r="AV67" s="8"/>
      <c r="AW67" s="8"/>
      <c r="AX67" s="8"/>
      <c r="AY67" s="8"/>
      <c r="AZ67" s="8"/>
      <c r="BA67" s="8"/>
      <c r="BB67" s="8"/>
      <c r="BC67" s="8"/>
      <c r="BD67" s="8"/>
      <c r="BE67" s="8"/>
      <c r="BF67" s="8"/>
      <c r="BG67" s="8"/>
      <c r="BH67" s="8"/>
      <c r="BI67" s="8"/>
      <c r="BJ67" s="8"/>
      <c r="BK67" s="8"/>
      <c r="BL67" s="8"/>
      <c r="BM67" s="8"/>
      <c r="BN67" s="8"/>
      <c r="BO67" s="8"/>
      <c r="BP67" s="8"/>
      <c r="BQ67" s="8"/>
    </row>
    <row r="68" spans="1:69" ht="18" customHeight="1">
      <c r="A68" s="359"/>
      <c r="B68" s="361"/>
      <c r="C68" s="361"/>
      <c r="D68" s="361"/>
      <c r="E68" s="364"/>
      <c r="F68" s="361"/>
      <c r="G68" s="367"/>
      <c r="H68" s="370"/>
      <c r="I68" s="373"/>
      <c r="J68" s="390"/>
      <c r="K68" s="373">
        <f>IF(NOT(ISERROR(MATCH(J68,_xlfn.ANCHORARRAY(E79),0))),I81&amp;"Por favor no seleccionar los criterios de impacto",J68)</f>
        <v>0</v>
      </c>
      <c r="L68" s="370"/>
      <c r="M68" s="373"/>
      <c r="N68" s="393"/>
      <c r="O68" s="106">
        <v>2</v>
      </c>
      <c r="P68" s="184"/>
      <c r="Q68" s="107" t="str">
        <f>IF(OR(R68="Preventivo",R68="Detectivo"),"Probabilidad",IF(R68="Correctivo","Impacto",""))</f>
        <v/>
      </c>
      <c r="R68" s="108"/>
      <c r="S68" s="108"/>
      <c r="T68" s="109" t="str">
        <f t="shared" ref="T68:T72" si="64">IF(AND(R68="Preventivo",S68="Automático"),"50%",IF(AND(R68="Preventivo",S68="Manual"),"40%",IF(AND(R68="Detectivo",S68="Automático"),"40%",IF(AND(R68="Detectivo",S68="Manual"),"30%",IF(AND(R68="Correctivo",S68="Automático"),"35%",IF(AND(R68="Correctivo",S68="Manual"),"25%",""))))))</f>
        <v/>
      </c>
      <c r="U68" s="108"/>
      <c r="V68" s="108"/>
      <c r="W68" s="108"/>
      <c r="X68" s="110" t="str">
        <f>IFERROR(IF(AND(Q67="Probabilidad",Q68="Probabilidad"),(Z67-(+Z67*T68)),IF(Q68="Probabilidad",(I67-(+I67*T68)),IF(Q68="Impacto",Z67,""))),"")</f>
        <v/>
      </c>
      <c r="Y68" s="111" t="str">
        <f t="shared" si="1"/>
        <v/>
      </c>
      <c r="Z68" s="112" t="str">
        <f t="shared" ref="Z68:Z72" si="65">+X68</f>
        <v/>
      </c>
      <c r="AA68" s="111" t="str">
        <f t="shared" si="3"/>
        <v/>
      </c>
      <c r="AB68" s="112" t="str">
        <f>IFERROR(IF(AND(Q67="Impacto",Q68="Impacto"),(AB67-(+AB67*T68)),IF(Q68="Impacto",(M67-(+M67*T68)),IF(Q68="Probabilidad",AB67,""))),"")</f>
        <v/>
      </c>
      <c r="AC68" s="113" t="str">
        <f t="shared" ref="AC68:AC69" si="66">IFERROR(IF(OR(AND(Y68="Muy Baja",AA68="Leve"),AND(Y68="Muy Baja",AA68="Menor"),AND(Y68="Baja",AA68="Leve")),"Bajo",IF(OR(AND(Y68="Muy baja",AA68="Moderado"),AND(Y68="Baja",AA68="Menor"),AND(Y68="Baja",AA68="Moderado"),AND(Y68="Media",AA68="Leve"),AND(Y68="Media",AA68="Menor"),AND(Y68="Media",AA68="Moderado"),AND(Y68="Alta",AA68="Leve"),AND(Y68="Alta",AA68="Menor")),"Moderado",IF(OR(AND(Y68="Muy Baja",AA68="Mayor"),AND(Y68="Baja",AA68="Mayor"),AND(Y68="Media",AA68="Mayor"),AND(Y68="Alta",AA68="Moderado"),AND(Y68="Alta",AA68="Mayor"),AND(Y68="Muy Alta",AA68="Leve"),AND(Y68="Muy Alta",AA68="Menor"),AND(Y68="Muy Alta",AA68="Moderado"),AND(Y68="Muy Alta",AA68="Mayor")),"Alto",IF(OR(AND(Y68="Muy Baja",AA68="Catastrófico"),AND(Y68="Baja",AA68="Catastrófico"),AND(Y68="Media",AA68="Catastrófico"),AND(Y68="Alta",AA68="Catastrófico"),AND(Y68="Muy Alta",AA68="Catastrófico")),"Extremo","")))),"")</f>
        <v/>
      </c>
      <c r="AD68" s="114"/>
      <c r="AE68" s="115"/>
      <c r="AF68" s="116"/>
      <c r="AG68" s="117"/>
      <c r="AH68" s="117"/>
      <c r="AI68" s="117"/>
      <c r="AJ68" s="115"/>
      <c r="AK68" s="116"/>
    </row>
    <row r="69" spans="1:69" ht="18" customHeight="1">
      <c r="A69" s="359"/>
      <c r="B69" s="361"/>
      <c r="C69" s="361"/>
      <c r="D69" s="361"/>
      <c r="E69" s="364"/>
      <c r="F69" s="361"/>
      <c r="G69" s="367"/>
      <c r="H69" s="370"/>
      <c r="I69" s="373"/>
      <c r="J69" s="390"/>
      <c r="K69" s="373">
        <f>IF(NOT(ISERROR(MATCH(J69,_xlfn.ANCHORARRAY(E80),0))),I82&amp;"Por favor no seleccionar los criterios de impacto",J69)</f>
        <v>0</v>
      </c>
      <c r="L69" s="370"/>
      <c r="M69" s="373"/>
      <c r="N69" s="393"/>
      <c r="O69" s="106">
        <v>3</v>
      </c>
      <c r="P69" s="185"/>
      <c r="Q69" s="107" t="str">
        <f>IF(OR(R69="Preventivo",R69="Detectivo"),"Probabilidad",IF(R69="Correctivo","Impacto",""))</f>
        <v/>
      </c>
      <c r="R69" s="108"/>
      <c r="S69" s="108"/>
      <c r="T69" s="109" t="str">
        <f t="shared" si="64"/>
        <v/>
      </c>
      <c r="U69" s="108"/>
      <c r="V69" s="108"/>
      <c r="W69" s="108"/>
      <c r="X69" s="110" t="str">
        <f>IFERROR(IF(AND(Q68="Probabilidad",Q69="Probabilidad"),(Z68-(+Z68*T69)),IF(AND(Q68="Impacto",Q69="Probabilidad"),(Z67-(+Z67*T69)),IF(Q69="Impacto",Z68,""))),"")</f>
        <v/>
      </c>
      <c r="Y69" s="111" t="str">
        <f t="shared" si="1"/>
        <v/>
      </c>
      <c r="Z69" s="112" t="str">
        <f t="shared" si="65"/>
        <v/>
      </c>
      <c r="AA69" s="111" t="str">
        <f t="shared" si="3"/>
        <v/>
      </c>
      <c r="AB69" s="112" t="str">
        <f>IFERROR(IF(AND(Q68="Impacto",Q69="Impacto"),(AB68-(+AB68*T69)),IF(AND(Q68="Probabilidad",Q69="Impacto"),(AB67-(+AB67*T69)),IF(Q69="Probabilidad",AB68,""))),"")</f>
        <v/>
      </c>
      <c r="AC69" s="113" t="str">
        <f t="shared" si="66"/>
        <v/>
      </c>
      <c r="AD69" s="114"/>
      <c r="AE69" s="115"/>
      <c r="AF69" s="116"/>
      <c r="AG69" s="117"/>
      <c r="AH69" s="117"/>
      <c r="AI69" s="117"/>
      <c r="AJ69" s="115"/>
      <c r="AK69" s="116"/>
    </row>
    <row r="70" spans="1:69" ht="18" customHeight="1">
      <c r="A70" s="359"/>
      <c r="B70" s="361"/>
      <c r="C70" s="361"/>
      <c r="D70" s="361"/>
      <c r="E70" s="364"/>
      <c r="F70" s="361"/>
      <c r="G70" s="367"/>
      <c r="H70" s="370"/>
      <c r="I70" s="373"/>
      <c r="J70" s="390"/>
      <c r="K70" s="373">
        <f>IF(NOT(ISERROR(MATCH(J70,_xlfn.ANCHORARRAY(E81),0))),I83&amp;"Por favor no seleccionar los criterios de impacto",J70)</f>
        <v>0</v>
      </c>
      <c r="L70" s="370"/>
      <c r="M70" s="373"/>
      <c r="N70" s="393"/>
      <c r="O70" s="106">
        <v>4</v>
      </c>
      <c r="P70" s="184"/>
      <c r="Q70" s="107" t="str">
        <f t="shared" ref="Q70:Q72" si="67">IF(OR(R70="Preventivo",R70="Detectivo"),"Probabilidad",IF(R70="Correctivo","Impacto",""))</f>
        <v/>
      </c>
      <c r="R70" s="108"/>
      <c r="S70" s="108"/>
      <c r="T70" s="109" t="str">
        <f t="shared" si="64"/>
        <v/>
      </c>
      <c r="U70" s="108"/>
      <c r="V70" s="108"/>
      <c r="W70" s="108"/>
      <c r="X70" s="110" t="str">
        <f t="shared" ref="X70:X71" si="68">IFERROR(IF(AND(Q69="Probabilidad",Q70="Probabilidad"),(Z69-(+Z69*T70)),IF(AND(Q69="Impacto",Q70="Probabilidad"),(Z68-(+Z68*T70)),IF(Q70="Impacto",Z69,""))),"")</f>
        <v/>
      </c>
      <c r="Y70" s="111" t="str">
        <f t="shared" si="1"/>
        <v/>
      </c>
      <c r="Z70" s="112" t="str">
        <f t="shared" si="65"/>
        <v/>
      </c>
      <c r="AA70" s="111" t="str">
        <f t="shared" si="3"/>
        <v/>
      </c>
      <c r="AB70" s="112" t="str">
        <f t="shared" ref="AB70:AB71" si="69">IFERROR(IF(AND(Q69="Impacto",Q70="Impacto"),(AB69-(+AB69*T70)),IF(AND(Q69="Probabilidad",Q70="Impacto"),(AB68-(+AB68*T70)),IF(Q70="Probabilidad",AB69,""))),"")</f>
        <v/>
      </c>
      <c r="AC70" s="113" t="str">
        <f>IFERROR(IF(OR(AND(Y70="Muy Baja",AA70="Leve"),AND(Y70="Muy Baja",AA70="Menor"),AND(Y70="Baja",AA70="Leve")),"Bajo",IF(OR(AND(Y70="Muy baja",AA70="Moderado"),AND(Y70="Baja",AA70="Menor"),AND(Y70="Baja",AA70="Moderado"),AND(Y70="Media",AA70="Leve"),AND(Y70="Media",AA70="Menor"),AND(Y70="Media",AA70="Moderado"),AND(Y70="Alta",AA70="Leve"),AND(Y70="Alta",AA70="Menor")),"Moderado",IF(OR(AND(Y70="Muy Baja",AA70="Mayor"),AND(Y70="Baja",AA70="Mayor"),AND(Y70="Media",AA70="Mayor"),AND(Y70="Alta",AA70="Moderado"),AND(Y70="Alta",AA70="Mayor"),AND(Y70="Muy Alta",AA70="Leve"),AND(Y70="Muy Alta",AA70="Menor"),AND(Y70="Muy Alta",AA70="Moderado"),AND(Y70="Muy Alta",AA70="Mayor")),"Alto",IF(OR(AND(Y70="Muy Baja",AA70="Catastrófico"),AND(Y70="Baja",AA70="Catastrófico"),AND(Y70="Media",AA70="Catastrófico"),AND(Y70="Alta",AA70="Catastrófico"),AND(Y70="Muy Alta",AA70="Catastrófico")),"Extremo","")))),"")</f>
        <v/>
      </c>
      <c r="AD70" s="114"/>
      <c r="AE70" s="115"/>
      <c r="AF70" s="116"/>
      <c r="AG70" s="117"/>
      <c r="AH70" s="117"/>
      <c r="AI70" s="117"/>
      <c r="AJ70" s="115"/>
      <c r="AK70" s="116"/>
    </row>
    <row r="71" spans="1:69" ht="18" customHeight="1">
      <c r="A71" s="359"/>
      <c r="B71" s="361"/>
      <c r="C71" s="361"/>
      <c r="D71" s="361"/>
      <c r="E71" s="364"/>
      <c r="F71" s="361"/>
      <c r="G71" s="367"/>
      <c r="H71" s="370"/>
      <c r="I71" s="373"/>
      <c r="J71" s="390"/>
      <c r="K71" s="373">
        <f>IF(NOT(ISERROR(MATCH(J71,_xlfn.ANCHORARRAY(E82),0))),I84&amp;"Por favor no seleccionar los criterios de impacto",J71)</f>
        <v>0</v>
      </c>
      <c r="L71" s="370"/>
      <c r="M71" s="373"/>
      <c r="N71" s="393"/>
      <c r="O71" s="106">
        <v>5</v>
      </c>
      <c r="P71" s="184"/>
      <c r="Q71" s="107" t="str">
        <f t="shared" si="67"/>
        <v/>
      </c>
      <c r="R71" s="108"/>
      <c r="S71" s="108"/>
      <c r="T71" s="109" t="str">
        <f t="shared" si="64"/>
        <v/>
      </c>
      <c r="U71" s="108"/>
      <c r="V71" s="108"/>
      <c r="W71" s="108"/>
      <c r="X71" s="110" t="str">
        <f t="shared" si="68"/>
        <v/>
      </c>
      <c r="Y71" s="111" t="str">
        <f t="shared" si="1"/>
        <v/>
      </c>
      <c r="Z71" s="112" t="str">
        <f t="shared" si="65"/>
        <v/>
      </c>
      <c r="AA71" s="111" t="str">
        <f t="shared" si="3"/>
        <v/>
      </c>
      <c r="AB71" s="112" t="str">
        <f t="shared" si="69"/>
        <v/>
      </c>
      <c r="AC71" s="113" t="str">
        <f t="shared" ref="AC71:AC72" si="70">IFERROR(IF(OR(AND(Y71="Muy Baja",AA71="Leve"),AND(Y71="Muy Baja",AA71="Menor"),AND(Y71="Baja",AA71="Leve")),"Bajo",IF(OR(AND(Y71="Muy baja",AA71="Moderado"),AND(Y71="Baja",AA71="Menor"),AND(Y71="Baja",AA71="Moderado"),AND(Y71="Media",AA71="Leve"),AND(Y71="Media",AA71="Menor"),AND(Y71="Media",AA71="Moderado"),AND(Y71="Alta",AA71="Leve"),AND(Y71="Alta",AA71="Menor")),"Moderado",IF(OR(AND(Y71="Muy Baja",AA71="Mayor"),AND(Y71="Baja",AA71="Mayor"),AND(Y71="Media",AA71="Mayor"),AND(Y71="Alta",AA71="Moderado"),AND(Y71="Alta",AA71="Mayor"),AND(Y71="Muy Alta",AA71="Leve"),AND(Y71="Muy Alta",AA71="Menor"),AND(Y71="Muy Alta",AA71="Moderado"),AND(Y71="Muy Alta",AA71="Mayor")),"Alto",IF(OR(AND(Y71="Muy Baja",AA71="Catastrófico"),AND(Y71="Baja",AA71="Catastrófico"),AND(Y71="Media",AA71="Catastrófico"),AND(Y71="Alta",AA71="Catastrófico"),AND(Y71="Muy Alta",AA71="Catastrófico")),"Extremo","")))),"")</f>
        <v/>
      </c>
      <c r="AD71" s="114"/>
      <c r="AE71" s="115"/>
      <c r="AF71" s="116"/>
      <c r="AG71" s="117"/>
      <c r="AH71" s="117"/>
      <c r="AI71" s="117"/>
      <c r="AJ71" s="115"/>
      <c r="AK71" s="116"/>
    </row>
    <row r="72" spans="1:69" ht="18" customHeight="1">
      <c r="A72" s="345"/>
      <c r="B72" s="362"/>
      <c r="C72" s="362"/>
      <c r="D72" s="362"/>
      <c r="E72" s="365"/>
      <c r="F72" s="362"/>
      <c r="G72" s="368"/>
      <c r="H72" s="371"/>
      <c r="I72" s="374"/>
      <c r="J72" s="391"/>
      <c r="K72" s="374">
        <f>IF(NOT(ISERROR(MATCH(J72,_xlfn.ANCHORARRAY(E83),0))),I85&amp;"Por favor no seleccionar los criterios de impacto",J72)</f>
        <v>0</v>
      </c>
      <c r="L72" s="371"/>
      <c r="M72" s="374"/>
      <c r="N72" s="394"/>
      <c r="O72" s="106">
        <v>6</v>
      </c>
      <c r="P72" s="184"/>
      <c r="Q72" s="107" t="str">
        <f t="shared" si="67"/>
        <v/>
      </c>
      <c r="R72" s="108"/>
      <c r="S72" s="108"/>
      <c r="T72" s="109" t="str">
        <f t="shared" si="64"/>
        <v/>
      </c>
      <c r="U72" s="108"/>
      <c r="V72" s="108"/>
      <c r="W72" s="108"/>
      <c r="X72" s="110" t="str">
        <f>IFERROR(IF(AND(Q71="Probabilidad",Q72="Probabilidad"),(Z71-(+Z71*T72)),IF(AND(Q71="Impacto",Q72="Probabilidad"),(Z70-(+Z70*T72)),IF(Q72="Impacto",Z71,""))),"")</f>
        <v/>
      </c>
      <c r="Y72" s="111" t="str">
        <f t="shared" si="1"/>
        <v/>
      </c>
      <c r="Z72" s="112" t="str">
        <f t="shared" si="65"/>
        <v/>
      </c>
      <c r="AA72" s="111" t="str">
        <f t="shared" si="3"/>
        <v/>
      </c>
      <c r="AB72" s="112" t="str">
        <f>IFERROR(IF(AND(Q71="Impacto",Q72="Impacto"),(AB71-(+AB71*T72)),IF(AND(Q71="Probabilidad",Q72="Impacto"),(AB70-(+AB70*T72)),IF(Q72="Probabilidad",AB71,""))),"")</f>
        <v/>
      </c>
      <c r="AC72" s="113" t="str">
        <f t="shared" si="70"/>
        <v/>
      </c>
      <c r="AD72" s="114"/>
      <c r="AE72" s="115"/>
      <c r="AF72" s="116"/>
      <c r="AG72" s="117"/>
      <c r="AH72" s="117"/>
      <c r="AI72" s="117"/>
      <c r="AJ72" s="115"/>
      <c r="AK72" s="116"/>
    </row>
    <row r="73" spans="1:69" ht="34.5" customHeight="1">
      <c r="A73" s="6"/>
      <c r="B73" s="419" t="s">
        <v>239</v>
      </c>
      <c r="C73" s="420"/>
      <c r="D73" s="420"/>
      <c r="E73" s="420"/>
      <c r="F73" s="420"/>
      <c r="G73" s="420"/>
      <c r="H73" s="420"/>
      <c r="I73" s="420"/>
      <c r="J73" s="420"/>
      <c r="K73" s="420"/>
      <c r="L73" s="420"/>
      <c r="M73" s="420"/>
      <c r="N73" s="420"/>
      <c r="O73" s="420"/>
      <c r="P73" s="420"/>
      <c r="Q73" s="420"/>
      <c r="R73" s="420"/>
      <c r="S73" s="420"/>
      <c r="T73" s="420"/>
      <c r="U73" s="420"/>
      <c r="V73" s="420"/>
      <c r="W73" s="420"/>
      <c r="X73" s="420"/>
      <c r="Y73" s="420"/>
      <c r="Z73" s="420"/>
      <c r="AA73" s="420"/>
      <c r="AB73" s="420"/>
      <c r="AC73" s="420"/>
      <c r="AD73" s="420"/>
      <c r="AE73" s="420"/>
      <c r="AF73" s="420"/>
      <c r="AG73" s="420"/>
      <c r="AH73" s="420"/>
      <c r="AI73" s="420"/>
      <c r="AJ73" s="420"/>
      <c r="AK73" s="421"/>
    </row>
    <row r="75" spans="1:69">
      <c r="A75" s="1"/>
      <c r="B75" s="24" t="s">
        <v>240</v>
      </c>
      <c r="C75" s="1"/>
      <c r="D75" s="1"/>
      <c r="F75" s="1"/>
    </row>
  </sheetData>
  <dataConsolidate/>
  <mergeCells count="206">
    <mergeCell ref="B12:B18"/>
    <mergeCell ref="A12:A18"/>
    <mergeCell ref="K13:K18"/>
    <mergeCell ref="J12:J18"/>
    <mergeCell ref="I12:I18"/>
    <mergeCell ref="H12:H18"/>
    <mergeCell ref="G12:G18"/>
    <mergeCell ref="F12:F18"/>
    <mergeCell ref="E12:E18"/>
    <mergeCell ref="D12:D18"/>
    <mergeCell ref="C12:C18"/>
    <mergeCell ref="Y10:Y11"/>
    <mergeCell ref="Z10:Z11"/>
    <mergeCell ref="G10:G11"/>
    <mergeCell ref="H10:H11"/>
    <mergeCell ref="I10:I11"/>
    <mergeCell ref="L10:L11"/>
    <mergeCell ref="M10:M11"/>
    <mergeCell ref="B10:B11"/>
    <mergeCell ref="N10:N11"/>
    <mergeCell ref="J10:J11"/>
    <mergeCell ref="K10:K11"/>
    <mergeCell ref="Q10:Q11"/>
    <mergeCell ref="R10:W10"/>
    <mergeCell ref="E19:E24"/>
    <mergeCell ref="AE10:AE11"/>
    <mergeCell ref="AK10:AK11"/>
    <mergeCell ref="AJ10:AJ11"/>
    <mergeCell ref="AI10:AI11"/>
    <mergeCell ref="AG10:AG11"/>
    <mergeCell ref="AF10:AF11"/>
    <mergeCell ref="A6:B6"/>
    <mergeCell ref="A7:B7"/>
    <mergeCell ref="A8:B8"/>
    <mergeCell ref="A10:A11"/>
    <mergeCell ref="F10:F11"/>
    <mergeCell ref="E10:E11"/>
    <mergeCell ref="D10:D11"/>
    <mergeCell ref="C10:C11"/>
    <mergeCell ref="AD10:AD11"/>
    <mergeCell ref="C7:N7"/>
    <mergeCell ref="C8:N8"/>
    <mergeCell ref="O10:O11"/>
    <mergeCell ref="AC10:AC11"/>
    <mergeCell ref="AB10:AB11"/>
    <mergeCell ref="X10:X11"/>
    <mergeCell ref="P10:P11"/>
    <mergeCell ref="AA10:AA11"/>
    <mergeCell ref="L19:L24"/>
    <mergeCell ref="M19:M24"/>
    <mergeCell ref="N19:N24"/>
    <mergeCell ref="A25:A30"/>
    <mergeCell ref="B25:B30"/>
    <mergeCell ref="C25:C30"/>
    <mergeCell ref="D25:D30"/>
    <mergeCell ref="E25:E30"/>
    <mergeCell ref="F25:F30"/>
    <mergeCell ref="G25:G30"/>
    <mergeCell ref="H25:H30"/>
    <mergeCell ref="I25:I30"/>
    <mergeCell ref="J25:J30"/>
    <mergeCell ref="K25:K30"/>
    <mergeCell ref="L25:L30"/>
    <mergeCell ref="F19:F24"/>
    <mergeCell ref="G19:G24"/>
    <mergeCell ref="H19:H24"/>
    <mergeCell ref="I19:I24"/>
    <mergeCell ref="J19:J24"/>
    <mergeCell ref="A19:A24"/>
    <mergeCell ref="B19:B24"/>
    <mergeCell ref="C19:C24"/>
    <mergeCell ref="D19:D24"/>
    <mergeCell ref="A31:A36"/>
    <mergeCell ref="B31:B36"/>
    <mergeCell ref="C31:C36"/>
    <mergeCell ref="D31:D36"/>
    <mergeCell ref="E31:E36"/>
    <mergeCell ref="F31:F36"/>
    <mergeCell ref="G31:G36"/>
    <mergeCell ref="H31:H36"/>
    <mergeCell ref="I31:I36"/>
    <mergeCell ref="A37:A42"/>
    <mergeCell ref="B37:B42"/>
    <mergeCell ref="C37:C42"/>
    <mergeCell ref="A43:A48"/>
    <mergeCell ref="B43:B48"/>
    <mergeCell ref="C43:C48"/>
    <mergeCell ref="D43:D48"/>
    <mergeCell ref="E43:E48"/>
    <mergeCell ref="F43:F48"/>
    <mergeCell ref="D37:D42"/>
    <mergeCell ref="E37:E42"/>
    <mergeCell ref="F37:F42"/>
    <mergeCell ref="D49:D54"/>
    <mergeCell ref="E49:E54"/>
    <mergeCell ref="M37:M42"/>
    <mergeCell ref="N37:N42"/>
    <mergeCell ref="M43:M48"/>
    <mergeCell ref="N43:N48"/>
    <mergeCell ref="J49:J54"/>
    <mergeCell ref="K49:K54"/>
    <mergeCell ref="L49:L54"/>
    <mergeCell ref="J43:J48"/>
    <mergeCell ref="K43:K48"/>
    <mergeCell ref="L43:L48"/>
    <mergeCell ref="G37:G42"/>
    <mergeCell ref="H37:H42"/>
    <mergeCell ref="B73:AK73"/>
    <mergeCell ref="M61:M66"/>
    <mergeCell ref="N61:N66"/>
    <mergeCell ref="J61:J66"/>
    <mergeCell ref="K61:K66"/>
    <mergeCell ref="L61:L66"/>
    <mergeCell ref="M49:M54"/>
    <mergeCell ref="N49:N54"/>
    <mergeCell ref="F55:F60"/>
    <mergeCell ref="G55:G60"/>
    <mergeCell ref="H55:H60"/>
    <mergeCell ref="I55:I60"/>
    <mergeCell ref="J55:J60"/>
    <mergeCell ref="F49:F54"/>
    <mergeCell ref="G49:G54"/>
    <mergeCell ref="H49:H54"/>
    <mergeCell ref="I49:I54"/>
    <mergeCell ref="K55:K60"/>
    <mergeCell ref="L55:L60"/>
    <mergeCell ref="M55:M60"/>
    <mergeCell ref="N55:N60"/>
    <mergeCell ref="B55:B60"/>
    <mergeCell ref="C55:C60"/>
    <mergeCell ref="D55:D60"/>
    <mergeCell ref="A1:D4"/>
    <mergeCell ref="A67:A72"/>
    <mergeCell ref="B67:B72"/>
    <mergeCell ref="C67:C72"/>
    <mergeCell ref="D67:D72"/>
    <mergeCell ref="E67:E72"/>
    <mergeCell ref="F67:F72"/>
    <mergeCell ref="G67:G72"/>
    <mergeCell ref="H67:H72"/>
    <mergeCell ref="C6:N6"/>
    <mergeCell ref="A9:G9"/>
    <mergeCell ref="H9:N9"/>
    <mergeCell ref="I37:I42"/>
    <mergeCell ref="J37:J42"/>
    <mergeCell ref="G43:G48"/>
    <mergeCell ref="H43:H48"/>
    <mergeCell ref="I43:I48"/>
    <mergeCell ref="K37:K42"/>
    <mergeCell ref="L37:L42"/>
    <mergeCell ref="A55:A60"/>
    <mergeCell ref="E55:E60"/>
    <mergeCell ref="A49:A54"/>
    <mergeCell ref="B49:B54"/>
    <mergeCell ref="C49:C54"/>
    <mergeCell ref="AJ1:AK1"/>
    <mergeCell ref="AJ2:AK2"/>
    <mergeCell ref="AJ3:AK3"/>
    <mergeCell ref="AJ4:AK4"/>
    <mergeCell ref="E1:AI4"/>
    <mergeCell ref="J67:J72"/>
    <mergeCell ref="K67:K72"/>
    <mergeCell ref="L67:L72"/>
    <mergeCell ref="M67:M72"/>
    <mergeCell ref="N67:N72"/>
    <mergeCell ref="I67:I72"/>
    <mergeCell ref="AH10:AH11"/>
    <mergeCell ref="O6:Q6"/>
    <mergeCell ref="O9:W9"/>
    <mergeCell ref="X9:AD9"/>
    <mergeCell ref="AE9:AK9"/>
    <mergeCell ref="M25:M30"/>
    <mergeCell ref="N25:N30"/>
    <mergeCell ref="J31:J36"/>
    <mergeCell ref="K31:K36"/>
    <mergeCell ref="L31:L36"/>
    <mergeCell ref="M31:M36"/>
    <mergeCell ref="N31:N36"/>
    <mergeCell ref="K19:K24"/>
    <mergeCell ref="A61:A66"/>
    <mergeCell ref="B61:B66"/>
    <mergeCell ref="C61:C66"/>
    <mergeCell ref="D61:D66"/>
    <mergeCell ref="E61:E66"/>
    <mergeCell ref="F61:F66"/>
    <mergeCell ref="G61:G66"/>
    <mergeCell ref="H61:H66"/>
    <mergeCell ref="I61:I66"/>
    <mergeCell ref="Z12:Z13"/>
    <mergeCell ref="AA12:AA13"/>
    <mergeCell ref="AB12:AB13"/>
    <mergeCell ref="AC12:AC13"/>
    <mergeCell ref="AD12:AD13"/>
    <mergeCell ref="O12:O13"/>
    <mergeCell ref="N12:N18"/>
    <mergeCell ref="M12:M18"/>
    <mergeCell ref="L12:L18"/>
    <mergeCell ref="R12:R13"/>
    <mergeCell ref="Q12:Q13"/>
    <mergeCell ref="P12:P13"/>
    <mergeCell ref="S12:S13"/>
    <mergeCell ref="T12:T13"/>
    <mergeCell ref="U12:U13"/>
    <mergeCell ref="V12:V13"/>
    <mergeCell ref="W12:W13"/>
    <mergeCell ref="Y12:Y13"/>
  </mergeCells>
  <conditionalFormatting sqref="H12 H19 Y12">
    <cfRule type="cellIs" dxfId="103" priority="493" operator="equal">
      <formula>"Muy Alta"</formula>
    </cfRule>
    <cfRule type="cellIs" dxfId="102" priority="494" operator="equal">
      <formula>"Alta"</formula>
    </cfRule>
    <cfRule type="cellIs" dxfId="101" priority="495" operator="equal">
      <formula>"Media"</formula>
    </cfRule>
    <cfRule type="cellIs" dxfId="100" priority="496" operator="equal">
      <formula>"Baja"</formula>
    </cfRule>
    <cfRule type="cellIs" dxfId="99" priority="497" operator="equal">
      <formula>"Muy Baja"</formula>
    </cfRule>
  </conditionalFormatting>
  <conditionalFormatting sqref="H25">
    <cfRule type="cellIs" dxfId="98" priority="395" operator="equal">
      <formula>"Muy Alta"</formula>
    </cfRule>
    <cfRule type="cellIs" dxfId="97" priority="396" operator="equal">
      <formula>"Alta"</formula>
    </cfRule>
    <cfRule type="cellIs" dxfId="96" priority="397" operator="equal">
      <formula>"Media"</formula>
    </cfRule>
    <cfRule type="cellIs" dxfId="95" priority="398" operator="equal">
      <formula>"Baja"</formula>
    </cfRule>
    <cfRule type="cellIs" dxfId="94" priority="399" operator="equal">
      <formula>"Muy Baja"</formula>
    </cfRule>
  </conditionalFormatting>
  <conditionalFormatting sqref="H31 H37">
    <cfRule type="cellIs" dxfId="93" priority="367" operator="equal">
      <formula>"Muy Alta"</formula>
    </cfRule>
    <cfRule type="cellIs" dxfId="92" priority="368" operator="equal">
      <formula>"Alta"</formula>
    </cfRule>
    <cfRule type="cellIs" dxfId="91" priority="369" operator="equal">
      <formula>"Media"</formula>
    </cfRule>
    <cfRule type="cellIs" dxfId="90" priority="370" operator="equal">
      <formula>"Baja"</formula>
    </cfRule>
    <cfRule type="cellIs" dxfId="89" priority="371" operator="equal">
      <formula>"Muy Baja"</formula>
    </cfRule>
  </conditionalFormatting>
  <conditionalFormatting sqref="H43">
    <cfRule type="cellIs" dxfId="88" priority="311" operator="equal">
      <formula>"Muy Alta"</formula>
    </cfRule>
    <cfRule type="cellIs" dxfId="87" priority="312" operator="equal">
      <formula>"Alta"</formula>
    </cfRule>
    <cfRule type="cellIs" dxfId="86" priority="313" operator="equal">
      <formula>"Media"</formula>
    </cfRule>
    <cfRule type="cellIs" dxfId="85" priority="314" operator="equal">
      <formula>"Baja"</formula>
    </cfRule>
    <cfRule type="cellIs" dxfId="84" priority="315" operator="equal">
      <formula>"Muy Baja"</formula>
    </cfRule>
  </conditionalFormatting>
  <conditionalFormatting sqref="H49">
    <cfRule type="cellIs" dxfId="83" priority="283" operator="equal">
      <formula>"Muy Alta"</formula>
    </cfRule>
    <cfRule type="cellIs" dxfId="82" priority="284" operator="equal">
      <formula>"Alta"</formula>
    </cfRule>
    <cfRule type="cellIs" dxfId="81" priority="285" operator="equal">
      <formula>"Media"</formula>
    </cfRule>
    <cfRule type="cellIs" dxfId="80" priority="286" operator="equal">
      <formula>"Baja"</formula>
    </cfRule>
    <cfRule type="cellIs" dxfId="79" priority="287" operator="equal">
      <formula>"Muy Baja"</formula>
    </cfRule>
  </conditionalFormatting>
  <conditionalFormatting sqref="H55">
    <cfRule type="cellIs" dxfId="78" priority="255" operator="equal">
      <formula>"Muy Alta"</formula>
    </cfRule>
    <cfRule type="cellIs" dxfId="77" priority="256" operator="equal">
      <formula>"Alta"</formula>
    </cfRule>
    <cfRule type="cellIs" dxfId="76" priority="257" operator="equal">
      <formula>"Media"</formula>
    </cfRule>
    <cfRule type="cellIs" dxfId="75" priority="258" operator="equal">
      <formula>"Baja"</formula>
    </cfRule>
    <cfRule type="cellIs" dxfId="74" priority="259" operator="equal">
      <formula>"Muy Baja"</formula>
    </cfRule>
  </conditionalFormatting>
  <conditionalFormatting sqref="H61">
    <cfRule type="cellIs" dxfId="73" priority="227" operator="equal">
      <formula>"Muy Alta"</formula>
    </cfRule>
    <cfRule type="cellIs" dxfId="72" priority="228" operator="equal">
      <formula>"Alta"</formula>
    </cfRule>
    <cfRule type="cellIs" dxfId="71" priority="229" operator="equal">
      <formula>"Media"</formula>
    </cfRule>
    <cfRule type="cellIs" dxfId="70" priority="230" operator="equal">
      <formula>"Baja"</formula>
    </cfRule>
    <cfRule type="cellIs" dxfId="69" priority="231" operator="equal">
      <formula>"Muy Baja"</formula>
    </cfRule>
  </conditionalFormatting>
  <conditionalFormatting sqref="H67">
    <cfRule type="cellIs" dxfId="68" priority="199" operator="equal">
      <formula>"Muy Alta"</formula>
    </cfRule>
    <cfRule type="cellIs" dxfId="67" priority="200" operator="equal">
      <formula>"Alta"</formula>
    </cfRule>
    <cfRule type="cellIs" dxfId="66" priority="201" operator="equal">
      <formula>"Media"</formula>
    </cfRule>
    <cfRule type="cellIs" dxfId="65" priority="202" operator="equal">
      <formula>"Baja"</formula>
    </cfRule>
    <cfRule type="cellIs" dxfId="64" priority="203" operator="equal">
      <formula>"Muy Baja"</formula>
    </cfRule>
  </conditionalFormatting>
  <conditionalFormatting sqref="K13:K72">
    <cfRule type="containsText" dxfId="63" priority="175" operator="containsText" text="❌">
      <formula>NOT(ISERROR(SEARCH("❌",K13)))</formula>
    </cfRule>
  </conditionalFormatting>
  <conditionalFormatting sqref="L12 L19 L25 L31 L37 L43 L49 L55 L61 L67 AA12">
    <cfRule type="cellIs" dxfId="62" priority="488" operator="equal">
      <formula>"Catastrófico"</formula>
    </cfRule>
    <cfRule type="cellIs" dxfId="61" priority="489" operator="equal">
      <formula>"Mayor"</formula>
    </cfRule>
    <cfRule type="cellIs" dxfId="60" priority="490" operator="equal">
      <formula>"Moderado"</formula>
    </cfRule>
    <cfRule type="cellIs" dxfId="59" priority="491" operator="equal">
      <formula>"Menor"</formula>
    </cfRule>
    <cfRule type="cellIs" dxfId="58" priority="492" operator="equal">
      <formula>"Leve"</formula>
    </cfRule>
  </conditionalFormatting>
  <conditionalFormatting sqref="N12 AC12">
    <cfRule type="cellIs" dxfId="57" priority="484" operator="equal">
      <formula>"Extremo"</formula>
    </cfRule>
    <cfRule type="cellIs" dxfId="56" priority="485" operator="equal">
      <formula>"Alto"</formula>
    </cfRule>
    <cfRule type="cellIs" dxfId="55" priority="486" operator="equal">
      <formula>"Moderado"</formula>
    </cfRule>
    <cfRule type="cellIs" dxfId="54" priority="487" operator="equal">
      <formula>"Bajo"</formula>
    </cfRule>
  </conditionalFormatting>
  <conditionalFormatting sqref="N19">
    <cfRule type="cellIs" dxfId="53" priority="414" operator="equal">
      <formula>"Extremo"</formula>
    </cfRule>
    <cfRule type="cellIs" dxfId="52" priority="415" operator="equal">
      <formula>"Alto"</formula>
    </cfRule>
    <cfRule type="cellIs" dxfId="51" priority="416" operator="equal">
      <formula>"Moderado"</formula>
    </cfRule>
    <cfRule type="cellIs" dxfId="50" priority="417" operator="equal">
      <formula>"Bajo"</formula>
    </cfRule>
  </conditionalFormatting>
  <conditionalFormatting sqref="N25">
    <cfRule type="cellIs" dxfId="49" priority="386" operator="equal">
      <formula>"Extremo"</formula>
    </cfRule>
    <cfRule type="cellIs" dxfId="48" priority="387" operator="equal">
      <formula>"Alto"</formula>
    </cfRule>
    <cfRule type="cellIs" dxfId="47" priority="388" operator="equal">
      <formula>"Moderado"</formula>
    </cfRule>
    <cfRule type="cellIs" dxfId="46" priority="389" operator="equal">
      <formula>"Bajo"</formula>
    </cfRule>
  </conditionalFormatting>
  <conditionalFormatting sqref="N31">
    <cfRule type="cellIs" dxfId="45" priority="358" operator="equal">
      <formula>"Extremo"</formula>
    </cfRule>
    <cfRule type="cellIs" dxfId="44" priority="359" operator="equal">
      <formula>"Alto"</formula>
    </cfRule>
    <cfRule type="cellIs" dxfId="43" priority="360" operator="equal">
      <formula>"Moderado"</formula>
    </cfRule>
    <cfRule type="cellIs" dxfId="42" priority="361" operator="equal">
      <formula>"Bajo"</formula>
    </cfRule>
  </conditionalFormatting>
  <conditionalFormatting sqref="N37">
    <cfRule type="cellIs" dxfId="41" priority="330" operator="equal">
      <formula>"Extremo"</formula>
    </cfRule>
    <cfRule type="cellIs" dxfId="40" priority="331" operator="equal">
      <formula>"Alto"</formula>
    </cfRule>
    <cfRule type="cellIs" dxfId="39" priority="332" operator="equal">
      <formula>"Moderado"</formula>
    </cfRule>
    <cfRule type="cellIs" dxfId="38" priority="333" operator="equal">
      <formula>"Bajo"</formula>
    </cfRule>
  </conditionalFormatting>
  <conditionalFormatting sqref="N43">
    <cfRule type="cellIs" dxfId="37" priority="302" operator="equal">
      <formula>"Extremo"</formula>
    </cfRule>
    <cfRule type="cellIs" dxfId="36" priority="303" operator="equal">
      <formula>"Alto"</formula>
    </cfRule>
    <cfRule type="cellIs" dxfId="35" priority="304" operator="equal">
      <formula>"Moderado"</formula>
    </cfRule>
    <cfRule type="cellIs" dxfId="34" priority="305" operator="equal">
      <formula>"Bajo"</formula>
    </cfRule>
  </conditionalFormatting>
  <conditionalFormatting sqref="N49">
    <cfRule type="cellIs" dxfId="33" priority="274" operator="equal">
      <formula>"Extremo"</formula>
    </cfRule>
    <cfRule type="cellIs" dxfId="32" priority="275" operator="equal">
      <formula>"Alto"</formula>
    </cfRule>
    <cfRule type="cellIs" dxfId="31" priority="276" operator="equal">
      <formula>"Moderado"</formula>
    </cfRule>
    <cfRule type="cellIs" dxfId="30" priority="277" operator="equal">
      <formula>"Bajo"</formula>
    </cfRule>
  </conditionalFormatting>
  <conditionalFormatting sqref="N55">
    <cfRule type="cellIs" dxfId="29" priority="246" operator="equal">
      <formula>"Extremo"</formula>
    </cfRule>
    <cfRule type="cellIs" dxfId="28" priority="247" operator="equal">
      <formula>"Alto"</formula>
    </cfRule>
    <cfRule type="cellIs" dxfId="27" priority="248" operator="equal">
      <formula>"Moderado"</formula>
    </cfRule>
    <cfRule type="cellIs" dxfId="26" priority="249" operator="equal">
      <formula>"Bajo"</formula>
    </cfRule>
  </conditionalFormatting>
  <conditionalFormatting sqref="N61">
    <cfRule type="cellIs" dxfId="25" priority="218" operator="equal">
      <formula>"Extremo"</formula>
    </cfRule>
    <cfRule type="cellIs" dxfId="24" priority="219" operator="equal">
      <formula>"Alto"</formula>
    </cfRule>
    <cfRule type="cellIs" dxfId="23" priority="220" operator="equal">
      <formula>"Moderado"</formula>
    </cfRule>
    <cfRule type="cellIs" dxfId="22" priority="221" operator="equal">
      <formula>"Bajo"</formula>
    </cfRule>
  </conditionalFormatting>
  <conditionalFormatting sqref="N67">
    <cfRule type="cellIs" dxfId="21" priority="190" operator="equal">
      <formula>"Extremo"</formula>
    </cfRule>
    <cfRule type="cellIs" dxfId="20" priority="191" operator="equal">
      <formula>"Alto"</formula>
    </cfRule>
    <cfRule type="cellIs" dxfId="19" priority="192" operator="equal">
      <formula>"Moderado"</formula>
    </cfRule>
    <cfRule type="cellIs" dxfId="18" priority="193" operator="equal">
      <formula>"Bajo"</formula>
    </cfRule>
  </conditionalFormatting>
  <conditionalFormatting sqref="Y14:Y72">
    <cfRule type="cellIs" dxfId="17" priority="185" operator="equal">
      <formula>"Muy Alta"</formula>
    </cfRule>
    <cfRule type="cellIs" dxfId="16" priority="186" operator="equal">
      <formula>"Alta"</formula>
    </cfRule>
    <cfRule type="cellIs" dxfId="15" priority="187" operator="equal">
      <formula>"Media"</formula>
    </cfRule>
    <cfRule type="cellIs" dxfId="14" priority="188" operator="equal">
      <formula>"Baja"</formula>
    </cfRule>
    <cfRule type="cellIs" dxfId="13" priority="189" operator="equal">
      <formula>"Muy Baja"</formula>
    </cfRule>
  </conditionalFormatting>
  <conditionalFormatting sqref="AA14:AA72">
    <cfRule type="cellIs" dxfId="12" priority="180" operator="equal">
      <formula>"Catastrófico"</formula>
    </cfRule>
    <cfRule type="cellIs" dxfId="11" priority="181" operator="equal">
      <formula>"Mayor"</formula>
    </cfRule>
    <cfRule type="cellIs" dxfId="10" priority="182" operator="equal">
      <formula>"Moderado"</formula>
    </cfRule>
    <cfRule type="cellIs" dxfId="9" priority="183" operator="equal">
      <formula>"Menor"</formula>
    </cfRule>
    <cfRule type="cellIs" dxfId="8" priority="184" operator="equal">
      <formula>"Leve"</formula>
    </cfRule>
  </conditionalFormatting>
  <conditionalFormatting sqref="AC14:AC72">
    <cfRule type="cellIs" dxfId="7" priority="176" operator="equal">
      <formula>"Extremo"</formula>
    </cfRule>
    <cfRule type="cellIs" dxfId="6" priority="177" operator="equal">
      <formula>"Alto"</formula>
    </cfRule>
    <cfRule type="cellIs" dxfId="5" priority="178" operator="equal">
      <formula>"Moderado"</formula>
    </cfRule>
    <cfRule type="cellIs" dxfId="4" priority="179" operator="equal">
      <formula>"Bajo"</formula>
    </cfRule>
  </conditionalFormatting>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15">
        <x14:dataValidation type="list" allowBlank="1" showInputMessage="1" showErrorMessage="1" xr:uid="{00000000-0002-0000-0200-000000000000}">
          <x14:formula1>
            <xm:f>'Opciones Tratamiento'!$B$9:$B$10</xm:f>
          </x14:formula1>
          <xm:sqref>AK13:AK14 AK16:AK17 AK19:AK20 AK22:AK23 AK25:AK26 AK28:AK29 AK31:AK32 AK34:AK35 AK37:AK38 AK40:AK41 AK43:AK44 AK46:AK47 AK49:AK50 AK52:AK53 AK55:AK56 AK58:AK59 AK61:AK62 AK64:AK65 AK67:AK68 AK70:AK71</xm:sqref>
        </x14:dataValidation>
        <x14:dataValidation type="list" allowBlank="1" showInputMessage="1" showErrorMessage="1" xr:uid="{00000000-0002-0000-0200-000001000000}">
          <x14:formula1>
            <xm:f>'Tabla Valoración controles'!$D$4:$D$6</xm:f>
          </x14:formula1>
          <xm:sqref>R14:R72 R12</xm:sqref>
        </x14:dataValidation>
        <x14:dataValidation type="list" allowBlank="1" showInputMessage="1" showErrorMessage="1" xr:uid="{00000000-0002-0000-0200-000002000000}">
          <x14:formula1>
            <xm:f>'Tabla Valoración controles'!$D$7:$D$8</xm:f>
          </x14:formula1>
          <xm:sqref>S14:S72 S12</xm:sqref>
        </x14:dataValidation>
        <x14:dataValidation type="list" allowBlank="1" showInputMessage="1" showErrorMessage="1" xr:uid="{00000000-0002-0000-0200-000003000000}">
          <x14:formula1>
            <xm:f>'Tabla Valoración controles'!$D$9:$D$10</xm:f>
          </x14:formula1>
          <xm:sqref>U14:U72 U12</xm:sqref>
        </x14:dataValidation>
        <x14:dataValidation type="list" allowBlank="1" showInputMessage="1" showErrorMessage="1" xr:uid="{00000000-0002-0000-0200-000004000000}">
          <x14:formula1>
            <xm:f>'Tabla Valoración controles'!$D$11:$D$12</xm:f>
          </x14:formula1>
          <xm:sqref>V14:V72 V12</xm:sqref>
        </x14:dataValidation>
        <x14:dataValidation type="list" allowBlank="1" showInputMessage="1" showErrorMessage="1" xr:uid="{00000000-0002-0000-0200-000005000000}">
          <x14:formula1>
            <xm:f>'Tabla Valoración controles'!$D$13:$D$14</xm:f>
          </x14:formula1>
          <xm:sqref>W14:W72 W12</xm:sqref>
        </x14:dataValidation>
        <x14:dataValidation type="list" allowBlank="1" showInputMessage="1" showErrorMessage="1" xr:uid="{00000000-0002-0000-0200-000006000000}">
          <x14:formula1>
            <xm:f>'Opciones Tratamiento'!$B$2:$B$5</xm:f>
          </x14:formula1>
          <xm:sqref>AD14:AD72 AD12</xm:sqref>
        </x14:dataValidation>
        <x14:dataValidation type="custom" allowBlank="1" showInputMessage="1" showErrorMessage="1" error="Recuerde que las acciones se generan bajo la medida de mitigar el riesgo" xr:uid="{00000000-0002-0000-0200-000007000000}">
          <x14:formula1>
            <xm:f>IF(OR(AD13='Opciones Tratamiento'!$B$2,AD13='Opciones Tratamiento'!$B$3,AD13='Opciones Tratamiento'!$B$4),ISBLANK(AD13),ISTEXT(AD13))</xm:f>
          </x14:formula1>
          <xm:sqref>AE14:AE18 AE21:AE24 AE27:AE30 AE32:AE36 AE39:AE42 AE45:AE48 AE50:AE54 AE57:AE60 AE62:AE66 AE68:AE72</xm:sqref>
        </x14:dataValidation>
        <x14:dataValidation type="custom" allowBlank="1" showInputMessage="1" showErrorMessage="1" error="Recuerde que las acciones se generan bajo la medida de mitigar el riesgo" xr:uid="{00000000-0002-0000-0200-000008000000}">
          <x14:formula1>
            <xm:f>IF(OR(AD13='Opciones Tratamiento'!$B$2,AD13='Opciones Tratamiento'!$B$3,AD13='Opciones Tratamiento'!$B$4),ISBLANK(AD13),ISTEXT(AD13))</xm:f>
          </x14:formula1>
          <xm:sqref>AF14:AF18 AF21:AF24 AF27:AF30 AF32:AF36 AF39:AF42 AF45:AF48 AF50:AF54 AF57:AF60 AF62:AF66 AF68:AF72</xm:sqref>
        </x14:dataValidation>
        <x14:dataValidation type="custom" allowBlank="1" showInputMessage="1" showErrorMessage="1" error="Recuerde que las acciones se generan bajo la medida de mitigar el riesgo" xr:uid="{00000000-0002-0000-0200-000009000000}">
          <x14:formula1>
            <xm:f>IF(OR(AD13='Opciones Tratamiento'!$B$2,AD13='Opciones Tratamiento'!$B$3,AD13='Opciones Tratamiento'!$B$4),ISBLANK(AD13),ISTEXT(AD13))</xm:f>
          </x14:formula1>
          <xm:sqref>AG14:AH18 AG21:AH24 AG27:AH30 AG32:AH36 AG39:AH42 AG45:AH48 AG50:AH54 AG57:AH60 AG62:AH66 AG68:AH72</xm:sqref>
        </x14:dataValidation>
        <x14:dataValidation type="custom" allowBlank="1" showInputMessage="1" showErrorMessage="1" error="Recuerde que las acciones se generan bajo la medida de mitigar el riesgo" xr:uid="{00000000-0002-0000-0200-00000A000000}">
          <x14:formula1>
            <xm:f>IF(OR(AD12='Opciones Tratamiento'!$B$2,AD12='Opciones Tratamiento'!$B$3,AD12='Opciones Tratamiento'!$B$4),ISBLANK(AD12),ISTEXT(AD12))</xm:f>
          </x14:formula1>
          <xm:sqref>AI13:AI72</xm:sqref>
        </x14:dataValidation>
        <x14:dataValidation type="custom" allowBlank="1" showInputMessage="1" showErrorMessage="1" error="Recuerde que las acciones se generan bajo la medida de mitigar el riesgo" xr:uid="{00000000-0002-0000-0200-00000B000000}">
          <x14:formula1>
            <xm:f>IF(OR(AD12='Opciones Tratamiento'!$B$2,AD12='Opciones Tratamiento'!$B$3,AD12='Opciones Tratamiento'!$B$4),ISBLANK(AD12),ISTEXT(AD12))</xm:f>
          </x14:formula1>
          <xm:sqref>AJ13:AJ72</xm:sqref>
        </x14:dataValidation>
        <x14:dataValidation type="list" allowBlank="1" showInputMessage="1" showErrorMessage="1" xr:uid="{00000000-0002-0000-0200-00000C000000}">
          <x14:formula1>
            <xm:f>'Tabla Impacto'!$F$210:$F$221</xm:f>
          </x14:formula1>
          <xm:sqref>J12 J19:J72</xm:sqref>
        </x14:dataValidation>
        <x14:dataValidation type="list" allowBlank="1" showInputMessage="1" showErrorMessage="1" xr:uid="{00000000-0002-0000-0200-00000D000000}">
          <x14:formula1>
            <xm:f>'Opciones Tratamiento'!$B$13:$B$19</xm:f>
          </x14:formula1>
          <xm:sqref>F12 F19:F72</xm:sqref>
        </x14:dataValidation>
        <x14:dataValidation type="list" allowBlank="1" showInputMessage="1" showErrorMessage="1" xr:uid="{00000000-0002-0000-0200-00000E000000}">
          <x14:formula1>
            <xm:f>'Opciones Tratamiento'!$E$2:$E$4</xm:f>
          </x14:formula1>
          <xm:sqref>B12 B19:B72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U140"/>
  <sheetViews>
    <sheetView zoomScale="40" zoomScaleNormal="40" workbookViewId="0">
      <selection activeCell="AB20" sqref="AB20:AC21"/>
    </sheetView>
  </sheetViews>
  <sheetFormatPr defaultColWidth="11.42578125" defaultRowHeight="15"/>
  <cols>
    <col min="2" max="39" width="5.7109375" customWidth="1"/>
    <col min="41" max="46" width="5.7109375" customWidth="1"/>
  </cols>
  <sheetData>
    <row r="1" spans="1:99">
      <c r="A1" s="83"/>
      <c r="B1" s="83"/>
      <c r="C1" s="83"/>
      <c r="D1" s="83"/>
      <c r="E1" s="83"/>
      <c r="F1" s="83"/>
      <c r="G1" s="83"/>
      <c r="H1" s="83"/>
      <c r="I1" s="83"/>
      <c r="J1" s="83"/>
      <c r="K1" s="83"/>
      <c r="L1" s="83"/>
      <c r="M1" s="83"/>
      <c r="N1" s="83"/>
      <c r="O1" s="83"/>
      <c r="P1" s="83"/>
      <c r="Q1" s="83"/>
      <c r="R1" s="83"/>
      <c r="S1" s="83"/>
      <c r="T1" s="83"/>
      <c r="U1" s="83"/>
      <c r="V1" s="83"/>
      <c r="W1" s="83"/>
      <c r="X1" s="83"/>
      <c r="Y1" s="83"/>
      <c r="Z1" s="83"/>
      <c r="AA1" s="83"/>
      <c r="AB1" s="83"/>
      <c r="AC1" s="83"/>
      <c r="AD1" s="83"/>
      <c r="AE1" s="83"/>
      <c r="AF1" s="83"/>
      <c r="AG1" s="83"/>
      <c r="AH1" s="83"/>
      <c r="AI1" s="83"/>
      <c r="AJ1" s="83"/>
      <c r="AK1" s="83"/>
      <c r="AL1" s="83"/>
      <c r="AM1" s="83"/>
      <c r="AN1" s="83"/>
      <c r="AO1" s="83"/>
      <c r="AP1" s="83"/>
      <c r="AQ1" s="83"/>
      <c r="AR1" s="83"/>
      <c r="AS1" s="83"/>
      <c r="AT1" s="83"/>
      <c r="AU1" s="83"/>
      <c r="AV1" s="83"/>
      <c r="AW1" s="83"/>
      <c r="AX1" s="83"/>
      <c r="AY1" s="83"/>
      <c r="AZ1" s="83"/>
      <c r="BA1" s="83"/>
      <c r="BB1" s="83"/>
      <c r="BC1" s="83"/>
      <c r="BD1" s="83"/>
      <c r="BE1" s="83"/>
      <c r="BF1" s="83"/>
      <c r="BG1" s="83"/>
      <c r="BH1" s="83"/>
      <c r="BI1" s="83"/>
      <c r="BJ1" s="83"/>
      <c r="BK1" s="83"/>
      <c r="BL1" s="83"/>
      <c r="BM1" s="83"/>
      <c r="BN1" s="83"/>
      <c r="BO1" s="83"/>
      <c r="BP1" s="83"/>
      <c r="BQ1" s="83"/>
      <c r="BR1" s="83"/>
      <c r="BS1" s="83"/>
      <c r="BT1" s="83"/>
      <c r="BU1" s="83"/>
      <c r="BV1" s="83"/>
      <c r="BW1" s="83"/>
      <c r="BX1" s="83"/>
      <c r="BY1" s="83"/>
      <c r="BZ1" s="83"/>
      <c r="CA1" s="83"/>
      <c r="CB1" s="83"/>
      <c r="CC1" s="83"/>
      <c r="CD1" s="83"/>
      <c r="CE1" s="83"/>
      <c r="CF1" s="83"/>
      <c r="CG1" s="83"/>
      <c r="CH1" s="83"/>
      <c r="CI1" s="83"/>
      <c r="CJ1" s="83"/>
      <c r="CK1" s="83"/>
      <c r="CL1" s="83"/>
      <c r="CM1" s="83"/>
      <c r="CN1" s="83"/>
      <c r="CO1" s="83"/>
      <c r="CP1" s="83"/>
      <c r="CQ1" s="83"/>
      <c r="CR1" s="83"/>
      <c r="CS1" s="83"/>
      <c r="CT1" s="83"/>
      <c r="CU1" s="83"/>
    </row>
    <row r="2" spans="1:99" ht="18" customHeight="1">
      <c r="A2" s="83"/>
      <c r="B2" s="536" t="s">
        <v>241</v>
      </c>
      <c r="C2" s="536"/>
      <c r="D2" s="536"/>
      <c r="E2" s="536"/>
      <c r="F2" s="536"/>
      <c r="G2" s="536"/>
      <c r="H2" s="536"/>
      <c r="I2" s="536"/>
      <c r="J2" s="504" t="s">
        <v>23</v>
      </c>
      <c r="K2" s="504"/>
      <c r="L2" s="504"/>
      <c r="M2" s="504"/>
      <c r="N2" s="504"/>
      <c r="O2" s="504"/>
      <c r="P2" s="504"/>
      <c r="Q2" s="504"/>
      <c r="R2" s="504"/>
      <c r="S2" s="504"/>
      <c r="T2" s="504"/>
      <c r="U2" s="504"/>
      <c r="V2" s="504"/>
      <c r="W2" s="504"/>
      <c r="X2" s="504"/>
      <c r="Y2" s="504"/>
      <c r="Z2" s="504"/>
      <c r="AA2" s="504"/>
      <c r="AB2" s="504"/>
      <c r="AC2" s="504"/>
      <c r="AD2" s="504"/>
      <c r="AE2" s="504"/>
      <c r="AF2" s="504"/>
      <c r="AG2" s="504"/>
      <c r="AH2" s="504"/>
      <c r="AI2" s="504"/>
      <c r="AJ2" s="504"/>
      <c r="AK2" s="504"/>
      <c r="AL2" s="504"/>
      <c r="AM2" s="504"/>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c r="BR2" s="83"/>
      <c r="BS2" s="83"/>
      <c r="BT2" s="83"/>
      <c r="BU2" s="83"/>
      <c r="BV2" s="83"/>
      <c r="BW2" s="83"/>
      <c r="BX2" s="83"/>
      <c r="BY2" s="83"/>
      <c r="BZ2" s="83"/>
      <c r="CA2" s="83"/>
      <c r="CB2" s="83"/>
      <c r="CC2" s="83"/>
      <c r="CD2" s="83"/>
      <c r="CE2" s="83"/>
      <c r="CF2" s="83"/>
      <c r="CG2" s="83"/>
      <c r="CH2" s="83"/>
      <c r="CI2" s="83"/>
      <c r="CJ2" s="83"/>
      <c r="CK2" s="83"/>
      <c r="CL2" s="83"/>
      <c r="CM2" s="83"/>
      <c r="CN2" s="83"/>
      <c r="CO2" s="83"/>
      <c r="CP2" s="83"/>
      <c r="CQ2" s="83"/>
      <c r="CR2" s="83"/>
      <c r="CS2" s="83"/>
      <c r="CT2" s="83"/>
      <c r="CU2" s="83"/>
    </row>
    <row r="3" spans="1:99" ht="18.75" customHeight="1">
      <c r="A3" s="83"/>
      <c r="B3" s="536"/>
      <c r="C3" s="536"/>
      <c r="D3" s="536"/>
      <c r="E3" s="536"/>
      <c r="F3" s="536"/>
      <c r="G3" s="536"/>
      <c r="H3" s="536"/>
      <c r="I3" s="536"/>
      <c r="J3" s="504"/>
      <c r="K3" s="504"/>
      <c r="L3" s="504"/>
      <c r="M3" s="504"/>
      <c r="N3" s="504"/>
      <c r="O3" s="504"/>
      <c r="P3" s="504"/>
      <c r="Q3" s="504"/>
      <c r="R3" s="504"/>
      <c r="S3" s="504"/>
      <c r="T3" s="504"/>
      <c r="U3" s="504"/>
      <c r="V3" s="504"/>
      <c r="W3" s="504"/>
      <c r="X3" s="504"/>
      <c r="Y3" s="504"/>
      <c r="Z3" s="504"/>
      <c r="AA3" s="504"/>
      <c r="AB3" s="504"/>
      <c r="AC3" s="504"/>
      <c r="AD3" s="504"/>
      <c r="AE3" s="504"/>
      <c r="AF3" s="504"/>
      <c r="AG3" s="504"/>
      <c r="AH3" s="504"/>
      <c r="AI3" s="504"/>
      <c r="AJ3" s="504"/>
      <c r="AK3" s="504"/>
      <c r="AL3" s="504"/>
      <c r="AM3" s="504"/>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c r="CA3" s="83"/>
      <c r="CB3" s="83"/>
      <c r="CC3" s="83"/>
      <c r="CD3" s="83"/>
      <c r="CE3" s="83"/>
      <c r="CF3" s="83"/>
      <c r="CG3" s="83"/>
      <c r="CH3" s="83"/>
      <c r="CI3" s="83"/>
      <c r="CJ3" s="83"/>
      <c r="CK3" s="83"/>
      <c r="CL3" s="83"/>
      <c r="CM3" s="83"/>
      <c r="CN3" s="83"/>
      <c r="CO3" s="83"/>
      <c r="CP3" s="83"/>
      <c r="CQ3" s="83"/>
      <c r="CR3" s="83"/>
      <c r="CS3" s="83"/>
      <c r="CT3" s="83"/>
      <c r="CU3" s="83"/>
    </row>
    <row r="4" spans="1:99" ht="15" customHeight="1">
      <c r="A4" s="83"/>
      <c r="B4" s="536"/>
      <c r="C4" s="536"/>
      <c r="D4" s="536"/>
      <c r="E4" s="536"/>
      <c r="F4" s="536"/>
      <c r="G4" s="536"/>
      <c r="H4" s="536"/>
      <c r="I4" s="536"/>
      <c r="J4" s="504"/>
      <c r="K4" s="504"/>
      <c r="L4" s="504"/>
      <c r="M4" s="504"/>
      <c r="N4" s="504"/>
      <c r="O4" s="504"/>
      <c r="P4" s="504"/>
      <c r="Q4" s="504"/>
      <c r="R4" s="504"/>
      <c r="S4" s="504"/>
      <c r="T4" s="504"/>
      <c r="U4" s="504"/>
      <c r="V4" s="504"/>
      <c r="W4" s="504"/>
      <c r="X4" s="504"/>
      <c r="Y4" s="504"/>
      <c r="Z4" s="504"/>
      <c r="AA4" s="504"/>
      <c r="AB4" s="504"/>
      <c r="AC4" s="504"/>
      <c r="AD4" s="504"/>
      <c r="AE4" s="504"/>
      <c r="AF4" s="504"/>
      <c r="AG4" s="504"/>
      <c r="AH4" s="504"/>
      <c r="AI4" s="504"/>
      <c r="AJ4" s="504"/>
      <c r="AK4" s="504"/>
      <c r="AL4" s="504"/>
      <c r="AM4" s="504"/>
      <c r="AN4" s="83"/>
      <c r="AO4" s="83"/>
      <c r="AP4" s="83"/>
      <c r="AQ4" s="83"/>
      <c r="AR4" s="83"/>
      <c r="AS4" s="83"/>
      <c r="AT4" s="83"/>
      <c r="AU4" s="83"/>
      <c r="AV4" s="83"/>
      <c r="AW4" s="83"/>
      <c r="AX4" s="83"/>
      <c r="AY4" s="83"/>
      <c r="AZ4" s="83"/>
      <c r="BA4" s="83"/>
      <c r="BB4" s="83"/>
      <c r="BC4" s="83"/>
      <c r="BD4" s="83"/>
      <c r="BE4" s="83"/>
      <c r="BF4" s="83"/>
      <c r="BG4" s="83"/>
      <c r="BH4" s="83"/>
      <c r="BI4" s="83"/>
      <c r="BJ4" s="83"/>
      <c r="BK4" s="83"/>
      <c r="BL4" s="83"/>
      <c r="BM4" s="83"/>
      <c r="BN4" s="83"/>
      <c r="BO4" s="83"/>
      <c r="BP4" s="83"/>
      <c r="BQ4" s="83"/>
      <c r="BR4" s="83"/>
      <c r="BS4" s="83"/>
      <c r="BT4" s="83"/>
      <c r="BU4" s="83"/>
      <c r="BV4" s="83"/>
      <c r="BW4" s="83"/>
      <c r="BX4" s="83"/>
      <c r="BY4" s="83"/>
      <c r="BZ4" s="83"/>
      <c r="CA4" s="83"/>
      <c r="CB4" s="83"/>
      <c r="CC4" s="83"/>
      <c r="CD4" s="83"/>
      <c r="CE4" s="83"/>
      <c r="CF4" s="83"/>
      <c r="CG4" s="83"/>
      <c r="CH4" s="83"/>
      <c r="CI4" s="83"/>
      <c r="CJ4" s="83"/>
      <c r="CK4" s="83"/>
      <c r="CL4" s="83"/>
      <c r="CM4" s="83"/>
      <c r="CN4" s="83"/>
      <c r="CO4" s="83"/>
      <c r="CP4" s="83"/>
      <c r="CQ4" s="83"/>
      <c r="CR4" s="83"/>
      <c r="CS4" s="83"/>
      <c r="CT4" s="83"/>
      <c r="CU4" s="83"/>
    </row>
    <row r="5" spans="1:99" ht="15.75" thickBot="1">
      <c r="A5" s="83"/>
      <c r="B5" s="83"/>
      <c r="C5" s="83"/>
      <c r="D5" s="83"/>
      <c r="E5" s="83"/>
      <c r="F5" s="83"/>
      <c r="G5" s="83"/>
      <c r="H5" s="83"/>
      <c r="I5" s="83"/>
      <c r="J5" s="83"/>
      <c r="K5" s="83"/>
      <c r="L5" s="83"/>
      <c r="M5" s="83"/>
      <c r="N5" s="83"/>
      <c r="O5" s="83"/>
      <c r="P5" s="83"/>
      <c r="Q5" s="83"/>
      <c r="R5" s="83"/>
      <c r="S5" s="83"/>
      <c r="T5" s="83"/>
      <c r="U5" s="83"/>
      <c r="V5" s="83"/>
      <c r="W5" s="83"/>
      <c r="X5" s="83"/>
      <c r="Y5" s="83"/>
      <c r="Z5" s="83"/>
      <c r="AA5" s="83"/>
      <c r="AB5" s="83"/>
      <c r="AC5" s="83"/>
      <c r="AD5" s="83"/>
      <c r="AE5" s="83"/>
      <c r="AF5" s="83"/>
      <c r="AG5" s="83"/>
      <c r="AH5" s="83"/>
      <c r="AI5" s="83"/>
      <c r="AJ5" s="83"/>
      <c r="AK5" s="83"/>
      <c r="AL5" s="83"/>
      <c r="AM5" s="83"/>
      <c r="AN5" s="83"/>
      <c r="AO5" s="83"/>
      <c r="AP5" s="83"/>
      <c r="AQ5" s="83"/>
      <c r="AR5" s="83"/>
      <c r="AS5" s="83"/>
      <c r="AT5" s="83"/>
      <c r="AU5" s="83"/>
      <c r="AV5" s="83"/>
      <c r="AW5" s="83"/>
      <c r="AX5" s="83"/>
      <c r="AY5" s="83"/>
      <c r="AZ5" s="83"/>
      <c r="BA5" s="83"/>
      <c r="BB5" s="83"/>
      <c r="BC5" s="83"/>
      <c r="BD5" s="83"/>
      <c r="BE5" s="83"/>
      <c r="BF5" s="83"/>
      <c r="BG5" s="83"/>
      <c r="BH5" s="83"/>
      <c r="BI5" s="83"/>
      <c r="BJ5" s="83"/>
      <c r="BK5" s="83"/>
      <c r="BL5" s="83"/>
      <c r="BM5" s="83"/>
      <c r="BN5" s="83"/>
      <c r="BO5" s="83"/>
      <c r="BP5" s="83"/>
      <c r="BQ5" s="83"/>
      <c r="BR5" s="83"/>
      <c r="BS5" s="83"/>
      <c r="BT5" s="83"/>
      <c r="BU5" s="83"/>
      <c r="BV5" s="83"/>
      <c r="BW5" s="83"/>
      <c r="BX5" s="83"/>
      <c r="BY5" s="83"/>
      <c r="BZ5" s="83"/>
      <c r="CA5" s="83"/>
      <c r="CB5" s="83"/>
      <c r="CC5" s="83"/>
      <c r="CD5" s="83"/>
      <c r="CE5" s="83"/>
      <c r="CF5" s="83"/>
      <c r="CG5" s="83"/>
      <c r="CH5" s="83"/>
      <c r="CI5" s="83"/>
      <c r="CJ5" s="83"/>
      <c r="CK5" s="83"/>
      <c r="CL5" s="83"/>
      <c r="CM5" s="83"/>
      <c r="CN5" s="83"/>
      <c r="CO5" s="83"/>
      <c r="CP5" s="83"/>
      <c r="CQ5" s="83"/>
      <c r="CR5" s="83"/>
      <c r="CS5" s="83"/>
      <c r="CT5" s="83"/>
      <c r="CU5" s="83"/>
    </row>
    <row r="6" spans="1:99" ht="15" customHeight="1">
      <c r="A6" s="83"/>
      <c r="B6" s="451" t="s">
        <v>242</v>
      </c>
      <c r="C6" s="451"/>
      <c r="D6" s="452"/>
      <c r="E6" s="489" t="s">
        <v>243</v>
      </c>
      <c r="F6" s="490"/>
      <c r="G6" s="490"/>
      <c r="H6" s="490"/>
      <c r="I6" s="491"/>
      <c r="J6" s="500" t="str">
        <f>IF(AND('Mapa de Riesgos'!$H$12="Muy Alta",'Mapa de Riesgos'!$L$12="Leve"),CONCATENATE("R",'Mapa de Riesgos'!$A$12),"")</f>
        <v/>
      </c>
      <c r="K6" s="501"/>
      <c r="L6" s="501" t="str">
        <f>IF(AND('Mapa de Riesgos'!$H$19="Muy Alta",'Mapa de Riesgos'!$L$19="Leve"),CONCATENATE("R",'Mapa de Riesgos'!$A$19),"")</f>
        <v/>
      </c>
      <c r="M6" s="501"/>
      <c r="N6" s="501" t="str">
        <f>IF(AND('Mapa de Riesgos'!$H$25="Muy Alta",'Mapa de Riesgos'!$L$25="Leve"),CONCATENATE("R",'Mapa de Riesgos'!$A$25),"")</f>
        <v/>
      </c>
      <c r="O6" s="503"/>
      <c r="P6" s="500" t="str">
        <f>IF(AND('Mapa de Riesgos'!$H$12="Muy Alta",'Mapa de Riesgos'!$L$12="Menor"),CONCATENATE("R",'Mapa de Riesgos'!$A$12),"")</f>
        <v/>
      </c>
      <c r="Q6" s="501"/>
      <c r="R6" s="501" t="str">
        <f>IF(AND('Mapa de Riesgos'!$H$19="Muy Alta",'Mapa de Riesgos'!$L$19="Menor"),CONCATENATE("R",'Mapa de Riesgos'!$A$19),"")</f>
        <v/>
      </c>
      <c r="S6" s="501"/>
      <c r="T6" s="501" t="str">
        <f>IF(AND('Mapa de Riesgos'!$H$25="Muy Alta",'Mapa de Riesgos'!$L$25="Menor"),CONCATENATE("R",'Mapa de Riesgos'!$A$25),"")</f>
        <v/>
      </c>
      <c r="U6" s="503"/>
      <c r="V6" s="500" t="str">
        <f>IF(AND('Mapa de Riesgos'!$H$12="Muy Alta",'Mapa de Riesgos'!$L$12="Moderado"),CONCATENATE("R",'Mapa de Riesgos'!$A$12),"")</f>
        <v/>
      </c>
      <c r="W6" s="501"/>
      <c r="X6" s="501" t="str">
        <f>IF(AND('Mapa de Riesgos'!$H$19="Muy Alta",'Mapa de Riesgos'!$L$19="Moderado"),CONCATENATE("R",'Mapa de Riesgos'!$A$19),"")</f>
        <v/>
      </c>
      <c r="Y6" s="501"/>
      <c r="Z6" s="501" t="str">
        <f>IF(AND('Mapa de Riesgos'!$H$25="Muy Alta",'Mapa de Riesgos'!$L$25="Moderado"),CONCATENATE("R",'Mapa de Riesgos'!$A$25),"")</f>
        <v/>
      </c>
      <c r="AA6" s="503"/>
      <c r="AB6" s="500" t="str">
        <f>IF(AND('Mapa de Riesgos'!$H$12="Muy Alta",'Mapa de Riesgos'!$L$12="Mayor"),CONCATENATE("R",'Mapa de Riesgos'!$A$12),"")</f>
        <v/>
      </c>
      <c r="AC6" s="501"/>
      <c r="AD6" s="501" t="str">
        <f>IF(AND('Mapa de Riesgos'!$H$19="Muy Alta",'Mapa de Riesgos'!$L$19="Mayor"),CONCATENATE("R",'Mapa de Riesgos'!$A$19),"")</f>
        <v/>
      </c>
      <c r="AE6" s="501"/>
      <c r="AF6" s="501" t="str">
        <f>IF(AND('Mapa de Riesgos'!$H$25="Muy Alta",'Mapa de Riesgos'!$L$25="Mayor"),CONCATENATE("R",'Mapa de Riesgos'!$A$25),"")</f>
        <v/>
      </c>
      <c r="AG6" s="503"/>
      <c r="AH6" s="515" t="str">
        <f>IF(AND('Mapa de Riesgos'!$H$12="Muy Alta",'Mapa de Riesgos'!$L$12="Catastrófico"),CONCATENATE("R",'Mapa de Riesgos'!$A$12),"")</f>
        <v/>
      </c>
      <c r="AI6" s="516"/>
      <c r="AJ6" s="516" t="str">
        <f>IF(AND('Mapa de Riesgos'!$H$19="Muy Alta",'Mapa de Riesgos'!$L$19="Catastrófico"),CONCATENATE("R",'Mapa de Riesgos'!$A$19),"")</f>
        <v/>
      </c>
      <c r="AK6" s="516"/>
      <c r="AL6" s="516" t="str">
        <f>IF(AND('Mapa de Riesgos'!$H$25="Muy Alta",'Mapa de Riesgos'!$L$25="Catastrófico"),CONCATENATE("R",'Mapa de Riesgos'!$A$25),"")</f>
        <v/>
      </c>
      <c r="AM6" s="517"/>
      <c r="AO6" s="453" t="s">
        <v>244</v>
      </c>
      <c r="AP6" s="454"/>
      <c r="AQ6" s="454"/>
      <c r="AR6" s="454"/>
      <c r="AS6" s="454"/>
      <c r="AT6" s="455"/>
      <c r="AU6" s="83"/>
      <c r="AV6" s="83"/>
      <c r="AW6" s="83"/>
      <c r="AX6" s="83"/>
      <c r="AY6" s="83"/>
      <c r="AZ6" s="83"/>
      <c r="BA6" s="83"/>
      <c r="BB6" s="83"/>
      <c r="BC6" s="83"/>
      <c r="BD6" s="83"/>
      <c r="BE6" s="83"/>
      <c r="BF6" s="83"/>
      <c r="BG6" s="83"/>
      <c r="BH6" s="83"/>
      <c r="BI6" s="83"/>
      <c r="BJ6" s="83"/>
      <c r="BK6" s="83"/>
      <c r="BL6" s="83"/>
      <c r="BM6" s="83"/>
      <c r="BN6" s="83"/>
      <c r="BO6" s="83"/>
      <c r="BP6" s="83"/>
      <c r="BQ6" s="83"/>
      <c r="BR6" s="83"/>
      <c r="BS6" s="83"/>
      <c r="BT6" s="83"/>
      <c r="BU6" s="83"/>
      <c r="BV6" s="83"/>
      <c r="BW6" s="83"/>
      <c r="BX6" s="83"/>
      <c r="BY6" s="83"/>
      <c r="BZ6" s="83"/>
      <c r="CA6" s="83"/>
      <c r="CB6" s="83"/>
    </row>
    <row r="7" spans="1:99" ht="15" customHeight="1">
      <c r="A7" s="83"/>
      <c r="B7" s="451"/>
      <c r="C7" s="451"/>
      <c r="D7" s="452"/>
      <c r="E7" s="492"/>
      <c r="F7" s="493"/>
      <c r="G7" s="493"/>
      <c r="H7" s="493"/>
      <c r="I7" s="494"/>
      <c r="J7" s="502"/>
      <c r="K7" s="498"/>
      <c r="L7" s="498"/>
      <c r="M7" s="498"/>
      <c r="N7" s="498"/>
      <c r="O7" s="499"/>
      <c r="P7" s="502"/>
      <c r="Q7" s="498"/>
      <c r="R7" s="498"/>
      <c r="S7" s="498"/>
      <c r="T7" s="498"/>
      <c r="U7" s="499"/>
      <c r="V7" s="502"/>
      <c r="W7" s="498"/>
      <c r="X7" s="498"/>
      <c r="Y7" s="498"/>
      <c r="Z7" s="498"/>
      <c r="AA7" s="499"/>
      <c r="AB7" s="502"/>
      <c r="AC7" s="498"/>
      <c r="AD7" s="498"/>
      <c r="AE7" s="498"/>
      <c r="AF7" s="498"/>
      <c r="AG7" s="499"/>
      <c r="AH7" s="509"/>
      <c r="AI7" s="510"/>
      <c r="AJ7" s="510"/>
      <c r="AK7" s="510"/>
      <c r="AL7" s="510"/>
      <c r="AM7" s="511"/>
      <c r="AN7" s="83"/>
      <c r="AO7" s="456"/>
      <c r="AP7" s="457"/>
      <c r="AQ7" s="457"/>
      <c r="AR7" s="457"/>
      <c r="AS7" s="457"/>
      <c r="AT7" s="458"/>
      <c r="AU7" s="83"/>
      <c r="AV7" s="83"/>
      <c r="AW7" s="83"/>
      <c r="AX7" s="83"/>
      <c r="AY7" s="83"/>
      <c r="AZ7" s="83"/>
      <c r="BA7" s="83"/>
      <c r="BB7" s="83"/>
      <c r="BC7" s="83"/>
      <c r="BD7" s="83"/>
      <c r="BE7" s="83"/>
      <c r="BF7" s="83"/>
      <c r="BG7" s="83"/>
      <c r="BH7" s="83"/>
      <c r="BI7" s="83"/>
      <c r="BJ7" s="83"/>
      <c r="BK7" s="83"/>
      <c r="BL7" s="83"/>
      <c r="BM7" s="83"/>
      <c r="BN7" s="83"/>
      <c r="BO7" s="83"/>
      <c r="BP7" s="83"/>
      <c r="BQ7" s="83"/>
      <c r="BR7" s="83"/>
      <c r="BS7" s="83"/>
      <c r="BT7" s="83"/>
      <c r="BU7" s="83"/>
      <c r="BV7" s="83"/>
      <c r="BW7" s="83"/>
      <c r="BX7" s="83"/>
      <c r="BY7" s="83"/>
      <c r="BZ7" s="83"/>
      <c r="CA7" s="83"/>
      <c r="CB7" s="83"/>
    </row>
    <row r="8" spans="1:99" ht="15" customHeight="1">
      <c r="A8" s="83"/>
      <c r="B8" s="451"/>
      <c r="C8" s="451"/>
      <c r="D8" s="452"/>
      <c r="E8" s="492"/>
      <c r="F8" s="493"/>
      <c r="G8" s="493"/>
      <c r="H8" s="493"/>
      <c r="I8" s="494"/>
      <c r="J8" s="502" t="str">
        <f>IF(AND('Mapa de Riesgos'!$H$31="Muy Alta",'Mapa de Riesgos'!$L$31="Leve"),CONCATENATE("R",'Mapa de Riesgos'!$A$31),"")</f>
        <v/>
      </c>
      <c r="K8" s="498"/>
      <c r="L8" s="498" t="str">
        <f>IF(AND('Mapa de Riesgos'!$H$37="Muy Alta",'Mapa de Riesgos'!$L$37="Leve"),CONCATENATE("R",'Mapa de Riesgos'!$A$37),"")</f>
        <v/>
      </c>
      <c r="M8" s="498"/>
      <c r="N8" s="498" t="str">
        <f>IF(AND('Mapa de Riesgos'!$H$43="Muy Alta",'Mapa de Riesgos'!$L$43="Leve"),CONCATENATE("R",'Mapa de Riesgos'!$A$43),"")</f>
        <v/>
      </c>
      <c r="O8" s="499"/>
      <c r="P8" s="502" t="str">
        <f>IF(AND('Mapa de Riesgos'!$H$31="Muy Alta",'Mapa de Riesgos'!$L$31="Menor"),CONCATENATE("R",'Mapa de Riesgos'!$A$31),"")</f>
        <v/>
      </c>
      <c r="Q8" s="498"/>
      <c r="R8" s="498" t="str">
        <f>IF(AND('Mapa de Riesgos'!$H$37="Muy Alta",'Mapa de Riesgos'!$L$37="Menor"),CONCATENATE("R",'Mapa de Riesgos'!$A$37),"")</f>
        <v/>
      </c>
      <c r="S8" s="498"/>
      <c r="T8" s="498" t="str">
        <f>IF(AND('Mapa de Riesgos'!$H$43="Muy Alta",'Mapa de Riesgos'!$L$43="Menor"),CONCATENATE("R",'Mapa de Riesgos'!$A$43),"")</f>
        <v/>
      </c>
      <c r="U8" s="499"/>
      <c r="V8" s="502" t="str">
        <f>IF(AND('Mapa de Riesgos'!$H$31="Muy Alta",'Mapa de Riesgos'!$L$31="Moderado"),CONCATENATE("R",'Mapa de Riesgos'!$A$31),"")</f>
        <v/>
      </c>
      <c r="W8" s="498"/>
      <c r="X8" s="498" t="str">
        <f>IF(AND('Mapa de Riesgos'!$H$37="Muy Alta",'Mapa de Riesgos'!$L$37="Moderado"),CONCATENATE("R",'Mapa de Riesgos'!$A$37),"")</f>
        <v/>
      </c>
      <c r="Y8" s="498"/>
      <c r="Z8" s="498" t="str">
        <f>IF(AND('Mapa de Riesgos'!$H$43="Muy Alta",'Mapa de Riesgos'!$L$43="Moderado"),CONCATENATE("R",'Mapa de Riesgos'!$A$43),"")</f>
        <v/>
      </c>
      <c r="AA8" s="499"/>
      <c r="AB8" s="502" t="str">
        <f>IF(AND('Mapa de Riesgos'!$H$31="Muy Alta",'Mapa de Riesgos'!$L$31="Mayor"),CONCATENATE("R",'Mapa de Riesgos'!$A$31),"")</f>
        <v/>
      </c>
      <c r="AC8" s="498"/>
      <c r="AD8" s="498" t="str">
        <f>IF(AND('Mapa de Riesgos'!$H$37="Muy Alta",'Mapa de Riesgos'!$L$37="Mayor"),CONCATENATE("R",'Mapa de Riesgos'!$A$37),"")</f>
        <v/>
      </c>
      <c r="AE8" s="498"/>
      <c r="AF8" s="498" t="str">
        <f>IF(AND('Mapa de Riesgos'!$H$43="Muy Alta",'Mapa de Riesgos'!$L$43="Mayor"),CONCATENATE("R",'Mapa de Riesgos'!$A$43),"")</f>
        <v/>
      </c>
      <c r="AG8" s="499"/>
      <c r="AH8" s="509" t="str">
        <f>IF(AND('Mapa de Riesgos'!$H$31="Muy Alta",'Mapa de Riesgos'!$L$31="Catastrófico"),CONCATENATE("R",'Mapa de Riesgos'!$A$31),"")</f>
        <v/>
      </c>
      <c r="AI8" s="510"/>
      <c r="AJ8" s="510" t="str">
        <f>IF(AND('Mapa de Riesgos'!$H$37="Muy Alta",'Mapa de Riesgos'!$L$37="Catastrófico"),CONCATENATE("R",'Mapa de Riesgos'!$A$37),"")</f>
        <v/>
      </c>
      <c r="AK8" s="510"/>
      <c r="AL8" s="510" t="str">
        <f>IF(AND('Mapa de Riesgos'!$H$43="Muy Alta",'Mapa de Riesgos'!$L$43="Catastrófico"),CONCATENATE("R",'Mapa de Riesgos'!$A$43),"")</f>
        <v/>
      </c>
      <c r="AM8" s="511"/>
      <c r="AN8" s="83"/>
      <c r="AO8" s="456"/>
      <c r="AP8" s="457"/>
      <c r="AQ8" s="457"/>
      <c r="AR8" s="457"/>
      <c r="AS8" s="457"/>
      <c r="AT8" s="458"/>
      <c r="AU8" s="83"/>
      <c r="AV8" s="83"/>
      <c r="AW8" s="83"/>
      <c r="AX8" s="83"/>
      <c r="AY8" s="83"/>
      <c r="AZ8" s="83"/>
      <c r="BA8" s="83"/>
      <c r="BB8" s="83"/>
      <c r="BC8" s="83"/>
      <c r="BD8" s="83"/>
      <c r="BE8" s="83"/>
      <c r="BF8" s="83"/>
      <c r="BG8" s="83"/>
      <c r="BH8" s="83"/>
      <c r="BI8" s="83"/>
      <c r="BJ8" s="83"/>
      <c r="BK8" s="83"/>
      <c r="BL8" s="83"/>
      <c r="BM8" s="83"/>
      <c r="BN8" s="83"/>
      <c r="BO8" s="83"/>
      <c r="BP8" s="83"/>
      <c r="BQ8" s="83"/>
      <c r="BR8" s="83"/>
      <c r="BS8" s="83"/>
      <c r="BT8" s="83"/>
      <c r="BU8" s="83"/>
      <c r="BV8" s="83"/>
      <c r="BW8" s="83"/>
      <c r="BX8" s="83"/>
      <c r="BY8" s="83"/>
      <c r="BZ8" s="83"/>
      <c r="CA8" s="83"/>
      <c r="CB8" s="83"/>
    </row>
    <row r="9" spans="1:99" ht="15" customHeight="1">
      <c r="A9" s="83"/>
      <c r="B9" s="451"/>
      <c r="C9" s="451"/>
      <c r="D9" s="452"/>
      <c r="E9" s="492"/>
      <c r="F9" s="493"/>
      <c r="G9" s="493"/>
      <c r="H9" s="493"/>
      <c r="I9" s="494"/>
      <c r="J9" s="502"/>
      <c r="K9" s="498"/>
      <c r="L9" s="498"/>
      <c r="M9" s="498"/>
      <c r="N9" s="498"/>
      <c r="O9" s="499"/>
      <c r="P9" s="502"/>
      <c r="Q9" s="498"/>
      <c r="R9" s="498"/>
      <c r="S9" s="498"/>
      <c r="T9" s="498"/>
      <c r="U9" s="499"/>
      <c r="V9" s="502"/>
      <c r="W9" s="498"/>
      <c r="X9" s="498"/>
      <c r="Y9" s="498"/>
      <c r="Z9" s="498"/>
      <c r="AA9" s="499"/>
      <c r="AB9" s="502"/>
      <c r="AC9" s="498"/>
      <c r="AD9" s="498"/>
      <c r="AE9" s="498"/>
      <c r="AF9" s="498"/>
      <c r="AG9" s="499"/>
      <c r="AH9" s="509"/>
      <c r="AI9" s="510"/>
      <c r="AJ9" s="510"/>
      <c r="AK9" s="510"/>
      <c r="AL9" s="510"/>
      <c r="AM9" s="511"/>
      <c r="AN9" s="83"/>
      <c r="AO9" s="456"/>
      <c r="AP9" s="457"/>
      <c r="AQ9" s="457"/>
      <c r="AR9" s="457"/>
      <c r="AS9" s="457"/>
      <c r="AT9" s="458"/>
      <c r="AU9" s="83"/>
      <c r="AV9" s="83"/>
      <c r="AW9" s="83"/>
      <c r="AX9" s="83"/>
      <c r="AY9" s="83"/>
      <c r="AZ9" s="83"/>
      <c r="BA9" s="83"/>
      <c r="BB9" s="83"/>
      <c r="BC9" s="83"/>
      <c r="BD9" s="83"/>
      <c r="BE9" s="83"/>
      <c r="BF9" s="83"/>
      <c r="BG9" s="83"/>
      <c r="BH9" s="83"/>
      <c r="BI9" s="83"/>
      <c r="BJ9" s="83"/>
      <c r="BK9" s="83"/>
      <c r="BL9" s="83"/>
      <c r="BM9" s="83"/>
      <c r="BN9" s="83"/>
      <c r="BO9" s="83"/>
      <c r="BP9" s="83"/>
      <c r="BQ9" s="83"/>
      <c r="BR9" s="83"/>
      <c r="BS9" s="83"/>
      <c r="BT9" s="83"/>
      <c r="BU9" s="83"/>
      <c r="BV9" s="83"/>
      <c r="BW9" s="83"/>
      <c r="BX9" s="83"/>
      <c r="BY9" s="83"/>
      <c r="BZ9" s="83"/>
      <c r="CA9" s="83"/>
      <c r="CB9" s="83"/>
    </row>
    <row r="10" spans="1:99" ht="15" customHeight="1">
      <c r="A10" s="83"/>
      <c r="B10" s="451"/>
      <c r="C10" s="451"/>
      <c r="D10" s="452"/>
      <c r="E10" s="492"/>
      <c r="F10" s="493"/>
      <c r="G10" s="493"/>
      <c r="H10" s="493"/>
      <c r="I10" s="494"/>
      <c r="J10" s="502" t="str">
        <f>IF(AND('Mapa de Riesgos'!$H$49="Muy Alta",'Mapa de Riesgos'!$L$49="Leve"),CONCATENATE("R",'Mapa de Riesgos'!$A$49),"")</f>
        <v/>
      </c>
      <c r="K10" s="498"/>
      <c r="L10" s="498" t="str">
        <f>IF(AND('Mapa de Riesgos'!$H$55="Muy Alta",'Mapa de Riesgos'!$L$55="Leve"),CONCATENATE("R",'Mapa de Riesgos'!$A$55),"")</f>
        <v/>
      </c>
      <c r="M10" s="498"/>
      <c r="N10" s="498" t="str">
        <f>IF(AND('Mapa de Riesgos'!$H$61="Muy Alta",'Mapa de Riesgos'!$L$61="Leve"),CONCATENATE("R",'Mapa de Riesgos'!$A$61),"")</f>
        <v/>
      </c>
      <c r="O10" s="499"/>
      <c r="P10" s="502" t="str">
        <f>IF(AND('Mapa de Riesgos'!$H$49="Muy Alta",'Mapa de Riesgos'!$L$49="Menor"),CONCATENATE("R",'Mapa de Riesgos'!$A$49),"")</f>
        <v/>
      </c>
      <c r="Q10" s="498"/>
      <c r="R10" s="498" t="str">
        <f>IF(AND('Mapa de Riesgos'!$H$55="Muy Alta",'Mapa de Riesgos'!$L$55="Menor"),CONCATENATE("R",'Mapa de Riesgos'!$A$55),"")</f>
        <v/>
      </c>
      <c r="S10" s="498"/>
      <c r="T10" s="498" t="str">
        <f>IF(AND('Mapa de Riesgos'!$H$61="Muy Alta",'Mapa de Riesgos'!$L$61="Menor"),CONCATENATE("R",'Mapa de Riesgos'!$A$61),"")</f>
        <v/>
      </c>
      <c r="U10" s="499"/>
      <c r="V10" s="502" t="str">
        <f>IF(AND('Mapa de Riesgos'!$H$49="Muy Alta",'Mapa de Riesgos'!$L$49="Moderado"),CONCATENATE("R",'Mapa de Riesgos'!$A$49),"")</f>
        <v/>
      </c>
      <c r="W10" s="498"/>
      <c r="X10" s="498" t="str">
        <f>IF(AND('Mapa de Riesgos'!$H$55="Muy Alta",'Mapa de Riesgos'!$L$55="Moderado"),CONCATENATE("R",'Mapa de Riesgos'!$A$55),"")</f>
        <v/>
      </c>
      <c r="Y10" s="498"/>
      <c r="Z10" s="498" t="str">
        <f>IF(AND('Mapa de Riesgos'!$H$61="Muy Alta",'Mapa de Riesgos'!$L$61="Moderado"),CONCATENATE("R",'Mapa de Riesgos'!$A$61),"")</f>
        <v/>
      </c>
      <c r="AA10" s="499"/>
      <c r="AB10" s="502" t="str">
        <f>IF(AND('Mapa de Riesgos'!$H$49="Muy Alta",'Mapa de Riesgos'!$L$49="Mayor"),CONCATENATE("R",'Mapa de Riesgos'!$A$49),"")</f>
        <v/>
      </c>
      <c r="AC10" s="498"/>
      <c r="AD10" s="498" t="str">
        <f>IF(AND('Mapa de Riesgos'!$H$55="Muy Alta",'Mapa de Riesgos'!$L$55="Mayor"),CONCATENATE("R",'Mapa de Riesgos'!$A$55),"")</f>
        <v/>
      </c>
      <c r="AE10" s="498"/>
      <c r="AF10" s="498" t="str">
        <f>IF(AND('Mapa de Riesgos'!$H$61="Muy Alta",'Mapa de Riesgos'!$L$61="Mayor"),CONCATENATE("R",'Mapa de Riesgos'!$A$61),"")</f>
        <v/>
      </c>
      <c r="AG10" s="499"/>
      <c r="AH10" s="509" t="str">
        <f>IF(AND('Mapa de Riesgos'!$H$49="Muy Alta",'Mapa de Riesgos'!$L$49="Catastrófico"),CONCATENATE("R",'Mapa de Riesgos'!$A$49),"")</f>
        <v/>
      </c>
      <c r="AI10" s="510"/>
      <c r="AJ10" s="510" t="str">
        <f>IF(AND('Mapa de Riesgos'!$H$55="Muy Alta",'Mapa de Riesgos'!$L$55="Catastrófico"),CONCATENATE("R",'Mapa de Riesgos'!$A$55),"")</f>
        <v/>
      </c>
      <c r="AK10" s="510"/>
      <c r="AL10" s="510" t="str">
        <f>IF(AND('Mapa de Riesgos'!$H$61="Muy Alta",'Mapa de Riesgos'!$L$61="Catastrófico"),CONCATENATE("R",'Mapa de Riesgos'!$A$61),"")</f>
        <v/>
      </c>
      <c r="AM10" s="511"/>
      <c r="AN10" s="83"/>
      <c r="AO10" s="456"/>
      <c r="AP10" s="457"/>
      <c r="AQ10" s="457"/>
      <c r="AR10" s="457"/>
      <c r="AS10" s="457"/>
      <c r="AT10" s="458"/>
      <c r="AU10" s="83"/>
      <c r="AV10" s="83"/>
      <c r="AW10" s="83"/>
      <c r="AX10" s="83"/>
      <c r="AY10" s="83"/>
      <c r="AZ10" s="83"/>
      <c r="BA10" s="83"/>
      <c r="BB10" s="83"/>
      <c r="BC10" s="83"/>
      <c r="BD10" s="83"/>
      <c r="BE10" s="83"/>
      <c r="BF10" s="83"/>
      <c r="BG10" s="83"/>
      <c r="BH10" s="83"/>
      <c r="BI10" s="83"/>
      <c r="BJ10" s="83"/>
      <c r="BK10" s="83"/>
      <c r="BL10" s="83"/>
      <c r="BM10" s="83"/>
      <c r="BN10" s="83"/>
      <c r="BO10" s="83"/>
      <c r="BP10" s="83"/>
      <c r="BQ10" s="83"/>
      <c r="BR10" s="83"/>
      <c r="BS10" s="83"/>
      <c r="BT10" s="83"/>
      <c r="BU10" s="83"/>
      <c r="BV10" s="83"/>
      <c r="BW10" s="83"/>
      <c r="BX10" s="83"/>
      <c r="BY10" s="83"/>
      <c r="BZ10" s="83"/>
      <c r="CA10" s="83"/>
      <c r="CB10" s="83"/>
    </row>
    <row r="11" spans="1:99" ht="15" customHeight="1">
      <c r="A11" s="83"/>
      <c r="B11" s="451"/>
      <c r="C11" s="451"/>
      <c r="D11" s="452"/>
      <c r="E11" s="492"/>
      <c r="F11" s="493"/>
      <c r="G11" s="493"/>
      <c r="H11" s="493"/>
      <c r="I11" s="494"/>
      <c r="J11" s="502"/>
      <c r="K11" s="498"/>
      <c r="L11" s="498"/>
      <c r="M11" s="498"/>
      <c r="N11" s="498"/>
      <c r="O11" s="499"/>
      <c r="P11" s="502"/>
      <c r="Q11" s="498"/>
      <c r="R11" s="498"/>
      <c r="S11" s="498"/>
      <c r="T11" s="498"/>
      <c r="U11" s="499"/>
      <c r="V11" s="502"/>
      <c r="W11" s="498"/>
      <c r="X11" s="498"/>
      <c r="Y11" s="498"/>
      <c r="Z11" s="498"/>
      <c r="AA11" s="499"/>
      <c r="AB11" s="502"/>
      <c r="AC11" s="498"/>
      <c r="AD11" s="498"/>
      <c r="AE11" s="498"/>
      <c r="AF11" s="498"/>
      <c r="AG11" s="499"/>
      <c r="AH11" s="509"/>
      <c r="AI11" s="510"/>
      <c r="AJ11" s="510"/>
      <c r="AK11" s="510"/>
      <c r="AL11" s="510"/>
      <c r="AM11" s="511"/>
      <c r="AN11" s="83"/>
      <c r="AO11" s="456"/>
      <c r="AP11" s="457"/>
      <c r="AQ11" s="457"/>
      <c r="AR11" s="457"/>
      <c r="AS11" s="457"/>
      <c r="AT11" s="458"/>
      <c r="AU11" s="83"/>
      <c r="AV11" s="83"/>
      <c r="AW11" s="83"/>
      <c r="AX11" s="83"/>
      <c r="AY11" s="83"/>
      <c r="AZ11" s="83"/>
      <c r="BA11" s="83"/>
      <c r="BB11" s="83"/>
      <c r="BC11" s="83"/>
      <c r="BD11" s="83"/>
      <c r="BE11" s="83"/>
      <c r="BF11" s="83"/>
      <c r="BG11" s="83"/>
      <c r="BH11" s="83"/>
      <c r="BI11" s="83"/>
      <c r="BJ11" s="83"/>
      <c r="BK11" s="83"/>
      <c r="BL11" s="83"/>
      <c r="BM11" s="83"/>
      <c r="BN11" s="83"/>
      <c r="BO11" s="83"/>
      <c r="BP11" s="83"/>
      <c r="BQ11" s="83"/>
      <c r="BR11" s="83"/>
      <c r="BS11" s="83"/>
      <c r="BT11" s="83"/>
      <c r="BU11" s="83"/>
      <c r="BV11" s="83"/>
      <c r="BW11" s="83"/>
      <c r="BX11" s="83"/>
      <c r="BY11" s="83"/>
      <c r="BZ11" s="83"/>
      <c r="CA11" s="83"/>
      <c r="CB11" s="83"/>
    </row>
    <row r="12" spans="1:99" ht="15" customHeight="1">
      <c r="A12" s="83"/>
      <c r="B12" s="451"/>
      <c r="C12" s="451"/>
      <c r="D12" s="452"/>
      <c r="E12" s="492"/>
      <c r="F12" s="493"/>
      <c r="G12" s="493"/>
      <c r="H12" s="493"/>
      <c r="I12" s="494"/>
      <c r="J12" s="502" t="str">
        <f>IF(AND('Mapa de Riesgos'!$H$67="Muy Alta",'Mapa de Riesgos'!$L$67="Leve"),CONCATENATE("R",'Mapa de Riesgos'!$A$67),"")</f>
        <v/>
      </c>
      <c r="K12" s="498"/>
      <c r="L12" s="498" t="str">
        <f>IF(AND('Mapa de Riesgos'!$H$73="Muy Alta",'Mapa de Riesgos'!$L$73="Leve"),CONCATENATE("R",'Mapa de Riesgos'!$A$73),"")</f>
        <v/>
      </c>
      <c r="M12" s="498"/>
      <c r="N12" s="498" t="str">
        <f>IF(AND('Mapa de Riesgos'!$H$79="Muy Alta",'Mapa de Riesgos'!$L$79="Leve"),CONCATENATE("R",'Mapa de Riesgos'!$A$79),"")</f>
        <v/>
      </c>
      <c r="O12" s="499"/>
      <c r="P12" s="502" t="str">
        <f>IF(AND('Mapa de Riesgos'!$H$67="Muy Alta",'Mapa de Riesgos'!$L$67="Menor"),CONCATENATE("R",'Mapa de Riesgos'!$A$67),"")</f>
        <v/>
      </c>
      <c r="Q12" s="498"/>
      <c r="R12" s="498" t="str">
        <f>IF(AND('Mapa de Riesgos'!$H$73="Muy Alta",'Mapa de Riesgos'!$L$73="Menor"),CONCATENATE("R",'Mapa de Riesgos'!$A$73),"")</f>
        <v/>
      </c>
      <c r="S12" s="498"/>
      <c r="T12" s="498" t="str">
        <f>IF(AND('Mapa de Riesgos'!$H$79="Muy Alta",'Mapa de Riesgos'!$L$79="Menor"),CONCATENATE("R",'Mapa de Riesgos'!$A$79),"")</f>
        <v/>
      </c>
      <c r="U12" s="499"/>
      <c r="V12" s="502" t="str">
        <f>IF(AND('Mapa de Riesgos'!$H$67="Muy Alta",'Mapa de Riesgos'!$L$67="Moderado"),CONCATENATE("R",'Mapa de Riesgos'!$A$67),"")</f>
        <v/>
      </c>
      <c r="W12" s="498"/>
      <c r="X12" s="498" t="str">
        <f>IF(AND('Mapa de Riesgos'!$H$73="Muy Alta",'Mapa de Riesgos'!$L$73="Moderado"),CONCATENATE("R",'Mapa de Riesgos'!$A$73),"")</f>
        <v/>
      </c>
      <c r="Y12" s="498"/>
      <c r="Z12" s="498" t="str">
        <f>IF(AND('Mapa de Riesgos'!$H$79="Muy Alta",'Mapa de Riesgos'!$L$79="Moderado"),CONCATENATE("R",'Mapa de Riesgos'!$A$79),"")</f>
        <v/>
      </c>
      <c r="AA12" s="499"/>
      <c r="AB12" s="502" t="str">
        <f>IF(AND('Mapa de Riesgos'!$H$67="Muy Alta",'Mapa de Riesgos'!$L$67="Mayor"),CONCATENATE("R",'Mapa de Riesgos'!$A$67),"")</f>
        <v/>
      </c>
      <c r="AC12" s="498"/>
      <c r="AD12" s="498" t="str">
        <f>IF(AND('Mapa de Riesgos'!$H$73="Muy Alta",'Mapa de Riesgos'!$L$73="Mayor"),CONCATENATE("R",'Mapa de Riesgos'!$A$73),"")</f>
        <v/>
      </c>
      <c r="AE12" s="498"/>
      <c r="AF12" s="498" t="str">
        <f>IF(AND('Mapa de Riesgos'!$H$79="Muy Alta",'Mapa de Riesgos'!$L$79="Mayor"),CONCATENATE("R",'Mapa de Riesgos'!$A$79),"")</f>
        <v/>
      </c>
      <c r="AG12" s="499"/>
      <c r="AH12" s="509" t="str">
        <f>IF(AND('Mapa de Riesgos'!$H$67="Muy Alta",'Mapa de Riesgos'!$L$67="Catastrófico"),CONCATENATE("R",'Mapa de Riesgos'!$A$67),"")</f>
        <v/>
      </c>
      <c r="AI12" s="510"/>
      <c r="AJ12" s="510" t="str">
        <f>IF(AND('Mapa de Riesgos'!$H$73="Muy Alta",'Mapa de Riesgos'!$L$73="Catastrófico"),CONCATENATE("R",'Mapa de Riesgos'!$A$73),"")</f>
        <v/>
      </c>
      <c r="AK12" s="510"/>
      <c r="AL12" s="510" t="str">
        <f>IF(AND('Mapa de Riesgos'!$H$79="Muy Alta",'Mapa de Riesgos'!$L$79="Catastrófico"),CONCATENATE("R",'Mapa de Riesgos'!$A$79),"")</f>
        <v/>
      </c>
      <c r="AM12" s="511"/>
      <c r="AN12" s="83"/>
      <c r="AO12" s="456"/>
      <c r="AP12" s="457"/>
      <c r="AQ12" s="457"/>
      <c r="AR12" s="457"/>
      <c r="AS12" s="457"/>
      <c r="AT12" s="458"/>
      <c r="AU12" s="83"/>
      <c r="AV12" s="83"/>
      <c r="AW12" s="83"/>
      <c r="AX12" s="83"/>
      <c r="AY12" s="83"/>
      <c r="AZ12" s="83"/>
      <c r="BA12" s="83"/>
      <c r="BB12" s="83"/>
      <c r="BC12" s="83"/>
      <c r="BD12" s="83"/>
      <c r="BE12" s="83"/>
      <c r="BF12" s="83"/>
      <c r="BG12" s="83"/>
      <c r="BH12" s="83"/>
      <c r="BI12" s="83"/>
      <c r="BJ12" s="83"/>
      <c r="BK12" s="83"/>
      <c r="BL12" s="83"/>
      <c r="BM12" s="83"/>
      <c r="BN12" s="83"/>
      <c r="BO12" s="83"/>
      <c r="BP12" s="83"/>
      <c r="BQ12" s="83"/>
      <c r="BR12" s="83"/>
      <c r="BS12" s="83"/>
      <c r="BT12" s="83"/>
      <c r="BU12" s="83"/>
      <c r="BV12" s="83"/>
      <c r="BW12" s="83"/>
      <c r="BX12" s="83"/>
      <c r="BY12" s="83"/>
      <c r="BZ12" s="83"/>
      <c r="CA12" s="83"/>
      <c r="CB12" s="83"/>
    </row>
    <row r="13" spans="1:99" ht="15.75" customHeight="1" thickBot="1">
      <c r="A13" s="83"/>
      <c r="B13" s="451"/>
      <c r="C13" s="451"/>
      <c r="D13" s="452"/>
      <c r="E13" s="495"/>
      <c r="F13" s="496"/>
      <c r="G13" s="496"/>
      <c r="H13" s="496"/>
      <c r="I13" s="497"/>
      <c r="J13" s="502"/>
      <c r="K13" s="498"/>
      <c r="L13" s="498"/>
      <c r="M13" s="498"/>
      <c r="N13" s="498"/>
      <c r="O13" s="499"/>
      <c r="P13" s="502"/>
      <c r="Q13" s="498"/>
      <c r="R13" s="498"/>
      <c r="S13" s="498"/>
      <c r="T13" s="498"/>
      <c r="U13" s="499"/>
      <c r="V13" s="502"/>
      <c r="W13" s="498"/>
      <c r="X13" s="498"/>
      <c r="Y13" s="498"/>
      <c r="Z13" s="498"/>
      <c r="AA13" s="499"/>
      <c r="AB13" s="502"/>
      <c r="AC13" s="498"/>
      <c r="AD13" s="498"/>
      <c r="AE13" s="498"/>
      <c r="AF13" s="498"/>
      <c r="AG13" s="499"/>
      <c r="AH13" s="512"/>
      <c r="AI13" s="513"/>
      <c r="AJ13" s="513"/>
      <c r="AK13" s="513"/>
      <c r="AL13" s="513"/>
      <c r="AM13" s="514"/>
      <c r="AN13" s="83"/>
      <c r="AO13" s="459"/>
      <c r="AP13" s="460"/>
      <c r="AQ13" s="460"/>
      <c r="AR13" s="460"/>
      <c r="AS13" s="460"/>
      <c r="AT13" s="461"/>
      <c r="AU13" s="83"/>
      <c r="AV13" s="83"/>
      <c r="AW13" s="83"/>
      <c r="AX13" s="83"/>
      <c r="AY13" s="83"/>
      <c r="AZ13" s="83"/>
      <c r="BA13" s="83"/>
      <c r="BB13" s="83"/>
      <c r="BC13" s="83"/>
      <c r="BD13" s="83"/>
      <c r="BE13" s="83"/>
      <c r="BF13" s="83"/>
      <c r="BG13" s="83"/>
      <c r="BH13" s="83"/>
      <c r="BI13" s="83"/>
      <c r="BJ13" s="83"/>
      <c r="BK13" s="83"/>
      <c r="BL13" s="83"/>
      <c r="BM13" s="83"/>
      <c r="BN13" s="83"/>
      <c r="BO13" s="83"/>
      <c r="BP13" s="83"/>
      <c r="BQ13" s="83"/>
      <c r="BR13" s="83"/>
      <c r="BS13" s="83"/>
      <c r="BT13" s="83"/>
      <c r="BU13" s="83"/>
      <c r="BV13" s="83"/>
      <c r="BW13" s="83"/>
      <c r="BX13" s="83"/>
      <c r="BY13" s="83"/>
      <c r="BZ13" s="83"/>
      <c r="CA13" s="83"/>
      <c r="CB13" s="83"/>
    </row>
    <row r="14" spans="1:99" ht="15" customHeight="1">
      <c r="A14" s="83"/>
      <c r="B14" s="451"/>
      <c r="C14" s="451"/>
      <c r="D14" s="452"/>
      <c r="E14" s="489" t="s">
        <v>245</v>
      </c>
      <c r="F14" s="490"/>
      <c r="G14" s="490"/>
      <c r="H14" s="490"/>
      <c r="I14" s="490"/>
      <c r="J14" s="524" t="str">
        <f>IF(AND('Mapa de Riesgos'!$H$12="Alta",'Mapa de Riesgos'!$L$12="Leve"),CONCATENATE("R",'Mapa de Riesgos'!$A$12),"")</f>
        <v/>
      </c>
      <c r="K14" s="525"/>
      <c r="L14" s="525" t="str">
        <f>IF(AND('Mapa de Riesgos'!$H$19="Alta",'Mapa de Riesgos'!$L$19="Leve"),CONCATENATE("R",'Mapa de Riesgos'!$A$19),"")</f>
        <v/>
      </c>
      <c r="M14" s="525"/>
      <c r="N14" s="525" t="str">
        <f>IF(AND('Mapa de Riesgos'!$H$25="Alta",'Mapa de Riesgos'!$L$25="Leve"),CONCATENATE("R",'Mapa de Riesgos'!$A$25),"")</f>
        <v/>
      </c>
      <c r="O14" s="526"/>
      <c r="P14" s="524" t="str">
        <f>IF(AND('Mapa de Riesgos'!$H$12="Alta",'Mapa de Riesgos'!$L$12="Menor"),CONCATENATE("R",'Mapa de Riesgos'!$A$12),"")</f>
        <v/>
      </c>
      <c r="Q14" s="525"/>
      <c r="R14" s="525" t="str">
        <f>IF(AND('Mapa de Riesgos'!$H$19="Alta",'Mapa de Riesgos'!$L$19="Menor"),CONCATENATE("R",'Mapa de Riesgos'!$A$19),"")</f>
        <v/>
      </c>
      <c r="S14" s="525"/>
      <c r="T14" s="525" t="str">
        <f>IF(AND('Mapa de Riesgos'!$H$25="Alta",'Mapa de Riesgos'!$L$25="Menor"),CONCATENATE("R",'Mapa de Riesgos'!$A$25),"")</f>
        <v/>
      </c>
      <c r="U14" s="526"/>
      <c r="V14" s="500" t="str">
        <f>IF(AND('Mapa de Riesgos'!$H$12="Alta",'Mapa de Riesgos'!$L$12="Moderado"),CONCATENATE("R",'Mapa de Riesgos'!$A$12),"")</f>
        <v/>
      </c>
      <c r="W14" s="501"/>
      <c r="X14" s="501" t="str">
        <f>IF(AND('Mapa de Riesgos'!$H$19="Alta",'Mapa de Riesgos'!$L$19="Moderado"),CONCATENATE("R",'Mapa de Riesgos'!$A$19),"")</f>
        <v/>
      </c>
      <c r="Y14" s="501"/>
      <c r="Z14" s="501" t="str">
        <f>IF(AND('Mapa de Riesgos'!$H$25="Alta",'Mapa de Riesgos'!$L$25="Moderado"),CONCATENATE("R",'Mapa de Riesgos'!$A$25),"")</f>
        <v/>
      </c>
      <c r="AA14" s="503"/>
      <c r="AB14" s="500" t="str">
        <f>IF(AND('Mapa de Riesgos'!$H$12="Alta",'Mapa de Riesgos'!$L$12="Mayor"),CONCATENATE("R",'Mapa de Riesgos'!$A$12),"")</f>
        <v/>
      </c>
      <c r="AC14" s="501"/>
      <c r="AD14" s="501" t="str">
        <f>IF(AND('Mapa de Riesgos'!$H$19="Alta",'Mapa de Riesgos'!$L$19="Mayor"),CONCATENATE("R",'Mapa de Riesgos'!$A$19),"")</f>
        <v/>
      </c>
      <c r="AE14" s="501"/>
      <c r="AF14" s="501" t="str">
        <f>IF(AND('Mapa de Riesgos'!$H$25="Alta",'Mapa de Riesgos'!$L$25="Mayor"),CONCATENATE("R",'Mapa de Riesgos'!$A$25),"")</f>
        <v/>
      </c>
      <c r="AG14" s="503"/>
      <c r="AH14" s="515" t="str">
        <f>IF(AND('Mapa de Riesgos'!$H$12="Alta",'Mapa de Riesgos'!$L$12="Catastrófico"),CONCATENATE("R",'Mapa de Riesgos'!$A$12),"")</f>
        <v/>
      </c>
      <c r="AI14" s="516"/>
      <c r="AJ14" s="516" t="str">
        <f>IF(AND('Mapa de Riesgos'!$H$19="Alta",'Mapa de Riesgos'!$L$19="Catastrófico"),CONCATENATE("R",'Mapa de Riesgos'!$A$19),"")</f>
        <v/>
      </c>
      <c r="AK14" s="516"/>
      <c r="AL14" s="516" t="str">
        <f>IF(AND('Mapa de Riesgos'!$H$25="Alta",'Mapa de Riesgos'!$L$25="Catastrófico"),CONCATENATE("R",'Mapa de Riesgos'!$A$25),"")</f>
        <v/>
      </c>
      <c r="AM14" s="517"/>
      <c r="AN14" s="83"/>
      <c r="AO14" s="462" t="s">
        <v>246</v>
      </c>
      <c r="AP14" s="463"/>
      <c r="AQ14" s="463"/>
      <c r="AR14" s="463"/>
      <c r="AS14" s="463"/>
      <c r="AT14" s="464"/>
      <c r="AU14" s="83"/>
      <c r="AV14" s="83"/>
      <c r="AW14" s="83"/>
      <c r="AX14" s="83"/>
      <c r="AY14" s="83"/>
      <c r="AZ14" s="83"/>
      <c r="BA14" s="83"/>
      <c r="BB14" s="83"/>
      <c r="BC14" s="83"/>
      <c r="BD14" s="83"/>
      <c r="BE14" s="83"/>
      <c r="BF14" s="83"/>
      <c r="BG14" s="83"/>
      <c r="BH14" s="83"/>
      <c r="BI14" s="83"/>
      <c r="BJ14" s="83"/>
      <c r="BK14" s="83"/>
      <c r="BL14" s="83"/>
      <c r="BM14" s="83"/>
      <c r="BN14" s="83"/>
      <c r="BO14" s="83"/>
      <c r="BP14" s="83"/>
      <c r="BQ14" s="83"/>
      <c r="BR14" s="83"/>
      <c r="BS14" s="83"/>
      <c r="BT14" s="83"/>
      <c r="BU14" s="83"/>
      <c r="BV14" s="83"/>
      <c r="BW14" s="83"/>
      <c r="BX14" s="83"/>
      <c r="BY14" s="83"/>
      <c r="BZ14" s="83"/>
      <c r="CA14" s="83"/>
      <c r="CB14" s="83"/>
    </row>
    <row r="15" spans="1:99" ht="15" customHeight="1">
      <c r="A15" s="83"/>
      <c r="B15" s="451"/>
      <c r="C15" s="451"/>
      <c r="D15" s="452"/>
      <c r="E15" s="492"/>
      <c r="F15" s="493"/>
      <c r="G15" s="493"/>
      <c r="H15" s="493"/>
      <c r="I15" s="493"/>
      <c r="J15" s="518"/>
      <c r="K15" s="519"/>
      <c r="L15" s="519"/>
      <c r="M15" s="519"/>
      <c r="N15" s="519"/>
      <c r="O15" s="520"/>
      <c r="P15" s="518"/>
      <c r="Q15" s="519"/>
      <c r="R15" s="519"/>
      <c r="S15" s="519"/>
      <c r="T15" s="519"/>
      <c r="U15" s="520"/>
      <c r="V15" s="502"/>
      <c r="W15" s="498"/>
      <c r="X15" s="498"/>
      <c r="Y15" s="498"/>
      <c r="Z15" s="498"/>
      <c r="AA15" s="499"/>
      <c r="AB15" s="502"/>
      <c r="AC15" s="498"/>
      <c r="AD15" s="498"/>
      <c r="AE15" s="498"/>
      <c r="AF15" s="498"/>
      <c r="AG15" s="499"/>
      <c r="AH15" s="509"/>
      <c r="AI15" s="510"/>
      <c r="AJ15" s="510"/>
      <c r="AK15" s="510"/>
      <c r="AL15" s="510"/>
      <c r="AM15" s="511"/>
      <c r="AN15" s="83"/>
      <c r="AO15" s="465"/>
      <c r="AP15" s="466"/>
      <c r="AQ15" s="466"/>
      <c r="AR15" s="466"/>
      <c r="AS15" s="466"/>
      <c r="AT15" s="467"/>
      <c r="AU15" s="83"/>
      <c r="AV15" s="83"/>
      <c r="AW15" s="83"/>
      <c r="AX15" s="83"/>
      <c r="AY15" s="83"/>
      <c r="AZ15" s="83"/>
      <c r="BA15" s="83"/>
      <c r="BB15" s="83"/>
      <c r="BC15" s="83"/>
      <c r="BD15" s="83"/>
      <c r="BE15" s="83"/>
      <c r="BF15" s="83"/>
      <c r="BG15" s="83"/>
      <c r="BH15" s="83"/>
      <c r="BI15" s="83"/>
      <c r="BJ15" s="83"/>
      <c r="BK15" s="83"/>
      <c r="BL15" s="83"/>
      <c r="BM15" s="83"/>
      <c r="BN15" s="83"/>
      <c r="BO15" s="83"/>
      <c r="BP15" s="83"/>
      <c r="BQ15" s="83"/>
      <c r="BR15" s="83"/>
      <c r="BS15" s="83"/>
      <c r="BT15" s="83"/>
      <c r="BU15" s="83"/>
      <c r="BV15" s="83"/>
      <c r="BW15" s="83"/>
      <c r="BX15" s="83"/>
      <c r="BY15" s="83"/>
      <c r="BZ15" s="83"/>
      <c r="CA15" s="83"/>
      <c r="CB15" s="83"/>
    </row>
    <row r="16" spans="1:99" ht="15" customHeight="1">
      <c r="A16" s="83"/>
      <c r="B16" s="451"/>
      <c r="C16" s="451"/>
      <c r="D16" s="452"/>
      <c r="E16" s="492"/>
      <c r="F16" s="493"/>
      <c r="G16" s="493"/>
      <c r="H16" s="493"/>
      <c r="I16" s="493"/>
      <c r="J16" s="518" t="str">
        <f>IF(AND('Mapa de Riesgos'!$H$31="Alta",'Mapa de Riesgos'!$L$31="Leve"),CONCATENATE("R",'Mapa de Riesgos'!$A$31),"")</f>
        <v/>
      </c>
      <c r="K16" s="519"/>
      <c r="L16" s="519" t="str">
        <f>IF(AND('Mapa de Riesgos'!$H$37="Alta",'Mapa de Riesgos'!$L$37="Leve"),CONCATENATE("R",'Mapa de Riesgos'!$A$37),"")</f>
        <v/>
      </c>
      <c r="M16" s="519"/>
      <c r="N16" s="519" t="str">
        <f>IF(AND('Mapa de Riesgos'!$H$43="Alta",'Mapa de Riesgos'!$L$43="Leve"),CONCATENATE("R",'Mapa de Riesgos'!$A$43),"")</f>
        <v/>
      </c>
      <c r="O16" s="520"/>
      <c r="P16" s="518" t="str">
        <f>IF(AND('Mapa de Riesgos'!$H$31="Alta",'Mapa de Riesgos'!$L$31="Menor"),CONCATENATE("R",'Mapa de Riesgos'!$A$31),"")</f>
        <v/>
      </c>
      <c r="Q16" s="519"/>
      <c r="R16" s="519" t="str">
        <f>IF(AND('Mapa de Riesgos'!$H$37="Alta",'Mapa de Riesgos'!$L$37="Menor"),CONCATENATE("R",'Mapa de Riesgos'!$A$37),"")</f>
        <v/>
      </c>
      <c r="S16" s="519"/>
      <c r="T16" s="519" t="str">
        <f>IF(AND('Mapa de Riesgos'!$H$43="Alta",'Mapa de Riesgos'!$L$43="Menor"),CONCATENATE("R",'Mapa de Riesgos'!$A$43),"")</f>
        <v/>
      </c>
      <c r="U16" s="520"/>
      <c r="V16" s="502" t="str">
        <f>IF(AND('Mapa de Riesgos'!$H$31="Alta",'Mapa de Riesgos'!$L$31="Moderado"),CONCATENATE("R",'Mapa de Riesgos'!$A$31),"")</f>
        <v/>
      </c>
      <c r="W16" s="498"/>
      <c r="X16" s="498" t="str">
        <f>IF(AND('Mapa de Riesgos'!$H$37="Alta",'Mapa de Riesgos'!$L$37="Moderado"),CONCATENATE("R",'Mapa de Riesgos'!$A$37),"")</f>
        <v/>
      </c>
      <c r="Y16" s="498"/>
      <c r="Z16" s="498" t="str">
        <f>IF(AND('Mapa de Riesgos'!$H$43="Alta",'Mapa de Riesgos'!$L$43="Moderado"),CONCATENATE("R",'Mapa de Riesgos'!$A$43),"")</f>
        <v/>
      </c>
      <c r="AA16" s="499"/>
      <c r="AB16" s="502" t="str">
        <f>IF(AND('Mapa de Riesgos'!$H$31="Alta",'Mapa de Riesgos'!$L$31="Mayor"),CONCATENATE("R",'Mapa de Riesgos'!$A$31),"")</f>
        <v/>
      </c>
      <c r="AC16" s="498"/>
      <c r="AD16" s="498" t="str">
        <f>IF(AND('Mapa de Riesgos'!$H$37="Alta",'Mapa de Riesgos'!$L$37="Mayor"),CONCATENATE("R",'Mapa de Riesgos'!$A$37),"")</f>
        <v/>
      </c>
      <c r="AE16" s="498"/>
      <c r="AF16" s="498" t="str">
        <f>IF(AND('Mapa de Riesgos'!$H$43="Alta",'Mapa de Riesgos'!$L$43="Mayor"),CONCATENATE("R",'Mapa de Riesgos'!$A$43),"")</f>
        <v/>
      </c>
      <c r="AG16" s="499"/>
      <c r="AH16" s="509" t="str">
        <f>IF(AND('Mapa de Riesgos'!$H$31="Alta",'Mapa de Riesgos'!$L$31="Catastrófico"),CONCATENATE("R",'Mapa de Riesgos'!$A$31),"")</f>
        <v/>
      </c>
      <c r="AI16" s="510"/>
      <c r="AJ16" s="510" t="str">
        <f>IF(AND('Mapa de Riesgos'!$H$37="Alta",'Mapa de Riesgos'!$L$37="Catastrófico"),CONCATENATE("R",'Mapa de Riesgos'!$A$37),"")</f>
        <v/>
      </c>
      <c r="AK16" s="510"/>
      <c r="AL16" s="510" t="str">
        <f>IF(AND('Mapa de Riesgos'!$H$43="Alta",'Mapa de Riesgos'!$L$43="Catastrófico"),CONCATENATE("R",'Mapa de Riesgos'!$A$43),"")</f>
        <v/>
      </c>
      <c r="AM16" s="511"/>
      <c r="AN16" s="83"/>
      <c r="AO16" s="465"/>
      <c r="AP16" s="466"/>
      <c r="AQ16" s="466"/>
      <c r="AR16" s="466"/>
      <c r="AS16" s="466"/>
      <c r="AT16" s="467"/>
      <c r="AU16" s="83"/>
      <c r="AV16" s="83"/>
      <c r="AW16" s="83"/>
      <c r="AX16" s="83"/>
      <c r="AY16" s="83"/>
      <c r="AZ16" s="83"/>
      <c r="BA16" s="83"/>
      <c r="BB16" s="83"/>
      <c r="BC16" s="83"/>
      <c r="BD16" s="83"/>
      <c r="BE16" s="83"/>
      <c r="BF16" s="83"/>
      <c r="BG16" s="83"/>
      <c r="BH16" s="83"/>
      <c r="BI16" s="83"/>
      <c r="BJ16" s="83"/>
      <c r="BK16" s="83"/>
      <c r="BL16" s="83"/>
      <c r="BM16" s="83"/>
      <c r="BN16" s="83"/>
      <c r="BO16" s="83"/>
      <c r="BP16" s="83"/>
      <c r="BQ16" s="83"/>
      <c r="BR16" s="83"/>
      <c r="BS16" s="83"/>
      <c r="BT16" s="83"/>
      <c r="BU16" s="83"/>
      <c r="BV16" s="83"/>
      <c r="BW16" s="83"/>
      <c r="BX16" s="83"/>
      <c r="BY16" s="83"/>
      <c r="BZ16" s="83"/>
      <c r="CA16" s="83"/>
      <c r="CB16" s="83"/>
    </row>
    <row r="17" spans="1:80" ht="15" customHeight="1">
      <c r="A17" s="83"/>
      <c r="B17" s="451"/>
      <c r="C17" s="451"/>
      <c r="D17" s="452"/>
      <c r="E17" s="492"/>
      <c r="F17" s="493"/>
      <c r="G17" s="493"/>
      <c r="H17" s="493"/>
      <c r="I17" s="493"/>
      <c r="J17" s="518"/>
      <c r="K17" s="519"/>
      <c r="L17" s="519"/>
      <c r="M17" s="519"/>
      <c r="N17" s="519"/>
      <c r="O17" s="520"/>
      <c r="P17" s="518"/>
      <c r="Q17" s="519"/>
      <c r="R17" s="519"/>
      <c r="S17" s="519"/>
      <c r="T17" s="519"/>
      <c r="U17" s="520"/>
      <c r="V17" s="502"/>
      <c r="W17" s="498"/>
      <c r="X17" s="498"/>
      <c r="Y17" s="498"/>
      <c r="Z17" s="498"/>
      <c r="AA17" s="499"/>
      <c r="AB17" s="502"/>
      <c r="AC17" s="498"/>
      <c r="AD17" s="498"/>
      <c r="AE17" s="498"/>
      <c r="AF17" s="498"/>
      <c r="AG17" s="499"/>
      <c r="AH17" s="509"/>
      <c r="AI17" s="510"/>
      <c r="AJ17" s="510"/>
      <c r="AK17" s="510"/>
      <c r="AL17" s="510"/>
      <c r="AM17" s="511"/>
      <c r="AN17" s="83"/>
      <c r="AO17" s="465"/>
      <c r="AP17" s="466"/>
      <c r="AQ17" s="466"/>
      <c r="AR17" s="466"/>
      <c r="AS17" s="466"/>
      <c r="AT17" s="467"/>
      <c r="AU17" s="83"/>
      <c r="AV17" s="83"/>
      <c r="AW17" s="83"/>
      <c r="AX17" s="83"/>
      <c r="AY17" s="83"/>
      <c r="AZ17" s="83"/>
      <c r="BA17" s="83"/>
      <c r="BB17" s="83"/>
      <c r="BC17" s="83"/>
      <c r="BD17" s="83"/>
      <c r="BE17" s="83"/>
      <c r="BF17" s="83"/>
      <c r="BG17" s="83"/>
      <c r="BH17" s="83"/>
      <c r="BI17" s="83"/>
      <c r="BJ17" s="83"/>
      <c r="BK17" s="83"/>
      <c r="BL17" s="83"/>
      <c r="BM17" s="83"/>
      <c r="BN17" s="83"/>
      <c r="BO17" s="83"/>
      <c r="BP17" s="83"/>
      <c r="BQ17" s="83"/>
      <c r="BR17" s="83"/>
      <c r="BS17" s="83"/>
      <c r="BT17" s="83"/>
      <c r="BU17" s="83"/>
      <c r="BV17" s="83"/>
      <c r="BW17" s="83"/>
      <c r="BX17" s="83"/>
      <c r="BY17" s="83"/>
      <c r="BZ17" s="83"/>
      <c r="CA17" s="83"/>
      <c r="CB17" s="83"/>
    </row>
    <row r="18" spans="1:80" ht="15" customHeight="1">
      <c r="A18" s="83"/>
      <c r="B18" s="451"/>
      <c r="C18" s="451"/>
      <c r="D18" s="452"/>
      <c r="E18" s="492"/>
      <c r="F18" s="493"/>
      <c r="G18" s="493"/>
      <c r="H18" s="493"/>
      <c r="I18" s="493"/>
      <c r="J18" s="518" t="str">
        <f>IF(AND('Mapa de Riesgos'!$H$49="Alta",'Mapa de Riesgos'!$L$49="Leve"),CONCATENATE("R",'Mapa de Riesgos'!$A$49),"")</f>
        <v/>
      </c>
      <c r="K18" s="519"/>
      <c r="L18" s="519" t="str">
        <f>IF(AND('Mapa de Riesgos'!$H$55="Alta",'Mapa de Riesgos'!$L$55="Leve"),CONCATENATE("R",'Mapa de Riesgos'!$A$55),"")</f>
        <v/>
      </c>
      <c r="M18" s="519"/>
      <c r="N18" s="519" t="str">
        <f>IF(AND('Mapa de Riesgos'!$H$61="Alta",'Mapa de Riesgos'!$L$61="Leve"),CONCATENATE("R",'Mapa de Riesgos'!$A$61),"")</f>
        <v/>
      </c>
      <c r="O18" s="520"/>
      <c r="P18" s="518" t="str">
        <f>IF(AND('Mapa de Riesgos'!$H$49="Alta",'Mapa de Riesgos'!$L$49="Menor"),CONCATENATE("R",'Mapa de Riesgos'!$A$49),"")</f>
        <v/>
      </c>
      <c r="Q18" s="519"/>
      <c r="R18" s="519" t="str">
        <f>IF(AND('Mapa de Riesgos'!$H$55="Alta",'Mapa de Riesgos'!$L$55="Menor"),CONCATENATE("R",'Mapa de Riesgos'!$A$55),"")</f>
        <v/>
      </c>
      <c r="S18" s="519"/>
      <c r="T18" s="519" t="str">
        <f>IF(AND('Mapa de Riesgos'!$H$61="Alta",'Mapa de Riesgos'!$L$61="Menor"),CONCATENATE("R",'Mapa de Riesgos'!$A$61),"")</f>
        <v/>
      </c>
      <c r="U18" s="520"/>
      <c r="V18" s="502" t="str">
        <f>IF(AND('Mapa de Riesgos'!$H$49="Alta",'Mapa de Riesgos'!$L$49="Moderado"),CONCATENATE("R",'Mapa de Riesgos'!$A$49),"")</f>
        <v/>
      </c>
      <c r="W18" s="498"/>
      <c r="X18" s="498" t="str">
        <f>IF(AND('Mapa de Riesgos'!$H$55="Alta",'Mapa de Riesgos'!$L$55="Moderado"),CONCATENATE("R",'Mapa de Riesgos'!$A$55),"")</f>
        <v/>
      </c>
      <c r="Y18" s="498"/>
      <c r="Z18" s="498" t="str">
        <f>IF(AND('Mapa de Riesgos'!$H$61="Alta",'Mapa de Riesgos'!$L$61="Moderado"),CONCATENATE("R",'Mapa de Riesgos'!$A$61),"")</f>
        <v/>
      </c>
      <c r="AA18" s="499"/>
      <c r="AB18" s="502" t="str">
        <f>IF(AND('Mapa de Riesgos'!$H$49="Alta",'Mapa de Riesgos'!$L$49="Mayor"),CONCATENATE("R",'Mapa de Riesgos'!$A$49),"")</f>
        <v/>
      </c>
      <c r="AC18" s="498"/>
      <c r="AD18" s="498" t="str">
        <f>IF(AND('Mapa de Riesgos'!$H$55="Alta",'Mapa de Riesgos'!$L$55="Mayor"),CONCATENATE("R",'Mapa de Riesgos'!$A$55),"")</f>
        <v/>
      </c>
      <c r="AE18" s="498"/>
      <c r="AF18" s="498" t="str">
        <f>IF(AND('Mapa de Riesgos'!$H$61="Alta",'Mapa de Riesgos'!$L$61="Mayor"),CONCATENATE("R",'Mapa de Riesgos'!$A$61),"")</f>
        <v/>
      </c>
      <c r="AG18" s="499"/>
      <c r="AH18" s="509" t="str">
        <f>IF(AND('Mapa de Riesgos'!$H$49="Alta",'Mapa de Riesgos'!$L$49="Catastrófico"),CONCATENATE("R",'Mapa de Riesgos'!$A$49),"")</f>
        <v/>
      </c>
      <c r="AI18" s="510"/>
      <c r="AJ18" s="510" t="str">
        <f>IF(AND('Mapa de Riesgos'!$H$55="Alta",'Mapa de Riesgos'!$L$55="Catastrófico"),CONCATENATE("R",'Mapa de Riesgos'!$A$55),"")</f>
        <v/>
      </c>
      <c r="AK18" s="510"/>
      <c r="AL18" s="510" t="str">
        <f>IF(AND('Mapa de Riesgos'!$H$61="Alta",'Mapa de Riesgos'!$L$61="Catastrófico"),CONCATENATE("R",'Mapa de Riesgos'!$A$61),"")</f>
        <v/>
      </c>
      <c r="AM18" s="511"/>
      <c r="AN18" s="83"/>
      <c r="AO18" s="465"/>
      <c r="AP18" s="466"/>
      <c r="AQ18" s="466"/>
      <c r="AR18" s="466"/>
      <c r="AS18" s="466"/>
      <c r="AT18" s="467"/>
      <c r="AU18" s="83"/>
      <c r="AV18" s="83"/>
      <c r="AW18" s="83"/>
      <c r="AX18" s="83"/>
      <c r="AY18" s="83"/>
      <c r="AZ18" s="83"/>
      <c r="BA18" s="83"/>
      <c r="BB18" s="83"/>
      <c r="BC18" s="83"/>
      <c r="BD18" s="83"/>
      <c r="BE18" s="83"/>
      <c r="BF18" s="83"/>
      <c r="BG18" s="83"/>
      <c r="BH18" s="83"/>
      <c r="BI18" s="83"/>
      <c r="BJ18" s="83"/>
      <c r="BK18" s="83"/>
      <c r="BL18" s="83"/>
      <c r="BM18" s="83"/>
      <c r="BN18" s="83"/>
      <c r="BO18" s="83"/>
      <c r="BP18" s="83"/>
      <c r="BQ18" s="83"/>
      <c r="BR18" s="83"/>
      <c r="BS18" s="83"/>
      <c r="BT18" s="83"/>
      <c r="BU18" s="83"/>
      <c r="BV18" s="83"/>
      <c r="BW18" s="83"/>
      <c r="BX18" s="83"/>
      <c r="BY18" s="83"/>
      <c r="BZ18" s="83"/>
      <c r="CA18" s="83"/>
      <c r="CB18" s="83"/>
    </row>
    <row r="19" spans="1:80" ht="15" customHeight="1">
      <c r="A19" s="83"/>
      <c r="B19" s="451"/>
      <c r="C19" s="451"/>
      <c r="D19" s="452"/>
      <c r="E19" s="492"/>
      <c r="F19" s="493"/>
      <c r="G19" s="493"/>
      <c r="H19" s="493"/>
      <c r="I19" s="493"/>
      <c r="J19" s="518"/>
      <c r="K19" s="519"/>
      <c r="L19" s="519"/>
      <c r="M19" s="519"/>
      <c r="N19" s="519"/>
      <c r="O19" s="520"/>
      <c r="P19" s="518"/>
      <c r="Q19" s="519"/>
      <c r="R19" s="519"/>
      <c r="S19" s="519"/>
      <c r="T19" s="519"/>
      <c r="U19" s="520"/>
      <c r="V19" s="502"/>
      <c r="W19" s="498"/>
      <c r="X19" s="498"/>
      <c r="Y19" s="498"/>
      <c r="Z19" s="498"/>
      <c r="AA19" s="499"/>
      <c r="AB19" s="502"/>
      <c r="AC19" s="498"/>
      <c r="AD19" s="498"/>
      <c r="AE19" s="498"/>
      <c r="AF19" s="498"/>
      <c r="AG19" s="499"/>
      <c r="AH19" s="509"/>
      <c r="AI19" s="510"/>
      <c r="AJ19" s="510"/>
      <c r="AK19" s="510"/>
      <c r="AL19" s="510"/>
      <c r="AM19" s="511"/>
      <c r="AN19" s="83"/>
      <c r="AO19" s="465"/>
      <c r="AP19" s="466"/>
      <c r="AQ19" s="466"/>
      <c r="AR19" s="466"/>
      <c r="AS19" s="466"/>
      <c r="AT19" s="467"/>
      <c r="AU19" s="83"/>
      <c r="AV19" s="83"/>
      <c r="AW19" s="83"/>
      <c r="AX19" s="83"/>
      <c r="AY19" s="83"/>
      <c r="AZ19" s="83"/>
      <c r="BA19" s="83"/>
      <c r="BB19" s="83"/>
      <c r="BC19" s="83"/>
      <c r="BD19" s="83"/>
      <c r="BE19" s="83"/>
      <c r="BF19" s="83"/>
      <c r="BG19" s="83"/>
      <c r="BH19" s="83"/>
      <c r="BI19" s="83"/>
      <c r="BJ19" s="83"/>
      <c r="BK19" s="83"/>
      <c r="BL19" s="83"/>
      <c r="BM19" s="83"/>
      <c r="BN19" s="83"/>
      <c r="BO19" s="83"/>
      <c r="BP19" s="83"/>
      <c r="BQ19" s="83"/>
      <c r="BR19" s="83"/>
      <c r="BS19" s="83"/>
      <c r="BT19" s="83"/>
      <c r="BU19" s="83"/>
      <c r="BV19" s="83"/>
      <c r="BW19" s="83"/>
      <c r="BX19" s="83"/>
      <c r="BY19" s="83"/>
      <c r="BZ19" s="83"/>
      <c r="CA19" s="83"/>
      <c r="CB19" s="83"/>
    </row>
    <row r="20" spans="1:80" ht="15" customHeight="1">
      <c r="A20" s="83"/>
      <c r="B20" s="451"/>
      <c r="C20" s="451"/>
      <c r="D20" s="452"/>
      <c r="E20" s="492"/>
      <c r="F20" s="493"/>
      <c r="G20" s="493"/>
      <c r="H20" s="493"/>
      <c r="I20" s="493"/>
      <c r="J20" s="518" t="str">
        <f>IF(AND('Mapa de Riesgos'!$H$67="Alta",'Mapa de Riesgos'!$L$67="Leve"),CONCATENATE("R",'Mapa de Riesgos'!$A$67),"")</f>
        <v/>
      </c>
      <c r="K20" s="519"/>
      <c r="L20" s="519" t="str">
        <f>IF(AND('Mapa de Riesgos'!$H$73="Alta",'Mapa de Riesgos'!$L$73="Leve"),CONCATENATE("R",'Mapa de Riesgos'!$A$73),"")</f>
        <v/>
      </c>
      <c r="M20" s="519"/>
      <c r="N20" s="519" t="str">
        <f>IF(AND('Mapa de Riesgos'!$H$79="Alta",'Mapa de Riesgos'!$L$79="Leve"),CONCATENATE("R",'Mapa de Riesgos'!$A$79),"")</f>
        <v/>
      </c>
      <c r="O20" s="520"/>
      <c r="P20" s="518" t="str">
        <f>IF(AND('Mapa de Riesgos'!$H$67="Alta",'Mapa de Riesgos'!$L$67="Menor"),CONCATENATE("R",'Mapa de Riesgos'!$A$67),"")</f>
        <v/>
      </c>
      <c r="Q20" s="519"/>
      <c r="R20" s="519" t="str">
        <f>IF(AND('Mapa de Riesgos'!$H$73="Alta",'Mapa de Riesgos'!$L$73="Menor"),CONCATENATE("R",'Mapa de Riesgos'!$A$73),"")</f>
        <v/>
      </c>
      <c r="S20" s="519"/>
      <c r="T20" s="519" t="str">
        <f>IF(AND('Mapa de Riesgos'!$H$79="Alta",'Mapa de Riesgos'!$L$79="Menor"),CONCATENATE("R",'Mapa de Riesgos'!$A$79),"")</f>
        <v/>
      </c>
      <c r="U20" s="520"/>
      <c r="V20" s="502" t="str">
        <f>IF(AND('Mapa de Riesgos'!$H$67="Alta",'Mapa de Riesgos'!$L$67="Moderado"),CONCATENATE("R",'Mapa de Riesgos'!$A$67),"")</f>
        <v/>
      </c>
      <c r="W20" s="498"/>
      <c r="X20" s="498" t="str">
        <f>IF(AND('Mapa de Riesgos'!$H$73="Alta",'Mapa de Riesgos'!$L$73="Moderado"),CONCATENATE("R",'Mapa de Riesgos'!$A$73),"")</f>
        <v/>
      </c>
      <c r="Y20" s="498"/>
      <c r="Z20" s="498" t="str">
        <f>IF(AND('Mapa de Riesgos'!$H$79="Alta",'Mapa de Riesgos'!$L$79="Moderado"),CONCATENATE("R",'Mapa de Riesgos'!$A$79),"")</f>
        <v/>
      </c>
      <c r="AA20" s="499"/>
      <c r="AB20" s="502" t="str">
        <f>IF(AND('Mapa de Riesgos'!$H$67="Alta",'Mapa de Riesgos'!$L$67="Mayor"),CONCATENATE("R",'Mapa de Riesgos'!$A$67),"")</f>
        <v/>
      </c>
      <c r="AC20" s="498"/>
      <c r="AD20" s="498" t="str">
        <f>IF(AND('Mapa de Riesgos'!$H$73="Alta",'Mapa de Riesgos'!$L$73="Mayor"),CONCATENATE("R",'Mapa de Riesgos'!$A$73),"")</f>
        <v/>
      </c>
      <c r="AE20" s="498"/>
      <c r="AF20" s="498" t="str">
        <f>IF(AND('Mapa de Riesgos'!$H$79="Alta",'Mapa de Riesgos'!$L$79="Mayor"),CONCATENATE("R",'Mapa de Riesgos'!$A$79),"")</f>
        <v/>
      </c>
      <c r="AG20" s="499"/>
      <c r="AH20" s="509" t="str">
        <f>IF(AND('Mapa de Riesgos'!$H$67="Alta",'Mapa de Riesgos'!$L$67="Catastrófico"),CONCATENATE("R",'Mapa de Riesgos'!$A$67),"")</f>
        <v/>
      </c>
      <c r="AI20" s="510"/>
      <c r="AJ20" s="510" t="str">
        <f>IF(AND('Mapa de Riesgos'!$H$73="Alta",'Mapa de Riesgos'!$L$73="Catastrófico"),CONCATENATE("R",'Mapa de Riesgos'!$A$73),"")</f>
        <v/>
      </c>
      <c r="AK20" s="510"/>
      <c r="AL20" s="510" t="str">
        <f>IF(AND('Mapa de Riesgos'!$H$79="Alta",'Mapa de Riesgos'!$L$79="Catastrófico"),CONCATENATE("R",'Mapa de Riesgos'!$A$79),"")</f>
        <v/>
      </c>
      <c r="AM20" s="511"/>
      <c r="AN20" s="83"/>
      <c r="AO20" s="465"/>
      <c r="AP20" s="466"/>
      <c r="AQ20" s="466"/>
      <c r="AR20" s="466"/>
      <c r="AS20" s="466"/>
      <c r="AT20" s="467"/>
      <c r="AU20" s="83"/>
      <c r="AV20" s="83"/>
      <c r="AW20" s="83"/>
      <c r="AX20" s="83"/>
      <c r="AY20" s="83"/>
      <c r="AZ20" s="83"/>
      <c r="BA20" s="83"/>
      <c r="BB20" s="83"/>
      <c r="BC20" s="83"/>
      <c r="BD20" s="83"/>
      <c r="BE20" s="83"/>
      <c r="BF20" s="83"/>
      <c r="BG20" s="83"/>
      <c r="BH20" s="83"/>
      <c r="BI20" s="83"/>
      <c r="BJ20" s="83"/>
      <c r="BK20" s="83"/>
      <c r="BL20" s="83"/>
      <c r="BM20" s="83"/>
      <c r="BN20" s="83"/>
      <c r="BO20" s="83"/>
      <c r="BP20" s="83"/>
      <c r="BQ20" s="83"/>
      <c r="BR20" s="83"/>
      <c r="BS20" s="83"/>
      <c r="BT20" s="83"/>
      <c r="BU20" s="83"/>
      <c r="BV20" s="83"/>
      <c r="BW20" s="83"/>
      <c r="BX20" s="83"/>
      <c r="BY20" s="83"/>
      <c r="BZ20" s="83"/>
      <c r="CA20" s="83"/>
      <c r="CB20" s="83"/>
    </row>
    <row r="21" spans="1:80" ht="15.75" customHeight="1" thickBot="1">
      <c r="A21" s="83"/>
      <c r="B21" s="451"/>
      <c r="C21" s="451"/>
      <c r="D21" s="452"/>
      <c r="E21" s="495"/>
      <c r="F21" s="496"/>
      <c r="G21" s="496"/>
      <c r="H21" s="496"/>
      <c r="I21" s="496"/>
      <c r="J21" s="521"/>
      <c r="K21" s="522"/>
      <c r="L21" s="522"/>
      <c r="M21" s="522"/>
      <c r="N21" s="522"/>
      <c r="O21" s="523"/>
      <c r="P21" s="521"/>
      <c r="Q21" s="522"/>
      <c r="R21" s="522"/>
      <c r="S21" s="522"/>
      <c r="T21" s="522"/>
      <c r="U21" s="523"/>
      <c r="V21" s="506"/>
      <c r="W21" s="507"/>
      <c r="X21" s="507"/>
      <c r="Y21" s="507"/>
      <c r="Z21" s="507"/>
      <c r="AA21" s="508"/>
      <c r="AB21" s="506"/>
      <c r="AC21" s="507"/>
      <c r="AD21" s="507"/>
      <c r="AE21" s="507"/>
      <c r="AF21" s="507"/>
      <c r="AG21" s="508"/>
      <c r="AH21" s="512"/>
      <c r="AI21" s="513"/>
      <c r="AJ21" s="513"/>
      <c r="AK21" s="513"/>
      <c r="AL21" s="513"/>
      <c r="AM21" s="514"/>
      <c r="AN21" s="83"/>
      <c r="AO21" s="468"/>
      <c r="AP21" s="469"/>
      <c r="AQ21" s="469"/>
      <c r="AR21" s="469"/>
      <c r="AS21" s="469"/>
      <c r="AT21" s="470"/>
      <c r="AU21" s="83"/>
      <c r="AV21" s="83"/>
      <c r="AW21" s="83"/>
      <c r="AX21" s="83"/>
      <c r="AY21" s="83"/>
      <c r="AZ21" s="83"/>
      <c r="BA21" s="83"/>
      <c r="BB21" s="83"/>
      <c r="BC21" s="83"/>
      <c r="BD21" s="83"/>
      <c r="BE21" s="83"/>
      <c r="BF21" s="83"/>
      <c r="BG21" s="83"/>
      <c r="BH21" s="83"/>
      <c r="BI21" s="83"/>
      <c r="BJ21" s="83"/>
      <c r="BK21" s="83"/>
      <c r="BL21" s="83"/>
      <c r="BM21" s="83"/>
      <c r="BN21" s="83"/>
      <c r="BO21" s="83"/>
      <c r="BP21" s="83"/>
      <c r="BQ21" s="83"/>
      <c r="BR21" s="83"/>
      <c r="BS21" s="83"/>
      <c r="BT21" s="83"/>
      <c r="BU21" s="83"/>
      <c r="BV21" s="83"/>
      <c r="BW21" s="83"/>
      <c r="BX21" s="83"/>
      <c r="BY21" s="83"/>
      <c r="BZ21" s="83"/>
      <c r="CA21" s="83"/>
      <c r="CB21" s="83"/>
    </row>
    <row r="22" spans="1:80">
      <c r="A22" s="83"/>
      <c r="B22" s="451"/>
      <c r="C22" s="451"/>
      <c r="D22" s="452"/>
      <c r="E22" s="489" t="s">
        <v>247</v>
      </c>
      <c r="F22" s="490"/>
      <c r="G22" s="490"/>
      <c r="H22" s="490"/>
      <c r="I22" s="491"/>
      <c r="J22" s="524" t="str">
        <f>IF(AND('Mapa de Riesgos'!$H$12="Media",'Mapa de Riesgos'!$L$12="Leve"),CONCATENATE("R",'Mapa de Riesgos'!$A$12),"")</f>
        <v/>
      </c>
      <c r="K22" s="525"/>
      <c r="L22" s="525" t="str">
        <f>IF(AND('Mapa de Riesgos'!$H$19="Media",'Mapa de Riesgos'!$L$19="Leve"),CONCATENATE("R",'Mapa de Riesgos'!$A$19),"")</f>
        <v/>
      </c>
      <c r="M22" s="525"/>
      <c r="N22" s="525" t="str">
        <f>IF(AND('Mapa de Riesgos'!$H$25="Media",'Mapa de Riesgos'!$L$25="Leve"),CONCATENATE("R",'Mapa de Riesgos'!$A$25),"")</f>
        <v/>
      </c>
      <c r="O22" s="526"/>
      <c r="P22" s="524" t="str">
        <f>IF(AND('Mapa de Riesgos'!$H$12="Media",'Mapa de Riesgos'!$L$12="Menor"),CONCATENATE("R",'Mapa de Riesgos'!$A$12),"")</f>
        <v/>
      </c>
      <c r="Q22" s="525"/>
      <c r="R22" s="525" t="str">
        <f>IF(AND('Mapa de Riesgos'!$H$19="Media",'Mapa de Riesgos'!$L$19="Menor"),CONCATENATE("R",'Mapa de Riesgos'!$A$19),"")</f>
        <v/>
      </c>
      <c r="S22" s="525"/>
      <c r="T22" s="525" t="str">
        <f>IF(AND('Mapa de Riesgos'!$H$25="Media",'Mapa de Riesgos'!$L$25="Menor"),CONCATENATE("R",'Mapa de Riesgos'!$A$25),"")</f>
        <v>R3</v>
      </c>
      <c r="U22" s="526"/>
      <c r="V22" s="524" t="str">
        <f>IF(AND('Mapa de Riesgos'!$H$12="Media",'Mapa de Riesgos'!$L$12="Moderado"),CONCATENATE("R",'Mapa de Riesgos'!$A$12),"")</f>
        <v/>
      </c>
      <c r="W22" s="525"/>
      <c r="X22" s="525" t="str">
        <f>IF(AND('Mapa de Riesgos'!$H$19="Media",'Mapa de Riesgos'!$L$19="Moderado"),CONCATENATE("R",'Mapa de Riesgos'!$A$19),"")</f>
        <v>R2</v>
      </c>
      <c r="Y22" s="525"/>
      <c r="Z22" s="525" t="str">
        <f>IF(AND('Mapa de Riesgos'!$H$25="Media",'Mapa de Riesgos'!$L$25="Moderado"),CONCATENATE("R",'Mapa de Riesgos'!$A$25),"")</f>
        <v/>
      </c>
      <c r="AA22" s="526"/>
      <c r="AB22" s="500" t="str">
        <f>IF(AND('Mapa de Riesgos'!$H$12="Media",'Mapa de Riesgos'!$L$12="Mayor"),CONCATENATE("R",'Mapa de Riesgos'!$A$12),"")</f>
        <v/>
      </c>
      <c r="AC22" s="501"/>
      <c r="AD22" s="501" t="str">
        <f>IF(AND('Mapa de Riesgos'!$H$19="Media",'Mapa de Riesgos'!$L$19="Mayor"),CONCATENATE("R",'Mapa de Riesgos'!$A$19),"")</f>
        <v/>
      </c>
      <c r="AE22" s="501"/>
      <c r="AF22" s="501" t="str">
        <f>IF(AND('Mapa de Riesgos'!$H$25="Media",'Mapa de Riesgos'!$L$25="Mayor"),CONCATENATE("R",'Mapa de Riesgos'!$A$25),"")</f>
        <v/>
      </c>
      <c r="AG22" s="503"/>
      <c r="AH22" s="515" t="str">
        <f>IF(AND('Mapa de Riesgos'!$H$12="Media",'Mapa de Riesgos'!$L$12="Catastrófico"),CONCATENATE("R",'Mapa de Riesgos'!$A$12),"")</f>
        <v>R1</v>
      </c>
      <c r="AI22" s="516"/>
      <c r="AJ22" s="516" t="str">
        <f>IF(AND('Mapa de Riesgos'!$H$19="Media",'Mapa de Riesgos'!$L$19="Catastrófico"),CONCATENATE("R",'Mapa de Riesgos'!$A$19),"")</f>
        <v/>
      </c>
      <c r="AK22" s="516"/>
      <c r="AL22" s="516" t="str">
        <f>IF(AND('Mapa de Riesgos'!$H$25="Media",'Mapa de Riesgos'!$L$25="Catastrófico"),CONCATENATE("R",'Mapa de Riesgos'!$A$25),"")</f>
        <v/>
      </c>
      <c r="AM22" s="517"/>
      <c r="AN22" s="83"/>
      <c r="AO22" s="471" t="s">
        <v>248</v>
      </c>
      <c r="AP22" s="472"/>
      <c r="AQ22" s="472"/>
      <c r="AR22" s="472"/>
      <c r="AS22" s="472"/>
      <c r="AT22" s="473"/>
      <c r="AU22" s="83"/>
      <c r="AV22" s="83"/>
      <c r="AW22" s="83"/>
      <c r="AX22" s="83"/>
      <c r="AY22" s="83"/>
      <c r="AZ22" s="83"/>
      <c r="BA22" s="83"/>
      <c r="BB22" s="83"/>
      <c r="BC22" s="83"/>
      <c r="BD22" s="83"/>
      <c r="BE22" s="83"/>
      <c r="BF22" s="83"/>
      <c r="BG22" s="83"/>
      <c r="BH22" s="83"/>
      <c r="BI22" s="83"/>
      <c r="BJ22" s="83"/>
      <c r="BK22" s="83"/>
      <c r="BL22" s="83"/>
      <c r="BM22" s="83"/>
      <c r="BN22" s="83"/>
      <c r="BO22" s="83"/>
      <c r="BP22" s="83"/>
      <c r="BQ22" s="83"/>
      <c r="BR22" s="83"/>
      <c r="BS22" s="83"/>
      <c r="BT22" s="83"/>
      <c r="BU22" s="83"/>
      <c r="BV22" s="83"/>
      <c r="BW22" s="83"/>
      <c r="BX22" s="83"/>
      <c r="BY22" s="83"/>
      <c r="BZ22" s="83"/>
      <c r="CA22" s="83"/>
      <c r="CB22" s="83"/>
    </row>
    <row r="23" spans="1:80">
      <c r="A23" s="83"/>
      <c r="B23" s="451"/>
      <c r="C23" s="451"/>
      <c r="D23" s="452"/>
      <c r="E23" s="492"/>
      <c r="F23" s="493"/>
      <c r="G23" s="493"/>
      <c r="H23" s="493"/>
      <c r="I23" s="494"/>
      <c r="J23" s="518"/>
      <c r="K23" s="519"/>
      <c r="L23" s="519"/>
      <c r="M23" s="519"/>
      <c r="N23" s="519"/>
      <c r="O23" s="520"/>
      <c r="P23" s="518"/>
      <c r="Q23" s="519"/>
      <c r="R23" s="519"/>
      <c r="S23" s="519"/>
      <c r="T23" s="519"/>
      <c r="U23" s="520"/>
      <c r="V23" s="518"/>
      <c r="W23" s="519"/>
      <c r="X23" s="519"/>
      <c r="Y23" s="519"/>
      <c r="Z23" s="519"/>
      <c r="AA23" s="520"/>
      <c r="AB23" s="502"/>
      <c r="AC23" s="498"/>
      <c r="AD23" s="498"/>
      <c r="AE23" s="498"/>
      <c r="AF23" s="498"/>
      <c r="AG23" s="499"/>
      <c r="AH23" s="509"/>
      <c r="AI23" s="510"/>
      <c r="AJ23" s="510"/>
      <c r="AK23" s="510"/>
      <c r="AL23" s="510"/>
      <c r="AM23" s="511"/>
      <c r="AN23" s="83"/>
      <c r="AO23" s="474"/>
      <c r="AP23" s="475"/>
      <c r="AQ23" s="475"/>
      <c r="AR23" s="475"/>
      <c r="AS23" s="475"/>
      <c r="AT23" s="476"/>
      <c r="AU23" s="83"/>
      <c r="AV23" s="83"/>
      <c r="AW23" s="83"/>
      <c r="AX23" s="83"/>
      <c r="AY23" s="83"/>
      <c r="AZ23" s="83"/>
      <c r="BA23" s="83"/>
      <c r="BB23" s="83"/>
      <c r="BC23" s="83"/>
      <c r="BD23" s="83"/>
      <c r="BE23" s="83"/>
      <c r="BF23" s="83"/>
      <c r="BG23" s="83"/>
      <c r="BH23" s="83"/>
      <c r="BI23" s="83"/>
      <c r="BJ23" s="83"/>
      <c r="BK23" s="83"/>
      <c r="BL23" s="83"/>
      <c r="BM23" s="83"/>
      <c r="BN23" s="83"/>
      <c r="BO23" s="83"/>
      <c r="BP23" s="83"/>
      <c r="BQ23" s="83"/>
      <c r="BR23" s="83"/>
      <c r="BS23" s="83"/>
      <c r="BT23" s="83"/>
      <c r="BU23" s="83"/>
      <c r="BV23" s="83"/>
      <c r="BW23" s="83"/>
      <c r="BX23" s="83"/>
      <c r="BY23" s="83"/>
      <c r="BZ23" s="83"/>
      <c r="CA23" s="83"/>
      <c r="CB23" s="83"/>
    </row>
    <row r="24" spans="1:80">
      <c r="A24" s="83"/>
      <c r="B24" s="451"/>
      <c r="C24" s="451"/>
      <c r="D24" s="452"/>
      <c r="E24" s="492"/>
      <c r="F24" s="493"/>
      <c r="G24" s="493"/>
      <c r="H24" s="493"/>
      <c r="I24" s="494"/>
      <c r="J24" s="518" t="str">
        <f>IF(AND('Mapa de Riesgos'!$H$31="Media",'Mapa de Riesgos'!$L$31="Leve"),CONCATENATE("R",'Mapa de Riesgos'!$A$31),"")</f>
        <v/>
      </c>
      <c r="K24" s="519"/>
      <c r="L24" s="519" t="str">
        <f>IF(AND('Mapa de Riesgos'!$H$37="Media",'Mapa de Riesgos'!$L$37="Leve"),CONCATENATE("R",'Mapa de Riesgos'!$A$37),"")</f>
        <v/>
      </c>
      <c r="M24" s="519"/>
      <c r="N24" s="519" t="str">
        <f>IF(AND('Mapa de Riesgos'!$H$43="Media",'Mapa de Riesgos'!$L$43="Leve"),CONCATENATE("R",'Mapa de Riesgos'!$A$43),"")</f>
        <v/>
      </c>
      <c r="O24" s="520"/>
      <c r="P24" s="518" t="str">
        <f>IF(AND('Mapa de Riesgos'!$H$31="Media",'Mapa de Riesgos'!$L$31="Menor"),CONCATENATE("R",'Mapa de Riesgos'!$A$31),"")</f>
        <v/>
      </c>
      <c r="Q24" s="519"/>
      <c r="R24" s="519" t="str">
        <f>IF(AND('Mapa de Riesgos'!$H$37="Media",'Mapa de Riesgos'!$L$37="Menor"),CONCATENATE("R",'Mapa de Riesgos'!$A$37),"")</f>
        <v/>
      </c>
      <c r="S24" s="519"/>
      <c r="T24" s="519" t="str">
        <f>IF(AND('Mapa de Riesgos'!$H$43="Media",'Mapa de Riesgos'!$L$43="Menor"),CONCATENATE("R",'Mapa de Riesgos'!$A$43),"")</f>
        <v/>
      </c>
      <c r="U24" s="520"/>
      <c r="V24" s="518" t="str">
        <f>IF(AND('Mapa de Riesgos'!$H$31="Media",'Mapa de Riesgos'!$L$31="Moderado"),CONCATENATE("R",'Mapa de Riesgos'!$A$31),"")</f>
        <v/>
      </c>
      <c r="W24" s="519"/>
      <c r="X24" s="519" t="str">
        <f>IF(AND('Mapa de Riesgos'!$H$37="Media",'Mapa de Riesgos'!$L$37="Moderado"),CONCATENATE("R",'Mapa de Riesgos'!$A$37),"")</f>
        <v>R5</v>
      </c>
      <c r="Y24" s="519"/>
      <c r="Z24" s="519" t="str">
        <f>IF(AND('Mapa de Riesgos'!$H$43="Media",'Mapa de Riesgos'!$L$43="Moderado"),CONCATENATE("R",'Mapa de Riesgos'!$A$43),"")</f>
        <v>R6</v>
      </c>
      <c r="AA24" s="520"/>
      <c r="AB24" s="502" t="str">
        <f>IF(AND('Mapa de Riesgos'!$H$31="Media",'Mapa de Riesgos'!$L$31="Mayor"),CONCATENATE("R",'Mapa de Riesgos'!$A$31),"")</f>
        <v/>
      </c>
      <c r="AC24" s="498"/>
      <c r="AD24" s="498" t="str">
        <f>IF(AND('Mapa de Riesgos'!$H$37="Media",'Mapa de Riesgos'!$L$37="Mayor"),CONCATENATE("R",'Mapa de Riesgos'!$A$37),"")</f>
        <v/>
      </c>
      <c r="AE24" s="498"/>
      <c r="AF24" s="498" t="str">
        <f>IF(AND('Mapa de Riesgos'!$H$43="Media",'Mapa de Riesgos'!$L$43="Mayor"),CONCATENATE("R",'Mapa de Riesgos'!$A$43),"")</f>
        <v/>
      </c>
      <c r="AG24" s="499"/>
      <c r="AH24" s="509" t="str">
        <f>IF(AND('Mapa de Riesgos'!$H$31="Media",'Mapa de Riesgos'!$L$31="Catastrófico"),CONCATENATE("R",'Mapa de Riesgos'!$A$31),"")</f>
        <v/>
      </c>
      <c r="AI24" s="510"/>
      <c r="AJ24" s="510" t="str">
        <f>IF(AND('Mapa de Riesgos'!$H$37="Media",'Mapa de Riesgos'!$L$37="Catastrófico"),CONCATENATE("R",'Mapa de Riesgos'!$A$37),"")</f>
        <v/>
      </c>
      <c r="AK24" s="510"/>
      <c r="AL24" s="510" t="str">
        <f>IF(AND('Mapa de Riesgos'!$H$43="Media",'Mapa de Riesgos'!$L$43="Catastrófico"),CONCATENATE("R",'Mapa de Riesgos'!$A$43),"")</f>
        <v/>
      </c>
      <c r="AM24" s="511"/>
      <c r="AN24" s="83"/>
      <c r="AO24" s="474"/>
      <c r="AP24" s="475"/>
      <c r="AQ24" s="475"/>
      <c r="AR24" s="475"/>
      <c r="AS24" s="475"/>
      <c r="AT24" s="476"/>
      <c r="AU24" s="83"/>
      <c r="AV24" s="83"/>
      <c r="AW24" s="83"/>
      <c r="AX24" s="83"/>
      <c r="AY24" s="83"/>
      <c r="AZ24" s="83"/>
      <c r="BA24" s="83"/>
      <c r="BB24" s="83"/>
      <c r="BC24" s="83"/>
      <c r="BD24" s="83"/>
      <c r="BE24" s="83"/>
      <c r="BF24" s="83"/>
      <c r="BG24" s="83"/>
      <c r="BH24" s="83"/>
      <c r="BI24" s="83"/>
      <c r="BJ24" s="83"/>
      <c r="BK24" s="83"/>
      <c r="BL24" s="83"/>
      <c r="BM24" s="83"/>
      <c r="BN24" s="83"/>
      <c r="BO24" s="83"/>
      <c r="BP24" s="83"/>
      <c r="BQ24" s="83"/>
      <c r="BR24" s="83"/>
      <c r="BS24" s="83"/>
      <c r="BT24" s="83"/>
      <c r="BU24" s="83"/>
      <c r="BV24" s="83"/>
      <c r="BW24" s="83"/>
      <c r="BX24" s="83"/>
      <c r="BY24" s="83"/>
      <c r="BZ24" s="83"/>
      <c r="CA24" s="83"/>
      <c r="CB24" s="83"/>
    </row>
    <row r="25" spans="1:80">
      <c r="A25" s="83"/>
      <c r="B25" s="451"/>
      <c r="C25" s="451"/>
      <c r="D25" s="452"/>
      <c r="E25" s="492"/>
      <c r="F25" s="493"/>
      <c r="G25" s="493"/>
      <c r="H25" s="493"/>
      <c r="I25" s="494"/>
      <c r="J25" s="518"/>
      <c r="K25" s="519"/>
      <c r="L25" s="519"/>
      <c r="M25" s="519"/>
      <c r="N25" s="519"/>
      <c r="O25" s="520"/>
      <c r="P25" s="518"/>
      <c r="Q25" s="519"/>
      <c r="R25" s="519"/>
      <c r="S25" s="519"/>
      <c r="T25" s="519"/>
      <c r="U25" s="520"/>
      <c r="V25" s="518"/>
      <c r="W25" s="519"/>
      <c r="X25" s="519"/>
      <c r="Y25" s="519"/>
      <c r="Z25" s="519"/>
      <c r="AA25" s="520"/>
      <c r="AB25" s="502"/>
      <c r="AC25" s="498"/>
      <c r="AD25" s="498"/>
      <c r="AE25" s="498"/>
      <c r="AF25" s="498"/>
      <c r="AG25" s="499"/>
      <c r="AH25" s="509"/>
      <c r="AI25" s="510"/>
      <c r="AJ25" s="510"/>
      <c r="AK25" s="510"/>
      <c r="AL25" s="510"/>
      <c r="AM25" s="511"/>
      <c r="AN25" s="83"/>
      <c r="AO25" s="474"/>
      <c r="AP25" s="475"/>
      <c r="AQ25" s="475"/>
      <c r="AR25" s="475"/>
      <c r="AS25" s="475"/>
      <c r="AT25" s="476"/>
      <c r="AU25" s="83"/>
      <c r="AV25" s="83"/>
      <c r="AW25" s="83"/>
      <c r="AX25" s="83"/>
      <c r="AY25" s="83"/>
      <c r="AZ25" s="83"/>
      <c r="BA25" s="83"/>
      <c r="BB25" s="83"/>
      <c r="BC25" s="83"/>
      <c r="BD25" s="83"/>
      <c r="BE25" s="83"/>
      <c r="BF25" s="83"/>
      <c r="BG25" s="83"/>
      <c r="BH25" s="83"/>
      <c r="BI25" s="83"/>
      <c r="BJ25" s="83"/>
      <c r="BK25" s="83"/>
      <c r="BL25" s="83"/>
      <c r="BM25" s="83"/>
      <c r="BN25" s="83"/>
      <c r="BO25" s="83"/>
      <c r="BP25" s="83"/>
      <c r="BQ25" s="83"/>
      <c r="BR25" s="83"/>
      <c r="BS25" s="83"/>
      <c r="BT25" s="83"/>
      <c r="BU25" s="83"/>
      <c r="BV25" s="83"/>
      <c r="BW25" s="83"/>
      <c r="BX25" s="83"/>
      <c r="BY25" s="83"/>
      <c r="BZ25" s="83"/>
      <c r="CA25" s="83"/>
      <c r="CB25" s="83"/>
    </row>
    <row r="26" spans="1:80">
      <c r="A26" s="83"/>
      <c r="B26" s="451"/>
      <c r="C26" s="451"/>
      <c r="D26" s="452"/>
      <c r="E26" s="492"/>
      <c r="F26" s="493"/>
      <c r="G26" s="493"/>
      <c r="H26" s="493"/>
      <c r="I26" s="494"/>
      <c r="J26" s="518" t="str">
        <f>IF(AND('Mapa de Riesgos'!$H$49="Media",'Mapa de Riesgos'!$L$49="Leve"),CONCATENATE("R",'Mapa de Riesgos'!$A$49),"")</f>
        <v/>
      </c>
      <c r="K26" s="519"/>
      <c r="L26" s="519" t="str">
        <f>IF(AND('Mapa de Riesgos'!$H$55="Media",'Mapa de Riesgos'!$L$55="Leve"),CONCATENATE("R",'Mapa de Riesgos'!$A$55),"")</f>
        <v/>
      </c>
      <c r="M26" s="519"/>
      <c r="N26" s="519" t="str">
        <f>IF(AND('Mapa de Riesgos'!$H$61="Media",'Mapa de Riesgos'!$L$61="Leve"),CONCATENATE("R",'Mapa de Riesgos'!$A$61),"")</f>
        <v/>
      </c>
      <c r="O26" s="520"/>
      <c r="P26" s="518" t="str">
        <f>IF(AND('Mapa de Riesgos'!$H$49="Media",'Mapa de Riesgos'!$L$49="Menor"),CONCATENATE("R",'Mapa de Riesgos'!$A$49),"")</f>
        <v/>
      </c>
      <c r="Q26" s="519"/>
      <c r="R26" s="519" t="str">
        <f>IF(AND('Mapa de Riesgos'!$H$55="Media",'Mapa de Riesgos'!$L$55="Menor"),CONCATENATE("R",'Mapa de Riesgos'!$A$55),"")</f>
        <v/>
      </c>
      <c r="S26" s="519"/>
      <c r="T26" s="519" t="str">
        <f>IF(AND('Mapa de Riesgos'!$H$61="Media",'Mapa de Riesgos'!$L$61="Menor"),CONCATENATE("R",'Mapa de Riesgos'!$A$61),"")</f>
        <v/>
      </c>
      <c r="U26" s="520"/>
      <c r="V26" s="518" t="str">
        <f>IF(AND('Mapa de Riesgos'!$H$49="Media",'Mapa de Riesgos'!$L$49="Moderado"),CONCATENATE("R",'Mapa de Riesgos'!$A$49),"")</f>
        <v/>
      </c>
      <c r="W26" s="519"/>
      <c r="X26" s="519" t="str">
        <f>IF(AND('Mapa de Riesgos'!$H$55="Media",'Mapa de Riesgos'!$L$55="Moderado"),CONCATENATE("R",'Mapa de Riesgos'!$A$55),"")</f>
        <v>R8</v>
      </c>
      <c r="Y26" s="519"/>
      <c r="Z26" s="519" t="str">
        <f>IF(AND('Mapa de Riesgos'!$H$61="Media",'Mapa de Riesgos'!$L$61="Moderado"),CONCATENATE("R",'Mapa de Riesgos'!$A$61),"")</f>
        <v/>
      </c>
      <c r="AA26" s="520"/>
      <c r="AB26" s="502" t="str">
        <f>IF(AND('Mapa de Riesgos'!$H$49="Media",'Mapa de Riesgos'!$L$49="Mayor"),CONCATENATE("R",'Mapa de Riesgos'!$A$49),"")</f>
        <v/>
      </c>
      <c r="AC26" s="498"/>
      <c r="AD26" s="498" t="str">
        <f>IF(AND('Mapa de Riesgos'!$H$55="Media",'Mapa de Riesgos'!$L$55="Mayor"),CONCATENATE("R",'Mapa de Riesgos'!$A$55),"")</f>
        <v/>
      </c>
      <c r="AE26" s="498"/>
      <c r="AF26" s="498" t="str">
        <f>IF(AND('Mapa de Riesgos'!$H$61="Media",'Mapa de Riesgos'!$L$61="Mayor"),CONCATENATE("R",'Mapa de Riesgos'!$A$61),"")</f>
        <v>R9</v>
      </c>
      <c r="AG26" s="499"/>
      <c r="AH26" s="509" t="str">
        <f>IF(AND('Mapa de Riesgos'!$H$49="Media",'Mapa de Riesgos'!$L$49="Catastrófico"),CONCATENATE("R",'Mapa de Riesgos'!$A$49),"")</f>
        <v/>
      </c>
      <c r="AI26" s="510"/>
      <c r="AJ26" s="510" t="str">
        <f>IF(AND('Mapa de Riesgos'!$H$55="Media",'Mapa de Riesgos'!$L$55="Catastrófico"),CONCATENATE("R",'Mapa de Riesgos'!$A$55),"")</f>
        <v/>
      </c>
      <c r="AK26" s="510"/>
      <c r="AL26" s="510" t="str">
        <f>IF(AND('Mapa de Riesgos'!$H$61="Media",'Mapa de Riesgos'!$L$61="Catastrófico"),CONCATENATE("R",'Mapa de Riesgos'!$A$61),"")</f>
        <v/>
      </c>
      <c r="AM26" s="511"/>
      <c r="AN26" s="83"/>
      <c r="AO26" s="474"/>
      <c r="AP26" s="475"/>
      <c r="AQ26" s="475"/>
      <c r="AR26" s="475"/>
      <c r="AS26" s="475"/>
      <c r="AT26" s="476"/>
      <c r="AU26" s="83"/>
      <c r="AV26" s="83"/>
      <c r="AW26" s="83"/>
      <c r="AX26" s="83"/>
      <c r="AY26" s="83"/>
      <c r="AZ26" s="83"/>
      <c r="BA26" s="83"/>
      <c r="BB26" s="83"/>
      <c r="BC26" s="83"/>
      <c r="BD26" s="83"/>
      <c r="BE26" s="83"/>
      <c r="BF26" s="83"/>
      <c r="BG26" s="83"/>
      <c r="BH26" s="83"/>
      <c r="BI26" s="83"/>
      <c r="BJ26" s="83"/>
      <c r="BK26" s="83"/>
      <c r="BL26" s="83"/>
      <c r="BM26" s="83"/>
      <c r="BN26" s="83"/>
      <c r="BO26" s="83"/>
      <c r="BP26" s="83"/>
      <c r="BQ26" s="83"/>
      <c r="BR26" s="83"/>
      <c r="BS26" s="83"/>
      <c r="BT26" s="83"/>
      <c r="BU26" s="83"/>
      <c r="BV26" s="83"/>
      <c r="BW26" s="83"/>
      <c r="BX26" s="83"/>
      <c r="BY26" s="83"/>
      <c r="BZ26" s="83"/>
      <c r="CA26" s="83"/>
      <c r="CB26" s="83"/>
    </row>
    <row r="27" spans="1:80">
      <c r="A27" s="83"/>
      <c r="B27" s="451"/>
      <c r="C27" s="451"/>
      <c r="D27" s="452"/>
      <c r="E27" s="492"/>
      <c r="F27" s="493"/>
      <c r="G27" s="493"/>
      <c r="H27" s="493"/>
      <c r="I27" s="494"/>
      <c r="J27" s="518"/>
      <c r="K27" s="519"/>
      <c r="L27" s="519"/>
      <c r="M27" s="519"/>
      <c r="N27" s="519"/>
      <c r="O27" s="520"/>
      <c r="P27" s="518"/>
      <c r="Q27" s="519"/>
      <c r="R27" s="519"/>
      <c r="S27" s="519"/>
      <c r="T27" s="519"/>
      <c r="U27" s="520"/>
      <c r="V27" s="518"/>
      <c r="W27" s="519"/>
      <c r="X27" s="519"/>
      <c r="Y27" s="519"/>
      <c r="Z27" s="519"/>
      <c r="AA27" s="520"/>
      <c r="AB27" s="502"/>
      <c r="AC27" s="498"/>
      <c r="AD27" s="498"/>
      <c r="AE27" s="498"/>
      <c r="AF27" s="498"/>
      <c r="AG27" s="499"/>
      <c r="AH27" s="509"/>
      <c r="AI27" s="510"/>
      <c r="AJ27" s="510"/>
      <c r="AK27" s="510"/>
      <c r="AL27" s="510"/>
      <c r="AM27" s="511"/>
      <c r="AN27" s="83"/>
      <c r="AO27" s="474"/>
      <c r="AP27" s="475"/>
      <c r="AQ27" s="475"/>
      <c r="AR27" s="475"/>
      <c r="AS27" s="475"/>
      <c r="AT27" s="476"/>
      <c r="AU27" s="83"/>
      <c r="AV27" s="83"/>
      <c r="AW27" s="83"/>
      <c r="AX27" s="83"/>
      <c r="AY27" s="83"/>
      <c r="AZ27" s="83"/>
      <c r="BA27" s="83"/>
      <c r="BB27" s="83"/>
      <c r="BC27" s="83"/>
      <c r="BD27" s="83"/>
      <c r="BE27" s="83"/>
      <c r="BF27" s="83"/>
      <c r="BG27" s="83"/>
      <c r="BH27" s="83"/>
      <c r="BI27" s="83"/>
      <c r="BJ27" s="83"/>
      <c r="BK27" s="83"/>
      <c r="BL27" s="83"/>
      <c r="BM27" s="83"/>
      <c r="BN27" s="83"/>
      <c r="BO27" s="83"/>
      <c r="BP27" s="83"/>
      <c r="BQ27" s="83"/>
      <c r="BR27" s="83"/>
      <c r="BS27" s="83"/>
      <c r="BT27" s="83"/>
      <c r="BU27" s="83"/>
      <c r="BV27" s="83"/>
      <c r="BW27" s="83"/>
      <c r="BX27" s="83"/>
      <c r="BY27" s="83"/>
      <c r="BZ27" s="83"/>
      <c r="CA27" s="83"/>
      <c r="CB27" s="83"/>
    </row>
    <row r="28" spans="1:80">
      <c r="A28" s="83"/>
      <c r="B28" s="451"/>
      <c r="C28" s="451"/>
      <c r="D28" s="452"/>
      <c r="E28" s="492"/>
      <c r="F28" s="493"/>
      <c r="G28" s="493"/>
      <c r="H28" s="493"/>
      <c r="I28" s="494"/>
      <c r="J28" s="518" t="str">
        <f>IF(AND('Mapa de Riesgos'!$H$67="Media",'Mapa de Riesgos'!$L$67="Leve"),CONCATENATE("R",'Mapa de Riesgos'!$A$67),"")</f>
        <v/>
      </c>
      <c r="K28" s="519"/>
      <c r="L28" s="519" t="str">
        <f>IF(AND('Mapa de Riesgos'!$H$73="Media",'Mapa de Riesgos'!$L$73="Leve"),CONCATENATE("R",'Mapa de Riesgos'!$A$73),"")</f>
        <v/>
      </c>
      <c r="M28" s="519"/>
      <c r="N28" s="519" t="str">
        <f>IF(AND('Mapa de Riesgos'!$H$79="Media",'Mapa de Riesgos'!$L$79="Leve"),CONCATENATE("R",'Mapa de Riesgos'!$A$79),"")</f>
        <v/>
      </c>
      <c r="O28" s="520"/>
      <c r="P28" s="518" t="str">
        <f>IF(AND('Mapa de Riesgos'!$H$67="Media",'Mapa de Riesgos'!$L$67="Menor"),CONCATENATE("R",'Mapa de Riesgos'!$A$67),"")</f>
        <v>R10</v>
      </c>
      <c r="Q28" s="519"/>
      <c r="R28" s="519" t="str">
        <f>IF(AND('Mapa de Riesgos'!$H$73="Media",'Mapa de Riesgos'!$L$73="Menor"),CONCATENATE("R",'Mapa de Riesgos'!$A$73),"")</f>
        <v/>
      </c>
      <c r="S28" s="519"/>
      <c r="T28" s="519" t="str">
        <f>IF(AND('Mapa de Riesgos'!$H$79="Media",'Mapa de Riesgos'!$L$79="Menor"),CONCATENATE("R",'Mapa de Riesgos'!$A$79),"")</f>
        <v/>
      </c>
      <c r="U28" s="520"/>
      <c r="V28" s="518" t="str">
        <f>IF(AND('Mapa de Riesgos'!$H$67="Media",'Mapa de Riesgos'!$L$67="Moderado"),CONCATENATE("R",'Mapa de Riesgos'!$A$67),"")</f>
        <v/>
      </c>
      <c r="W28" s="519"/>
      <c r="X28" s="519" t="str">
        <f>IF(AND('Mapa de Riesgos'!$H$73="Media",'Mapa de Riesgos'!$L$73="Moderado"),CONCATENATE("R",'Mapa de Riesgos'!$A$73),"")</f>
        <v/>
      </c>
      <c r="Y28" s="519"/>
      <c r="Z28" s="519" t="str">
        <f>IF(AND('Mapa de Riesgos'!$H$79="Media",'Mapa de Riesgos'!$L$79="Moderado"),CONCATENATE("R",'Mapa de Riesgos'!$A$79),"")</f>
        <v/>
      </c>
      <c r="AA28" s="520"/>
      <c r="AB28" s="502" t="str">
        <f>IF(AND('Mapa de Riesgos'!$H$67="Media",'Mapa de Riesgos'!$L$67="Mayor"),CONCATENATE("R",'Mapa de Riesgos'!$A$67),"")</f>
        <v/>
      </c>
      <c r="AC28" s="498"/>
      <c r="AD28" s="498" t="str">
        <f>IF(AND('Mapa de Riesgos'!$H$73="Media",'Mapa de Riesgos'!$L$73="Mayor"),CONCATENATE("R",'Mapa de Riesgos'!$A$73),"")</f>
        <v/>
      </c>
      <c r="AE28" s="498"/>
      <c r="AF28" s="498" t="str">
        <f>IF(AND('Mapa de Riesgos'!$H$79="Media",'Mapa de Riesgos'!$L$79="Mayor"),CONCATENATE("R",'Mapa de Riesgos'!$A$79),"")</f>
        <v/>
      </c>
      <c r="AG28" s="499"/>
      <c r="AH28" s="509" t="str">
        <f>IF(AND('Mapa de Riesgos'!$H$67="Media",'Mapa de Riesgos'!$L$67="Catastrófico"),CONCATENATE("R",'Mapa de Riesgos'!$A$67),"")</f>
        <v/>
      </c>
      <c r="AI28" s="510"/>
      <c r="AJ28" s="510" t="str">
        <f>IF(AND('Mapa de Riesgos'!$H$73="Media",'Mapa de Riesgos'!$L$73="Catastrófico"),CONCATENATE("R",'Mapa de Riesgos'!$A$73),"")</f>
        <v/>
      </c>
      <c r="AK28" s="510"/>
      <c r="AL28" s="510" t="str">
        <f>IF(AND('Mapa de Riesgos'!$H$79="Media",'Mapa de Riesgos'!$L$79="Catastrófico"),CONCATENATE("R",'Mapa de Riesgos'!$A$79),"")</f>
        <v/>
      </c>
      <c r="AM28" s="511"/>
      <c r="AN28" s="83"/>
      <c r="AO28" s="474"/>
      <c r="AP28" s="475"/>
      <c r="AQ28" s="475"/>
      <c r="AR28" s="475"/>
      <c r="AS28" s="475"/>
      <c r="AT28" s="476"/>
      <c r="AU28" s="83"/>
      <c r="AV28" s="83"/>
      <c r="AW28" s="83"/>
      <c r="AX28" s="83"/>
      <c r="AY28" s="83"/>
      <c r="AZ28" s="83"/>
      <c r="BA28" s="83"/>
      <c r="BB28" s="83"/>
      <c r="BC28" s="83"/>
      <c r="BD28" s="83"/>
      <c r="BE28" s="83"/>
      <c r="BF28" s="83"/>
      <c r="BG28" s="83"/>
      <c r="BH28" s="83"/>
      <c r="BI28" s="83"/>
      <c r="BJ28" s="83"/>
      <c r="BK28" s="83"/>
      <c r="BL28" s="83"/>
      <c r="BM28" s="83"/>
      <c r="BN28" s="83"/>
      <c r="BO28" s="83"/>
      <c r="BP28" s="83"/>
      <c r="BQ28" s="83"/>
      <c r="BR28" s="83"/>
      <c r="BS28" s="83"/>
      <c r="BT28" s="83"/>
      <c r="BU28" s="83"/>
      <c r="BV28" s="83"/>
      <c r="BW28" s="83"/>
      <c r="BX28" s="83"/>
      <c r="BY28" s="83"/>
      <c r="BZ28" s="83"/>
      <c r="CA28" s="83"/>
      <c r="CB28" s="83"/>
    </row>
    <row r="29" spans="1:80" ht="15.75" thickBot="1">
      <c r="A29" s="83"/>
      <c r="B29" s="451"/>
      <c r="C29" s="451"/>
      <c r="D29" s="452"/>
      <c r="E29" s="495"/>
      <c r="F29" s="496"/>
      <c r="G29" s="496"/>
      <c r="H29" s="496"/>
      <c r="I29" s="497"/>
      <c r="J29" s="518"/>
      <c r="K29" s="519"/>
      <c r="L29" s="519"/>
      <c r="M29" s="519"/>
      <c r="N29" s="519"/>
      <c r="O29" s="520"/>
      <c r="P29" s="521"/>
      <c r="Q29" s="522"/>
      <c r="R29" s="522"/>
      <c r="S29" s="522"/>
      <c r="T29" s="522"/>
      <c r="U29" s="523"/>
      <c r="V29" s="521"/>
      <c r="W29" s="522"/>
      <c r="X29" s="522"/>
      <c r="Y29" s="522"/>
      <c r="Z29" s="522"/>
      <c r="AA29" s="523"/>
      <c r="AB29" s="506"/>
      <c r="AC29" s="507"/>
      <c r="AD29" s="507"/>
      <c r="AE29" s="507"/>
      <c r="AF29" s="507"/>
      <c r="AG29" s="508"/>
      <c r="AH29" s="512"/>
      <c r="AI29" s="513"/>
      <c r="AJ29" s="513"/>
      <c r="AK29" s="513"/>
      <c r="AL29" s="513"/>
      <c r="AM29" s="514"/>
      <c r="AN29" s="83"/>
      <c r="AO29" s="477"/>
      <c r="AP29" s="478"/>
      <c r="AQ29" s="478"/>
      <c r="AR29" s="478"/>
      <c r="AS29" s="478"/>
      <c r="AT29" s="479"/>
      <c r="AU29" s="83"/>
      <c r="AV29" s="83"/>
      <c r="AW29" s="83"/>
      <c r="AX29" s="83"/>
      <c r="AY29" s="83"/>
      <c r="AZ29" s="83"/>
      <c r="BA29" s="83"/>
      <c r="BB29" s="83"/>
      <c r="BC29" s="83"/>
      <c r="BD29" s="83"/>
      <c r="BE29" s="83"/>
      <c r="BF29" s="83"/>
      <c r="BG29" s="83"/>
      <c r="BH29" s="83"/>
      <c r="BI29" s="83"/>
      <c r="BJ29" s="83"/>
      <c r="BK29" s="83"/>
      <c r="BL29" s="83"/>
      <c r="BM29" s="83"/>
      <c r="BN29" s="83"/>
      <c r="BO29" s="83"/>
      <c r="BP29" s="83"/>
      <c r="BQ29" s="83"/>
      <c r="BR29" s="83"/>
      <c r="BS29" s="83"/>
      <c r="BT29" s="83"/>
      <c r="BU29" s="83"/>
      <c r="BV29" s="83"/>
      <c r="BW29" s="83"/>
      <c r="BX29" s="83"/>
      <c r="BY29" s="83"/>
      <c r="BZ29" s="83"/>
      <c r="CA29" s="83"/>
      <c r="CB29" s="83"/>
    </row>
    <row r="30" spans="1:80">
      <c r="A30" s="83"/>
      <c r="B30" s="451"/>
      <c r="C30" s="451"/>
      <c r="D30" s="452"/>
      <c r="E30" s="489" t="s">
        <v>249</v>
      </c>
      <c r="F30" s="490"/>
      <c r="G30" s="490"/>
      <c r="H30" s="490"/>
      <c r="I30" s="490"/>
      <c r="J30" s="533" t="str">
        <f>IF(AND('Mapa de Riesgos'!$H$12="Baja",'Mapa de Riesgos'!$L$12="Leve"),CONCATENATE("R",'Mapa de Riesgos'!$A$12),"")</f>
        <v/>
      </c>
      <c r="K30" s="534"/>
      <c r="L30" s="534" t="str">
        <f>IF(AND('Mapa de Riesgos'!$H$19="Baja",'Mapa de Riesgos'!$L$19="Leve"),CONCATENATE("R",'Mapa de Riesgos'!$A$19),"")</f>
        <v/>
      </c>
      <c r="M30" s="534"/>
      <c r="N30" s="534" t="str">
        <f>IF(AND('Mapa de Riesgos'!$H$25="Baja",'Mapa de Riesgos'!$L$25="Leve"),CONCATENATE("R",'Mapa de Riesgos'!$A$25),"")</f>
        <v/>
      </c>
      <c r="O30" s="535"/>
      <c r="P30" s="525" t="str">
        <f>IF(AND('Mapa de Riesgos'!$H$12="Baja",'Mapa de Riesgos'!$L$12="Menor"),CONCATENATE("R",'Mapa de Riesgos'!$A$12),"")</f>
        <v/>
      </c>
      <c r="Q30" s="525"/>
      <c r="R30" s="525" t="str">
        <f>IF(AND('Mapa de Riesgos'!$H$19="Baja",'Mapa de Riesgos'!$L$19="Menor"),CONCATENATE("R",'Mapa de Riesgos'!$A$19),"")</f>
        <v/>
      </c>
      <c r="S30" s="525"/>
      <c r="T30" s="525" t="str">
        <f>IF(AND('Mapa de Riesgos'!$H$25="Baja",'Mapa de Riesgos'!$L$25="Menor"),CONCATENATE("R",'Mapa de Riesgos'!$A$25),"")</f>
        <v/>
      </c>
      <c r="U30" s="526"/>
      <c r="V30" s="524" t="str">
        <f>IF(AND('Mapa de Riesgos'!$H$12="Baja",'Mapa de Riesgos'!$L$12="Moderado"),CONCATENATE("R",'Mapa de Riesgos'!$A$12),"")</f>
        <v/>
      </c>
      <c r="W30" s="525"/>
      <c r="X30" s="525" t="str">
        <f>IF(AND('Mapa de Riesgos'!$H$19="Baja",'Mapa de Riesgos'!$L$19="Moderado"),CONCATENATE("R",'Mapa de Riesgos'!$A$19),"")</f>
        <v/>
      </c>
      <c r="Y30" s="525"/>
      <c r="Z30" s="525" t="str">
        <f>IF(AND('Mapa de Riesgos'!$H$25="Baja",'Mapa de Riesgos'!$L$25="Moderado"),CONCATENATE("R",'Mapa de Riesgos'!$A$25),"")</f>
        <v/>
      </c>
      <c r="AA30" s="526"/>
      <c r="AB30" s="500" t="str">
        <f>IF(AND('Mapa de Riesgos'!$H$12="Baja",'Mapa de Riesgos'!$L$12="Mayor"),CONCATENATE("R",'Mapa de Riesgos'!$A$12),"")</f>
        <v/>
      </c>
      <c r="AC30" s="501"/>
      <c r="AD30" s="501" t="str">
        <f>IF(AND('Mapa de Riesgos'!$H$19="Baja",'Mapa de Riesgos'!$L$19="Mayor"),CONCATENATE("R",'Mapa de Riesgos'!$A$19),"")</f>
        <v/>
      </c>
      <c r="AE30" s="501"/>
      <c r="AF30" s="501" t="str">
        <f>IF(AND('Mapa de Riesgos'!$H$25="Baja",'Mapa de Riesgos'!$L$25="Mayor"),CONCATENATE("R",'Mapa de Riesgos'!$A$25),"")</f>
        <v/>
      </c>
      <c r="AG30" s="503"/>
      <c r="AH30" s="515" t="str">
        <f>IF(AND('Mapa de Riesgos'!$H$12="Baja",'Mapa de Riesgos'!$L$12="Catastrófico"),CONCATENATE("R",'Mapa de Riesgos'!$A$12),"")</f>
        <v/>
      </c>
      <c r="AI30" s="516"/>
      <c r="AJ30" s="516" t="str">
        <f>IF(AND('Mapa de Riesgos'!$H$19="Baja",'Mapa de Riesgos'!$L$19="Catastrófico"),CONCATENATE("R",'Mapa de Riesgos'!$A$19),"")</f>
        <v/>
      </c>
      <c r="AK30" s="516"/>
      <c r="AL30" s="516" t="str">
        <f>IF(AND('Mapa de Riesgos'!$H$25="Baja",'Mapa de Riesgos'!$L$25="Catastrófico"),CONCATENATE("R",'Mapa de Riesgos'!$A$25),"")</f>
        <v/>
      </c>
      <c r="AM30" s="517"/>
      <c r="AN30" s="83"/>
      <c r="AO30" s="480" t="s">
        <v>250</v>
      </c>
      <c r="AP30" s="481"/>
      <c r="AQ30" s="481"/>
      <c r="AR30" s="481"/>
      <c r="AS30" s="481"/>
      <c r="AT30" s="482"/>
      <c r="AU30" s="83"/>
      <c r="AV30" s="83"/>
      <c r="AW30" s="83"/>
      <c r="AX30" s="83"/>
      <c r="AY30" s="83"/>
      <c r="AZ30" s="83"/>
      <c r="BA30" s="83"/>
      <c r="BB30" s="83"/>
      <c r="BC30" s="83"/>
      <c r="BD30" s="83"/>
      <c r="BE30" s="83"/>
      <c r="BF30" s="83"/>
      <c r="BG30" s="83"/>
      <c r="BH30" s="83"/>
      <c r="BI30" s="83"/>
      <c r="BJ30" s="83"/>
      <c r="BK30" s="83"/>
      <c r="BL30" s="83"/>
      <c r="BM30" s="83"/>
      <c r="BN30" s="83"/>
      <c r="BO30" s="83"/>
      <c r="BP30" s="83"/>
      <c r="BQ30" s="83"/>
      <c r="BR30" s="83"/>
      <c r="BS30" s="83"/>
      <c r="BT30" s="83"/>
      <c r="BU30" s="83"/>
      <c r="BV30" s="83"/>
      <c r="BW30" s="83"/>
      <c r="BX30" s="83"/>
      <c r="BY30" s="83"/>
      <c r="BZ30" s="83"/>
      <c r="CA30" s="83"/>
      <c r="CB30" s="83"/>
    </row>
    <row r="31" spans="1:80">
      <c r="A31" s="83"/>
      <c r="B31" s="451"/>
      <c r="C31" s="451"/>
      <c r="D31" s="452"/>
      <c r="E31" s="492"/>
      <c r="F31" s="493"/>
      <c r="G31" s="493"/>
      <c r="H31" s="493"/>
      <c r="I31" s="493"/>
      <c r="J31" s="529"/>
      <c r="K31" s="527"/>
      <c r="L31" s="527"/>
      <c r="M31" s="527"/>
      <c r="N31" s="527"/>
      <c r="O31" s="528"/>
      <c r="P31" s="519"/>
      <c r="Q31" s="519"/>
      <c r="R31" s="519"/>
      <c r="S31" s="519"/>
      <c r="T31" s="519"/>
      <c r="U31" s="520"/>
      <c r="V31" s="518"/>
      <c r="W31" s="519"/>
      <c r="X31" s="519"/>
      <c r="Y31" s="519"/>
      <c r="Z31" s="519"/>
      <c r="AA31" s="520"/>
      <c r="AB31" s="502"/>
      <c r="AC31" s="498"/>
      <c r="AD31" s="498"/>
      <c r="AE31" s="498"/>
      <c r="AF31" s="498"/>
      <c r="AG31" s="499"/>
      <c r="AH31" s="509"/>
      <c r="AI31" s="510"/>
      <c r="AJ31" s="510"/>
      <c r="AK31" s="510"/>
      <c r="AL31" s="510"/>
      <c r="AM31" s="511"/>
      <c r="AN31" s="83"/>
      <c r="AO31" s="483"/>
      <c r="AP31" s="484"/>
      <c r="AQ31" s="484"/>
      <c r="AR31" s="484"/>
      <c r="AS31" s="484"/>
      <c r="AT31" s="485"/>
      <c r="AU31" s="83"/>
      <c r="AV31" s="83"/>
      <c r="AW31" s="83"/>
      <c r="AX31" s="83"/>
      <c r="AY31" s="83"/>
      <c r="AZ31" s="83"/>
      <c r="BA31" s="83"/>
      <c r="BB31" s="83"/>
      <c r="BC31" s="83"/>
      <c r="BD31" s="83"/>
      <c r="BE31" s="83"/>
      <c r="BF31" s="83"/>
      <c r="BG31" s="83"/>
      <c r="BH31" s="83"/>
      <c r="BI31" s="83"/>
      <c r="BJ31" s="83"/>
      <c r="BK31" s="83"/>
      <c r="BL31" s="83"/>
      <c r="BM31" s="83"/>
      <c r="BN31" s="83"/>
      <c r="BO31" s="83"/>
      <c r="BP31" s="83"/>
      <c r="BQ31" s="83"/>
      <c r="BR31" s="83"/>
      <c r="BS31" s="83"/>
      <c r="BT31" s="83"/>
      <c r="BU31" s="83"/>
      <c r="BV31" s="83"/>
      <c r="BW31" s="83"/>
      <c r="BX31" s="83"/>
      <c r="BY31" s="83"/>
      <c r="BZ31" s="83"/>
      <c r="CA31" s="83"/>
      <c r="CB31" s="83"/>
    </row>
    <row r="32" spans="1:80">
      <c r="A32" s="83"/>
      <c r="B32" s="451"/>
      <c r="C32" s="451"/>
      <c r="D32" s="452"/>
      <c r="E32" s="492"/>
      <c r="F32" s="493"/>
      <c r="G32" s="493"/>
      <c r="H32" s="493"/>
      <c r="I32" s="493"/>
      <c r="J32" s="529" t="str">
        <f>IF(AND('Mapa de Riesgos'!$H$31="Baja",'Mapa de Riesgos'!$L$31="Leve"),CONCATENATE("R",'Mapa de Riesgos'!$A$31),"")</f>
        <v/>
      </c>
      <c r="K32" s="527"/>
      <c r="L32" s="527" t="str">
        <f>IF(AND('Mapa de Riesgos'!$H$37="Baja",'Mapa de Riesgos'!$L$37="Leve"),CONCATENATE("R",'Mapa de Riesgos'!$A$37),"")</f>
        <v/>
      </c>
      <c r="M32" s="527"/>
      <c r="N32" s="527" t="str">
        <f>IF(AND('Mapa de Riesgos'!$H$43="Baja",'Mapa de Riesgos'!$L$43="Leve"),CONCATENATE("R",'Mapa de Riesgos'!$A$43),"")</f>
        <v/>
      </c>
      <c r="O32" s="528"/>
      <c r="P32" s="519" t="str">
        <f>IF(AND('Mapa de Riesgos'!$H$31="Baja",'Mapa de Riesgos'!$L$31="Menor"),CONCATENATE("R",'Mapa de Riesgos'!$A$31),"")</f>
        <v/>
      </c>
      <c r="Q32" s="519"/>
      <c r="R32" s="519" t="str">
        <f>IF(AND('Mapa de Riesgos'!$H$37="Baja",'Mapa de Riesgos'!$L$37="Menor"),CONCATENATE("R",'Mapa de Riesgos'!$A$37),"")</f>
        <v/>
      </c>
      <c r="S32" s="519"/>
      <c r="T32" s="519" t="str">
        <f>IF(AND('Mapa de Riesgos'!$H$43="Baja",'Mapa de Riesgos'!$L$43="Menor"),CONCATENATE("R",'Mapa de Riesgos'!$A$43),"")</f>
        <v/>
      </c>
      <c r="U32" s="520"/>
      <c r="V32" s="518" t="str">
        <f>IF(AND('Mapa de Riesgos'!$H$31="Baja",'Mapa de Riesgos'!$L$31="Moderado"),CONCATENATE("R",'Mapa de Riesgos'!$A$31),"")</f>
        <v>R4</v>
      </c>
      <c r="W32" s="519"/>
      <c r="X32" s="519" t="str">
        <f>IF(AND('Mapa de Riesgos'!$H$37="Baja",'Mapa de Riesgos'!$L$37="Moderado"),CONCATENATE("R",'Mapa de Riesgos'!$A$37),"")</f>
        <v/>
      </c>
      <c r="Y32" s="519"/>
      <c r="Z32" s="519" t="str">
        <f>IF(AND('Mapa de Riesgos'!$H$43="Baja",'Mapa de Riesgos'!$L$43="Moderado"),CONCATENATE("R",'Mapa de Riesgos'!$A$43),"")</f>
        <v/>
      </c>
      <c r="AA32" s="520"/>
      <c r="AB32" s="502" t="str">
        <f>IF(AND('Mapa de Riesgos'!$H$31="Baja",'Mapa de Riesgos'!$L$31="Mayor"),CONCATENATE("R",'Mapa de Riesgos'!$A$31),"")</f>
        <v/>
      </c>
      <c r="AC32" s="498"/>
      <c r="AD32" s="498" t="str">
        <f>IF(AND('Mapa de Riesgos'!$H$37="Baja",'Mapa de Riesgos'!$L$37="Mayor"),CONCATENATE("R",'Mapa de Riesgos'!$A$37),"")</f>
        <v/>
      </c>
      <c r="AE32" s="498"/>
      <c r="AF32" s="498" t="str">
        <f>IF(AND('Mapa de Riesgos'!$H$43="Baja",'Mapa de Riesgos'!$L$43="Mayor"),CONCATENATE("R",'Mapa de Riesgos'!$A$43),"")</f>
        <v/>
      </c>
      <c r="AG32" s="499"/>
      <c r="AH32" s="509" t="str">
        <f>IF(AND('Mapa de Riesgos'!$H$31="Baja",'Mapa de Riesgos'!$L$31="Catastrófico"),CONCATENATE("R",'Mapa de Riesgos'!$A$31),"")</f>
        <v/>
      </c>
      <c r="AI32" s="510"/>
      <c r="AJ32" s="510" t="str">
        <f>IF(AND('Mapa de Riesgos'!$H$37="Baja",'Mapa de Riesgos'!$L$37="Catastrófico"),CONCATENATE("R",'Mapa de Riesgos'!$A$37),"")</f>
        <v/>
      </c>
      <c r="AK32" s="510"/>
      <c r="AL32" s="510" t="str">
        <f>IF(AND('Mapa de Riesgos'!$H$43="Baja",'Mapa de Riesgos'!$L$43="Catastrófico"),CONCATENATE("R",'Mapa de Riesgos'!$A$43),"")</f>
        <v/>
      </c>
      <c r="AM32" s="511"/>
      <c r="AN32" s="83"/>
      <c r="AO32" s="483"/>
      <c r="AP32" s="484"/>
      <c r="AQ32" s="484"/>
      <c r="AR32" s="484"/>
      <c r="AS32" s="484"/>
      <c r="AT32" s="485"/>
      <c r="AU32" s="83"/>
      <c r="AV32" s="83"/>
      <c r="AW32" s="83"/>
      <c r="AX32" s="83"/>
      <c r="AY32" s="83"/>
      <c r="AZ32" s="83"/>
      <c r="BA32" s="83"/>
      <c r="BB32" s="83"/>
      <c r="BC32" s="83"/>
      <c r="BD32" s="83"/>
      <c r="BE32" s="83"/>
      <c r="BF32" s="83"/>
      <c r="BG32" s="83"/>
      <c r="BH32" s="83"/>
      <c r="BI32" s="83"/>
      <c r="BJ32" s="83"/>
      <c r="BK32" s="83"/>
      <c r="BL32" s="83"/>
      <c r="BM32" s="83"/>
      <c r="BN32" s="83"/>
      <c r="BO32" s="83"/>
      <c r="BP32" s="83"/>
      <c r="BQ32" s="83"/>
      <c r="BR32" s="83"/>
      <c r="BS32" s="83"/>
      <c r="BT32" s="83"/>
      <c r="BU32" s="83"/>
      <c r="BV32" s="83"/>
      <c r="BW32" s="83"/>
      <c r="BX32" s="83"/>
      <c r="BY32" s="83"/>
      <c r="BZ32" s="83"/>
      <c r="CA32" s="83"/>
      <c r="CB32" s="83"/>
    </row>
    <row r="33" spans="1:80">
      <c r="A33" s="83"/>
      <c r="B33" s="451"/>
      <c r="C33" s="451"/>
      <c r="D33" s="452"/>
      <c r="E33" s="492"/>
      <c r="F33" s="493"/>
      <c r="G33" s="493"/>
      <c r="H33" s="493"/>
      <c r="I33" s="493"/>
      <c r="J33" s="529"/>
      <c r="K33" s="527"/>
      <c r="L33" s="527"/>
      <c r="M33" s="527"/>
      <c r="N33" s="527"/>
      <c r="O33" s="528"/>
      <c r="P33" s="519"/>
      <c r="Q33" s="519"/>
      <c r="R33" s="519"/>
      <c r="S33" s="519"/>
      <c r="T33" s="519"/>
      <c r="U33" s="520"/>
      <c r="V33" s="518"/>
      <c r="W33" s="519"/>
      <c r="X33" s="519"/>
      <c r="Y33" s="519"/>
      <c r="Z33" s="519"/>
      <c r="AA33" s="520"/>
      <c r="AB33" s="502"/>
      <c r="AC33" s="498"/>
      <c r="AD33" s="498"/>
      <c r="AE33" s="498"/>
      <c r="AF33" s="498"/>
      <c r="AG33" s="499"/>
      <c r="AH33" s="509"/>
      <c r="AI33" s="510"/>
      <c r="AJ33" s="510"/>
      <c r="AK33" s="510"/>
      <c r="AL33" s="510"/>
      <c r="AM33" s="511"/>
      <c r="AN33" s="83"/>
      <c r="AO33" s="483"/>
      <c r="AP33" s="484"/>
      <c r="AQ33" s="484"/>
      <c r="AR33" s="484"/>
      <c r="AS33" s="484"/>
      <c r="AT33" s="485"/>
      <c r="AU33" s="83"/>
      <c r="AV33" s="83"/>
      <c r="AW33" s="83"/>
      <c r="AX33" s="83"/>
      <c r="AY33" s="83"/>
      <c r="AZ33" s="83"/>
      <c r="BA33" s="83"/>
      <c r="BB33" s="83"/>
      <c r="BC33" s="83"/>
      <c r="BD33" s="83"/>
      <c r="BE33" s="83"/>
      <c r="BF33" s="83"/>
      <c r="BG33" s="83"/>
      <c r="BH33" s="83"/>
      <c r="BI33" s="83"/>
      <c r="BJ33" s="83"/>
      <c r="BK33" s="83"/>
      <c r="BL33" s="83"/>
      <c r="BM33" s="83"/>
      <c r="BN33" s="83"/>
      <c r="BO33" s="83"/>
      <c r="BP33" s="83"/>
      <c r="BQ33" s="83"/>
      <c r="BR33" s="83"/>
      <c r="BS33" s="83"/>
      <c r="BT33" s="83"/>
      <c r="BU33" s="83"/>
      <c r="BV33" s="83"/>
      <c r="BW33" s="83"/>
      <c r="BX33" s="83"/>
      <c r="BY33" s="83"/>
      <c r="BZ33" s="83"/>
      <c r="CA33" s="83"/>
      <c r="CB33" s="83"/>
    </row>
    <row r="34" spans="1:80">
      <c r="A34" s="83"/>
      <c r="B34" s="451"/>
      <c r="C34" s="451"/>
      <c r="D34" s="452"/>
      <c r="E34" s="492"/>
      <c r="F34" s="493"/>
      <c r="G34" s="493"/>
      <c r="H34" s="493"/>
      <c r="I34" s="493"/>
      <c r="J34" s="529" t="str">
        <f>IF(AND('Mapa de Riesgos'!$H$49="Baja",'Mapa de Riesgos'!$L$49="Leve"),CONCATENATE("R",'Mapa de Riesgos'!$A$49),"")</f>
        <v/>
      </c>
      <c r="K34" s="527"/>
      <c r="L34" s="527" t="str">
        <f>IF(AND('Mapa de Riesgos'!$H$55="Baja",'Mapa de Riesgos'!$L$55="Leve"),CONCATENATE("R",'Mapa de Riesgos'!$A$55),"")</f>
        <v/>
      </c>
      <c r="M34" s="527"/>
      <c r="N34" s="527" t="str">
        <f>IF(AND('Mapa de Riesgos'!$H$61="Baja",'Mapa de Riesgos'!$L$61="Leve"),CONCATENATE("R",'Mapa de Riesgos'!$A$61),"")</f>
        <v/>
      </c>
      <c r="O34" s="528"/>
      <c r="P34" s="519" t="str">
        <f>IF(AND('Mapa de Riesgos'!$H$49="Baja",'Mapa de Riesgos'!$L$49="Menor"),CONCATENATE("R",'Mapa de Riesgos'!$A$49),"")</f>
        <v/>
      </c>
      <c r="Q34" s="519"/>
      <c r="R34" s="519" t="str">
        <f>IF(AND('Mapa de Riesgos'!$H$55="Baja",'Mapa de Riesgos'!$L$55="Menor"),CONCATENATE("R",'Mapa de Riesgos'!$A$55),"")</f>
        <v/>
      </c>
      <c r="S34" s="519"/>
      <c r="T34" s="519" t="str">
        <f>IF(AND('Mapa de Riesgos'!$H$61="Baja",'Mapa de Riesgos'!$L$61="Menor"),CONCATENATE("R",'Mapa de Riesgos'!$A$61),"")</f>
        <v/>
      </c>
      <c r="U34" s="520"/>
      <c r="V34" s="518" t="str">
        <f>IF(AND('Mapa de Riesgos'!$H$49="Baja",'Mapa de Riesgos'!$L$49="Moderado"),CONCATENATE("R",'Mapa de Riesgos'!$A$49),"")</f>
        <v>R7</v>
      </c>
      <c r="W34" s="519"/>
      <c r="X34" s="519" t="str">
        <f>IF(AND('Mapa de Riesgos'!$H$55="Baja",'Mapa de Riesgos'!$L$55="Moderado"),CONCATENATE("R",'Mapa de Riesgos'!$A$55),"")</f>
        <v/>
      </c>
      <c r="Y34" s="519"/>
      <c r="Z34" s="519" t="str">
        <f>IF(AND('Mapa de Riesgos'!$H$61="Baja",'Mapa de Riesgos'!$L$61="Moderado"),CONCATENATE("R",'Mapa de Riesgos'!$A$61),"")</f>
        <v/>
      </c>
      <c r="AA34" s="520"/>
      <c r="AB34" s="502" t="str">
        <f>IF(AND('Mapa de Riesgos'!$H$49="Baja",'Mapa de Riesgos'!$L$49="Mayor"),CONCATENATE("R",'Mapa de Riesgos'!$A$49),"")</f>
        <v/>
      </c>
      <c r="AC34" s="498"/>
      <c r="AD34" s="498" t="str">
        <f>IF(AND('Mapa de Riesgos'!$H$55="Baja",'Mapa de Riesgos'!$L$55="Mayor"),CONCATENATE("R",'Mapa de Riesgos'!$A$55),"")</f>
        <v/>
      </c>
      <c r="AE34" s="498"/>
      <c r="AF34" s="498" t="str">
        <f>IF(AND('Mapa de Riesgos'!$H$61="Baja",'Mapa de Riesgos'!$L$61="Mayor"),CONCATENATE("R",'Mapa de Riesgos'!$A$61),"")</f>
        <v/>
      </c>
      <c r="AG34" s="499"/>
      <c r="AH34" s="509" t="str">
        <f>IF(AND('Mapa de Riesgos'!$H$49="Baja",'Mapa de Riesgos'!$L$49="Catastrófico"),CONCATENATE("R",'Mapa de Riesgos'!$A$49),"")</f>
        <v/>
      </c>
      <c r="AI34" s="510"/>
      <c r="AJ34" s="510" t="str">
        <f>IF(AND('Mapa de Riesgos'!$H$55="Baja",'Mapa de Riesgos'!$L$55="Catastrófico"),CONCATENATE("R",'Mapa de Riesgos'!$A$55),"")</f>
        <v/>
      </c>
      <c r="AK34" s="510"/>
      <c r="AL34" s="510" t="str">
        <f>IF(AND('Mapa de Riesgos'!$H$61="Baja",'Mapa de Riesgos'!$L$61="Catastrófico"),CONCATENATE("R",'Mapa de Riesgos'!$A$61),"")</f>
        <v/>
      </c>
      <c r="AM34" s="511"/>
      <c r="AN34" s="83"/>
      <c r="AO34" s="483"/>
      <c r="AP34" s="484"/>
      <c r="AQ34" s="484"/>
      <c r="AR34" s="484"/>
      <c r="AS34" s="484"/>
      <c r="AT34" s="485"/>
      <c r="AU34" s="83"/>
      <c r="AV34" s="83"/>
      <c r="AW34" s="83"/>
      <c r="AX34" s="83"/>
      <c r="AY34" s="83"/>
      <c r="AZ34" s="83"/>
      <c r="BA34" s="83"/>
      <c r="BB34" s="83"/>
      <c r="BC34" s="83"/>
      <c r="BD34" s="83"/>
      <c r="BE34" s="83"/>
      <c r="BF34" s="83"/>
      <c r="BG34" s="83"/>
      <c r="BH34" s="83"/>
      <c r="BI34" s="83"/>
      <c r="BJ34" s="83"/>
      <c r="BK34" s="83"/>
      <c r="BL34" s="83"/>
      <c r="BM34" s="83"/>
      <c r="BN34" s="83"/>
      <c r="BO34" s="83"/>
      <c r="BP34" s="83"/>
      <c r="BQ34" s="83"/>
      <c r="BR34" s="83"/>
      <c r="BS34" s="83"/>
      <c r="BT34" s="83"/>
      <c r="BU34" s="83"/>
      <c r="BV34" s="83"/>
      <c r="BW34" s="83"/>
      <c r="BX34" s="83"/>
      <c r="BY34" s="83"/>
      <c r="BZ34" s="83"/>
      <c r="CA34" s="83"/>
      <c r="CB34" s="83"/>
    </row>
    <row r="35" spans="1:80">
      <c r="A35" s="83"/>
      <c r="B35" s="451"/>
      <c r="C35" s="451"/>
      <c r="D35" s="452"/>
      <c r="E35" s="492"/>
      <c r="F35" s="493"/>
      <c r="G35" s="493"/>
      <c r="H35" s="493"/>
      <c r="I35" s="493"/>
      <c r="J35" s="529"/>
      <c r="K35" s="527"/>
      <c r="L35" s="527"/>
      <c r="M35" s="527"/>
      <c r="N35" s="527"/>
      <c r="O35" s="528"/>
      <c r="P35" s="519"/>
      <c r="Q35" s="519"/>
      <c r="R35" s="519"/>
      <c r="S35" s="519"/>
      <c r="T35" s="519"/>
      <c r="U35" s="520"/>
      <c r="V35" s="518"/>
      <c r="W35" s="519"/>
      <c r="X35" s="519"/>
      <c r="Y35" s="519"/>
      <c r="Z35" s="519"/>
      <c r="AA35" s="520"/>
      <c r="AB35" s="502"/>
      <c r="AC35" s="498"/>
      <c r="AD35" s="498"/>
      <c r="AE35" s="498"/>
      <c r="AF35" s="498"/>
      <c r="AG35" s="499"/>
      <c r="AH35" s="509"/>
      <c r="AI35" s="510"/>
      <c r="AJ35" s="510"/>
      <c r="AK35" s="510"/>
      <c r="AL35" s="510"/>
      <c r="AM35" s="511"/>
      <c r="AN35" s="83"/>
      <c r="AO35" s="483"/>
      <c r="AP35" s="484"/>
      <c r="AQ35" s="484"/>
      <c r="AR35" s="484"/>
      <c r="AS35" s="484"/>
      <c r="AT35" s="485"/>
      <c r="AU35" s="83"/>
      <c r="AV35" s="83"/>
      <c r="AW35" s="83"/>
      <c r="AX35" s="83"/>
      <c r="AY35" s="83"/>
      <c r="AZ35" s="83"/>
      <c r="BA35" s="83"/>
      <c r="BB35" s="83"/>
      <c r="BC35" s="83"/>
      <c r="BD35" s="83"/>
      <c r="BE35" s="83"/>
      <c r="BF35" s="83"/>
      <c r="BG35" s="83"/>
      <c r="BH35" s="83"/>
      <c r="BI35" s="83"/>
      <c r="BJ35" s="83"/>
      <c r="BK35" s="83"/>
      <c r="BL35" s="83"/>
      <c r="BM35" s="83"/>
      <c r="BN35" s="83"/>
      <c r="BO35" s="83"/>
      <c r="BP35" s="83"/>
      <c r="BQ35" s="83"/>
      <c r="BR35" s="83"/>
      <c r="BS35" s="83"/>
      <c r="BT35" s="83"/>
      <c r="BU35" s="83"/>
      <c r="BV35" s="83"/>
      <c r="BW35" s="83"/>
      <c r="BX35" s="83"/>
      <c r="BY35" s="83"/>
      <c r="BZ35" s="83"/>
      <c r="CA35" s="83"/>
      <c r="CB35" s="83"/>
    </row>
    <row r="36" spans="1:80">
      <c r="A36" s="83"/>
      <c r="B36" s="451"/>
      <c r="C36" s="451"/>
      <c r="D36" s="452"/>
      <c r="E36" s="492"/>
      <c r="F36" s="493"/>
      <c r="G36" s="493"/>
      <c r="H36" s="493"/>
      <c r="I36" s="493"/>
      <c r="J36" s="529" t="str">
        <f>IF(AND('Mapa de Riesgos'!$H$67="Baja",'Mapa de Riesgos'!$L$67="Leve"),CONCATENATE("R",'Mapa de Riesgos'!$A$67),"")</f>
        <v/>
      </c>
      <c r="K36" s="527"/>
      <c r="L36" s="527" t="str">
        <f>IF(AND('Mapa de Riesgos'!$H$73="Baja",'Mapa de Riesgos'!$L$73="Leve"),CONCATENATE("R",'Mapa de Riesgos'!$A$73),"")</f>
        <v/>
      </c>
      <c r="M36" s="527"/>
      <c r="N36" s="527" t="str">
        <f>IF(AND('Mapa de Riesgos'!$H$79="Baja",'Mapa de Riesgos'!$L$79="Leve"),CONCATENATE("R",'Mapa de Riesgos'!$A$79),"")</f>
        <v/>
      </c>
      <c r="O36" s="528"/>
      <c r="P36" s="519" t="str">
        <f>IF(AND('Mapa de Riesgos'!$H$67="Baja",'Mapa de Riesgos'!$L$67="Menor"),CONCATENATE("R",'Mapa de Riesgos'!$A$67),"")</f>
        <v/>
      </c>
      <c r="Q36" s="519"/>
      <c r="R36" s="519" t="str">
        <f>IF(AND('Mapa de Riesgos'!$H$73="Baja",'Mapa de Riesgos'!$L$73="Menor"),CONCATENATE("R",'Mapa de Riesgos'!$A$73),"")</f>
        <v/>
      </c>
      <c r="S36" s="519"/>
      <c r="T36" s="519" t="str">
        <f>IF(AND('Mapa de Riesgos'!$H$79="Baja",'Mapa de Riesgos'!$L$79="Menor"),CONCATENATE("R",'Mapa de Riesgos'!$A$79),"")</f>
        <v/>
      </c>
      <c r="U36" s="520"/>
      <c r="V36" s="518" t="str">
        <f>IF(AND('Mapa de Riesgos'!$H$67="Baja",'Mapa de Riesgos'!$L$67="Moderado"),CONCATENATE("R",'Mapa de Riesgos'!$A$67),"")</f>
        <v/>
      </c>
      <c r="W36" s="519"/>
      <c r="X36" s="519" t="str">
        <f>IF(AND('Mapa de Riesgos'!$H$73="Baja",'Mapa de Riesgos'!$L$73="Moderado"),CONCATENATE("R",'Mapa de Riesgos'!$A$73),"")</f>
        <v/>
      </c>
      <c r="Y36" s="519"/>
      <c r="Z36" s="519" t="str">
        <f>IF(AND('Mapa de Riesgos'!$H$79="Baja",'Mapa de Riesgos'!$L$79="Moderado"),CONCATENATE("R",'Mapa de Riesgos'!$A$79),"")</f>
        <v/>
      </c>
      <c r="AA36" s="520"/>
      <c r="AB36" s="502" t="str">
        <f>IF(AND('Mapa de Riesgos'!$H$67="Baja",'Mapa de Riesgos'!$L$67="Mayor"),CONCATENATE("R",'Mapa de Riesgos'!$A$67),"")</f>
        <v/>
      </c>
      <c r="AC36" s="498"/>
      <c r="AD36" s="498" t="str">
        <f>IF(AND('Mapa de Riesgos'!$H$73="Baja",'Mapa de Riesgos'!$L$73="Mayor"),CONCATENATE("R",'Mapa de Riesgos'!$A$73),"")</f>
        <v/>
      </c>
      <c r="AE36" s="498"/>
      <c r="AF36" s="498" t="str">
        <f>IF(AND('Mapa de Riesgos'!$H$79="Baja",'Mapa de Riesgos'!$L$79="Mayor"),CONCATENATE("R",'Mapa de Riesgos'!$A$79),"")</f>
        <v/>
      </c>
      <c r="AG36" s="499"/>
      <c r="AH36" s="509" t="str">
        <f>IF(AND('Mapa de Riesgos'!$H$67="Baja",'Mapa de Riesgos'!$L$67="Catastrófico"),CONCATENATE("R",'Mapa de Riesgos'!$A$67),"")</f>
        <v/>
      </c>
      <c r="AI36" s="510"/>
      <c r="AJ36" s="510" t="str">
        <f>IF(AND('Mapa de Riesgos'!$H$73="Baja",'Mapa de Riesgos'!$L$73="Catastrófico"),CONCATENATE("R",'Mapa de Riesgos'!$A$73),"")</f>
        <v/>
      </c>
      <c r="AK36" s="510"/>
      <c r="AL36" s="510" t="str">
        <f>IF(AND('Mapa de Riesgos'!$H$79="Baja",'Mapa de Riesgos'!$L$79="Catastrófico"),CONCATENATE("R",'Mapa de Riesgos'!$A$79),"")</f>
        <v/>
      </c>
      <c r="AM36" s="511"/>
      <c r="AN36" s="83"/>
      <c r="AO36" s="483"/>
      <c r="AP36" s="484"/>
      <c r="AQ36" s="484"/>
      <c r="AR36" s="484"/>
      <c r="AS36" s="484"/>
      <c r="AT36" s="485"/>
      <c r="AU36" s="83"/>
      <c r="AV36" s="83"/>
      <c r="AW36" s="83"/>
      <c r="AX36" s="83"/>
      <c r="AY36" s="83"/>
      <c r="AZ36" s="83"/>
      <c r="BA36" s="83"/>
      <c r="BB36" s="83"/>
      <c r="BC36" s="83"/>
      <c r="BD36" s="83"/>
      <c r="BE36" s="83"/>
      <c r="BF36" s="83"/>
      <c r="BG36" s="83"/>
      <c r="BH36" s="83"/>
      <c r="BI36" s="83"/>
      <c r="BJ36" s="83"/>
      <c r="BK36" s="83"/>
      <c r="BL36" s="83"/>
      <c r="BM36" s="83"/>
      <c r="BN36" s="83"/>
      <c r="BO36" s="83"/>
      <c r="BP36" s="83"/>
      <c r="BQ36" s="83"/>
      <c r="BR36" s="83"/>
      <c r="BS36" s="83"/>
      <c r="BT36" s="83"/>
      <c r="BU36" s="83"/>
      <c r="BV36" s="83"/>
      <c r="BW36" s="83"/>
      <c r="BX36" s="83"/>
      <c r="BY36" s="83"/>
      <c r="BZ36" s="83"/>
      <c r="CA36" s="83"/>
      <c r="CB36" s="83"/>
    </row>
    <row r="37" spans="1:80" ht="15.75" thickBot="1">
      <c r="A37" s="83"/>
      <c r="B37" s="451"/>
      <c r="C37" s="451"/>
      <c r="D37" s="452"/>
      <c r="E37" s="495"/>
      <c r="F37" s="496"/>
      <c r="G37" s="496"/>
      <c r="H37" s="496"/>
      <c r="I37" s="496"/>
      <c r="J37" s="530"/>
      <c r="K37" s="531"/>
      <c r="L37" s="531"/>
      <c r="M37" s="531"/>
      <c r="N37" s="531"/>
      <c r="O37" s="532"/>
      <c r="P37" s="522"/>
      <c r="Q37" s="522"/>
      <c r="R37" s="522"/>
      <c r="S37" s="522"/>
      <c r="T37" s="522"/>
      <c r="U37" s="523"/>
      <c r="V37" s="521"/>
      <c r="W37" s="522"/>
      <c r="X37" s="522"/>
      <c r="Y37" s="522"/>
      <c r="Z37" s="522"/>
      <c r="AA37" s="523"/>
      <c r="AB37" s="506"/>
      <c r="AC37" s="507"/>
      <c r="AD37" s="507"/>
      <c r="AE37" s="507"/>
      <c r="AF37" s="507"/>
      <c r="AG37" s="508"/>
      <c r="AH37" s="512"/>
      <c r="AI37" s="513"/>
      <c r="AJ37" s="513"/>
      <c r="AK37" s="513"/>
      <c r="AL37" s="513"/>
      <c r="AM37" s="514"/>
      <c r="AN37" s="83"/>
      <c r="AO37" s="486"/>
      <c r="AP37" s="487"/>
      <c r="AQ37" s="487"/>
      <c r="AR37" s="487"/>
      <c r="AS37" s="487"/>
      <c r="AT37" s="488"/>
      <c r="AU37" s="83"/>
      <c r="AV37" s="83"/>
      <c r="AW37" s="83"/>
      <c r="AX37" s="83"/>
      <c r="AY37" s="83"/>
      <c r="AZ37" s="83"/>
      <c r="BA37" s="83"/>
      <c r="BB37" s="83"/>
      <c r="BC37" s="83"/>
      <c r="BD37" s="83"/>
      <c r="BE37" s="83"/>
      <c r="BF37" s="83"/>
      <c r="BG37" s="83"/>
      <c r="BH37" s="83"/>
      <c r="BI37" s="83"/>
      <c r="BJ37" s="83"/>
      <c r="BK37" s="83"/>
      <c r="BL37" s="83"/>
      <c r="BM37" s="83"/>
      <c r="BN37" s="83"/>
      <c r="BO37" s="83"/>
      <c r="BP37" s="83"/>
      <c r="BQ37" s="83"/>
      <c r="BR37" s="83"/>
      <c r="BS37" s="83"/>
      <c r="BT37" s="83"/>
      <c r="BU37" s="83"/>
      <c r="BV37" s="83"/>
      <c r="BW37" s="83"/>
      <c r="BX37" s="83"/>
      <c r="BY37" s="83"/>
      <c r="BZ37" s="83"/>
      <c r="CA37" s="83"/>
      <c r="CB37" s="83"/>
    </row>
    <row r="38" spans="1:80">
      <c r="A38" s="83"/>
      <c r="B38" s="451"/>
      <c r="C38" s="451"/>
      <c r="D38" s="452"/>
      <c r="E38" s="489" t="s">
        <v>251</v>
      </c>
      <c r="F38" s="490"/>
      <c r="G38" s="490"/>
      <c r="H38" s="490"/>
      <c r="I38" s="491"/>
      <c r="J38" s="533" t="str">
        <f>IF(AND('Mapa de Riesgos'!$H$12="Muy Baja",'Mapa de Riesgos'!$L$12="Leve"),CONCATENATE("R",'Mapa de Riesgos'!$A$12),"")</f>
        <v/>
      </c>
      <c r="K38" s="534"/>
      <c r="L38" s="534" t="str">
        <f>IF(AND('Mapa de Riesgos'!$H$19="Muy Baja",'Mapa de Riesgos'!$L$19="Leve"),CONCATENATE("R",'Mapa de Riesgos'!$A$19),"")</f>
        <v/>
      </c>
      <c r="M38" s="534"/>
      <c r="N38" s="534" t="str">
        <f>IF(AND('Mapa de Riesgos'!$H$25="Muy Baja",'Mapa de Riesgos'!$L$25="Leve"),CONCATENATE("R",'Mapa de Riesgos'!$A$25),"")</f>
        <v/>
      </c>
      <c r="O38" s="535"/>
      <c r="P38" s="533" t="str">
        <f>IF(AND('Mapa de Riesgos'!$H$12="Muy Baja",'Mapa de Riesgos'!$L$12="Menor"),CONCATENATE("R",'Mapa de Riesgos'!$A$12),"")</f>
        <v/>
      </c>
      <c r="Q38" s="534"/>
      <c r="R38" s="534" t="str">
        <f>IF(AND('Mapa de Riesgos'!$H$19="Muy Baja",'Mapa de Riesgos'!$L$19="Menor"),CONCATENATE("R",'Mapa de Riesgos'!$A$19),"")</f>
        <v/>
      </c>
      <c r="S38" s="534"/>
      <c r="T38" s="534" t="str">
        <f>IF(AND('Mapa de Riesgos'!$H$25="Muy Baja",'Mapa de Riesgos'!$L$25="Menor"),CONCATENATE("R",'Mapa de Riesgos'!$A$25),"")</f>
        <v/>
      </c>
      <c r="U38" s="535"/>
      <c r="V38" s="524" t="str">
        <f>IF(AND('Mapa de Riesgos'!$H$12="Muy Baja",'Mapa de Riesgos'!$L$12="Moderado"),CONCATENATE("R",'Mapa de Riesgos'!$A$12),"")</f>
        <v/>
      </c>
      <c r="W38" s="525"/>
      <c r="X38" s="525" t="str">
        <f>IF(AND('Mapa de Riesgos'!$H$19="Muy Baja",'Mapa de Riesgos'!$L$19="Moderado"),CONCATENATE("R",'Mapa de Riesgos'!$A$19),"")</f>
        <v/>
      </c>
      <c r="Y38" s="525"/>
      <c r="Z38" s="525" t="str">
        <f>IF(AND('Mapa de Riesgos'!$H$25="Muy Baja",'Mapa de Riesgos'!$L$25="Moderado"),CONCATENATE("R",'Mapa de Riesgos'!$A$25),"")</f>
        <v/>
      </c>
      <c r="AA38" s="526"/>
      <c r="AB38" s="500" t="str">
        <f>IF(AND('Mapa de Riesgos'!$H$12="Muy Baja",'Mapa de Riesgos'!$L$12="Mayor"),CONCATENATE("R",'Mapa de Riesgos'!$A$12),"")</f>
        <v/>
      </c>
      <c r="AC38" s="501"/>
      <c r="AD38" s="501" t="str">
        <f>IF(AND('Mapa de Riesgos'!$H$19="Muy Baja",'Mapa de Riesgos'!$L$19="Mayor"),CONCATENATE("R",'Mapa de Riesgos'!$A$19),"")</f>
        <v/>
      </c>
      <c r="AE38" s="501"/>
      <c r="AF38" s="501" t="str">
        <f>IF(AND('Mapa de Riesgos'!$H$25="Muy Baja",'Mapa de Riesgos'!$L$25="Mayor"),CONCATENATE("R",'Mapa de Riesgos'!$A$25),"")</f>
        <v/>
      </c>
      <c r="AG38" s="503"/>
      <c r="AH38" s="515" t="str">
        <f>IF(AND('Mapa de Riesgos'!$H$12="Muy Baja",'Mapa de Riesgos'!$L$12="Catastrófico"),CONCATENATE("R",'Mapa de Riesgos'!$A$12),"")</f>
        <v/>
      </c>
      <c r="AI38" s="516"/>
      <c r="AJ38" s="516" t="str">
        <f>IF(AND('Mapa de Riesgos'!$H$19="Muy Baja",'Mapa de Riesgos'!$L$19="Catastrófico"),CONCATENATE("R",'Mapa de Riesgos'!$A$19),"")</f>
        <v/>
      </c>
      <c r="AK38" s="516"/>
      <c r="AL38" s="516" t="str">
        <f>IF(AND('Mapa de Riesgos'!$H$25="Muy Baja",'Mapa de Riesgos'!$L$25="Catastrófico"),CONCATENATE("R",'Mapa de Riesgos'!$A$25),"")</f>
        <v/>
      </c>
      <c r="AM38" s="517"/>
      <c r="AN38" s="83"/>
      <c r="AO38" s="83"/>
      <c r="AP38" s="83"/>
      <c r="AQ38" s="83"/>
      <c r="AR38" s="83"/>
      <c r="AS38" s="83"/>
      <c r="AT38" s="83"/>
      <c r="AU38" s="83"/>
      <c r="AV38" s="83"/>
      <c r="AW38" s="83"/>
      <c r="AX38" s="83"/>
      <c r="AY38" s="83"/>
      <c r="AZ38" s="83"/>
      <c r="BA38" s="83"/>
      <c r="BB38" s="83"/>
      <c r="BC38" s="83"/>
      <c r="BD38" s="83"/>
      <c r="BE38" s="83"/>
      <c r="BF38" s="83"/>
      <c r="BG38" s="83"/>
      <c r="BH38" s="83"/>
      <c r="BI38" s="83"/>
      <c r="BJ38" s="83"/>
      <c r="BK38" s="83"/>
      <c r="BL38" s="83"/>
      <c r="BM38" s="83"/>
      <c r="BN38" s="83"/>
      <c r="BO38" s="83"/>
      <c r="BP38" s="83"/>
      <c r="BQ38" s="83"/>
      <c r="BR38" s="83"/>
      <c r="BS38" s="83"/>
      <c r="BT38" s="83"/>
      <c r="BU38" s="83"/>
      <c r="BV38" s="83"/>
      <c r="BW38" s="83"/>
      <c r="BX38" s="83"/>
      <c r="BY38" s="83"/>
      <c r="BZ38" s="83"/>
      <c r="CA38" s="83"/>
      <c r="CB38" s="83"/>
    </row>
    <row r="39" spans="1:80">
      <c r="A39" s="83"/>
      <c r="B39" s="451"/>
      <c r="C39" s="451"/>
      <c r="D39" s="452"/>
      <c r="E39" s="492"/>
      <c r="F39" s="493"/>
      <c r="G39" s="493"/>
      <c r="H39" s="493"/>
      <c r="I39" s="494"/>
      <c r="J39" s="529"/>
      <c r="K39" s="527"/>
      <c r="L39" s="527"/>
      <c r="M39" s="527"/>
      <c r="N39" s="527"/>
      <c r="O39" s="528"/>
      <c r="P39" s="529"/>
      <c r="Q39" s="527"/>
      <c r="R39" s="527"/>
      <c r="S39" s="527"/>
      <c r="T39" s="527"/>
      <c r="U39" s="528"/>
      <c r="V39" s="518"/>
      <c r="W39" s="519"/>
      <c r="X39" s="519"/>
      <c r="Y39" s="519"/>
      <c r="Z39" s="519"/>
      <c r="AA39" s="520"/>
      <c r="AB39" s="502"/>
      <c r="AC39" s="498"/>
      <c r="AD39" s="498"/>
      <c r="AE39" s="498"/>
      <c r="AF39" s="498"/>
      <c r="AG39" s="499"/>
      <c r="AH39" s="509"/>
      <c r="AI39" s="510"/>
      <c r="AJ39" s="510"/>
      <c r="AK39" s="510"/>
      <c r="AL39" s="510"/>
      <c r="AM39" s="511"/>
      <c r="AN39" s="83"/>
      <c r="AO39" s="83"/>
      <c r="AP39" s="83"/>
      <c r="AQ39" s="83"/>
      <c r="AR39" s="83"/>
      <c r="AS39" s="83"/>
      <c r="AT39" s="83"/>
      <c r="AU39" s="83"/>
      <c r="AV39" s="83"/>
      <c r="AW39" s="83"/>
      <c r="AX39" s="83"/>
      <c r="AY39" s="83"/>
      <c r="AZ39" s="83"/>
      <c r="BA39" s="83"/>
      <c r="BB39" s="83"/>
      <c r="BC39" s="83"/>
      <c r="BD39" s="83"/>
      <c r="BE39" s="83"/>
      <c r="BF39" s="83"/>
      <c r="BG39" s="83"/>
      <c r="BH39" s="83"/>
      <c r="BI39" s="83"/>
      <c r="BJ39" s="83"/>
      <c r="BK39" s="83"/>
      <c r="BL39" s="83"/>
      <c r="BM39" s="83"/>
      <c r="BN39" s="83"/>
      <c r="BO39" s="83"/>
      <c r="BP39" s="83"/>
      <c r="BQ39" s="83"/>
      <c r="BR39" s="83"/>
      <c r="BS39" s="83"/>
      <c r="BT39" s="83"/>
      <c r="BU39" s="83"/>
      <c r="BV39" s="83"/>
      <c r="BW39" s="83"/>
      <c r="BX39" s="83"/>
      <c r="BY39" s="83"/>
      <c r="BZ39" s="83"/>
      <c r="CA39" s="83"/>
      <c r="CB39" s="83"/>
    </row>
    <row r="40" spans="1:80">
      <c r="A40" s="83"/>
      <c r="B40" s="451"/>
      <c r="C40" s="451"/>
      <c r="D40" s="452"/>
      <c r="E40" s="492"/>
      <c r="F40" s="493"/>
      <c r="G40" s="493"/>
      <c r="H40" s="493"/>
      <c r="I40" s="494"/>
      <c r="J40" s="529" t="str">
        <f>IF(AND('Mapa de Riesgos'!$H$31="Muy Baja",'Mapa de Riesgos'!$L$31="Leve"),CONCATENATE("R",'Mapa de Riesgos'!$A$31),"")</f>
        <v/>
      </c>
      <c r="K40" s="527"/>
      <c r="L40" s="527" t="str">
        <f>IF(AND('Mapa de Riesgos'!$H$37="Muy Baja",'Mapa de Riesgos'!$L$37="Leve"),CONCATENATE("R",'Mapa de Riesgos'!$A$37),"")</f>
        <v/>
      </c>
      <c r="M40" s="527"/>
      <c r="N40" s="527" t="str">
        <f>IF(AND('Mapa de Riesgos'!$H$43="Muy Baja",'Mapa de Riesgos'!$L$43="Leve"),CONCATENATE("R",'Mapa de Riesgos'!$A$43),"")</f>
        <v/>
      </c>
      <c r="O40" s="528"/>
      <c r="P40" s="529" t="str">
        <f>IF(AND('Mapa de Riesgos'!$H$31="Muy Baja",'Mapa de Riesgos'!$L$31="Menor"),CONCATENATE("R",'Mapa de Riesgos'!$A$31),"")</f>
        <v/>
      </c>
      <c r="Q40" s="527"/>
      <c r="R40" s="527" t="str">
        <f>IF(AND('Mapa de Riesgos'!$H$37="Muy Baja",'Mapa de Riesgos'!$L$37="Menor"),CONCATENATE("R",'Mapa de Riesgos'!$A$37),"")</f>
        <v/>
      </c>
      <c r="S40" s="527"/>
      <c r="T40" s="527" t="str">
        <f>IF(AND('Mapa de Riesgos'!$H$43="Muy Baja",'Mapa de Riesgos'!$L$43="Menor"),CONCATENATE("R",'Mapa de Riesgos'!$A$43),"")</f>
        <v/>
      </c>
      <c r="U40" s="528"/>
      <c r="V40" s="518" t="str">
        <f>IF(AND('Mapa de Riesgos'!$H$31="Muy Baja",'Mapa de Riesgos'!$L$31="Moderado"),CONCATENATE("R",'Mapa de Riesgos'!$A$31),"")</f>
        <v/>
      </c>
      <c r="W40" s="519"/>
      <c r="X40" s="519" t="str">
        <f>IF(AND('Mapa de Riesgos'!$H$37="Muy Baja",'Mapa de Riesgos'!$L$37="Moderado"),CONCATENATE("R",'Mapa de Riesgos'!$A$37),"")</f>
        <v/>
      </c>
      <c r="Y40" s="519"/>
      <c r="Z40" s="519" t="str">
        <f>IF(AND('Mapa de Riesgos'!$H$43="Muy Baja",'Mapa de Riesgos'!$L$43="Moderado"),CONCATENATE("R",'Mapa de Riesgos'!$A$43),"")</f>
        <v/>
      </c>
      <c r="AA40" s="520"/>
      <c r="AB40" s="502" t="str">
        <f>IF(AND('Mapa de Riesgos'!$H$31="Muy Baja",'Mapa de Riesgos'!$L$31="Mayor"),CONCATENATE("R",'Mapa de Riesgos'!$A$31),"")</f>
        <v/>
      </c>
      <c r="AC40" s="498"/>
      <c r="AD40" s="498" t="str">
        <f>IF(AND('Mapa de Riesgos'!$H$37="Muy Baja",'Mapa de Riesgos'!$L$37="Mayor"),CONCATENATE("R",'Mapa de Riesgos'!$A$37),"")</f>
        <v/>
      </c>
      <c r="AE40" s="498"/>
      <c r="AF40" s="498" t="str">
        <f>IF(AND('Mapa de Riesgos'!$H$43="Muy Baja",'Mapa de Riesgos'!$L$43="Mayor"),CONCATENATE("R",'Mapa de Riesgos'!$A$43),"")</f>
        <v/>
      </c>
      <c r="AG40" s="499"/>
      <c r="AH40" s="509" t="str">
        <f>IF(AND('Mapa de Riesgos'!$H$31="Muy Baja",'Mapa de Riesgos'!$L$31="Catastrófico"),CONCATENATE("R",'Mapa de Riesgos'!$A$31),"")</f>
        <v/>
      </c>
      <c r="AI40" s="510"/>
      <c r="AJ40" s="510" t="str">
        <f>IF(AND('Mapa de Riesgos'!$H$37="Muy Baja",'Mapa de Riesgos'!$L$37="Catastrófico"),CONCATENATE("R",'Mapa de Riesgos'!$A$37),"")</f>
        <v/>
      </c>
      <c r="AK40" s="510"/>
      <c r="AL40" s="510" t="str">
        <f>IF(AND('Mapa de Riesgos'!$H$43="Muy Baja",'Mapa de Riesgos'!$L$43="Catastrófico"),CONCATENATE("R",'Mapa de Riesgos'!$A$43),"")</f>
        <v/>
      </c>
      <c r="AM40" s="511"/>
      <c r="AN40" s="83"/>
      <c r="AO40" s="83"/>
      <c r="AP40" s="83"/>
      <c r="AQ40" s="83"/>
      <c r="AR40" s="83"/>
      <c r="AS40" s="83"/>
      <c r="AT40" s="83"/>
      <c r="AU40" s="83"/>
      <c r="AV40" s="83"/>
      <c r="AW40" s="83"/>
      <c r="AX40" s="83"/>
      <c r="AY40" s="83"/>
      <c r="AZ40" s="83"/>
      <c r="BA40" s="83"/>
      <c r="BB40" s="83"/>
      <c r="BC40" s="83"/>
      <c r="BD40" s="83"/>
      <c r="BE40" s="83"/>
      <c r="BF40" s="83"/>
      <c r="BG40" s="83"/>
      <c r="BH40" s="83"/>
      <c r="BI40" s="83"/>
      <c r="BJ40" s="83"/>
      <c r="BK40" s="83"/>
      <c r="BL40" s="83"/>
      <c r="BM40" s="83"/>
      <c r="BN40" s="83"/>
      <c r="BO40" s="83"/>
      <c r="BP40" s="83"/>
      <c r="BQ40" s="83"/>
      <c r="BR40" s="83"/>
      <c r="BS40" s="83"/>
      <c r="BT40" s="83"/>
      <c r="BU40" s="83"/>
      <c r="BV40" s="83"/>
      <c r="BW40" s="83"/>
      <c r="BX40" s="83"/>
      <c r="BY40" s="83"/>
      <c r="BZ40" s="83"/>
      <c r="CA40" s="83"/>
      <c r="CB40" s="83"/>
    </row>
    <row r="41" spans="1:80">
      <c r="A41" s="83"/>
      <c r="B41" s="451"/>
      <c r="C41" s="451"/>
      <c r="D41" s="452"/>
      <c r="E41" s="492"/>
      <c r="F41" s="493"/>
      <c r="G41" s="493"/>
      <c r="H41" s="493"/>
      <c r="I41" s="494"/>
      <c r="J41" s="529"/>
      <c r="K41" s="527"/>
      <c r="L41" s="527"/>
      <c r="M41" s="527"/>
      <c r="N41" s="527"/>
      <c r="O41" s="528"/>
      <c r="P41" s="529"/>
      <c r="Q41" s="527"/>
      <c r="R41" s="527"/>
      <c r="S41" s="527"/>
      <c r="T41" s="527"/>
      <c r="U41" s="528"/>
      <c r="V41" s="518"/>
      <c r="W41" s="519"/>
      <c r="X41" s="519"/>
      <c r="Y41" s="519"/>
      <c r="Z41" s="519"/>
      <c r="AA41" s="520"/>
      <c r="AB41" s="502"/>
      <c r="AC41" s="498"/>
      <c r="AD41" s="498"/>
      <c r="AE41" s="498"/>
      <c r="AF41" s="498"/>
      <c r="AG41" s="499"/>
      <c r="AH41" s="509"/>
      <c r="AI41" s="510"/>
      <c r="AJ41" s="510"/>
      <c r="AK41" s="510"/>
      <c r="AL41" s="510"/>
      <c r="AM41" s="511"/>
      <c r="AN41" s="83"/>
      <c r="AO41" s="83"/>
      <c r="AP41" s="83"/>
      <c r="AQ41" s="83"/>
      <c r="AR41" s="83"/>
      <c r="AS41" s="83"/>
      <c r="AT41" s="83"/>
      <c r="AU41" s="83"/>
      <c r="AV41" s="83"/>
      <c r="AW41" s="83"/>
      <c r="AX41" s="83"/>
      <c r="AY41" s="83"/>
      <c r="AZ41" s="83"/>
      <c r="BA41" s="83"/>
      <c r="BB41" s="83"/>
      <c r="BC41" s="83"/>
      <c r="BD41" s="83"/>
      <c r="BE41" s="83"/>
      <c r="BF41" s="83"/>
      <c r="BG41" s="83"/>
      <c r="BH41" s="83"/>
      <c r="BI41" s="83"/>
      <c r="BJ41" s="83"/>
      <c r="BK41" s="83"/>
      <c r="BL41" s="83"/>
      <c r="BM41" s="83"/>
      <c r="BN41" s="83"/>
      <c r="BO41" s="83"/>
      <c r="BP41" s="83"/>
      <c r="BQ41" s="83"/>
      <c r="BR41" s="83"/>
      <c r="BS41" s="83"/>
      <c r="BT41" s="83"/>
      <c r="BU41" s="83"/>
      <c r="BV41" s="83"/>
      <c r="BW41" s="83"/>
      <c r="BX41" s="83"/>
      <c r="BY41" s="83"/>
      <c r="BZ41" s="83"/>
      <c r="CA41" s="83"/>
      <c r="CB41" s="83"/>
    </row>
    <row r="42" spans="1:80">
      <c r="A42" s="83"/>
      <c r="B42" s="451"/>
      <c r="C42" s="451"/>
      <c r="D42" s="452"/>
      <c r="E42" s="492"/>
      <c r="F42" s="493"/>
      <c r="G42" s="493"/>
      <c r="H42" s="493"/>
      <c r="I42" s="494"/>
      <c r="J42" s="529" t="str">
        <f>IF(AND('Mapa de Riesgos'!$H$49="Muy Baja",'Mapa de Riesgos'!$L$49="Leve"),CONCATENATE("R",'Mapa de Riesgos'!$A$49),"")</f>
        <v/>
      </c>
      <c r="K42" s="527"/>
      <c r="L42" s="527" t="str">
        <f>IF(AND('Mapa de Riesgos'!$H$55="Muy Baja",'Mapa de Riesgos'!$L$55="Leve"),CONCATENATE("R",'Mapa de Riesgos'!$A$55),"")</f>
        <v/>
      </c>
      <c r="M42" s="527"/>
      <c r="N42" s="527" t="str">
        <f>IF(AND('Mapa de Riesgos'!$H$61="Muy Baja",'Mapa de Riesgos'!$L$61="Leve"),CONCATENATE("R",'Mapa de Riesgos'!$A$61),"")</f>
        <v/>
      </c>
      <c r="O42" s="528"/>
      <c r="P42" s="529" t="str">
        <f>IF(AND('Mapa de Riesgos'!$H$49="Muy Baja",'Mapa de Riesgos'!$L$49="Menor"),CONCATENATE("R",'Mapa de Riesgos'!$A$49),"")</f>
        <v/>
      </c>
      <c r="Q42" s="527"/>
      <c r="R42" s="527" t="str">
        <f>IF(AND('Mapa de Riesgos'!$H$55="Muy Baja",'Mapa de Riesgos'!$L$55="Menor"),CONCATENATE("R",'Mapa de Riesgos'!$A$55),"")</f>
        <v/>
      </c>
      <c r="S42" s="527"/>
      <c r="T42" s="527" t="str">
        <f>IF(AND('Mapa de Riesgos'!$H$61="Muy Baja",'Mapa de Riesgos'!$L$61="Menor"),CONCATENATE("R",'Mapa de Riesgos'!$A$61),"")</f>
        <v/>
      </c>
      <c r="U42" s="528"/>
      <c r="V42" s="518" t="str">
        <f>IF(AND('Mapa de Riesgos'!$H$49="Muy Baja",'Mapa de Riesgos'!$L$49="Moderado"),CONCATENATE("R",'Mapa de Riesgos'!$A$49),"")</f>
        <v/>
      </c>
      <c r="W42" s="519"/>
      <c r="X42" s="519" t="str">
        <f>IF(AND('Mapa de Riesgos'!$H$55="Muy Baja",'Mapa de Riesgos'!$L$55="Moderado"),CONCATENATE("R",'Mapa de Riesgos'!$A$55),"")</f>
        <v/>
      </c>
      <c r="Y42" s="519"/>
      <c r="Z42" s="519" t="str">
        <f>IF(AND('Mapa de Riesgos'!$H$61="Muy Baja",'Mapa de Riesgos'!$L$61="Moderado"),CONCATENATE("R",'Mapa de Riesgos'!$A$61),"")</f>
        <v/>
      </c>
      <c r="AA42" s="520"/>
      <c r="AB42" s="502" t="str">
        <f>IF(AND('Mapa de Riesgos'!$H$49="Muy Baja",'Mapa de Riesgos'!$L$49="Mayor"),CONCATENATE("R",'Mapa de Riesgos'!$A$49),"")</f>
        <v/>
      </c>
      <c r="AC42" s="498"/>
      <c r="AD42" s="498" t="str">
        <f>IF(AND('Mapa de Riesgos'!$H$55="Muy Baja",'Mapa de Riesgos'!$L$55="Mayor"),CONCATENATE("R",'Mapa de Riesgos'!$A$55),"")</f>
        <v/>
      </c>
      <c r="AE42" s="498"/>
      <c r="AF42" s="498" t="str">
        <f>IF(AND('Mapa de Riesgos'!$H$61="Muy Baja",'Mapa de Riesgos'!$L$61="Mayor"),CONCATENATE("R",'Mapa de Riesgos'!$A$61),"")</f>
        <v/>
      </c>
      <c r="AG42" s="499"/>
      <c r="AH42" s="509" t="str">
        <f>IF(AND('Mapa de Riesgos'!$H$49="Muy Baja",'Mapa de Riesgos'!$L$49="Catastrófico"),CONCATENATE("R",'Mapa de Riesgos'!$A$49),"")</f>
        <v/>
      </c>
      <c r="AI42" s="510"/>
      <c r="AJ42" s="510" t="str">
        <f>IF(AND('Mapa de Riesgos'!$H$55="Muy Baja",'Mapa de Riesgos'!$L$55="Catastrófico"),CONCATENATE("R",'Mapa de Riesgos'!$A$55),"")</f>
        <v/>
      </c>
      <c r="AK42" s="510"/>
      <c r="AL42" s="510" t="str">
        <f>IF(AND('Mapa de Riesgos'!$H$61="Muy Baja",'Mapa de Riesgos'!$L$61="Catastrófico"),CONCATENATE("R",'Mapa de Riesgos'!$A$61),"")</f>
        <v/>
      </c>
      <c r="AM42" s="511"/>
      <c r="AN42" s="83"/>
      <c r="AO42" s="83"/>
      <c r="AP42" s="83"/>
      <c r="AQ42" s="83"/>
      <c r="AR42" s="83"/>
      <c r="AS42" s="83"/>
      <c r="AT42" s="83"/>
      <c r="AU42" s="83"/>
      <c r="AV42" s="83"/>
      <c r="AW42" s="83"/>
      <c r="AX42" s="83"/>
      <c r="AY42" s="83"/>
      <c r="AZ42" s="83"/>
      <c r="BA42" s="83"/>
      <c r="BB42" s="83"/>
      <c r="BC42" s="83"/>
      <c r="BD42" s="83"/>
      <c r="BE42" s="83"/>
      <c r="BF42" s="83"/>
      <c r="BG42" s="83"/>
      <c r="BH42" s="83"/>
      <c r="BI42" s="83"/>
      <c r="BJ42" s="83"/>
      <c r="BK42" s="83"/>
      <c r="BL42" s="83"/>
      <c r="BM42" s="83"/>
      <c r="BN42" s="83"/>
      <c r="BO42" s="83"/>
      <c r="BP42" s="83"/>
      <c r="BQ42" s="83"/>
      <c r="BR42" s="83"/>
      <c r="BS42" s="83"/>
      <c r="BT42" s="83"/>
      <c r="BU42" s="83"/>
      <c r="BV42" s="83"/>
      <c r="BW42" s="83"/>
      <c r="BX42" s="83"/>
      <c r="BY42" s="83"/>
      <c r="BZ42" s="83"/>
      <c r="CA42" s="83"/>
      <c r="CB42" s="83"/>
    </row>
    <row r="43" spans="1:80">
      <c r="A43" s="83"/>
      <c r="B43" s="451"/>
      <c r="C43" s="451"/>
      <c r="D43" s="452"/>
      <c r="E43" s="492"/>
      <c r="F43" s="493"/>
      <c r="G43" s="493"/>
      <c r="H43" s="493"/>
      <c r="I43" s="494"/>
      <c r="J43" s="529"/>
      <c r="K43" s="527"/>
      <c r="L43" s="527"/>
      <c r="M43" s="527"/>
      <c r="N43" s="527"/>
      <c r="O43" s="528"/>
      <c r="P43" s="529"/>
      <c r="Q43" s="527"/>
      <c r="R43" s="527"/>
      <c r="S43" s="527"/>
      <c r="T43" s="527"/>
      <c r="U43" s="528"/>
      <c r="V43" s="518"/>
      <c r="W43" s="519"/>
      <c r="X43" s="519"/>
      <c r="Y43" s="519"/>
      <c r="Z43" s="519"/>
      <c r="AA43" s="520"/>
      <c r="AB43" s="502"/>
      <c r="AC43" s="498"/>
      <c r="AD43" s="498"/>
      <c r="AE43" s="498"/>
      <c r="AF43" s="498"/>
      <c r="AG43" s="499"/>
      <c r="AH43" s="509"/>
      <c r="AI43" s="510"/>
      <c r="AJ43" s="510"/>
      <c r="AK43" s="510"/>
      <c r="AL43" s="510"/>
      <c r="AM43" s="511"/>
      <c r="AN43" s="83"/>
      <c r="AO43" s="83"/>
      <c r="AP43" s="83"/>
      <c r="AQ43" s="83"/>
      <c r="AR43" s="83"/>
      <c r="AS43" s="83"/>
      <c r="AT43" s="83"/>
      <c r="AU43" s="83"/>
      <c r="AV43" s="83"/>
      <c r="AW43" s="83"/>
      <c r="AX43" s="83"/>
      <c r="AY43" s="83"/>
      <c r="AZ43" s="83"/>
      <c r="BA43" s="83"/>
      <c r="BB43" s="83"/>
      <c r="BC43" s="83"/>
      <c r="BD43" s="83"/>
      <c r="BE43" s="83"/>
      <c r="BF43" s="83"/>
      <c r="BG43" s="83"/>
      <c r="BH43" s="83"/>
      <c r="BI43" s="83"/>
      <c r="BJ43" s="83"/>
      <c r="BK43" s="83"/>
      <c r="BL43" s="83"/>
      <c r="BM43" s="83"/>
      <c r="BN43" s="83"/>
      <c r="BO43" s="83"/>
      <c r="BP43" s="83"/>
      <c r="BQ43" s="83"/>
      <c r="BR43" s="83"/>
      <c r="BS43" s="83"/>
      <c r="BT43" s="83"/>
      <c r="BU43" s="83"/>
      <c r="BV43" s="83"/>
      <c r="BW43" s="83"/>
      <c r="BX43" s="83"/>
      <c r="BY43" s="83"/>
      <c r="BZ43" s="83"/>
      <c r="CA43" s="83"/>
      <c r="CB43" s="83"/>
    </row>
    <row r="44" spans="1:80">
      <c r="A44" s="83"/>
      <c r="B44" s="451"/>
      <c r="C44" s="451"/>
      <c r="D44" s="452"/>
      <c r="E44" s="492"/>
      <c r="F44" s="493"/>
      <c r="G44" s="493"/>
      <c r="H44" s="493"/>
      <c r="I44" s="494"/>
      <c r="J44" s="529" t="str">
        <f>IF(AND('Mapa de Riesgos'!$H$67="Muy Baja",'Mapa de Riesgos'!$L$67="Leve"),CONCATENATE("R",'Mapa de Riesgos'!$A$67),"")</f>
        <v/>
      </c>
      <c r="K44" s="527"/>
      <c r="L44" s="527" t="str">
        <f>IF(AND('Mapa de Riesgos'!$H$73="Muy Baja",'Mapa de Riesgos'!$L$73="Leve"),CONCATENATE("R",'Mapa de Riesgos'!$A$73),"")</f>
        <v/>
      </c>
      <c r="M44" s="527"/>
      <c r="N44" s="527" t="str">
        <f>IF(AND('Mapa de Riesgos'!$H$79="Muy Baja",'Mapa de Riesgos'!$L$79="Leve"),CONCATENATE("R",'Mapa de Riesgos'!$A$79),"")</f>
        <v/>
      </c>
      <c r="O44" s="528"/>
      <c r="P44" s="529" t="str">
        <f>IF(AND('Mapa de Riesgos'!$H$67="Muy Baja",'Mapa de Riesgos'!$L$67="Menor"),CONCATENATE("R",'Mapa de Riesgos'!$A$67),"")</f>
        <v/>
      </c>
      <c r="Q44" s="527"/>
      <c r="R44" s="527" t="str">
        <f>IF(AND('Mapa de Riesgos'!$H$73="Muy Baja",'Mapa de Riesgos'!$L$73="Menor"),CONCATENATE("R",'Mapa de Riesgos'!$A$73),"")</f>
        <v/>
      </c>
      <c r="S44" s="527"/>
      <c r="T44" s="527" t="str">
        <f>IF(AND('Mapa de Riesgos'!$H$79="Muy Baja",'Mapa de Riesgos'!$L$79="Menor"),CONCATENATE("R",'Mapa de Riesgos'!$A$79),"")</f>
        <v/>
      </c>
      <c r="U44" s="528"/>
      <c r="V44" s="518" t="str">
        <f>IF(AND('Mapa de Riesgos'!$H$67="Muy Baja",'Mapa de Riesgos'!$L$67="Moderado"),CONCATENATE("R",'Mapa de Riesgos'!$A$67),"")</f>
        <v/>
      </c>
      <c r="W44" s="519"/>
      <c r="X44" s="519" t="str">
        <f>IF(AND('Mapa de Riesgos'!$H$73="Muy Baja",'Mapa de Riesgos'!$L$73="Moderado"),CONCATENATE("R",'Mapa de Riesgos'!$A$73),"")</f>
        <v/>
      </c>
      <c r="Y44" s="519"/>
      <c r="Z44" s="519" t="str">
        <f>IF(AND('Mapa de Riesgos'!$H$79="Muy Baja",'Mapa de Riesgos'!$L$79="Moderado"),CONCATENATE("R",'Mapa de Riesgos'!$A$79),"")</f>
        <v/>
      </c>
      <c r="AA44" s="520"/>
      <c r="AB44" s="502" t="str">
        <f>IF(AND('Mapa de Riesgos'!$H$67="Muy Baja",'Mapa de Riesgos'!$L$67="Mayor"),CONCATENATE("R",'Mapa de Riesgos'!$A$67),"")</f>
        <v/>
      </c>
      <c r="AC44" s="498"/>
      <c r="AD44" s="498" t="str">
        <f>IF(AND('Mapa de Riesgos'!$H$73="Muy Baja",'Mapa de Riesgos'!$L$73="Mayor"),CONCATENATE("R",'Mapa de Riesgos'!$A$73),"")</f>
        <v/>
      </c>
      <c r="AE44" s="498"/>
      <c r="AF44" s="498" t="str">
        <f>IF(AND('Mapa de Riesgos'!$H$79="Muy Baja",'Mapa de Riesgos'!$L$79="Mayor"),CONCATENATE("R",'Mapa de Riesgos'!$A$79),"")</f>
        <v/>
      </c>
      <c r="AG44" s="499"/>
      <c r="AH44" s="509" t="str">
        <f>IF(AND('Mapa de Riesgos'!$H$67="Muy Baja",'Mapa de Riesgos'!$L$67="Catastrófico"),CONCATENATE("R",'Mapa de Riesgos'!$A$67),"")</f>
        <v/>
      </c>
      <c r="AI44" s="510"/>
      <c r="AJ44" s="510" t="str">
        <f>IF(AND('Mapa de Riesgos'!$H$73="Muy Baja",'Mapa de Riesgos'!$L$73="Catastrófico"),CONCATENATE("R",'Mapa de Riesgos'!$A$73),"")</f>
        <v/>
      </c>
      <c r="AK44" s="510"/>
      <c r="AL44" s="510" t="str">
        <f>IF(AND('Mapa de Riesgos'!$H$79="Muy Baja",'Mapa de Riesgos'!$L$79="Catastrófico"),CONCATENATE("R",'Mapa de Riesgos'!$A$79),"")</f>
        <v/>
      </c>
      <c r="AM44" s="511"/>
      <c r="AN44" s="83"/>
      <c r="AO44" s="83"/>
      <c r="AP44" s="83"/>
      <c r="AQ44" s="83"/>
      <c r="AR44" s="83"/>
      <c r="AS44" s="83"/>
      <c r="AT44" s="83"/>
      <c r="AU44" s="83"/>
      <c r="AV44" s="83"/>
      <c r="AW44" s="83"/>
      <c r="AX44" s="83"/>
      <c r="AY44" s="83"/>
      <c r="AZ44" s="83"/>
      <c r="BA44" s="83"/>
      <c r="BB44" s="83"/>
      <c r="BC44" s="83"/>
      <c r="BD44" s="83"/>
      <c r="BE44" s="83"/>
      <c r="BF44" s="83"/>
      <c r="BG44" s="83"/>
      <c r="BH44" s="83"/>
      <c r="BI44" s="83"/>
      <c r="BJ44" s="83"/>
      <c r="BK44" s="83"/>
      <c r="BL44" s="83"/>
      <c r="BM44" s="83"/>
      <c r="BN44" s="83"/>
      <c r="BO44" s="83"/>
      <c r="BP44" s="83"/>
      <c r="BQ44" s="83"/>
      <c r="BR44" s="83"/>
      <c r="BS44" s="83"/>
      <c r="BT44" s="83"/>
      <c r="BU44" s="83"/>
      <c r="BV44" s="83"/>
      <c r="BW44" s="83"/>
      <c r="BX44" s="83"/>
      <c r="BY44" s="83"/>
      <c r="BZ44" s="83"/>
      <c r="CA44" s="83"/>
      <c r="CB44" s="83"/>
    </row>
    <row r="45" spans="1:80" ht="15.75" thickBot="1">
      <c r="A45" s="83"/>
      <c r="B45" s="451"/>
      <c r="C45" s="451"/>
      <c r="D45" s="452"/>
      <c r="E45" s="495"/>
      <c r="F45" s="496"/>
      <c r="G45" s="496"/>
      <c r="H45" s="496"/>
      <c r="I45" s="497"/>
      <c r="J45" s="530"/>
      <c r="K45" s="531"/>
      <c r="L45" s="531"/>
      <c r="M45" s="531"/>
      <c r="N45" s="531"/>
      <c r="O45" s="532"/>
      <c r="P45" s="530"/>
      <c r="Q45" s="531"/>
      <c r="R45" s="531"/>
      <c r="S45" s="531"/>
      <c r="T45" s="531"/>
      <c r="U45" s="532"/>
      <c r="V45" s="521"/>
      <c r="W45" s="522"/>
      <c r="X45" s="522"/>
      <c r="Y45" s="522"/>
      <c r="Z45" s="522"/>
      <c r="AA45" s="523"/>
      <c r="AB45" s="506"/>
      <c r="AC45" s="507"/>
      <c r="AD45" s="507"/>
      <c r="AE45" s="507"/>
      <c r="AF45" s="507"/>
      <c r="AG45" s="508"/>
      <c r="AH45" s="512"/>
      <c r="AI45" s="513"/>
      <c r="AJ45" s="513"/>
      <c r="AK45" s="513"/>
      <c r="AL45" s="513"/>
      <c r="AM45" s="514"/>
      <c r="AN45" s="83"/>
      <c r="AO45" s="83"/>
      <c r="AP45" s="83"/>
      <c r="AQ45" s="83"/>
      <c r="AR45" s="83"/>
      <c r="AS45" s="83"/>
      <c r="AT45" s="83"/>
      <c r="AU45" s="83"/>
      <c r="AV45" s="83"/>
      <c r="AW45" s="83"/>
      <c r="AX45" s="83"/>
      <c r="AY45" s="83"/>
      <c r="AZ45" s="83"/>
      <c r="BA45" s="83"/>
      <c r="BB45" s="83"/>
      <c r="BC45" s="83"/>
      <c r="BD45" s="83"/>
      <c r="BE45" s="83"/>
      <c r="BF45" s="83"/>
      <c r="BG45" s="83"/>
      <c r="BH45" s="83"/>
      <c r="BI45" s="83"/>
      <c r="BJ45" s="83"/>
      <c r="BK45" s="83"/>
      <c r="BL45" s="83"/>
      <c r="BM45" s="83"/>
      <c r="BN45" s="83"/>
      <c r="BO45" s="83"/>
      <c r="BP45" s="83"/>
      <c r="BQ45" s="83"/>
      <c r="BR45" s="83"/>
      <c r="BS45" s="83"/>
      <c r="BT45" s="83"/>
      <c r="BU45" s="83"/>
      <c r="BV45" s="83"/>
      <c r="BW45" s="83"/>
      <c r="BX45" s="83"/>
      <c r="BY45" s="83"/>
      <c r="BZ45" s="83"/>
      <c r="CA45" s="83"/>
      <c r="CB45" s="83"/>
    </row>
    <row r="46" spans="1:80">
      <c r="A46" s="83"/>
      <c r="B46" s="83"/>
      <c r="C46" s="83"/>
      <c r="D46" s="83"/>
      <c r="E46" s="83"/>
      <c r="F46" s="83"/>
      <c r="G46" s="83"/>
      <c r="H46" s="83"/>
      <c r="I46" s="83"/>
      <c r="J46" s="489" t="s">
        <v>252</v>
      </c>
      <c r="K46" s="490"/>
      <c r="L46" s="490"/>
      <c r="M46" s="490"/>
      <c r="N46" s="490"/>
      <c r="O46" s="491"/>
      <c r="P46" s="489" t="s">
        <v>253</v>
      </c>
      <c r="Q46" s="490"/>
      <c r="R46" s="490"/>
      <c r="S46" s="490"/>
      <c r="T46" s="490"/>
      <c r="U46" s="491"/>
      <c r="V46" s="489" t="s">
        <v>254</v>
      </c>
      <c r="W46" s="490"/>
      <c r="X46" s="490"/>
      <c r="Y46" s="490"/>
      <c r="Z46" s="490"/>
      <c r="AA46" s="491"/>
      <c r="AB46" s="489" t="s">
        <v>255</v>
      </c>
      <c r="AC46" s="505"/>
      <c r="AD46" s="490"/>
      <c r="AE46" s="490"/>
      <c r="AF46" s="490"/>
      <c r="AG46" s="491"/>
      <c r="AH46" s="489" t="s">
        <v>256</v>
      </c>
      <c r="AI46" s="490"/>
      <c r="AJ46" s="490"/>
      <c r="AK46" s="490"/>
      <c r="AL46" s="490"/>
      <c r="AM46" s="491"/>
      <c r="AN46" s="83"/>
      <c r="AO46" s="83"/>
      <c r="AP46" s="83"/>
      <c r="AQ46" s="83"/>
      <c r="AR46" s="83"/>
      <c r="AS46" s="83"/>
      <c r="AT46" s="83"/>
      <c r="AU46" s="83"/>
      <c r="AV46" s="83"/>
      <c r="AW46" s="83"/>
      <c r="AX46" s="83"/>
      <c r="AY46" s="83"/>
      <c r="AZ46" s="83"/>
      <c r="BA46" s="83"/>
      <c r="BB46" s="83"/>
      <c r="BC46" s="83"/>
      <c r="BD46" s="83"/>
      <c r="BE46" s="83"/>
      <c r="BF46" s="83"/>
      <c r="BG46" s="83"/>
      <c r="BH46" s="83"/>
      <c r="BI46" s="83"/>
      <c r="BJ46" s="83"/>
      <c r="BK46" s="83"/>
      <c r="BL46" s="83"/>
      <c r="BM46" s="83"/>
      <c r="BN46" s="83"/>
      <c r="BO46" s="83"/>
      <c r="BP46" s="83"/>
      <c r="BQ46" s="83"/>
      <c r="BR46" s="83"/>
      <c r="BS46" s="83"/>
      <c r="BT46" s="83"/>
      <c r="BU46" s="83"/>
      <c r="BV46" s="83"/>
      <c r="BW46" s="83"/>
      <c r="BX46" s="83"/>
      <c r="BY46" s="83"/>
      <c r="BZ46" s="83"/>
      <c r="CA46" s="83"/>
      <c r="CB46" s="83"/>
    </row>
    <row r="47" spans="1:80">
      <c r="A47" s="83"/>
      <c r="B47" s="83"/>
      <c r="C47" s="83"/>
      <c r="D47" s="83"/>
      <c r="E47" s="83"/>
      <c r="F47" s="83"/>
      <c r="G47" s="83"/>
      <c r="H47" s="83"/>
      <c r="I47" s="83"/>
      <c r="J47" s="492"/>
      <c r="K47" s="493"/>
      <c r="L47" s="493"/>
      <c r="M47" s="493"/>
      <c r="N47" s="493"/>
      <c r="O47" s="494"/>
      <c r="P47" s="492"/>
      <c r="Q47" s="493"/>
      <c r="R47" s="493"/>
      <c r="S47" s="493"/>
      <c r="T47" s="493"/>
      <c r="U47" s="494"/>
      <c r="V47" s="492"/>
      <c r="W47" s="493"/>
      <c r="X47" s="493"/>
      <c r="Y47" s="493"/>
      <c r="Z47" s="493"/>
      <c r="AA47" s="494"/>
      <c r="AB47" s="492"/>
      <c r="AC47" s="493"/>
      <c r="AD47" s="493"/>
      <c r="AE47" s="493"/>
      <c r="AF47" s="493"/>
      <c r="AG47" s="494"/>
      <c r="AH47" s="492"/>
      <c r="AI47" s="493"/>
      <c r="AJ47" s="493"/>
      <c r="AK47" s="493"/>
      <c r="AL47" s="493"/>
      <c r="AM47" s="494"/>
      <c r="AN47" s="83"/>
      <c r="AO47" s="83"/>
      <c r="AP47" s="83"/>
      <c r="AQ47" s="83"/>
      <c r="AR47" s="83"/>
      <c r="AS47" s="83"/>
      <c r="AT47" s="83"/>
      <c r="AU47" s="83"/>
      <c r="AV47" s="83"/>
      <c r="AW47" s="83"/>
      <c r="AX47" s="83"/>
      <c r="AY47" s="83"/>
      <c r="AZ47" s="83"/>
      <c r="BA47" s="83"/>
      <c r="BB47" s="83"/>
      <c r="BC47" s="83"/>
      <c r="BD47" s="83"/>
      <c r="BE47" s="83"/>
      <c r="BF47" s="83"/>
      <c r="BG47" s="83"/>
      <c r="BH47" s="83"/>
      <c r="BI47" s="83"/>
      <c r="BJ47" s="83"/>
      <c r="BK47" s="83"/>
      <c r="BL47" s="83"/>
      <c r="BM47" s="83"/>
      <c r="BN47" s="83"/>
      <c r="BO47" s="83"/>
      <c r="BP47" s="83"/>
      <c r="BQ47" s="83"/>
      <c r="BR47" s="83"/>
      <c r="BS47" s="83"/>
      <c r="BT47" s="83"/>
      <c r="BU47" s="83"/>
      <c r="BV47" s="83"/>
      <c r="BW47" s="83"/>
      <c r="BX47" s="83"/>
      <c r="BY47" s="83"/>
      <c r="BZ47" s="83"/>
      <c r="CA47" s="83"/>
      <c r="CB47" s="83"/>
    </row>
    <row r="48" spans="1:80">
      <c r="A48" s="83"/>
      <c r="B48" s="83"/>
      <c r="C48" s="83"/>
      <c r="D48" s="83"/>
      <c r="E48" s="83"/>
      <c r="F48" s="83"/>
      <c r="G48" s="83"/>
      <c r="H48" s="83"/>
      <c r="I48" s="83"/>
      <c r="J48" s="492"/>
      <c r="K48" s="493"/>
      <c r="L48" s="493"/>
      <c r="M48" s="493"/>
      <c r="N48" s="493"/>
      <c r="O48" s="494"/>
      <c r="P48" s="492"/>
      <c r="Q48" s="493"/>
      <c r="R48" s="493"/>
      <c r="S48" s="493"/>
      <c r="T48" s="493"/>
      <c r="U48" s="494"/>
      <c r="V48" s="492"/>
      <c r="W48" s="493"/>
      <c r="X48" s="493"/>
      <c r="Y48" s="493"/>
      <c r="Z48" s="493"/>
      <c r="AA48" s="494"/>
      <c r="AB48" s="492"/>
      <c r="AC48" s="493"/>
      <c r="AD48" s="493"/>
      <c r="AE48" s="493"/>
      <c r="AF48" s="493"/>
      <c r="AG48" s="494"/>
      <c r="AH48" s="492"/>
      <c r="AI48" s="493"/>
      <c r="AJ48" s="493"/>
      <c r="AK48" s="493"/>
      <c r="AL48" s="493"/>
      <c r="AM48" s="494"/>
      <c r="AN48" s="83"/>
      <c r="AO48" s="83"/>
      <c r="AP48" s="83"/>
      <c r="AQ48" s="83"/>
      <c r="AR48" s="83"/>
      <c r="AS48" s="83"/>
      <c r="AT48" s="83"/>
      <c r="AU48" s="83"/>
      <c r="AV48" s="83"/>
      <c r="AW48" s="83"/>
      <c r="AX48" s="83"/>
      <c r="AY48" s="83"/>
      <c r="AZ48" s="83"/>
      <c r="BA48" s="83"/>
      <c r="BB48" s="83"/>
      <c r="BC48" s="83"/>
      <c r="BD48" s="83"/>
      <c r="BE48" s="83"/>
      <c r="BF48" s="83"/>
      <c r="BG48" s="83"/>
      <c r="BH48" s="83"/>
      <c r="BI48" s="83"/>
      <c r="BJ48" s="83"/>
      <c r="BK48" s="83"/>
      <c r="BL48" s="83"/>
      <c r="BM48" s="83"/>
      <c r="BN48" s="83"/>
      <c r="BO48" s="83"/>
      <c r="BP48" s="83"/>
      <c r="BQ48" s="83"/>
      <c r="BR48" s="83"/>
      <c r="BS48" s="83"/>
      <c r="BT48" s="83"/>
      <c r="BU48" s="83"/>
      <c r="BV48" s="83"/>
      <c r="BW48" s="83"/>
      <c r="BX48" s="83"/>
      <c r="BY48" s="83"/>
      <c r="BZ48" s="83"/>
      <c r="CA48" s="83"/>
      <c r="CB48" s="83"/>
    </row>
    <row r="49" spans="1:80">
      <c r="A49" s="83"/>
      <c r="B49" s="83"/>
      <c r="C49" s="83"/>
      <c r="D49" s="83"/>
      <c r="E49" s="83"/>
      <c r="F49" s="83"/>
      <c r="G49" s="83"/>
      <c r="H49" s="83"/>
      <c r="I49" s="83"/>
      <c r="J49" s="492"/>
      <c r="K49" s="493"/>
      <c r="L49" s="493"/>
      <c r="M49" s="493"/>
      <c r="N49" s="493"/>
      <c r="O49" s="494"/>
      <c r="P49" s="492"/>
      <c r="Q49" s="493"/>
      <c r="R49" s="493"/>
      <c r="S49" s="493"/>
      <c r="T49" s="493"/>
      <c r="U49" s="494"/>
      <c r="V49" s="492"/>
      <c r="W49" s="493"/>
      <c r="X49" s="493"/>
      <c r="Y49" s="493"/>
      <c r="Z49" s="493"/>
      <c r="AA49" s="494"/>
      <c r="AB49" s="492"/>
      <c r="AC49" s="493"/>
      <c r="AD49" s="493"/>
      <c r="AE49" s="493"/>
      <c r="AF49" s="493"/>
      <c r="AG49" s="494"/>
      <c r="AH49" s="492"/>
      <c r="AI49" s="493"/>
      <c r="AJ49" s="493"/>
      <c r="AK49" s="493"/>
      <c r="AL49" s="493"/>
      <c r="AM49" s="494"/>
      <c r="AN49" s="83"/>
      <c r="AO49" s="83"/>
      <c r="AP49" s="83"/>
      <c r="AQ49" s="83"/>
      <c r="AR49" s="83"/>
      <c r="AS49" s="83"/>
      <c r="AT49" s="83"/>
      <c r="AU49" s="83"/>
      <c r="AV49" s="83"/>
      <c r="AW49" s="83"/>
      <c r="AX49" s="83"/>
      <c r="AY49" s="83"/>
      <c r="AZ49" s="83"/>
      <c r="BA49" s="83"/>
      <c r="BB49" s="83"/>
      <c r="BC49" s="83"/>
      <c r="BD49" s="83"/>
      <c r="BE49" s="83"/>
      <c r="BF49" s="83"/>
      <c r="BG49" s="83"/>
      <c r="BH49" s="83"/>
      <c r="BI49" s="83"/>
      <c r="BJ49" s="83"/>
      <c r="BK49" s="83"/>
      <c r="BL49" s="83"/>
      <c r="BM49" s="83"/>
      <c r="BN49" s="83"/>
      <c r="BO49" s="83"/>
      <c r="BP49" s="83"/>
      <c r="BQ49" s="83"/>
      <c r="BR49" s="83"/>
      <c r="BS49" s="83"/>
      <c r="BT49" s="83"/>
      <c r="BU49" s="83"/>
      <c r="BV49" s="83"/>
      <c r="BW49" s="83"/>
      <c r="BX49" s="83"/>
      <c r="BY49" s="83"/>
      <c r="BZ49" s="83"/>
      <c r="CA49" s="83"/>
      <c r="CB49" s="83"/>
    </row>
    <row r="50" spans="1:80">
      <c r="A50" s="83"/>
      <c r="B50" s="83"/>
      <c r="C50" s="83"/>
      <c r="D50" s="83"/>
      <c r="E50" s="83"/>
      <c r="F50" s="83"/>
      <c r="G50" s="83"/>
      <c r="H50" s="83"/>
      <c r="I50" s="83"/>
      <c r="J50" s="492"/>
      <c r="K50" s="493"/>
      <c r="L50" s="493"/>
      <c r="M50" s="493"/>
      <c r="N50" s="493"/>
      <c r="O50" s="494"/>
      <c r="P50" s="492"/>
      <c r="Q50" s="493"/>
      <c r="R50" s="493"/>
      <c r="S50" s="493"/>
      <c r="T50" s="493"/>
      <c r="U50" s="494"/>
      <c r="V50" s="492"/>
      <c r="W50" s="493"/>
      <c r="X50" s="493"/>
      <c r="Y50" s="493"/>
      <c r="Z50" s="493"/>
      <c r="AA50" s="494"/>
      <c r="AB50" s="492"/>
      <c r="AC50" s="493"/>
      <c r="AD50" s="493"/>
      <c r="AE50" s="493"/>
      <c r="AF50" s="493"/>
      <c r="AG50" s="494"/>
      <c r="AH50" s="492"/>
      <c r="AI50" s="493"/>
      <c r="AJ50" s="493"/>
      <c r="AK50" s="493"/>
      <c r="AL50" s="493"/>
      <c r="AM50" s="494"/>
      <c r="AN50" s="83"/>
      <c r="AO50" s="83"/>
      <c r="AP50" s="83"/>
      <c r="AQ50" s="83"/>
      <c r="AR50" s="83"/>
      <c r="AS50" s="83"/>
      <c r="AT50" s="83"/>
      <c r="AU50" s="83"/>
      <c r="AV50" s="83"/>
      <c r="AW50" s="83"/>
      <c r="AX50" s="83"/>
      <c r="AY50" s="83"/>
      <c r="AZ50" s="83"/>
      <c r="BA50" s="83"/>
      <c r="BB50" s="83"/>
      <c r="BC50" s="83"/>
      <c r="BD50" s="83"/>
      <c r="BE50" s="83"/>
      <c r="BF50" s="83"/>
      <c r="BG50" s="83"/>
      <c r="BH50" s="83"/>
      <c r="BI50" s="83"/>
      <c r="BJ50" s="83"/>
      <c r="BK50" s="83"/>
      <c r="BL50" s="83"/>
      <c r="BM50" s="83"/>
      <c r="BN50" s="83"/>
      <c r="BO50" s="83"/>
      <c r="BP50" s="83"/>
      <c r="BQ50" s="83"/>
      <c r="BR50" s="83"/>
      <c r="BS50" s="83"/>
      <c r="BT50" s="83"/>
      <c r="BU50" s="83"/>
      <c r="BV50" s="83"/>
      <c r="BW50" s="83"/>
      <c r="BX50" s="83"/>
      <c r="BY50" s="83"/>
      <c r="BZ50" s="83"/>
      <c r="CA50" s="83"/>
      <c r="CB50" s="83"/>
    </row>
    <row r="51" spans="1:80" ht="15.75" thickBot="1">
      <c r="A51" s="83"/>
      <c r="B51" s="83"/>
      <c r="C51" s="83"/>
      <c r="D51" s="83"/>
      <c r="E51" s="83"/>
      <c r="F51" s="83"/>
      <c r="G51" s="83"/>
      <c r="H51" s="83"/>
      <c r="I51" s="83"/>
      <c r="J51" s="495"/>
      <c r="K51" s="496"/>
      <c r="L51" s="496"/>
      <c r="M51" s="496"/>
      <c r="N51" s="496"/>
      <c r="O51" s="497"/>
      <c r="P51" s="495"/>
      <c r="Q51" s="496"/>
      <c r="R51" s="496"/>
      <c r="S51" s="496"/>
      <c r="T51" s="496"/>
      <c r="U51" s="497"/>
      <c r="V51" s="495"/>
      <c r="W51" s="496"/>
      <c r="X51" s="496"/>
      <c r="Y51" s="496"/>
      <c r="Z51" s="496"/>
      <c r="AA51" s="497"/>
      <c r="AB51" s="495"/>
      <c r="AC51" s="496"/>
      <c r="AD51" s="496"/>
      <c r="AE51" s="496"/>
      <c r="AF51" s="496"/>
      <c r="AG51" s="497"/>
      <c r="AH51" s="495"/>
      <c r="AI51" s="496"/>
      <c r="AJ51" s="496"/>
      <c r="AK51" s="496"/>
      <c r="AL51" s="496"/>
      <c r="AM51" s="497"/>
      <c r="AN51" s="83"/>
      <c r="AO51" s="83"/>
      <c r="AP51" s="83"/>
      <c r="AQ51" s="83"/>
      <c r="AR51" s="83"/>
      <c r="AS51" s="83"/>
      <c r="AT51" s="83"/>
      <c r="AU51" s="83"/>
      <c r="AV51" s="83"/>
      <c r="AW51" s="83"/>
      <c r="AX51" s="83"/>
      <c r="AY51" s="83"/>
      <c r="AZ51" s="83"/>
      <c r="BA51" s="83"/>
      <c r="BB51" s="83"/>
      <c r="BC51" s="83"/>
      <c r="BD51" s="83"/>
      <c r="BE51" s="83"/>
      <c r="BF51" s="83"/>
      <c r="BG51" s="83"/>
      <c r="BH51" s="83"/>
      <c r="BI51" s="83"/>
      <c r="BJ51" s="83"/>
      <c r="BK51" s="83"/>
      <c r="BL51" s="83"/>
      <c r="BM51" s="83"/>
      <c r="BN51" s="83"/>
      <c r="BO51" s="83"/>
      <c r="BP51" s="83"/>
      <c r="BQ51" s="83"/>
      <c r="BR51" s="83"/>
      <c r="BS51" s="83"/>
      <c r="BT51" s="83"/>
      <c r="BU51" s="83"/>
      <c r="BV51" s="83"/>
      <c r="BW51" s="83"/>
      <c r="BX51" s="83"/>
      <c r="BY51" s="83"/>
      <c r="BZ51" s="83"/>
      <c r="CA51" s="83"/>
      <c r="CB51" s="83"/>
    </row>
    <row r="52" spans="1:80">
      <c r="A52" s="83"/>
      <c r="B52" s="83"/>
      <c r="C52" s="83"/>
      <c r="D52" s="83"/>
      <c r="E52" s="83"/>
      <c r="F52" s="83"/>
      <c r="G52" s="83"/>
      <c r="H52" s="83"/>
      <c r="I52" s="83"/>
      <c r="J52" s="83"/>
      <c r="K52" s="83"/>
      <c r="L52" s="83"/>
      <c r="M52" s="83"/>
      <c r="N52" s="83"/>
      <c r="O52" s="83"/>
      <c r="P52" s="83"/>
      <c r="Q52" s="83"/>
      <c r="R52" s="83"/>
      <c r="S52" s="83"/>
      <c r="T52" s="83"/>
      <c r="U52" s="83"/>
      <c r="V52" s="83"/>
      <c r="W52" s="83"/>
      <c r="X52" s="83"/>
      <c r="Y52" s="83"/>
      <c r="Z52" s="83"/>
      <c r="AA52" s="83"/>
      <c r="AB52" s="83"/>
      <c r="AC52" s="83"/>
      <c r="AD52" s="83"/>
      <c r="AE52" s="83"/>
      <c r="AF52" s="83"/>
      <c r="AG52" s="83"/>
      <c r="AH52" s="83"/>
      <c r="AI52" s="83"/>
      <c r="AJ52" s="83"/>
      <c r="AK52" s="83"/>
      <c r="AL52" s="83"/>
      <c r="AM52" s="83"/>
      <c r="AN52" s="83"/>
      <c r="AO52" s="83"/>
      <c r="AP52" s="83"/>
      <c r="AQ52" s="83"/>
      <c r="AR52" s="83"/>
      <c r="AS52" s="83"/>
      <c r="AT52" s="83"/>
      <c r="AU52" s="83"/>
      <c r="AV52" s="83"/>
      <c r="AW52" s="83"/>
      <c r="AX52" s="83"/>
      <c r="AY52" s="83"/>
      <c r="AZ52" s="83"/>
      <c r="BA52" s="83"/>
      <c r="BB52" s="83"/>
      <c r="BC52" s="83"/>
      <c r="BD52" s="83"/>
      <c r="BE52" s="83"/>
      <c r="BF52" s="83"/>
      <c r="BG52" s="83"/>
      <c r="BH52" s="83"/>
      <c r="BI52" s="83"/>
      <c r="BJ52" s="83"/>
      <c r="BK52" s="83"/>
      <c r="BL52" s="83"/>
      <c r="BM52" s="83"/>
      <c r="BN52" s="83"/>
      <c r="BO52" s="83"/>
      <c r="BP52" s="83"/>
      <c r="BQ52" s="83"/>
      <c r="BR52" s="83"/>
      <c r="BS52" s="83"/>
      <c r="BT52" s="83"/>
      <c r="BU52" s="83"/>
      <c r="BV52" s="83"/>
      <c r="BW52" s="83"/>
      <c r="BX52" s="83"/>
      <c r="BY52" s="83"/>
      <c r="BZ52" s="83"/>
      <c r="CA52" s="83"/>
      <c r="CB52" s="83"/>
    </row>
    <row r="53" spans="1:80" ht="15" customHeight="1">
      <c r="A53" s="83"/>
      <c r="B53" s="84"/>
      <c r="C53" s="84"/>
      <c r="D53" s="84"/>
      <c r="E53" s="84"/>
      <c r="F53" s="84"/>
      <c r="G53" s="84"/>
      <c r="H53" s="84"/>
      <c r="I53" s="84"/>
      <c r="J53" s="84"/>
      <c r="K53" s="84"/>
      <c r="L53" s="84"/>
      <c r="M53" s="84"/>
      <c r="N53" s="84"/>
      <c r="O53" s="84"/>
      <c r="P53" s="84"/>
      <c r="Q53" s="84"/>
      <c r="R53" s="84"/>
      <c r="S53" s="84"/>
      <c r="T53" s="84"/>
      <c r="U53" s="84"/>
      <c r="V53" s="84"/>
      <c r="W53" s="84"/>
      <c r="X53" s="84"/>
      <c r="Y53" s="84"/>
      <c r="Z53" s="84"/>
      <c r="AA53" s="84"/>
      <c r="AB53" s="84"/>
      <c r="AC53" s="84"/>
      <c r="AD53" s="84"/>
      <c r="AE53" s="84"/>
      <c r="AF53" s="84"/>
      <c r="AG53" s="84"/>
      <c r="AH53" s="84"/>
      <c r="AI53" s="84"/>
      <c r="AJ53" s="84"/>
      <c r="AK53" s="84"/>
      <c r="AL53" s="84"/>
      <c r="AM53" s="84"/>
      <c r="AN53" s="84"/>
      <c r="AO53" s="84"/>
      <c r="AP53" s="84"/>
      <c r="AQ53" s="84"/>
      <c r="AR53" s="84"/>
      <c r="AS53" s="84"/>
      <c r="AT53" s="84"/>
      <c r="AU53" s="83"/>
      <c r="AV53" s="83"/>
      <c r="AW53" s="83"/>
      <c r="AX53" s="83"/>
      <c r="AY53" s="83"/>
      <c r="AZ53" s="83"/>
      <c r="BA53" s="83"/>
      <c r="BB53" s="83"/>
      <c r="BC53" s="83"/>
      <c r="BD53" s="83"/>
      <c r="BE53" s="83"/>
      <c r="BF53" s="83"/>
      <c r="BG53" s="83"/>
      <c r="BH53" s="83"/>
      <c r="BI53" s="83"/>
      <c r="BJ53" s="83"/>
      <c r="BK53" s="83"/>
      <c r="BL53" s="83"/>
      <c r="BM53" s="83"/>
      <c r="BN53" s="83"/>
      <c r="BO53" s="83"/>
      <c r="BP53" s="83"/>
      <c r="BQ53" s="83"/>
      <c r="BR53" s="83"/>
      <c r="BS53" s="83"/>
      <c r="BT53" s="83"/>
      <c r="BU53" s="83"/>
      <c r="BV53" s="83"/>
      <c r="BW53" s="83"/>
      <c r="BX53" s="83"/>
      <c r="BY53" s="83"/>
      <c r="BZ53" s="83"/>
      <c r="CA53" s="83"/>
      <c r="CB53" s="83"/>
    </row>
    <row r="54" spans="1:80" ht="15" customHeight="1">
      <c r="A54" s="83"/>
      <c r="B54" s="84"/>
      <c r="C54" s="84"/>
      <c r="D54" s="84"/>
      <c r="E54" s="84"/>
      <c r="F54" s="84"/>
      <c r="G54" s="84"/>
      <c r="H54" s="84"/>
      <c r="I54" s="84"/>
      <c r="J54" s="84"/>
      <c r="K54" s="84"/>
      <c r="L54" s="84"/>
      <c r="M54" s="84"/>
      <c r="N54" s="84"/>
      <c r="O54" s="84"/>
      <c r="P54" s="84"/>
      <c r="Q54" s="84"/>
      <c r="R54" s="84"/>
      <c r="S54" s="84"/>
      <c r="T54" s="84"/>
      <c r="U54" s="84"/>
      <c r="V54" s="84"/>
      <c r="W54" s="84"/>
      <c r="X54" s="84"/>
      <c r="Y54" s="84"/>
      <c r="Z54" s="84"/>
      <c r="AA54" s="84"/>
      <c r="AB54" s="84"/>
      <c r="AC54" s="84"/>
      <c r="AD54" s="84"/>
      <c r="AE54" s="84"/>
      <c r="AF54" s="84"/>
      <c r="AG54" s="84"/>
      <c r="AH54" s="84"/>
      <c r="AI54" s="84"/>
      <c r="AJ54" s="84"/>
      <c r="AK54" s="84"/>
      <c r="AL54" s="84"/>
      <c r="AM54" s="84"/>
      <c r="AN54" s="84"/>
      <c r="AO54" s="84"/>
      <c r="AP54" s="84"/>
      <c r="AQ54" s="84"/>
      <c r="AR54" s="84"/>
      <c r="AS54" s="84"/>
      <c r="AT54" s="84"/>
      <c r="AU54" s="83"/>
      <c r="AV54" s="83"/>
      <c r="AW54" s="83"/>
      <c r="AX54" s="83"/>
      <c r="AY54" s="83"/>
      <c r="AZ54" s="83"/>
      <c r="BA54" s="83"/>
      <c r="BB54" s="83"/>
      <c r="BC54" s="83"/>
      <c r="BD54" s="83"/>
      <c r="BE54" s="83"/>
      <c r="BF54" s="83"/>
      <c r="BG54" s="83"/>
      <c r="BH54" s="83"/>
      <c r="BI54" s="83"/>
      <c r="BJ54" s="83"/>
      <c r="BK54" s="83"/>
      <c r="BL54" s="83"/>
      <c r="BM54" s="83"/>
      <c r="BN54" s="83"/>
      <c r="BO54" s="83"/>
      <c r="BP54" s="83"/>
      <c r="BQ54" s="83"/>
      <c r="BR54" s="83"/>
      <c r="BS54" s="83"/>
      <c r="BT54" s="83"/>
      <c r="BU54" s="83"/>
      <c r="BV54" s="83"/>
      <c r="BW54" s="83"/>
      <c r="BX54" s="83"/>
      <c r="BY54" s="83"/>
      <c r="BZ54" s="83"/>
      <c r="CA54" s="83"/>
      <c r="CB54" s="83"/>
    </row>
    <row r="55" spans="1:80">
      <c r="A55" s="83"/>
      <c r="B55" s="83"/>
      <c r="C55" s="83"/>
      <c r="D55" s="83"/>
      <c r="E55" s="83"/>
      <c r="F55" s="83"/>
      <c r="G55" s="83"/>
      <c r="H55" s="83"/>
      <c r="I55" s="83"/>
      <c r="J55" s="83"/>
      <c r="K55" s="83"/>
      <c r="L55" s="83"/>
      <c r="M55" s="83"/>
      <c r="N55" s="83"/>
      <c r="O55" s="83"/>
      <c r="P55" s="83"/>
      <c r="Q55" s="83"/>
      <c r="R55" s="83"/>
      <c r="S55" s="83"/>
      <c r="T55" s="83"/>
      <c r="U55" s="83"/>
      <c r="V55" s="83"/>
      <c r="W55" s="83"/>
      <c r="X55" s="83"/>
      <c r="Y55" s="83"/>
      <c r="Z55" s="83"/>
      <c r="AA55" s="83"/>
      <c r="AB55" s="83"/>
      <c r="AC55" s="83"/>
      <c r="AD55" s="83"/>
      <c r="AE55" s="83"/>
      <c r="AF55" s="83"/>
      <c r="AG55" s="83"/>
      <c r="AH55" s="83"/>
      <c r="AI55" s="83"/>
      <c r="AJ55" s="83"/>
      <c r="AK55" s="83"/>
      <c r="AL55" s="83"/>
      <c r="AM55" s="83"/>
      <c r="AN55" s="83"/>
      <c r="AO55" s="83"/>
      <c r="AP55" s="83"/>
      <c r="AQ55" s="83"/>
      <c r="AR55" s="83"/>
      <c r="AS55" s="83"/>
      <c r="AT55" s="83"/>
      <c r="AU55" s="83"/>
      <c r="AV55" s="83"/>
      <c r="AW55" s="83"/>
      <c r="AX55" s="83"/>
      <c r="AY55" s="83"/>
      <c r="AZ55" s="83"/>
      <c r="BA55" s="83"/>
      <c r="BB55" s="83"/>
      <c r="BC55" s="83"/>
      <c r="BD55" s="83"/>
      <c r="BE55" s="83"/>
      <c r="BF55" s="83"/>
      <c r="BG55" s="83"/>
      <c r="BH55" s="83"/>
      <c r="BI55" s="83"/>
      <c r="BJ55" s="83"/>
      <c r="BK55" s="83"/>
      <c r="BL55" s="83"/>
      <c r="BM55" s="83"/>
      <c r="BN55" s="83"/>
      <c r="BO55" s="83"/>
      <c r="BP55" s="83"/>
      <c r="BQ55" s="83"/>
      <c r="BR55" s="83"/>
      <c r="BS55" s="83"/>
      <c r="BT55" s="83"/>
      <c r="BU55" s="83"/>
      <c r="BV55" s="83"/>
      <c r="BW55" s="83"/>
      <c r="BX55" s="83"/>
      <c r="BY55" s="83"/>
      <c r="BZ55" s="83"/>
      <c r="CA55" s="83"/>
      <c r="CB55" s="83"/>
    </row>
    <row r="56" spans="1:80">
      <c r="A56" s="83"/>
      <c r="B56" s="83"/>
      <c r="C56" s="83"/>
      <c r="D56" s="83"/>
      <c r="E56" s="83"/>
      <c r="F56" s="83"/>
      <c r="G56" s="83"/>
      <c r="H56" s="83"/>
      <c r="I56" s="83"/>
      <c r="J56" s="83"/>
      <c r="K56" s="83"/>
      <c r="L56" s="83"/>
      <c r="M56" s="83"/>
      <c r="N56" s="83"/>
      <c r="O56" s="83"/>
      <c r="P56" s="83"/>
      <c r="Q56" s="83"/>
      <c r="R56" s="83"/>
      <c r="S56" s="83"/>
      <c r="T56" s="83"/>
      <c r="U56" s="83"/>
      <c r="V56" s="83"/>
      <c r="W56" s="83"/>
      <c r="X56" s="83"/>
      <c r="Y56" s="83"/>
      <c r="Z56" s="83"/>
      <c r="AA56" s="83"/>
      <c r="AB56" s="83"/>
      <c r="AC56" s="83"/>
      <c r="AD56" s="83"/>
      <c r="AE56" s="83"/>
      <c r="AF56" s="83"/>
      <c r="AG56" s="83"/>
      <c r="AH56" s="83"/>
      <c r="AI56" s="83"/>
      <c r="AJ56" s="83"/>
      <c r="AK56" s="83"/>
      <c r="AL56" s="83"/>
      <c r="AM56" s="83"/>
      <c r="AN56" s="83"/>
      <c r="AO56" s="83"/>
      <c r="AP56" s="83"/>
      <c r="AQ56" s="83"/>
      <c r="AR56" s="83"/>
      <c r="AS56" s="83"/>
      <c r="AT56" s="83"/>
      <c r="AU56" s="83"/>
      <c r="AV56" s="83"/>
      <c r="AW56" s="83"/>
      <c r="AX56" s="83"/>
      <c r="AY56" s="83"/>
      <c r="AZ56" s="83"/>
      <c r="BA56" s="83"/>
      <c r="BB56" s="83"/>
      <c r="BC56" s="83"/>
      <c r="BD56" s="83"/>
      <c r="BE56" s="83"/>
      <c r="BF56" s="83"/>
      <c r="BG56" s="83"/>
      <c r="BH56" s="83"/>
      <c r="BI56" s="83"/>
      <c r="BJ56" s="83"/>
      <c r="BK56" s="83"/>
      <c r="BL56" s="83"/>
      <c r="BM56" s="83"/>
      <c r="BN56" s="83"/>
      <c r="BO56" s="83"/>
      <c r="BP56" s="83"/>
      <c r="BQ56" s="83"/>
      <c r="BR56" s="83"/>
      <c r="BS56" s="83"/>
      <c r="BT56" s="83"/>
      <c r="BU56" s="83"/>
      <c r="BV56" s="83"/>
      <c r="BW56" s="83"/>
      <c r="BX56" s="83"/>
      <c r="BY56" s="83"/>
      <c r="BZ56" s="83"/>
      <c r="CA56" s="83"/>
      <c r="CB56" s="83"/>
    </row>
    <row r="57" spans="1:80">
      <c r="A57" s="83"/>
      <c r="B57" s="83"/>
      <c r="C57" s="83"/>
      <c r="D57" s="83"/>
      <c r="E57" s="83"/>
      <c r="F57" s="83"/>
      <c r="G57" s="83"/>
      <c r="H57" s="83"/>
      <c r="I57" s="83"/>
      <c r="J57" s="83"/>
      <c r="K57" s="83"/>
      <c r="L57" s="83"/>
      <c r="M57" s="83"/>
      <c r="N57" s="83"/>
      <c r="O57" s="83"/>
      <c r="P57" s="83"/>
      <c r="Q57" s="83"/>
      <c r="R57" s="83"/>
      <c r="S57" s="83"/>
      <c r="T57" s="83"/>
      <c r="U57" s="83"/>
      <c r="V57" s="83"/>
      <c r="W57" s="83"/>
      <c r="X57" s="83"/>
      <c r="Y57" s="83"/>
      <c r="Z57" s="83"/>
      <c r="AA57" s="83"/>
      <c r="AB57" s="83"/>
      <c r="AC57" s="83"/>
      <c r="AD57" s="83"/>
      <c r="AE57" s="83"/>
      <c r="AF57" s="83"/>
      <c r="AG57" s="83"/>
      <c r="AH57" s="83"/>
      <c r="AI57" s="83"/>
      <c r="AJ57" s="83"/>
      <c r="AK57" s="83"/>
      <c r="AL57" s="83"/>
      <c r="AM57" s="83"/>
      <c r="AN57" s="83"/>
      <c r="AO57" s="83"/>
      <c r="AP57" s="83"/>
      <c r="AQ57" s="83"/>
      <c r="AR57" s="83"/>
      <c r="AS57" s="83"/>
      <c r="AT57" s="83"/>
      <c r="AU57" s="83"/>
      <c r="AV57" s="83"/>
      <c r="AW57" s="83"/>
      <c r="AX57" s="83"/>
      <c r="AY57" s="83"/>
      <c r="AZ57" s="83"/>
      <c r="BA57" s="83"/>
      <c r="BB57" s="83"/>
      <c r="BC57" s="83"/>
      <c r="BD57" s="83"/>
      <c r="BE57" s="83"/>
      <c r="BF57" s="83"/>
      <c r="BG57" s="83"/>
      <c r="BH57" s="83"/>
      <c r="BI57" s="83"/>
      <c r="BJ57" s="83"/>
      <c r="BK57" s="83"/>
      <c r="BL57" s="83"/>
      <c r="BM57" s="83"/>
      <c r="BN57" s="83"/>
      <c r="BO57" s="83"/>
      <c r="BP57" s="83"/>
      <c r="BQ57" s="83"/>
      <c r="BR57" s="83"/>
      <c r="BS57" s="83"/>
      <c r="BT57" s="83"/>
      <c r="BU57" s="83"/>
      <c r="BV57" s="83"/>
      <c r="BW57" s="83"/>
      <c r="BX57" s="83"/>
      <c r="BY57" s="83"/>
      <c r="BZ57" s="83"/>
      <c r="CA57" s="83"/>
      <c r="CB57" s="83"/>
    </row>
    <row r="58" spans="1:80">
      <c r="A58" s="83"/>
      <c r="B58" s="83"/>
      <c r="C58" s="83"/>
      <c r="D58" s="83"/>
      <c r="E58" s="83"/>
      <c r="F58" s="83"/>
      <c r="G58" s="83"/>
      <c r="H58" s="83"/>
      <c r="I58" s="83"/>
      <c r="J58" s="83"/>
      <c r="K58" s="83"/>
      <c r="L58" s="83"/>
      <c r="M58" s="83"/>
      <c r="N58" s="83"/>
      <c r="O58" s="83"/>
      <c r="P58" s="83"/>
      <c r="Q58" s="83"/>
      <c r="R58" s="83"/>
      <c r="S58" s="83"/>
      <c r="T58" s="83"/>
      <c r="U58" s="83"/>
      <c r="V58" s="83"/>
      <c r="W58" s="83"/>
      <c r="X58" s="83"/>
      <c r="Y58" s="83"/>
      <c r="Z58" s="83"/>
      <c r="AA58" s="83"/>
      <c r="AB58" s="83"/>
      <c r="AC58" s="83"/>
      <c r="AD58" s="83"/>
      <c r="AE58" s="83"/>
      <c r="AF58" s="83"/>
      <c r="AG58" s="83"/>
      <c r="AH58" s="83"/>
      <c r="AI58" s="83"/>
      <c r="AJ58" s="83"/>
      <c r="AK58" s="83"/>
      <c r="AL58" s="83"/>
      <c r="AM58" s="83"/>
      <c r="AN58" s="83"/>
      <c r="AO58" s="83"/>
      <c r="AP58" s="83"/>
      <c r="AQ58" s="83"/>
      <c r="AR58" s="83"/>
      <c r="AS58" s="83"/>
      <c r="AT58" s="83"/>
      <c r="AU58" s="83"/>
      <c r="AV58" s="83"/>
      <c r="AW58" s="83"/>
      <c r="AX58" s="83"/>
      <c r="AY58" s="83"/>
      <c r="AZ58" s="83"/>
      <c r="BA58" s="83"/>
      <c r="BB58" s="83"/>
      <c r="BC58" s="83"/>
      <c r="BD58" s="83"/>
      <c r="BE58" s="83"/>
      <c r="BF58" s="83"/>
      <c r="BG58" s="83"/>
      <c r="BH58" s="83"/>
      <c r="BI58" s="83"/>
      <c r="BJ58" s="83"/>
      <c r="BK58" s="83"/>
      <c r="BL58" s="83"/>
      <c r="BM58" s="83"/>
      <c r="BN58" s="83"/>
      <c r="BO58" s="83"/>
      <c r="BP58" s="83"/>
      <c r="BQ58" s="83"/>
      <c r="BR58" s="83"/>
      <c r="BS58" s="83"/>
      <c r="BT58" s="83"/>
      <c r="BU58" s="83"/>
      <c r="BV58" s="83"/>
      <c r="BW58" s="83"/>
      <c r="BX58" s="83"/>
      <c r="BY58" s="83"/>
      <c r="BZ58" s="83"/>
      <c r="CA58" s="83"/>
      <c r="CB58" s="83"/>
    </row>
    <row r="59" spans="1:80">
      <c r="A59" s="83"/>
      <c r="B59" s="83"/>
      <c r="C59" s="83"/>
      <c r="D59" s="83"/>
      <c r="E59" s="83"/>
      <c r="F59" s="83"/>
      <c r="G59" s="83"/>
      <c r="H59" s="83"/>
      <c r="I59" s="83"/>
      <c r="J59" s="83"/>
      <c r="K59" s="83"/>
      <c r="L59" s="83"/>
      <c r="M59" s="83"/>
      <c r="N59" s="83"/>
      <c r="O59" s="83"/>
      <c r="P59" s="83"/>
      <c r="Q59" s="83"/>
      <c r="R59" s="83"/>
      <c r="S59" s="83"/>
      <c r="T59" s="83"/>
      <c r="U59" s="83"/>
      <c r="V59" s="83"/>
      <c r="W59" s="83"/>
      <c r="X59" s="83"/>
      <c r="Y59" s="83"/>
      <c r="Z59" s="83"/>
      <c r="AA59" s="83"/>
      <c r="AB59" s="83"/>
      <c r="AC59" s="83"/>
      <c r="AD59" s="83"/>
      <c r="AE59" s="83"/>
      <c r="AF59" s="83"/>
      <c r="AG59" s="83"/>
      <c r="AH59" s="83"/>
      <c r="AI59" s="83"/>
      <c r="AJ59" s="83"/>
      <c r="AK59" s="83"/>
      <c r="AL59" s="83"/>
      <c r="AM59" s="83"/>
      <c r="AN59" s="83"/>
      <c r="AO59" s="83"/>
      <c r="AP59" s="83"/>
      <c r="AQ59" s="83"/>
      <c r="AR59" s="83"/>
      <c r="AS59" s="83"/>
      <c r="AT59" s="83"/>
      <c r="AU59" s="83"/>
      <c r="AV59" s="83"/>
      <c r="AW59" s="83"/>
      <c r="AX59" s="83"/>
      <c r="AY59" s="83"/>
      <c r="AZ59" s="83"/>
      <c r="BA59" s="83"/>
      <c r="BB59" s="83"/>
      <c r="BC59" s="83"/>
      <c r="BD59" s="83"/>
      <c r="BE59" s="83"/>
      <c r="BF59" s="83"/>
      <c r="BG59" s="83"/>
      <c r="BH59" s="83"/>
      <c r="BI59" s="83"/>
      <c r="BJ59" s="83"/>
      <c r="BK59" s="83"/>
      <c r="BL59" s="83"/>
      <c r="BM59" s="83"/>
      <c r="BN59" s="83"/>
      <c r="BO59" s="83"/>
      <c r="BP59" s="83"/>
      <c r="BQ59" s="83"/>
      <c r="BR59" s="83"/>
      <c r="BS59" s="83"/>
      <c r="BT59" s="83"/>
      <c r="BU59" s="83"/>
      <c r="BV59" s="83"/>
      <c r="BW59" s="83"/>
      <c r="BX59" s="83"/>
      <c r="BY59" s="83"/>
      <c r="BZ59" s="83"/>
      <c r="CA59" s="83"/>
      <c r="CB59" s="83"/>
    </row>
    <row r="60" spans="1:80">
      <c r="A60" s="83"/>
      <c r="B60" s="83"/>
      <c r="C60" s="83"/>
      <c r="D60" s="83"/>
      <c r="E60" s="83"/>
      <c r="F60" s="83"/>
      <c r="G60" s="83"/>
      <c r="H60" s="83"/>
      <c r="I60" s="83"/>
      <c r="J60" s="83"/>
      <c r="K60" s="83"/>
      <c r="L60" s="83"/>
      <c r="M60" s="83"/>
      <c r="N60" s="83"/>
      <c r="O60" s="83"/>
      <c r="P60" s="83"/>
      <c r="Q60" s="83"/>
      <c r="R60" s="83"/>
      <c r="S60" s="83"/>
      <c r="T60" s="83"/>
      <c r="U60" s="83"/>
      <c r="V60" s="83"/>
      <c r="W60" s="83"/>
      <c r="X60" s="83"/>
      <c r="Y60" s="83"/>
      <c r="Z60" s="83"/>
      <c r="AA60" s="83"/>
      <c r="AB60" s="83"/>
      <c r="AC60" s="83"/>
      <c r="AD60" s="83"/>
      <c r="AE60" s="83"/>
      <c r="AF60" s="83"/>
      <c r="AG60" s="83"/>
      <c r="AH60" s="83"/>
      <c r="AI60" s="83"/>
      <c r="AJ60" s="83"/>
      <c r="AK60" s="83"/>
      <c r="AL60" s="83"/>
      <c r="AM60" s="83"/>
      <c r="AN60" s="83"/>
      <c r="AO60" s="83"/>
      <c r="AP60" s="83"/>
      <c r="AQ60" s="83"/>
      <c r="AR60" s="83"/>
      <c r="AS60" s="83"/>
      <c r="AT60" s="83"/>
      <c r="AU60" s="83"/>
      <c r="AV60" s="83"/>
      <c r="AW60" s="83"/>
      <c r="AX60" s="83"/>
      <c r="AY60" s="83"/>
      <c r="AZ60" s="83"/>
      <c r="BA60" s="83"/>
      <c r="BB60" s="83"/>
      <c r="BC60" s="83"/>
      <c r="BD60" s="83"/>
      <c r="BE60" s="83"/>
      <c r="BF60" s="83"/>
      <c r="BG60" s="83"/>
      <c r="BH60" s="83"/>
      <c r="BI60" s="83"/>
      <c r="BJ60" s="83"/>
      <c r="BK60" s="83"/>
      <c r="BL60" s="83"/>
      <c r="BM60" s="83"/>
      <c r="BN60" s="83"/>
      <c r="BO60" s="83"/>
      <c r="BP60" s="83"/>
      <c r="BQ60" s="83"/>
      <c r="BR60" s="83"/>
      <c r="BS60" s="83"/>
      <c r="BT60" s="83"/>
      <c r="BU60" s="83"/>
      <c r="BV60" s="83"/>
      <c r="BW60" s="83"/>
      <c r="BX60" s="83"/>
      <c r="BY60" s="83"/>
      <c r="BZ60" s="83"/>
      <c r="CA60" s="83"/>
      <c r="CB60" s="83"/>
    </row>
    <row r="61" spans="1:80">
      <c r="A61" s="83"/>
      <c r="B61" s="83"/>
      <c r="C61" s="83"/>
      <c r="D61" s="83"/>
      <c r="E61" s="83"/>
      <c r="F61" s="83"/>
      <c r="G61" s="83"/>
      <c r="H61" s="83"/>
      <c r="I61" s="83"/>
      <c r="J61" s="83"/>
      <c r="K61" s="83"/>
      <c r="L61" s="83"/>
      <c r="M61" s="83"/>
      <c r="N61" s="83"/>
      <c r="O61" s="83"/>
      <c r="P61" s="83"/>
      <c r="Q61" s="83"/>
      <c r="R61" s="83"/>
      <c r="S61" s="83"/>
      <c r="T61" s="83"/>
      <c r="U61" s="83"/>
      <c r="V61" s="83"/>
      <c r="W61" s="83"/>
      <c r="X61" s="83"/>
      <c r="Y61" s="83"/>
      <c r="Z61" s="83"/>
      <c r="AA61" s="83"/>
      <c r="AB61" s="83"/>
      <c r="AC61" s="83"/>
      <c r="AD61" s="83"/>
      <c r="AE61" s="83"/>
      <c r="AF61" s="83"/>
      <c r="AG61" s="83"/>
      <c r="AH61" s="83"/>
      <c r="AI61" s="83"/>
      <c r="AJ61" s="83"/>
      <c r="AK61" s="83"/>
      <c r="AL61" s="83"/>
      <c r="AM61" s="83"/>
      <c r="AN61" s="83"/>
      <c r="AO61" s="83"/>
      <c r="AP61" s="83"/>
      <c r="AQ61" s="83"/>
      <c r="AR61" s="83"/>
      <c r="AS61" s="83"/>
      <c r="AT61" s="83"/>
      <c r="AU61" s="83"/>
      <c r="AV61" s="83"/>
      <c r="AW61" s="83"/>
      <c r="AX61" s="83"/>
      <c r="AY61" s="83"/>
      <c r="AZ61" s="83"/>
      <c r="BA61" s="83"/>
      <c r="BB61" s="83"/>
      <c r="BC61" s="83"/>
      <c r="BD61" s="83"/>
      <c r="BE61" s="83"/>
      <c r="BF61" s="83"/>
      <c r="BG61" s="83"/>
      <c r="BH61" s="83"/>
      <c r="BI61" s="83"/>
      <c r="BJ61" s="83"/>
      <c r="BK61" s="83"/>
      <c r="BL61" s="83"/>
      <c r="BM61" s="83"/>
      <c r="BN61" s="83"/>
      <c r="BO61" s="83"/>
      <c r="BP61" s="83"/>
      <c r="BQ61" s="83"/>
      <c r="BR61" s="83"/>
      <c r="BS61" s="83"/>
      <c r="BT61" s="83"/>
      <c r="BU61" s="83"/>
      <c r="BV61" s="83"/>
      <c r="BW61" s="83"/>
      <c r="BX61" s="83"/>
      <c r="BY61" s="83"/>
      <c r="BZ61" s="83"/>
      <c r="CA61" s="83"/>
      <c r="CB61" s="83"/>
    </row>
    <row r="62" spans="1:80">
      <c r="A62" s="83"/>
      <c r="B62" s="83"/>
      <c r="C62" s="83"/>
      <c r="D62" s="83"/>
      <c r="E62" s="83"/>
      <c r="F62" s="83"/>
      <c r="G62" s="83"/>
      <c r="H62" s="83"/>
      <c r="I62" s="83"/>
      <c r="J62" s="83"/>
      <c r="K62" s="83"/>
      <c r="L62" s="83"/>
      <c r="M62" s="83"/>
      <c r="N62" s="83"/>
      <c r="O62" s="83"/>
      <c r="P62" s="83"/>
      <c r="Q62" s="83"/>
      <c r="R62" s="83"/>
      <c r="S62" s="83"/>
      <c r="T62" s="83"/>
      <c r="U62" s="83"/>
      <c r="V62" s="83"/>
      <c r="W62" s="83"/>
      <c r="X62" s="83"/>
      <c r="Y62" s="83"/>
      <c r="Z62" s="83"/>
      <c r="AA62" s="83"/>
      <c r="AB62" s="83"/>
      <c r="AC62" s="83"/>
      <c r="AD62" s="83"/>
      <c r="AE62" s="83"/>
      <c r="AF62" s="83"/>
      <c r="AG62" s="83"/>
      <c r="AH62" s="83"/>
      <c r="AI62" s="83"/>
      <c r="AJ62" s="83"/>
      <c r="AK62" s="83"/>
      <c r="AL62" s="83"/>
      <c r="AM62" s="83"/>
      <c r="AN62" s="83"/>
      <c r="AO62" s="83"/>
      <c r="AP62" s="83"/>
      <c r="AQ62" s="83"/>
      <c r="AR62" s="83"/>
      <c r="AS62" s="83"/>
      <c r="AT62" s="83"/>
      <c r="AU62" s="83"/>
      <c r="AV62" s="83"/>
      <c r="AW62" s="83"/>
      <c r="AX62" s="83"/>
      <c r="AY62" s="83"/>
      <c r="AZ62" s="83"/>
      <c r="BA62" s="83"/>
      <c r="BB62" s="83"/>
      <c r="BC62" s="83"/>
      <c r="BD62" s="83"/>
      <c r="BE62" s="83"/>
      <c r="BF62" s="83"/>
      <c r="BG62" s="83"/>
      <c r="BH62" s="83"/>
      <c r="BI62" s="83"/>
      <c r="BJ62" s="83"/>
      <c r="BK62" s="83"/>
      <c r="BL62" s="83"/>
      <c r="BM62" s="83"/>
      <c r="BN62" s="83"/>
      <c r="BO62" s="83"/>
      <c r="BP62" s="83"/>
      <c r="BQ62" s="83"/>
      <c r="BR62" s="83"/>
      <c r="BS62" s="83"/>
      <c r="BT62" s="83"/>
      <c r="BU62" s="83"/>
      <c r="BV62" s="83"/>
      <c r="BW62" s="83"/>
      <c r="BX62" s="83"/>
      <c r="BY62" s="83"/>
      <c r="BZ62" s="83"/>
      <c r="CA62" s="83"/>
      <c r="CB62" s="83"/>
    </row>
    <row r="63" spans="1:80">
      <c r="A63" s="83"/>
      <c r="B63" s="83"/>
      <c r="C63" s="83"/>
      <c r="D63" s="83"/>
      <c r="E63" s="83"/>
      <c r="F63" s="83"/>
      <c r="G63" s="83"/>
      <c r="H63" s="83"/>
      <c r="I63" s="83"/>
      <c r="J63" s="83"/>
      <c r="K63" s="83"/>
      <c r="L63" s="83"/>
      <c r="M63" s="83"/>
      <c r="N63" s="83"/>
      <c r="O63" s="83"/>
      <c r="P63" s="83"/>
      <c r="Q63" s="83"/>
      <c r="R63" s="83"/>
      <c r="S63" s="83"/>
      <c r="T63" s="83"/>
      <c r="U63" s="83"/>
      <c r="V63" s="83"/>
      <c r="W63" s="83"/>
      <c r="X63" s="83"/>
      <c r="Y63" s="83"/>
      <c r="Z63" s="83"/>
      <c r="AA63" s="83"/>
      <c r="AB63" s="83"/>
      <c r="AC63" s="83"/>
      <c r="AD63" s="83"/>
      <c r="AE63" s="83"/>
      <c r="AF63" s="83"/>
      <c r="AG63" s="83"/>
      <c r="AH63" s="83"/>
      <c r="AI63" s="83"/>
      <c r="AJ63" s="83"/>
      <c r="AK63" s="83"/>
      <c r="AL63" s="83"/>
      <c r="AM63" s="83"/>
      <c r="AN63" s="83"/>
      <c r="AO63" s="83"/>
      <c r="AP63" s="83"/>
      <c r="AQ63" s="83"/>
      <c r="AR63" s="83"/>
      <c r="AS63" s="83"/>
      <c r="AT63" s="83"/>
      <c r="AU63" s="83"/>
      <c r="AV63" s="83"/>
      <c r="AW63" s="83"/>
      <c r="AX63" s="83"/>
      <c r="AY63" s="83"/>
      <c r="AZ63" s="83"/>
      <c r="BA63" s="83"/>
      <c r="BB63" s="83"/>
      <c r="BC63" s="83"/>
      <c r="BD63" s="83"/>
      <c r="BE63" s="83"/>
      <c r="BF63" s="83"/>
      <c r="BG63" s="83"/>
      <c r="BH63" s="83"/>
      <c r="BI63" s="83"/>
      <c r="BJ63" s="83"/>
      <c r="BK63" s="83"/>
      <c r="BL63" s="83"/>
      <c r="BM63" s="83"/>
      <c r="BN63" s="83"/>
      <c r="BO63" s="83"/>
      <c r="BP63" s="83"/>
      <c r="BQ63" s="83"/>
      <c r="BR63" s="83"/>
      <c r="BS63" s="83"/>
      <c r="BT63" s="83"/>
      <c r="BU63" s="83"/>
      <c r="BV63" s="83"/>
      <c r="BW63" s="83"/>
      <c r="BX63" s="83"/>
      <c r="BY63" s="83"/>
      <c r="BZ63" s="83"/>
      <c r="CA63" s="83"/>
      <c r="CB63" s="83"/>
    </row>
    <row r="64" spans="1:80">
      <c r="A64" s="83"/>
      <c r="B64" s="83"/>
      <c r="C64" s="83"/>
      <c r="D64" s="83"/>
      <c r="E64" s="83"/>
      <c r="F64" s="83"/>
      <c r="G64" s="83"/>
      <c r="H64" s="83"/>
      <c r="I64" s="83"/>
      <c r="J64" s="83"/>
      <c r="K64" s="83"/>
      <c r="L64" s="83"/>
      <c r="M64" s="83"/>
      <c r="N64" s="83"/>
      <c r="O64" s="83"/>
      <c r="P64" s="83"/>
      <c r="Q64" s="83"/>
      <c r="R64" s="83"/>
      <c r="S64" s="83"/>
      <c r="T64" s="83"/>
      <c r="U64" s="83"/>
      <c r="V64" s="83"/>
      <c r="W64" s="83"/>
      <c r="X64" s="83"/>
      <c r="Y64" s="83"/>
      <c r="Z64" s="83"/>
      <c r="AA64" s="83"/>
      <c r="AB64" s="83"/>
      <c r="AC64" s="83"/>
      <c r="AD64" s="83"/>
      <c r="AE64" s="83"/>
      <c r="AF64" s="83"/>
      <c r="AG64" s="83"/>
      <c r="AH64" s="83"/>
      <c r="AI64" s="83"/>
      <c r="AJ64" s="83"/>
      <c r="AK64" s="83"/>
      <c r="AL64" s="83"/>
      <c r="AM64" s="83"/>
      <c r="AN64" s="83"/>
      <c r="AO64" s="83"/>
      <c r="AP64" s="83"/>
      <c r="AQ64" s="83"/>
      <c r="AR64" s="83"/>
      <c r="AS64" s="83"/>
      <c r="AT64" s="83"/>
      <c r="AU64" s="83"/>
      <c r="AV64" s="83"/>
      <c r="AW64" s="83"/>
      <c r="AX64" s="83"/>
      <c r="AY64" s="83"/>
      <c r="AZ64" s="83"/>
      <c r="BA64" s="83"/>
      <c r="BB64" s="83"/>
      <c r="BC64" s="83"/>
      <c r="BD64" s="83"/>
      <c r="BE64" s="83"/>
      <c r="BF64" s="83"/>
      <c r="BG64" s="83"/>
      <c r="BH64" s="83"/>
      <c r="BI64" s="83"/>
      <c r="BJ64" s="83"/>
      <c r="BK64" s="83"/>
      <c r="BL64" s="83"/>
      <c r="BM64" s="83"/>
      <c r="BN64" s="83"/>
      <c r="BO64" s="83"/>
      <c r="BP64" s="83"/>
      <c r="BQ64" s="83"/>
      <c r="BR64" s="83"/>
      <c r="BS64" s="83"/>
      <c r="BT64" s="83"/>
      <c r="BU64" s="83"/>
      <c r="BV64" s="83"/>
      <c r="BW64" s="83"/>
      <c r="BX64" s="83"/>
      <c r="BY64" s="83"/>
      <c r="BZ64" s="83"/>
      <c r="CA64" s="83"/>
      <c r="CB64" s="83"/>
    </row>
    <row r="65" spans="1:80">
      <c r="A65" s="83"/>
      <c r="B65" s="83"/>
      <c r="C65" s="83"/>
      <c r="D65" s="83"/>
      <c r="E65" s="83"/>
      <c r="F65" s="83"/>
      <c r="G65" s="83"/>
      <c r="H65" s="83"/>
      <c r="I65" s="83"/>
      <c r="J65" s="83"/>
      <c r="K65" s="83"/>
      <c r="L65" s="83"/>
      <c r="M65" s="83"/>
      <c r="N65" s="83"/>
      <c r="O65" s="83"/>
      <c r="P65" s="83"/>
      <c r="Q65" s="83"/>
      <c r="R65" s="83"/>
      <c r="S65" s="83"/>
      <c r="T65" s="83"/>
      <c r="U65" s="83"/>
      <c r="V65" s="83"/>
      <c r="W65" s="83"/>
      <c r="X65" s="83"/>
      <c r="Y65" s="83"/>
      <c r="Z65" s="83"/>
      <c r="AA65" s="83"/>
      <c r="AB65" s="83"/>
      <c r="AC65" s="83"/>
      <c r="AD65" s="83"/>
      <c r="AE65" s="83"/>
      <c r="AF65" s="83"/>
      <c r="AG65" s="83"/>
      <c r="AH65" s="83"/>
      <c r="AI65" s="83"/>
      <c r="AJ65" s="83"/>
      <c r="AK65" s="83"/>
      <c r="AL65" s="83"/>
      <c r="AM65" s="83"/>
      <c r="AN65" s="83"/>
      <c r="AO65" s="83"/>
      <c r="AP65" s="83"/>
      <c r="AQ65" s="83"/>
      <c r="AR65" s="83"/>
      <c r="AS65" s="83"/>
      <c r="AT65" s="83"/>
      <c r="AU65" s="83"/>
      <c r="AV65" s="83"/>
      <c r="AW65" s="83"/>
      <c r="AX65" s="83"/>
      <c r="AY65" s="83"/>
      <c r="AZ65" s="83"/>
      <c r="BA65" s="83"/>
      <c r="BB65" s="83"/>
      <c r="BC65" s="83"/>
      <c r="BD65" s="83"/>
      <c r="BE65" s="83"/>
      <c r="BF65" s="83"/>
      <c r="BG65" s="83"/>
      <c r="BH65" s="83"/>
      <c r="BI65" s="83"/>
      <c r="BJ65" s="83"/>
      <c r="BK65" s="83"/>
      <c r="BL65" s="83"/>
      <c r="BM65" s="83"/>
      <c r="BN65" s="83"/>
      <c r="BO65" s="83"/>
      <c r="BP65" s="83"/>
      <c r="BQ65" s="83"/>
      <c r="BR65" s="83"/>
      <c r="BS65" s="83"/>
      <c r="BT65" s="83"/>
      <c r="BU65" s="83"/>
      <c r="BV65" s="83"/>
      <c r="BW65" s="83"/>
      <c r="BX65" s="83"/>
      <c r="BY65" s="83"/>
      <c r="BZ65" s="83"/>
      <c r="CA65" s="83"/>
      <c r="CB65" s="83"/>
    </row>
    <row r="66" spans="1:80">
      <c r="A66" s="83"/>
      <c r="B66" s="83"/>
      <c r="C66" s="83"/>
      <c r="D66" s="83"/>
      <c r="E66" s="83"/>
      <c r="F66" s="83"/>
      <c r="G66" s="83"/>
      <c r="H66" s="83"/>
      <c r="I66" s="83"/>
      <c r="J66" s="83"/>
      <c r="K66" s="83"/>
      <c r="L66" s="83"/>
      <c r="M66" s="83"/>
      <c r="N66" s="83"/>
      <c r="O66" s="83"/>
      <c r="P66" s="83"/>
      <c r="Q66" s="83"/>
      <c r="R66" s="83"/>
      <c r="S66" s="83"/>
      <c r="T66" s="83"/>
      <c r="U66" s="83"/>
      <c r="V66" s="83"/>
      <c r="W66" s="83"/>
      <c r="X66" s="83"/>
      <c r="Y66" s="83"/>
      <c r="Z66" s="83"/>
      <c r="AA66" s="83"/>
      <c r="AB66" s="83"/>
      <c r="AC66" s="83"/>
      <c r="AD66" s="83"/>
      <c r="AE66" s="83"/>
      <c r="AF66" s="83"/>
      <c r="AG66" s="83"/>
      <c r="AH66" s="83"/>
      <c r="AI66" s="83"/>
      <c r="AJ66" s="83"/>
      <c r="AK66" s="83"/>
      <c r="AL66" s="83"/>
      <c r="AM66" s="83"/>
      <c r="AN66" s="83"/>
      <c r="AO66" s="83"/>
      <c r="AP66" s="83"/>
      <c r="AQ66" s="83"/>
      <c r="AR66" s="83"/>
      <c r="AS66" s="83"/>
      <c r="AT66" s="83"/>
      <c r="AU66" s="83"/>
      <c r="AV66" s="83"/>
      <c r="AW66" s="83"/>
      <c r="AX66" s="83"/>
      <c r="AY66" s="83"/>
      <c r="AZ66" s="83"/>
      <c r="BA66" s="83"/>
      <c r="BB66" s="83"/>
      <c r="BC66" s="83"/>
      <c r="BD66" s="83"/>
      <c r="BE66" s="83"/>
      <c r="BF66" s="83"/>
      <c r="BG66" s="83"/>
      <c r="BH66" s="83"/>
      <c r="BI66" s="83"/>
      <c r="BJ66" s="83"/>
      <c r="BK66" s="83"/>
      <c r="BL66" s="83"/>
      <c r="BM66" s="83"/>
      <c r="BN66" s="83"/>
      <c r="BO66" s="83"/>
      <c r="BP66" s="83"/>
      <c r="BQ66" s="83"/>
      <c r="BR66" s="83"/>
      <c r="BS66" s="83"/>
      <c r="BT66" s="83"/>
      <c r="BU66" s="83"/>
      <c r="BV66" s="83"/>
      <c r="BW66" s="83"/>
      <c r="BX66" s="83"/>
      <c r="BY66" s="83"/>
      <c r="BZ66" s="83"/>
      <c r="CA66" s="83"/>
      <c r="CB66" s="83"/>
    </row>
    <row r="67" spans="1:80">
      <c r="A67" s="83"/>
      <c r="B67" s="83"/>
      <c r="C67" s="83"/>
      <c r="D67" s="83"/>
      <c r="E67" s="83"/>
      <c r="F67" s="83"/>
      <c r="G67" s="83"/>
      <c r="H67" s="83"/>
      <c r="I67" s="83"/>
      <c r="J67" s="83"/>
      <c r="K67" s="83"/>
      <c r="L67" s="83"/>
      <c r="M67" s="83"/>
      <c r="N67" s="83"/>
      <c r="O67" s="83"/>
      <c r="P67" s="83"/>
      <c r="Q67" s="83"/>
      <c r="R67" s="83"/>
      <c r="S67" s="83"/>
      <c r="T67" s="83"/>
      <c r="U67" s="83"/>
      <c r="V67" s="83"/>
      <c r="W67" s="83"/>
      <c r="X67" s="83"/>
      <c r="Y67" s="83"/>
      <c r="Z67" s="83"/>
      <c r="AA67" s="83"/>
      <c r="AB67" s="83"/>
      <c r="AC67" s="83"/>
      <c r="AD67" s="83"/>
      <c r="AE67" s="83"/>
      <c r="AF67" s="83"/>
      <c r="AG67" s="83"/>
      <c r="AH67" s="83"/>
      <c r="AI67" s="83"/>
      <c r="AJ67" s="83"/>
      <c r="AK67" s="83"/>
      <c r="AL67" s="83"/>
      <c r="AM67" s="83"/>
      <c r="AN67" s="83"/>
      <c r="AO67" s="83"/>
      <c r="AP67" s="83"/>
      <c r="AQ67" s="83"/>
      <c r="AR67" s="83"/>
      <c r="AS67" s="83"/>
      <c r="AT67" s="83"/>
      <c r="AU67" s="83"/>
      <c r="AV67" s="83"/>
      <c r="AW67" s="83"/>
      <c r="AX67" s="83"/>
      <c r="AY67" s="83"/>
      <c r="AZ67" s="83"/>
      <c r="BA67" s="83"/>
      <c r="BB67" s="83"/>
      <c r="BC67" s="83"/>
      <c r="BD67" s="83"/>
      <c r="BE67" s="83"/>
      <c r="BF67" s="83"/>
      <c r="BG67" s="83"/>
      <c r="BH67" s="83"/>
      <c r="BI67" s="83"/>
      <c r="BJ67" s="83"/>
      <c r="BK67" s="83"/>
      <c r="BL67" s="83"/>
      <c r="BM67" s="83"/>
      <c r="BN67" s="83"/>
      <c r="BO67" s="83"/>
      <c r="BP67" s="83"/>
      <c r="BQ67" s="83"/>
      <c r="BR67" s="83"/>
      <c r="BS67" s="83"/>
      <c r="BT67" s="83"/>
      <c r="BU67" s="83"/>
      <c r="BV67" s="83"/>
      <c r="BW67" s="83"/>
      <c r="BX67" s="83"/>
      <c r="BY67" s="83"/>
      <c r="BZ67" s="83"/>
      <c r="CA67" s="83"/>
      <c r="CB67" s="83"/>
    </row>
    <row r="68" spans="1:80">
      <c r="A68" s="83"/>
      <c r="B68" s="83"/>
      <c r="C68" s="83"/>
      <c r="D68" s="83"/>
      <c r="E68" s="83"/>
      <c r="F68" s="83"/>
      <c r="G68" s="83"/>
      <c r="H68" s="83"/>
      <c r="I68" s="83"/>
      <c r="J68" s="83"/>
      <c r="K68" s="83"/>
      <c r="L68" s="83"/>
      <c r="M68" s="83"/>
      <c r="N68" s="83"/>
      <c r="O68" s="83"/>
      <c r="P68" s="83"/>
      <c r="Q68" s="83"/>
      <c r="R68" s="83"/>
      <c r="S68" s="83"/>
      <c r="T68" s="83"/>
      <c r="U68" s="83"/>
      <c r="V68" s="83"/>
      <c r="W68" s="83"/>
      <c r="X68" s="83"/>
      <c r="Y68" s="83"/>
      <c r="Z68" s="83"/>
      <c r="AA68" s="83"/>
      <c r="AB68" s="83"/>
      <c r="AC68" s="83"/>
      <c r="AD68" s="83"/>
      <c r="AE68" s="83"/>
      <c r="AF68" s="83"/>
      <c r="AG68" s="83"/>
      <c r="AH68" s="83"/>
      <c r="AI68" s="83"/>
      <c r="AJ68" s="83"/>
      <c r="AK68" s="83"/>
      <c r="AL68" s="83"/>
      <c r="AM68" s="83"/>
      <c r="AN68" s="83"/>
      <c r="AO68" s="83"/>
      <c r="AP68" s="83"/>
      <c r="AQ68" s="83"/>
      <c r="AR68" s="83"/>
      <c r="AS68" s="83"/>
      <c r="AT68" s="83"/>
      <c r="AU68" s="83"/>
      <c r="AV68" s="83"/>
      <c r="AW68" s="83"/>
      <c r="AX68" s="83"/>
      <c r="AY68" s="83"/>
      <c r="AZ68" s="83"/>
      <c r="BA68" s="83"/>
      <c r="BB68" s="83"/>
      <c r="BC68" s="83"/>
      <c r="BD68" s="83"/>
      <c r="BE68" s="83"/>
      <c r="BF68" s="83"/>
      <c r="BG68" s="83"/>
      <c r="BH68" s="83"/>
      <c r="BI68" s="83"/>
      <c r="BJ68" s="83"/>
      <c r="BK68" s="83"/>
      <c r="BL68" s="83"/>
      <c r="BM68" s="83"/>
      <c r="BN68" s="83"/>
      <c r="BO68" s="83"/>
      <c r="BP68" s="83"/>
      <c r="BQ68" s="83"/>
      <c r="BR68" s="83"/>
      <c r="BS68" s="83"/>
      <c r="BT68" s="83"/>
      <c r="BU68" s="83"/>
      <c r="BV68" s="83"/>
      <c r="BW68" s="83"/>
      <c r="BX68" s="83"/>
      <c r="BY68" s="83"/>
      <c r="BZ68" s="83"/>
      <c r="CA68" s="83"/>
      <c r="CB68" s="83"/>
    </row>
    <row r="69" spans="1:80">
      <c r="A69" s="83"/>
      <c r="B69" s="83"/>
      <c r="C69" s="83"/>
      <c r="D69" s="83"/>
      <c r="E69" s="83"/>
      <c r="F69" s="83"/>
      <c r="G69" s="83"/>
      <c r="H69" s="83"/>
      <c r="I69" s="83"/>
      <c r="J69" s="83"/>
      <c r="K69" s="83"/>
      <c r="L69" s="83"/>
      <c r="M69" s="83"/>
      <c r="N69" s="83"/>
      <c r="O69" s="83"/>
      <c r="P69" s="83"/>
      <c r="Q69" s="83"/>
      <c r="R69" s="83"/>
      <c r="S69" s="83"/>
      <c r="T69" s="83"/>
      <c r="U69" s="83"/>
      <c r="V69" s="83"/>
      <c r="W69" s="83"/>
      <c r="X69" s="83"/>
      <c r="Y69" s="83"/>
      <c r="Z69" s="83"/>
      <c r="AA69" s="83"/>
      <c r="AB69" s="83"/>
      <c r="AC69" s="83"/>
      <c r="AD69" s="83"/>
      <c r="AE69" s="83"/>
      <c r="AF69" s="83"/>
      <c r="AG69" s="83"/>
      <c r="AH69" s="83"/>
      <c r="AI69" s="83"/>
      <c r="AJ69" s="83"/>
      <c r="AK69" s="83"/>
      <c r="AL69" s="83"/>
      <c r="AM69" s="83"/>
      <c r="AN69" s="83"/>
      <c r="AO69" s="83"/>
      <c r="AP69" s="83"/>
      <c r="AQ69" s="83"/>
      <c r="AR69" s="83"/>
      <c r="AS69" s="83"/>
      <c r="AT69" s="83"/>
      <c r="AU69" s="83"/>
      <c r="AV69" s="83"/>
      <c r="AW69" s="83"/>
      <c r="AX69" s="83"/>
      <c r="AY69" s="83"/>
      <c r="AZ69" s="83"/>
      <c r="BA69" s="83"/>
      <c r="BB69" s="83"/>
      <c r="BC69" s="83"/>
      <c r="BD69" s="83"/>
      <c r="BE69" s="83"/>
      <c r="BF69" s="83"/>
      <c r="BG69" s="83"/>
      <c r="BH69" s="83"/>
      <c r="BI69" s="83"/>
      <c r="BJ69" s="83"/>
      <c r="BK69" s="83"/>
      <c r="BL69" s="83"/>
      <c r="BM69" s="83"/>
      <c r="BN69" s="83"/>
      <c r="BO69" s="83"/>
      <c r="BP69" s="83"/>
      <c r="BQ69" s="83"/>
      <c r="BR69" s="83"/>
      <c r="BS69" s="83"/>
      <c r="BT69" s="83"/>
      <c r="BU69" s="83"/>
      <c r="BV69" s="83"/>
      <c r="BW69" s="83"/>
      <c r="BX69" s="83"/>
      <c r="BY69" s="83"/>
      <c r="BZ69" s="83"/>
      <c r="CA69" s="83"/>
      <c r="CB69" s="83"/>
    </row>
    <row r="70" spans="1:80">
      <c r="A70" s="83"/>
      <c r="B70" s="83"/>
      <c r="C70" s="83"/>
      <c r="D70" s="83"/>
      <c r="E70" s="83"/>
      <c r="F70" s="83"/>
      <c r="G70" s="83"/>
      <c r="H70" s="83"/>
      <c r="I70" s="83"/>
      <c r="J70" s="83"/>
      <c r="K70" s="83"/>
      <c r="L70" s="83"/>
      <c r="M70" s="83"/>
      <c r="N70" s="83"/>
      <c r="O70" s="83"/>
      <c r="P70" s="83"/>
      <c r="Q70" s="83"/>
      <c r="R70" s="83"/>
      <c r="S70" s="83"/>
      <c r="T70" s="83"/>
      <c r="U70" s="83"/>
      <c r="V70" s="83"/>
      <c r="W70" s="83"/>
      <c r="X70" s="83"/>
      <c r="Y70" s="83"/>
      <c r="Z70" s="83"/>
      <c r="AA70" s="83"/>
      <c r="AB70" s="83"/>
      <c r="AC70" s="83"/>
      <c r="AD70" s="83"/>
      <c r="AE70" s="83"/>
      <c r="AF70" s="83"/>
      <c r="AG70" s="83"/>
      <c r="AH70" s="83"/>
      <c r="AI70" s="83"/>
      <c r="AJ70" s="83"/>
      <c r="AK70" s="83"/>
      <c r="AL70" s="83"/>
      <c r="AM70" s="83"/>
      <c r="AN70" s="83"/>
      <c r="AO70" s="83"/>
      <c r="AP70" s="83"/>
      <c r="AQ70" s="83"/>
      <c r="AR70" s="83"/>
      <c r="AS70" s="83"/>
      <c r="AT70" s="83"/>
      <c r="AU70" s="83"/>
      <c r="AV70" s="83"/>
      <c r="AW70" s="83"/>
      <c r="AX70" s="83"/>
      <c r="AY70" s="83"/>
      <c r="AZ70" s="83"/>
      <c r="BA70" s="83"/>
      <c r="BB70" s="83"/>
      <c r="BC70" s="83"/>
      <c r="BD70" s="83"/>
      <c r="BE70" s="83"/>
      <c r="BF70" s="83"/>
      <c r="BG70" s="83"/>
      <c r="BH70" s="83"/>
      <c r="BI70" s="83"/>
      <c r="BJ70" s="83"/>
      <c r="BK70" s="83"/>
      <c r="BL70" s="83"/>
      <c r="BM70" s="83"/>
      <c r="BN70" s="83"/>
      <c r="BO70" s="83"/>
      <c r="BP70" s="83"/>
      <c r="BQ70" s="83"/>
      <c r="BR70" s="83"/>
      <c r="BS70" s="83"/>
      <c r="BT70" s="83"/>
      <c r="BU70" s="83"/>
      <c r="BV70" s="83"/>
      <c r="BW70" s="83"/>
      <c r="BX70" s="83"/>
      <c r="BY70" s="83"/>
      <c r="BZ70" s="83"/>
      <c r="CA70" s="83"/>
      <c r="CB70" s="83"/>
    </row>
    <row r="71" spans="1:80">
      <c r="A71" s="83"/>
      <c r="B71" s="83"/>
      <c r="C71" s="83"/>
      <c r="D71" s="83"/>
      <c r="E71" s="83"/>
      <c r="F71" s="83"/>
      <c r="G71" s="83"/>
      <c r="H71" s="83"/>
      <c r="I71" s="83"/>
      <c r="J71" s="83"/>
      <c r="K71" s="83"/>
      <c r="L71" s="83"/>
      <c r="M71" s="83"/>
      <c r="N71" s="83"/>
      <c r="O71" s="83"/>
      <c r="P71" s="83"/>
      <c r="Q71" s="83"/>
      <c r="R71" s="83"/>
      <c r="S71" s="83"/>
      <c r="T71" s="83"/>
      <c r="U71" s="83"/>
      <c r="V71" s="83"/>
      <c r="W71" s="83"/>
      <c r="X71" s="83"/>
      <c r="Y71" s="83"/>
      <c r="Z71" s="83"/>
      <c r="AA71" s="83"/>
      <c r="AB71" s="83"/>
      <c r="AC71" s="83"/>
      <c r="AD71" s="83"/>
      <c r="AE71" s="83"/>
      <c r="AF71" s="83"/>
      <c r="AG71" s="83"/>
      <c r="AH71" s="83"/>
      <c r="AI71" s="83"/>
      <c r="AJ71" s="83"/>
      <c r="AK71" s="83"/>
      <c r="AL71" s="83"/>
      <c r="AM71" s="83"/>
      <c r="AN71" s="83"/>
      <c r="AO71" s="83"/>
      <c r="AP71" s="83"/>
      <c r="AQ71" s="83"/>
      <c r="AR71" s="83"/>
      <c r="AS71" s="83"/>
      <c r="AT71" s="83"/>
      <c r="AU71" s="83"/>
      <c r="AV71" s="83"/>
      <c r="AW71" s="83"/>
      <c r="AX71" s="83"/>
      <c r="AY71" s="83"/>
      <c r="AZ71" s="83"/>
      <c r="BA71" s="83"/>
      <c r="BB71" s="83"/>
      <c r="BC71" s="83"/>
      <c r="BD71" s="83"/>
      <c r="BE71" s="83"/>
      <c r="BF71" s="83"/>
      <c r="BG71" s="83"/>
      <c r="BH71" s="83"/>
      <c r="BI71" s="83"/>
      <c r="BJ71" s="83"/>
      <c r="BK71" s="83"/>
      <c r="BL71" s="83"/>
      <c r="BM71" s="83"/>
      <c r="BN71" s="83"/>
      <c r="BO71" s="83"/>
      <c r="BP71" s="83"/>
      <c r="BQ71" s="83"/>
      <c r="BR71" s="83"/>
      <c r="BS71" s="83"/>
      <c r="BT71" s="83"/>
      <c r="BU71" s="83"/>
      <c r="BV71" s="83"/>
      <c r="BW71" s="83"/>
      <c r="BX71" s="83"/>
      <c r="BY71" s="83"/>
      <c r="BZ71" s="83"/>
      <c r="CA71" s="83"/>
      <c r="CB71" s="83"/>
    </row>
    <row r="72" spans="1:80">
      <c r="A72" s="83"/>
      <c r="B72" s="83"/>
      <c r="C72" s="83"/>
      <c r="D72" s="83"/>
      <c r="E72" s="83"/>
      <c r="F72" s="83"/>
      <c r="G72" s="83"/>
      <c r="H72" s="83"/>
      <c r="I72" s="83"/>
      <c r="J72" s="83"/>
      <c r="K72" s="83"/>
      <c r="L72" s="83"/>
      <c r="M72" s="83"/>
      <c r="N72" s="83"/>
      <c r="O72" s="83"/>
      <c r="P72" s="83"/>
      <c r="Q72" s="83"/>
      <c r="R72" s="83"/>
      <c r="S72" s="83"/>
      <c r="T72" s="83"/>
      <c r="U72" s="83"/>
      <c r="V72" s="83"/>
      <c r="W72" s="83"/>
      <c r="X72" s="83"/>
      <c r="Y72" s="83"/>
      <c r="Z72" s="83"/>
      <c r="AA72" s="83"/>
      <c r="AB72" s="83"/>
      <c r="AC72" s="83"/>
      <c r="AD72" s="83"/>
      <c r="AE72" s="83"/>
      <c r="AF72" s="83"/>
      <c r="AG72" s="83"/>
      <c r="AH72" s="83"/>
      <c r="AI72" s="83"/>
      <c r="AJ72" s="83"/>
      <c r="AK72" s="83"/>
      <c r="AL72" s="83"/>
      <c r="AM72" s="83"/>
      <c r="AN72" s="83"/>
      <c r="AO72" s="83"/>
      <c r="AP72" s="83"/>
      <c r="AQ72" s="83"/>
      <c r="AR72" s="83"/>
      <c r="AS72" s="83"/>
      <c r="AT72" s="83"/>
      <c r="AU72" s="83"/>
      <c r="AV72" s="83"/>
      <c r="AW72" s="83"/>
      <c r="AX72" s="83"/>
      <c r="AY72" s="83"/>
      <c r="AZ72" s="83"/>
      <c r="BA72" s="83"/>
      <c r="BB72" s="83"/>
      <c r="BC72" s="83"/>
      <c r="BD72" s="83"/>
      <c r="BE72" s="83"/>
      <c r="BF72" s="83"/>
      <c r="BG72" s="83"/>
      <c r="BH72" s="83"/>
      <c r="BI72" s="83"/>
      <c r="BJ72" s="83"/>
      <c r="BK72" s="83"/>
      <c r="BL72" s="83"/>
      <c r="BM72" s="83"/>
      <c r="BN72" s="83"/>
      <c r="BO72" s="83"/>
      <c r="BP72" s="83"/>
      <c r="BQ72" s="83"/>
      <c r="BR72" s="83"/>
      <c r="BS72" s="83"/>
      <c r="BT72" s="83"/>
      <c r="BU72" s="83"/>
      <c r="BV72" s="83"/>
      <c r="BW72" s="83"/>
      <c r="BX72" s="83"/>
      <c r="BY72" s="83"/>
      <c r="BZ72" s="83"/>
      <c r="CA72" s="83"/>
      <c r="CB72" s="83"/>
    </row>
    <row r="73" spans="1:80">
      <c r="A73" s="83"/>
      <c r="B73" s="83"/>
      <c r="C73" s="83"/>
      <c r="D73" s="83"/>
      <c r="E73" s="83"/>
      <c r="F73" s="83"/>
      <c r="G73" s="83"/>
      <c r="H73" s="83"/>
      <c r="I73" s="83"/>
      <c r="J73" s="83"/>
      <c r="K73" s="83"/>
      <c r="L73" s="83"/>
      <c r="M73" s="83"/>
      <c r="N73" s="83"/>
      <c r="O73" s="83"/>
      <c r="P73" s="83"/>
      <c r="Q73" s="83"/>
      <c r="R73" s="83"/>
      <c r="S73" s="83"/>
      <c r="T73" s="83"/>
      <c r="U73" s="83"/>
      <c r="V73" s="83"/>
      <c r="W73" s="83"/>
      <c r="X73" s="83"/>
      <c r="Y73" s="83"/>
      <c r="Z73" s="83"/>
      <c r="AA73" s="83"/>
      <c r="AB73" s="83"/>
      <c r="AC73" s="83"/>
      <c r="AD73" s="83"/>
      <c r="AE73" s="83"/>
      <c r="AF73" s="83"/>
      <c r="AG73" s="83"/>
      <c r="AH73" s="83"/>
      <c r="AI73" s="83"/>
      <c r="AJ73" s="83"/>
      <c r="AK73" s="83"/>
      <c r="AL73" s="83"/>
      <c r="AM73" s="83"/>
      <c r="AN73" s="83"/>
      <c r="AO73" s="83"/>
      <c r="AP73" s="83"/>
      <c r="AQ73" s="83"/>
      <c r="AR73" s="83"/>
      <c r="AS73" s="83"/>
      <c r="AT73" s="83"/>
      <c r="AU73" s="83"/>
      <c r="AV73" s="83"/>
      <c r="AW73" s="83"/>
      <c r="AX73" s="83"/>
      <c r="AY73" s="83"/>
      <c r="AZ73" s="83"/>
      <c r="BA73" s="83"/>
      <c r="BB73" s="83"/>
      <c r="BC73" s="83"/>
      <c r="BD73" s="83"/>
      <c r="BE73" s="83"/>
      <c r="BF73" s="83"/>
      <c r="BG73" s="83"/>
      <c r="BH73" s="83"/>
      <c r="BI73" s="83"/>
      <c r="BJ73" s="83"/>
      <c r="BK73" s="83"/>
      <c r="BL73" s="83"/>
      <c r="BM73" s="83"/>
      <c r="BN73" s="83"/>
      <c r="BO73" s="83"/>
      <c r="BP73" s="83"/>
      <c r="BQ73" s="83"/>
      <c r="BR73" s="83"/>
      <c r="BS73" s="83"/>
      <c r="BT73" s="83"/>
      <c r="BU73" s="83"/>
      <c r="BV73" s="83"/>
      <c r="BW73" s="83"/>
      <c r="BX73" s="83"/>
      <c r="BY73" s="83"/>
      <c r="BZ73" s="83"/>
      <c r="CA73" s="83"/>
      <c r="CB73" s="83"/>
    </row>
    <row r="74" spans="1:80">
      <c r="A74" s="83"/>
      <c r="B74" s="83"/>
      <c r="C74" s="83"/>
      <c r="D74" s="83"/>
      <c r="E74" s="83"/>
      <c r="F74" s="83"/>
      <c r="G74" s="83"/>
      <c r="H74" s="83"/>
      <c r="I74" s="83"/>
      <c r="J74" s="83"/>
      <c r="K74" s="83"/>
      <c r="L74" s="83"/>
      <c r="M74" s="83"/>
      <c r="N74" s="83"/>
      <c r="O74" s="83"/>
      <c r="P74" s="83"/>
      <c r="Q74" s="83"/>
      <c r="R74" s="83"/>
      <c r="S74" s="83"/>
      <c r="T74" s="83"/>
      <c r="U74" s="83"/>
      <c r="V74" s="83"/>
      <c r="W74" s="83"/>
      <c r="X74" s="83"/>
      <c r="Y74" s="83"/>
      <c r="Z74" s="83"/>
      <c r="AA74" s="83"/>
      <c r="AB74" s="83"/>
      <c r="AC74" s="83"/>
      <c r="AD74" s="83"/>
      <c r="AE74" s="83"/>
      <c r="AF74" s="83"/>
      <c r="AG74" s="83"/>
      <c r="AH74" s="83"/>
      <c r="AI74" s="83"/>
      <c r="AJ74" s="83"/>
      <c r="AK74" s="83"/>
      <c r="AL74" s="83"/>
      <c r="AM74" s="83"/>
      <c r="AN74" s="83"/>
      <c r="AO74" s="83"/>
      <c r="AP74" s="83"/>
      <c r="AQ74" s="83"/>
      <c r="AR74" s="83"/>
      <c r="AS74" s="83"/>
      <c r="AT74" s="83"/>
      <c r="AU74" s="83"/>
      <c r="AV74" s="83"/>
      <c r="AW74" s="83"/>
      <c r="AX74" s="83"/>
      <c r="AY74" s="83"/>
      <c r="AZ74" s="83"/>
      <c r="BA74" s="83"/>
      <c r="BB74" s="83"/>
      <c r="BC74" s="83"/>
      <c r="BD74" s="83"/>
      <c r="BE74" s="83"/>
      <c r="BF74" s="83"/>
      <c r="BG74" s="83"/>
      <c r="BH74" s="83"/>
      <c r="BI74" s="83"/>
      <c r="BJ74" s="83"/>
      <c r="BK74" s="83"/>
      <c r="BL74" s="83"/>
      <c r="BM74" s="83"/>
      <c r="BN74" s="83"/>
      <c r="BO74" s="83"/>
      <c r="BP74" s="83"/>
      <c r="BQ74" s="83"/>
      <c r="BR74" s="83"/>
      <c r="BS74" s="83"/>
      <c r="BT74" s="83"/>
      <c r="BU74" s="83"/>
      <c r="BV74" s="83"/>
      <c r="BW74" s="83"/>
      <c r="BX74" s="83"/>
      <c r="BY74" s="83"/>
      <c r="BZ74" s="83"/>
      <c r="CA74" s="83"/>
      <c r="CB74" s="83"/>
    </row>
    <row r="75" spans="1:80">
      <c r="A75" s="83"/>
      <c r="B75" s="83"/>
      <c r="C75" s="83"/>
      <c r="D75" s="83"/>
      <c r="E75" s="83"/>
      <c r="F75" s="83"/>
      <c r="G75" s="83"/>
      <c r="H75" s="83"/>
      <c r="I75" s="83"/>
      <c r="J75" s="83"/>
      <c r="K75" s="83"/>
      <c r="L75" s="83"/>
      <c r="M75" s="83"/>
      <c r="N75" s="83"/>
      <c r="O75" s="83"/>
      <c r="P75" s="83"/>
      <c r="Q75" s="83"/>
      <c r="R75" s="83"/>
      <c r="S75" s="83"/>
      <c r="T75" s="83"/>
      <c r="U75" s="83"/>
      <c r="V75" s="83"/>
      <c r="W75" s="83"/>
      <c r="X75" s="83"/>
      <c r="Y75" s="83"/>
      <c r="Z75" s="83"/>
      <c r="AA75" s="83"/>
      <c r="AB75" s="83"/>
      <c r="AC75" s="83"/>
      <c r="AD75" s="83"/>
      <c r="AE75" s="83"/>
      <c r="AF75" s="83"/>
      <c r="AG75" s="83"/>
      <c r="AH75" s="83"/>
      <c r="AI75" s="83"/>
      <c r="AJ75" s="83"/>
      <c r="AK75" s="83"/>
      <c r="AL75" s="83"/>
      <c r="AM75" s="83"/>
      <c r="AN75" s="83"/>
      <c r="AO75" s="83"/>
      <c r="AP75" s="83"/>
      <c r="AQ75" s="83"/>
      <c r="AR75" s="83"/>
      <c r="AS75" s="83"/>
      <c r="AT75" s="83"/>
      <c r="AU75" s="83"/>
      <c r="AV75" s="83"/>
      <c r="AW75" s="83"/>
      <c r="AX75" s="83"/>
      <c r="AY75" s="83"/>
      <c r="AZ75" s="83"/>
      <c r="BA75" s="83"/>
      <c r="BB75" s="83"/>
      <c r="BC75" s="83"/>
      <c r="BD75" s="83"/>
      <c r="BE75" s="83"/>
      <c r="BF75" s="83"/>
      <c r="BG75" s="83"/>
      <c r="BH75" s="83"/>
      <c r="BI75" s="83"/>
      <c r="BJ75" s="83"/>
      <c r="BK75" s="83"/>
      <c r="BL75" s="83"/>
      <c r="BM75" s="83"/>
      <c r="BN75" s="83"/>
      <c r="BO75" s="83"/>
      <c r="BP75" s="83"/>
      <c r="BQ75" s="83"/>
      <c r="BR75" s="83"/>
      <c r="BS75" s="83"/>
      <c r="BT75" s="83"/>
      <c r="BU75" s="83"/>
      <c r="BV75" s="83"/>
      <c r="BW75" s="83"/>
      <c r="BX75" s="83"/>
      <c r="BY75" s="83"/>
      <c r="BZ75" s="83"/>
      <c r="CA75" s="83"/>
      <c r="CB75" s="83"/>
    </row>
    <row r="76" spans="1:80">
      <c r="A76" s="83"/>
      <c r="B76" s="83"/>
      <c r="C76" s="83"/>
      <c r="D76" s="83"/>
      <c r="E76" s="83"/>
      <c r="F76" s="83"/>
      <c r="G76" s="83"/>
      <c r="H76" s="83"/>
      <c r="I76" s="83"/>
      <c r="J76" s="83"/>
      <c r="K76" s="83"/>
      <c r="L76" s="83"/>
      <c r="M76" s="83"/>
      <c r="N76" s="83"/>
      <c r="O76" s="83"/>
      <c r="P76" s="83"/>
      <c r="Q76" s="83"/>
      <c r="R76" s="83"/>
      <c r="S76" s="83"/>
      <c r="T76" s="83"/>
      <c r="U76" s="83"/>
      <c r="V76" s="83"/>
      <c r="W76" s="83"/>
      <c r="X76" s="83"/>
      <c r="Y76" s="83"/>
      <c r="Z76" s="83"/>
      <c r="AA76" s="83"/>
      <c r="AB76" s="83"/>
      <c r="AC76" s="83"/>
      <c r="AD76" s="83"/>
      <c r="AE76" s="83"/>
      <c r="AF76" s="83"/>
      <c r="AG76" s="83"/>
      <c r="AH76" s="83"/>
      <c r="AI76" s="83"/>
      <c r="AJ76" s="83"/>
      <c r="AK76" s="83"/>
      <c r="AL76" s="83"/>
      <c r="AM76" s="83"/>
      <c r="AN76" s="83"/>
      <c r="AO76" s="83"/>
      <c r="AP76" s="83"/>
      <c r="AQ76" s="83"/>
      <c r="AR76" s="83"/>
      <c r="AS76" s="83"/>
      <c r="AT76" s="83"/>
      <c r="AU76" s="83"/>
      <c r="AV76" s="83"/>
      <c r="AW76" s="83"/>
      <c r="AX76" s="83"/>
      <c r="AY76" s="83"/>
      <c r="AZ76" s="83"/>
      <c r="BA76" s="83"/>
      <c r="BB76" s="83"/>
      <c r="BC76" s="83"/>
      <c r="BD76" s="83"/>
      <c r="BE76" s="83"/>
      <c r="BF76" s="83"/>
      <c r="BG76" s="83"/>
      <c r="BH76" s="83"/>
      <c r="BI76" s="83"/>
      <c r="BJ76" s="83"/>
      <c r="BK76" s="83"/>
      <c r="BL76" s="83"/>
      <c r="BM76" s="83"/>
      <c r="BN76" s="83"/>
      <c r="BO76" s="83"/>
      <c r="BP76" s="83"/>
      <c r="BQ76" s="83"/>
      <c r="BR76" s="83"/>
      <c r="BS76" s="83"/>
      <c r="BT76" s="83"/>
      <c r="BU76" s="83"/>
      <c r="BV76" s="83"/>
      <c r="BW76" s="83"/>
      <c r="BX76" s="83"/>
      <c r="BY76" s="83"/>
      <c r="BZ76" s="83"/>
      <c r="CA76" s="83"/>
      <c r="CB76" s="83"/>
    </row>
    <row r="77" spans="1:80">
      <c r="A77" s="83"/>
      <c r="B77" s="83"/>
      <c r="C77" s="83"/>
      <c r="D77" s="83"/>
      <c r="E77" s="83"/>
      <c r="F77" s="83"/>
      <c r="G77" s="83"/>
      <c r="H77" s="83"/>
      <c r="I77" s="83"/>
      <c r="J77" s="83"/>
      <c r="K77" s="83"/>
      <c r="L77" s="83"/>
      <c r="M77" s="83"/>
      <c r="N77" s="83"/>
      <c r="O77" s="83"/>
      <c r="P77" s="83"/>
      <c r="Q77" s="83"/>
      <c r="R77" s="83"/>
      <c r="S77" s="83"/>
      <c r="T77" s="83"/>
      <c r="U77" s="83"/>
      <c r="V77" s="83"/>
      <c r="W77" s="83"/>
      <c r="X77" s="83"/>
      <c r="Y77" s="83"/>
      <c r="Z77" s="83"/>
      <c r="AA77" s="83"/>
      <c r="AB77" s="83"/>
      <c r="AC77" s="83"/>
      <c r="AD77" s="83"/>
      <c r="AE77" s="83"/>
      <c r="AF77" s="83"/>
      <c r="AG77" s="83"/>
      <c r="AH77" s="83"/>
      <c r="AI77" s="83"/>
      <c r="AJ77" s="83"/>
      <c r="AK77" s="83"/>
      <c r="AL77" s="83"/>
      <c r="AM77" s="83"/>
      <c r="AN77" s="83"/>
      <c r="AO77" s="83"/>
      <c r="AP77" s="83"/>
      <c r="AQ77" s="83"/>
      <c r="AR77" s="83"/>
      <c r="AS77" s="83"/>
      <c r="AT77" s="83"/>
      <c r="AU77" s="83"/>
      <c r="AV77" s="83"/>
      <c r="AW77" s="83"/>
      <c r="AX77" s="83"/>
      <c r="AY77" s="83"/>
      <c r="AZ77" s="83"/>
      <c r="BA77" s="83"/>
      <c r="BB77" s="83"/>
      <c r="BC77" s="83"/>
      <c r="BD77" s="83"/>
      <c r="BE77" s="83"/>
      <c r="BF77" s="83"/>
      <c r="BG77" s="83"/>
      <c r="BH77" s="83"/>
      <c r="BI77" s="83"/>
      <c r="BJ77" s="83"/>
      <c r="BK77" s="83"/>
      <c r="BL77" s="83"/>
      <c r="BM77" s="83"/>
      <c r="BN77" s="83"/>
      <c r="BO77" s="83"/>
      <c r="BP77" s="83"/>
      <c r="BQ77" s="83"/>
      <c r="BR77" s="83"/>
      <c r="BS77" s="83"/>
      <c r="BT77" s="83"/>
      <c r="BU77" s="83"/>
      <c r="BV77" s="83"/>
      <c r="BW77" s="83"/>
      <c r="BX77" s="83"/>
      <c r="BY77" s="83"/>
      <c r="BZ77" s="83"/>
      <c r="CA77" s="83"/>
      <c r="CB77" s="83"/>
    </row>
    <row r="78" spans="1:80">
      <c r="A78" s="83"/>
      <c r="B78" s="83"/>
      <c r="C78" s="83"/>
      <c r="D78" s="83"/>
      <c r="E78" s="83"/>
      <c r="F78" s="83"/>
      <c r="G78" s="83"/>
      <c r="H78" s="83"/>
      <c r="I78" s="83"/>
      <c r="J78" s="83"/>
      <c r="K78" s="83"/>
      <c r="L78" s="83"/>
      <c r="M78" s="83"/>
      <c r="N78" s="83"/>
      <c r="O78" s="83"/>
      <c r="P78" s="83"/>
      <c r="Q78" s="83"/>
      <c r="R78" s="83"/>
      <c r="S78" s="83"/>
      <c r="T78" s="83"/>
      <c r="U78" s="83"/>
      <c r="V78" s="83"/>
      <c r="W78" s="83"/>
      <c r="X78" s="83"/>
      <c r="Y78" s="83"/>
      <c r="Z78" s="83"/>
      <c r="AA78" s="83"/>
      <c r="AB78" s="83"/>
      <c r="AC78" s="83"/>
      <c r="AD78" s="83"/>
      <c r="AE78" s="83"/>
      <c r="AF78" s="83"/>
      <c r="AG78" s="83"/>
      <c r="AH78" s="83"/>
      <c r="AI78" s="83"/>
      <c r="AJ78" s="83"/>
      <c r="AK78" s="83"/>
      <c r="AL78" s="83"/>
      <c r="AM78" s="83"/>
      <c r="AN78" s="83"/>
      <c r="AO78" s="83"/>
      <c r="AP78" s="83"/>
      <c r="AQ78" s="83"/>
      <c r="AR78" s="83"/>
      <c r="AS78" s="83"/>
      <c r="AT78" s="83"/>
      <c r="AU78" s="83"/>
      <c r="AV78" s="83"/>
      <c r="AW78" s="83"/>
      <c r="AX78" s="83"/>
      <c r="AY78" s="83"/>
      <c r="AZ78" s="83"/>
      <c r="BA78" s="83"/>
      <c r="BB78" s="83"/>
      <c r="BC78" s="83"/>
      <c r="BD78" s="83"/>
      <c r="BE78" s="83"/>
      <c r="BF78" s="83"/>
      <c r="BG78" s="83"/>
      <c r="BH78" s="83"/>
      <c r="BI78" s="83"/>
      <c r="BJ78" s="83"/>
      <c r="BK78" s="83"/>
      <c r="BL78" s="83"/>
      <c r="BM78" s="83"/>
      <c r="BN78" s="83"/>
      <c r="BO78" s="83"/>
      <c r="BP78" s="83"/>
      <c r="BQ78" s="83"/>
      <c r="BR78" s="83"/>
      <c r="BS78" s="83"/>
      <c r="BT78" s="83"/>
      <c r="BU78" s="83"/>
      <c r="BV78" s="83"/>
      <c r="BW78" s="83"/>
      <c r="BX78" s="83"/>
      <c r="BY78" s="83"/>
      <c r="BZ78" s="83"/>
      <c r="CA78" s="83"/>
      <c r="CB78" s="83"/>
    </row>
    <row r="79" spans="1:80">
      <c r="A79" s="83"/>
      <c r="B79" s="83"/>
      <c r="C79" s="83"/>
      <c r="D79" s="83"/>
      <c r="E79" s="83"/>
      <c r="F79" s="83"/>
      <c r="G79" s="83"/>
      <c r="H79" s="83"/>
      <c r="I79" s="83"/>
      <c r="J79" s="83"/>
      <c r="K79" s="83"/>
      <c r="L79" s="83"/>
      <c r="M79" s="83"/>
      <c r="N79" s="83"/>
      <c r="O79" s="83"/>
      <c r="P79" s="83"/>
      <c r="Q79" s="83"/>
      <c r="R79" s="83"/>
      <c r="S79" s="83"/>
      <c r="T79" s="83"/>
      <c r="U79" s="83"/>
      <c r="V79" s="83"/>
      <c r="W79" s="83"/>
      <c r="X79" s="83"/>
      <c r="Y79" s="83"/>
      <c r="Z79" s="83"/>
      <c r="AA79" s="83"/>
      <c r="AB79" s="83"/>
      <c r="AC79" s="83"/>
      <c r="AD79" s="83"/>
      <c r="AE79" s="83"/>
      <c r="AF79" s="83"/>
      <c r="AG79" s="83"/>
      <c r="AH79" s="83"/>
      <c r="AI79" s="83"/>
      <c r="AJ79" s="83"/>
      <c r="AK79" s="83"/>
      <c r="AL79" s="83"/>
      <c r="AM79" s="83"/>
      <c r="AN79" s="83"/>
      <c r="AO79" s="83"/>
      <c r="AP79" s="83"/>
      <c r="AQ79" s="83"/>
      <c r="AR79" s="83"/>
      <c r="AS79" s="83"/>
      <c r="AT79" s="83"/>
      <c r="AU79" s="83"/>
      <c r="AV79" s="83"/>
      <c r="AW79" s="83"/>
      <c r="AX79" s="83"/>
      <c r="AY79" s="83"/>
      <c r="AZ79" s="83"/>
      <c r="BA79" s="83"/>
      <c r="BB79" s="83"/>
      <c r="BC79" s="83"/>
      <c r="BD79" s="83"/>
      <c r="BE79" s="83"/>
      <c r="BF79" s="83"/>
      <c r="BG79" s="83"/>
      <c r="BH79" s="83"/>
      <c r="BI79" s="83"/>
      <c r="BJ79" s="83"/>
      <c r="BK79" s="83"/>
    </row>
    <row r="80" spans="1:80">
      <c r="A80" s="83"/>
      <c r="B80" s="83"/>
      <c r="C80" s="83"/>
      <c r="D80" s="83"/>
      <c r="E80" s="83"/>
      <c r="F80" s="83"/>
      <c r="G80" s="83"/>
      <c r="H80" s="83"/>
      <c r="I80" s="83"/>
      <c r="J80" s="83"/>
      <c r="K80" s="83"/>
      <c r="L80" s="83"/>
      <c r="M80" s="83"/>
      <c r="N80" s="83"/>
      <c r="O80" s="83"/>
      <c r="P80" s="83"/>
      <c r="Q80" s="83"/>
      <c r="R80" s="83"/>
      <c r="S80" s="83"/>
      <c r="T80" s="83"/>
      <c r="U80" s="83"/>
      <c r="V80" s="83"/>
      <c r="W80" s="83"/>
      <c r="X80" s="83"/>
      <c r="Y80" s="83"/>
      <c r="Z80" s="83"/>
      <c r="AA80" s="83"/>
      <c r="AB80" s="83"/>
      <c r="AC80" s="83"/>
      <c r="AD80" s="83"/>
      <c r="AE80" s="83"/>
      <c r="AF80" s="83"/>
      <c r="AG80" s="83"/>
      <c r="AH80" s="83"/>
      <c r="AI80" s="83"/>
      <c r="AJ80" s="83"/>
      <c r="AK80" s="83"/>
      <c r="AL80" s="83"/>
      <c r="AM80" s="83"/>
      <c r="AN80" s="83"/>
      <c r="AO80" s="83"/>
      <c r="AP80" s="83"/>
      <c r="AQ80" s="83"/>
      <c r="AR80" s="83"/>
      <c r="AS80" s="83"/>
      <c r="AT80" s="83"/>
      <c r="AU80" s="83"/>
      <c r="AV80" s="83"/>
      <c r="AW80" s="83"/>
      <c r="AX80" s="83"/>
      <c r="AY80" s="83"/>
      <c r="AZ80" s="83"/>
      <c r="BA80" s="83"/>
      <c r="BB80" s="83"/>
      <c r="BC80" s="83"/>
      <c r="BD80" s="83"/>
      <c r="BE80" s="83"/>
      <c r="BF80" s="83"/>
      <c r="BG80" s="83"/>
      <c r="BH80" s="83"/>
      <c r="BI80" s="83"/>
      <c r="BJ80" s="83"/>
      <c r="BK80" s="83"/>
    </row>
    <row r="81" spans="1:63">
      <c r="A81" s="83"/>
      <c r="B81" s="83"/>
      <c r="C81" s="83"/>
      <c r="D81" s="83"/>
      <c r="E81" s="83"/>
      <c r="F81" s="83"/>
      <c r="G81" s="83"/>
      <c r="H81" s="83"/>
      <c r="I81" s="83"/>
      <c r="J81" s="83"/>
      <c r="K81" s="83"/>
      <c r="L81" s="83"/>
      <c r="M81" s="83"/>
      <c r="N81" s="83"/>
      <c r="O81" s="83"/>
      <c r="P81" s="83"/>
      <c r="Q81" s="83"/>
      <c r="R81" s="83"/>
      <c r="S81" s="83"/>
      <c r="T81" s="83"/>
      <c r="U81" s="83"/>
      <c r="V81" s="83"/>
      <c r="W81" s="83"/>
      <c r="X81" s="83"/>
      <c r="Y81" s="83"/>
      <c r="Z81" s="83"/>
      <c r="AA81" s="83"/>
      <c r="AB81" s="83"/>
      <c r="AC81" s="83"/>
      <c r="AD81" s="83"/>
      <c r="AE81" s="83"/>
      <c r="AF81" s="83"/>
      <c r="AG81" s="83"/>
      <c r="AH81" s="83"/>
      <c r="AI81" s="83"/>
      <c r="AJ81" s="83"/>
      <c r="AK81" s="83"/>
      <c r="AL81" s="83"/>
      <c r="AM81" s="83"/>
      <c r="AN81" s="83"/>
      <c r="AO81" s="83"/>
      <c r="AP81" s="83"/>
      <c r="AQ81" s="83"/>
      <c r="AR81" s="83"/>
      <c r="AS81" s="83"/>
      <c r="AT81" s="83"/>
      <c r="AU81" s="83"/>
      <c r="AV81" s="83"/>
      <c r="AW81" s="83"/>
      <c r="AX81" s="83"/>
      <c r="AY81" s="83"/>
      <c r="AZ81" s="83"/>
      <c r="BA81" s="83"/>
      <c r="BB81" s="83"/>
      <c r="BC81" s="83"/>
      <c r="BD81" s="83"/>
      <c r="BE81" s="83"/>
      <c r="BF81" s="83"/>
      <c r="BG81" s="83"/>
      <c r="BH81" s="83"/>
      <c r="BI81" s="83"/>
      <c r="BJ81" s="83"/>
      <c r="BK81" s="83"/>
    </row>
    <row r="82" spans="1:63">
      <c r="A82" s="83"/>
      <c r="B82" s="83"/>
      <c r="C82" s="83"/>
      <c r="D82" s="83"/>
      <c r="E82" s="83"/>
      <c r="F82" s="83"/>
      <c r="G82" s="83"/>
      <c r="H82" s="83"/>
      <c r="I82" s="83"/>
      <c r="J82" s="83"/>
      <c r="K82" s="83"/>
      <c r="L82" s="83"/>
      <c r="M82" s="83"/>
      <c r="N82" s="83"/>
      <c r="O82" s="83"/>
      <c r="P82" s="83"/>
      <c r="Q82" s="83"/>
      <c r="R82" s="83"/>
      <c r="S82" s="83"/>
      <c r="T82" s="83"/>
      <c r="U82" s="83"/>
      <c r="V82" s="83"/>
      <c r="W82" s="83"/>
      <c r="X82" s="83"/>
      <c r="Y82" s="83"/>
      <c r="Z82" s="83"/>
      <c r="AA82" s="83"/>
      <c r="AB82" s="83"/>
      <c r="AC82" s="83"/>
      <c r="AD82" s="83"/>
      <c r="AE82" s="83"/>
      <c r="AF82" s="83"/>
      <c r="AG82" s="83"/>
      <c r="AH82" s="83"/>
      <c r="AI82" s="83"/>
      <c r="AJ82" s="83"/>
      <c r="AK82" s="83"/>
      <c r="AL82" s="83"/>
      <c r="AM82" s="83"/>
      <c r="AN82" s="83"/>
      <c r="AO82" s="83"/>
      <c r="AP82" s="83"/>
      <c r="AQ82" s="83"/>
      <c r="AR82" s="83"/>
      <c r="AS82" s="83"/>
      <c r="AT82" s="83"/>
      <c r="AU82" s="83"/>
      <c r="AV82" s="83"/>
      <c r="AW82" s="83"/>
      <c r="AX82" s="83"/>
      <c r="AY82" s="83"/>
      <c r="AZ82" s="83"/>
      <c r="BA82" s="83"/>
      <c r="BB82" s="83"/>
      <c r="BC82" s="83"/>
      <c r="BD82" s="83"/>
      <c r="BE82" s="83"/>
      <c r="BF82" s="83"/>
      <c r="BG82" s="83"/>
      <c r="BH82" s="83"/>
      <c r="BI82" s="83"/>
      <c r="BJ82" s="83"/>
      <c r="BK82" s="83"/>
    </row>
    <row r="83" spans="1:63">
      <c r="A83" s="83"/>
      <c r="B83" s="83"/>
      <c r="C83" s="83"/>
      <c r="D83" s="83"/>
      <c r="E83" s="83"/>
      <c r="F83" s="83"/>
      <c r="G83" s="83"/>
      <c r="H83" s="83"/>
      <c r="I83" s="83"/>
      <c r="J83" s="83"/>
      <c r="K83" s="83"/>
      <c r="L83" s="83"/>
      <c r="M83" s="83"/>
      <c r="N83" s="83"/>
      <c r="O83" s="83"/>
      <c r="P83" s="83"/>
      <c r="Q83" s="83"/>
      <c r="R83" s="83"/>
      <c r="S83" s="83"/>
      <c r="T83" s="83"/>
      <c r="U83" s="83"/>
      <c r="V83" s="83"/>
      <c r="W83" s="83"/>
      <c r="X83" s="83"/>
      <c r="Y83" s="83"/>
      <c r="Z83" s="83"/>
      <c r="AA83" s="83"/>
      <c r="AB83" s="83"/>
      <c r="AC83" s="83"/>
      <c r="AD83" s="83"/>
      <c r="AE83" s="83"/>
      <c r="AF83" s="83"/>
      <c r="AG83" s="83"/>
      <c r="AH83" s="83"/>
      <c r="AI83" s="83"/>
      <c r="AJ83" s="83"/>
      <c r="AK83" s="83"/>
      <c r="AL83" s="83"/>
      <c r="AM83" s="83"/>
      <c r="AN83" s="83"/>
      <c r="AO83" s="83"/>
      <c r="AP83" s="83"/>
      <c r="AQ83" s="83"/>
      <c r="AR83" s="83"/>
      <c r="AS83" s="83"/>
      <c r="AT83" s="83"/>
      <c r="AU83" s="83"/>
      <c r="AV83" s="83"/>
      <c r="AW83" s="83"/>
      <c r="AX83" s="83"/>
      <c r="AY83" s="83"/>
      <c r="AZ83" s="83"/>
      <c r="BA83" s="83"/>
      <c r="BB83" s="83"/>
      <c r="BC83" s="83"/>
      <c r="BD83" s="83"/>
      <c r="BE83" s="83"/>
      <c r="BF83" s="83"/>
      <c r="BG83" s="83"/>
      <c r="BH83" s="83"/>
      <c r="BI83" s="83"/>
      <c r="BJ83" s="83"/>
      <c r="BK83" s="83"/>
    </row>
    <row r="84" spans="1:63">
      <c r="A84" s="83"/>
      <c r="B84" s="83"/>
      <c r="C84" s="83"/>
      <c r="D84" s="83"/>
      <c r="E84" s="83"/>
      <c r="F84" s="83"/>
      <c r="G84" s="83"/>
      <c r="H84" s="83"/>
      <c r="I84" s="83"/>
      <c r="J84" s="83"/>
      <c r="K84" s="83"/>
      <c r="L84" s="83"/>
      <c r="M84" s="83"/>
      <c r="N84" s="83"/>
      <c r="O84" s="83"/>
      <c r="P84" s="83"/>
      <c r="Q84" s="83"/>
      <c r="R84" s="83"/>
      <c r="S84" s="83"/>
      <c r="T84" s="83"/>
      <c r="U84" s="83"/>
      <c r="V84" s="83"/>
      <c r="W84" s="83"/>
      <c r="X84" s="83"/>
      <c r="Y84" s="83"/>
      <c r="Z84" s="83"/>
      <c r="AA84" s="83"/>
      <c r="AB84" s="83"/>
      <c r="AC84" s="83"/>
      <c r="AD84" s="83"/>
      <c r="AE84" s="83"/>
      <c r="AF84" s="83"/>
      <c r="AG84" s="83"/>
      <c r="AH84" s="83"/>
      <c r="AI84" s="83"/>
      <c r="AJ84" s="83"/>
      <c r="AK84" s="83"/>
      <c r="AL84" s="83"/>
      <c r="AM84" s="83"/>
      <c r="AN84" s="83"/>
      <c r="AO84" s="83"/>
      <c r="AP84" s="83"/>
      <c r="AQ84" s="83"/>
      <c r="AR84" s="83"/>
      <c r="AS84" s="83"/>
      <c r="AT84" s="83"/>
      <c r="AU84" s="83"/>
      <c r="AV84" s="83"/>
      <c r="AW84" s="83"/>
      <c r="AX84" s="83"/>
      <c r="AY84" s="83"/>
      <c r="AZ84" s="83"/>
      <c r="BA84" s="83"/>
      <c r="BB84" s="83"/>
      <c r="BC84" s="83"/>
      <c r="BD84" s="83"/>
      <c r="BE84" s="83"/>
      <c r="BF84" s="83"/>
      <c r="BG84" s="83"/>
      <c r="BH84" s="83"/>
      <c r="BI84" s="83"/>
      <c r="BJ84" s="83"/>
      <c r="BK84" s="83"/>
    </row>
    <row r="85" spans="1:63">
      <c r="A85" s="83"/>
      <c r="B85" s="83"/>
      <c r="C85" s="83"/>
      <c r="D85" s="83"/>
      <c r="E85" s="83"/>
      <c r="F85" s="83"/>
      <c r="G85" s="83"/>
      <c r="H85" s="83"/>
      <c r="I85" s="83"/>
      <c r="J85" s="83"/>
      <c r="K85" s="83"/>
      <c r="L85" s="83"/>
      <c r="M85" s="83"/>
      <c r="N85" s="83"/>
      <c r="O85" s="83"/>
      <c r="P85" s="83"/>
      <c r="Q85" s="83"/>
      <c r="R85" s="83"/>
      <c r="S85" s="83"/>
      <c r="T85" s="83"/>
      <c r="U85" s="83"/>
      <c r="V85" s="83"/>
      <c r="W85" s="83"/>
      <c r="X85" s="83"/>
      <c r="Y85" s="83"/>
      <c r="Z85" s="83"/>
      <c r="AA85" s="83"/>
      <c r="AB85" s="83"/>
      <c r="AC85" s="83"/>
      <c r="AD85" s="83"/>
      <c r="AE85" s="83"/>
      <c r="AF85" s="83"/>
      <c r="AG85" s="83"/>
      <c r="AH85" s="83"/>
      <c r="AI85" s="83"/>
      <c r="AJ85" s="83"/>
      <c r="AK85" s="83"/>
      <c r="AL85" s="83"/>
      <c r="AM85" s="83"/>
      <c r="AN85" s="83"/>
      <c r="AO85" s="83"/>
      <c r="AP85" s="83"/>
      <c r="AQ85" s="83"/>
      <c r="AR85" s="83"/>
      <c r="AS85" s="83"/>
      <c r="AT85" s="83"/>
      <c r="AU85" s="83"/>
      <c r="AV85" s="83"/>
      <c r="AW85" s="83"/>
      <c r="AX85" s="83"/>
      <c r="AY85" s="83"/>
      <c r="AZ85" s="83"/>
      <c r="BA85" s="83"/>
      <c r="BB85" s="83"/>
      <c r="BC85" s="83"/>
      <c r="BD85" s="83"/>
      <c r="BE85" s="83"/>
      <c r="BF85" s="83"/>
      <c r="BG85" s="83"/>
      <c r="BH85" s="83"/>
      <c r="BI85" s="83"/>
      <c r="BJ85" s="83"/>
      <c r="BK85" s="83"/>
    </row>
    <row r="86" spans="1:63">
      <c r="A86" s="83"/>
      <c r="B86" s="83"/>
      <c r="C86" s="83"/>
      <c r="D86" s="83"/>
      <c r="E86" s="83"/>
      <c r="F86" s="83"/>
      <c r="G86" s="83"/>
      <c r="H86" s="83"/>
      <c r="I86" s="83"/>
      <c r="J86" s="83"/>
      <c r="K86" s="83"/>
      <c r="L86" s="83"/>
      <c r="M86" s="83"/>
      <c r="N86" s="83"/>
      <c r="O86" s="83"/>
      <c r="P86" s="83"/>
      <c r="Q86" s="83"/>
      <c r="R86" s="83"/>
      <c r="S86" s="83"/>
      <c r="T86" s="83"/>
      <c r="U86" s="83"/>
      <c r="V86" s="83"/>
      <c r="W86" s="83"/>
      <c r="X86" s="83"/>
      <c r="Y86" s="83"/>
      <c r="Z86" s="83"/>
      <c r="AA86" s="83"/>
      <c r="AB86" s="83"/>
      <c r="AC86" s="83"/>
      <c r="AD86" s="83"/>
      <c r="AE86" s="83"/>
      <c r="AF86" s="83"/>
      <c r="AG86" s="83"/>
      <c r="AH86" s="83"/>
      <c r="AI86" s="83"/>
      <c r="AJ86" s="83"/>
      <c r="AK86" s="83"/>
      <c r="AL86" s="83"/>
      <c r="AM86" s="83"/>
      <c r="AN86" s="83"/>
      <c r="AO86" s="83"/>
      <c r="AP86" s="83"/>
      <c r="AQ86" s="83"/>
      <c r="AR86" s="83"/>
      <c r="AS86" s="83"/>
      <c r="AT86" s="83"/>
      <c r="AU86" s="83"/>
      <c r="AV86" s="83"/>
      <c r="AW86" s="83"/>
      <c r="AX86" s="83"/>
      <c r="AY86" s="83"/>
      <c r="AZ86" s="83"/>
      <c r="BA86" s="83"/>
      <c r="BB86" s="83"/>
      <c r="BC86" s="83"/>
      <c r="BD86" s="83"/>
      <c r="BE86" s="83"/>
      <c r="BF86" s="83"/>
      <c r="BG86" s="83"/>
      <c r="BH86" s="83"/>
      <c r="BI86" s="83"/>
      <c r="BJ86" s="83"/>
      <c r="BK86" s="83"/>
    </row>
    <row r="87" spans="1:63">
      <c r="A87" s="83"/>
      <c r="B87" s="83"/>
      <c r="C87" s="83"/>
      <c r="D87" s="83"/>
      <c r="E87" s="83"/>
      <c r="F87" s="83"/>
      <c r="G87" s="83"/>
      <c r="H87" s="83"/>
      <c r="I87" s="83"/>
      <c r="J87" s="83"/>
      <c r="K87" s="83"/>
      <c r="L87" s="83"/>
      <c r="M87" s="83"/>
      <c r="N87" s="83"/>
      <c r="O87" s="83"/>
      <c r="P87" s="83"/>
      <c r="Q87" s="83"/>
      <c r="R87" s="83"/>
      <c r="S87" s="83"/>
      <c r="T87" s="83"/>
      <c r="U87" s="83"/>
      <c r="V87" s="83"/>
      <c r="W87" s="83"/>
      <c r="X87" s="83"/>
      <c r="Y87" s="83"/>
      <c r="Z87" s="83"/>
      <c r="AA87" s="83"/>
      <c r="AB87" s="83"/>
      <c r="AC87" s="83"/>
      <c r="AD87" s="83"/>
      <c r="AE87" s="83"/>
      <c r="AF87" s="83"/>
      <c r="AG87" s="83"/>
      <c r="AH87" s="83"/>
      <c r="AI87" s="83"/>
      <c r="AJ87" s="83"/>
      <c r="AK87" s="83"/>
      <c r="AL87" s="83"/>
      <c r="AM87" s="83"/>
      <c r="AN87" s="83"/>
      <c r="AO87" s="83"/>
      <c r="AP87" s="83"/>
      <c r="AQ87" s="83"/>
      <c r="AR87" s="83"/>
      <c r="AS87" s="83"/>
      <c r="AT87" s="83"/>
      <c r="AU87" s="83"/>
      <c r="AV87" s="83"/>
      <c r="AW87" s="83"/>
      <c r="AX87" s="83"/>
      <c r="AY87" s="83"/>
      <c r="AZ87" s="83"/>
      <c r="BA87" s="83"/>
      <c r="BB87" s="83"/>
      <c r="BC87" s="83"/>
      <c r="BD87" s="83"/>
      <c r="BE87" s="83"/>
      <c r="BF87" s="83"/>
      <c r="BG87" s="83"/>
      <c r="BH87" s="83"/>
      <c r="BI87" s="83"/>
      <c r="BJ87" s="83"/>
      <c r="BK87" s="83"/>
    </row>
    <row r="88" spans="1:63">
      <c r="A88" s="83"/>
      <c r="B88" s="83"/>
      <c r="C88" s="83"/>
      <c r="D88" s="83"/>
      <c r="E88" s="83"/>
      <c r="F88" s="83"/>
      <c r="G88" s="83"/>
      <c r="H88" s="83"/>
      <c r="I88" s="83"/>
      <c r="J88" s="83"/>
      <c r="K88" s="83"/>
      <c r="L88" s="83"/>
      <c r="M88" s="83"/>
      <c r="N88" s="83"/>
      <c r="O88" s="83"/>
      <c r="P88" s="83"/>
      <c r="Q88" s="83"/>
      <c r="R88" s="83"/>
      <c r="S88" s="83"/>
      <c r="T88" s="83"/>
      <c r="U88" s="83"/>
      <c r="V88" s="83"/>
      <c r="W88" s="83"/>
      <c r="X88" s="83"/>
      <c r="Y88" s="83"/>
      <c r="Z88" s="83"/>
      <c r="AA88" s="83"/>
      <c r="AB88" s="83"/>
      <c r="AC88" s="83"/>
      <c r="AD88" s="83"/>
      <c r="AE88" s="83"/>
      <c r="AF88" s="83"/>
      <c r="AG88" s="83"/>
      <c r="AH88" s="83"/>
      <c r="AI88" s="83"/>
      <c r="AJ88" s="83"/>
      <c r="AK88" s="83"/>
      <c r="AL88" s="83"/>
      <c r="AM88" s="83"/>
      <c r="AN88" s="83"/>
      <c r="AO88" s="83"/>
      <c r="AP88" s="83"/>
      <c r="AQ88" s="83"/>
      <c r="AR88" s="83"/>
      <c r="AS88" s="83"/>
      <c r="AT88" s="83"/>
      <c r="AU88" s="83"/>
      <c r="AV88" s="83"/>
      <c r="AW88" s="83"/>
      <c r="AX88" s="83"/>
      <c r="AY88" s="83"/>
      <c r="AZ88" s="83"/>
      <c r="BA88" s="83"/>
      <c r="BB88" s="83"/>
      <c r="BC88" s="83"/>
      <c r="BD88" s="83"/>
      <c r="BE88" s="83"/>
      <c r="BF88" s="83"/>
      <c r="BG88" s="83"/>
      <c r="BH88" s="83"/>
      <c r="BI88" s="83"/>
      <c r="BJ88" s="83"/>
      <c r="BK88" s="83"/>
    </row>
    <row r="89" spans="1:63">
      <c r="A89" s="83"/>
      <c r="B89" s="83"/>
      <c r="C89" s="83"/>
      <c r="D89" s="83"/>
      <c r="E89" s="83"/>
      <c r="F89" s="83"/>
      <c r="G89" s="83"/>
      <c r="H89" s="83"/>
      <c r="I89" s="83"/>
      <c r="J89" s="83"/>
      <c r="K89" s="83"/>
      <c r="L89" s="83"/>
      <c r="M89" s="83"/>
      <c r="N89" s="83"/>
      <c r="O89" s="83"/>
      <c r="P89" s="83"/>
      <c r="Q89" s="83"/>
      <c r="R89" s="83"/>
      <c r="S89" s="83"/>
      <c r="T89" s="83"/>
      <c r="U89" s="83"/>
      <c r="V89" s="83"/>
      <c r="W89" s="83"/>
      <c r="X89" s="83"/>
      <c r="Y89" s="83"/>
      <c r="Z89" s="83"/>
      <c r="AA89" s="83"/>
      <c r="AB89" s="83"/>
      <c r="AC89" s="83"/>
      <c r="AD89" s="83"/>
      <c r="AE89" s="83"/>
      <c r="AF89" s="83"/>
      <c r="AG89" s="83"/>
      <c r="AH89" s="83"/>
      <c r="AI89" s="83"/>
      <c r="AJ89" s="83"/>
      <c r="AK89" s="83"/>
      <c r="AL89" s="83"/>
      <c r="AM89" s="83"/>
      <c r="AN89" s="83"/>
      <c r="AO89" s="83"/>
      <c r="AP89" s="83"/>
      <c r="AQ89" s="83"/>
      <c r="AR89" s="83"/>
      <c r="AS89" s="83"/>
      <c r="AT89" s="83"/>
      <c r="AU89" s="83"/>
      <c r="AV89" s="83"/>
      <c r="AW89" s="83"/>
      <c r="AX89" s="83"/>
      <c r="AY89" s="83"/>
      <c r="AZ89" s="83"/>
      <c r="BA89" s="83"/>
      <c r="BB89" s="83"/>
      <c r="BC89" s="83"/>
      <c r="BD89" s="83"/>
      <c r="BE89" s="83"/>
      <c r="BF89" s="83"/>
      <c r="BG89" s="83"/>
      <c r="BH89" s="83"/>
      <c r="BI89" s="83"/>
      <c r="BJ89" s="83"/>
      <c r="BK89" s="83"/>
    </row>
    <row r="90" spans="1:63">
      <c r="A90" s="83"/>
      <c r="B90" s="83"/>
      <c r="C90" s="83"/>
      <c r="D90" s="83"/>
      <c r="E90" s="83"/>
      <c r="F90" s="83"/>
      <c r="G90" s="83"/>
      <c r="H90" s="83"/>
      <c r="I90" s="83"/>
      <c r="J90" s="83"/>
      <c r="K90" s="83"/>
      <c r="L90" s="83"/>
      <c r="M90" s="83"/>
      <c r="N90" s="83"/>
      <c r="O90" s="83"/>
      <c r="P90" s="83"/>
      <c r="Q90" s="83"/>
      <c r="R90" s="83"/>
      <c r="S90" s="83"/>
      <c r="T90" s="83"/>
      <c r="U90" s="83"/>
      <c r="V90" s="83"/>
      <c r="W90" s="83"/>
      <c r="X90" s="83"/>
      <c r="Y90" s="83"/>
      <c r="Z90" s="83"/>
      <c r="AA90" s="83"/>
      <c r="AB90" s="83"/>
      <c r="AC90" s="83"/>
      <c r="AD90" s="83"/>
      <c r="AE90" s="83"/>
      <c r="AF90" s="83"/>
      <c r="AG90" s="83"/>
      <c r="AH90" s="83"/>
      <c r="AI90" s="83"/>
      <c r="AJ90" s="83"/>
      <c r="AK90" s="83"/>
      <c r="AL90" s="83"/>
      <c r="AM90" s="83"/>
      <c r="AN90" s="83"/>
      <c r="AO90" s="83"/>
      <c r="AP90" s="83"/>
      <c r="AQ90" s="83"/>
      <c r="AR90" s="83"/>
      <c r="AS90" s="83"/>
      <c r="AT90" s="83"/>
      <c r="AU90" s="83"/>
      <c r="AV90" s="83"/>
      <c r="AW90" s="83"/>
      <c r="AX90" s="83"/>
      <c r="AY90" s="83"/>
      <c r="AZ90" s="83"/>
      <c r="BA90" s="83"/>
      <c r="BB90" s="83"/>
      <c r="BC90" s="83"/>
      <c r="BD90" s="83"/>
      <c r="BE90" s="83"/>
      <c r="BF90" s="83"/>
      <c r="BG90" s="83"/>
      <c r="BH90" s="83"/>
      <c r="BI90" s="83"/>
      <c r="BJ90" s="83"/>
      <c r="BK90" s="83"/>
    </row>
    <row r="91" spans="1:63">
      <c r="A91" s="83"/>
      <c r="B91" s="83"/>
      <c r="C91" s="83"/>
      <c r="D91" s="83"/>
      <c r="E91" s="83"/>
      <c r="F91" s="83"/>
      <c r="G91" s="83"/>
      <c r="H91" s="83"/>
      <c r="I91" s="83"/>
      <c r="J91" s="83"/>
      <c r="K91" s="83"/>
      <c r="L91" s="83"/>
      <c r="M91" s="83"/>
      <c r="N91" s="83"/>
      <c r="O91" s="83"/>
      <c r="P91" s="83"/>
      <c r="Q91" s="83"/>
      <c r="R91" s="83"/>
      <c r="S91" s="83"/>
      <c r="T91" s="83"/>
      <c r="U91" s="83"/>
      <c r="V91" s="83"/>
      <c r="W91" s="83"/>
      <c r="X91" s="83"/>
      <c r="Y91" s="83"/>
      <c r="Z91" s="83"/>
      <c r="AA91" s="83"/>
      <c r="AB91" s="83"/>
      <c r="AC91" s="83"/>
      <c r="AD91" s="83"/>
      <c r="AE91" s="83"/>
      <c r="AF91" s="83"/>
      <c r="AG91" s="83"/>
      <c r="AH91" s="83"/>
      <c r="AI91" s="83"/>
      <c r="AJ91" s="83"/>
      <c r="AK91" s="83"/>
      <c r="AL91" s="83"/>
      <c r="AM91" s="83"/>
      <c r="AN91" s="83"/>
      <c r="AO91" s="83"/>
      <c r="AP91" s="83"/>
      <c r="AQ91" s="83"/>
      <c r="AR91" s="83"/>
      <c r="AS91" s="83"/>
      <c r="AT91" s="83"/>
      <c r="AU91" s="83"/>
      <c r="AV91" s="83"/>
      <c r="AW91" s="83"/>
      <c r="AX91" s="83"/>
      <c r="AY91" s="83"/>
      <c r="AZ91" s="83"/>
      <c r="BA91" s="83"/>
      <c r="BB91" s="83"/>
      <c r="BC91" s="83"/>
      <c r="BD91" s="83"/>
      <c r="BE91" s="83"/>
      <c r="BF91" s="83"/>
      <c r="BG91" s="83"/>
      <c r="BH91" s="83"/>
      <c r="BI91" s="83"/>
      <c r="BJ91" s="83"/>
      <c r="BK91" s="83"/>
    </row>
    <row r="92" spans="1:63">
      <c r="A92" s="83"/>
      <c r="B92" s="83"/>
      <c r="C92" s="83"/>
      <c r="D92" s="83"/>
      <c r="E92" s="83"/>
      <c r="F92" s="83"/>
      <c r="G92" s="83"/>
      <c r="H92" s="83"/>
      <c r="I92" s="83"/>
      <c r="J92" s="83"/>
      <c r="K92" s="83"/>
      <c r="L92" s="83"/>
      <c r="M92" s="83"/>
      <c r="N92" s="83"/>
      <c r="O92" s="83"/>
      <c r="P92" s="83"/>
      <c r="Q92" s="83"/>
      <c r="R92" s="83"/>
      <c r="S92" s="83"/>
      <c r="T92" s="83"/>
      <c r="U92" s="83"/>
      <c r="V92" s="83"/>
      <c r="W92" s="83"/>
      <c r="X92" s="83"/>
      <c r="Y92" s="83"/>
      <c r="Z92" s="83"/>
      <c r="AA92" s="83"/>
      <c r="AB92" s="83"/>
      <c r="AC92" s="83"/>
      <c r="AD92" s="83"/>
      <c r="AE92" s="83"/>
      <c r="AF92" s="83"/>
      <c r="AG92" s="83"/>
      <c r="AH92" s="83"/>
      <c r="AI92" s="83"/>
      <c r="AJ92" s="83"/>
      <c r="AK92" s="83"/>
      <c r="AL92" s="83"/>
      <c r="AM92" s="83"/>
      <c r="AN92" s="83"/>
      <c r="AO92" s="83"/>
      <c r="AP92" s="83"/>
      <c r="AQ92" s="83"/>
      <c r="AR92" s="83"/>
      <c r="AS92" s="83"/>
      <c r="AT92" s="83"/>
      <c r="AU92" s="83"/>
      <c r="AV92" s="83"/>
      <c r="AW92" s="83"/>
      <c r="AX92" s="83"/>
      <c r="AY92" s="83"/>
      <c r="AZ92" s="83"/>
      <c r="BA92" s="83"/>
      <c r="BB92" s="83"/>
      <c r="BC92" s="83"/>
      <c r="BD92" s="83"/>
      <c r="BE92" s="83"/>
      <c r="BF92" s="83"/>
      <c r="BG92" s="83"/>
      <c r="BH92" s="83"/>
      <c r="BI92" s="83"/>
      <c r="BJ92" s="83"/>
      <c r="BK92" s="83"/>
    </row>
    <row r="93" spans="1:63">
      <c r="A93" s="83"/>
      <c r="B93" s="83"/>
      <c r="C93" s="83"/>
      <c r="D93" s="83"/>
      <c r="E93" s="83"/>
      <c r="F93" s="83"/>
      <c r="G93" s="83"/>
      <c r="H93" s="83"/>
      <c r="I93" s="83"/>
      <c r="J93" s="83"/>
      <c r="K93" s="83"/>
      <c r="L93" s="83"/>
      <c r="M93" s="83"/>
      <c r="N93" s="83"/>
      <c r="O93" s="83"/>
      <c r="P93" s="83"/>
      <c r="Q93" s="83"/>
      <c r="R93" s="83"/>
      <c r="S93" s="83"/>
      <c r="T93" s="83"/>
      <c r="U93" s="83"/>
      <c r="V93" s="83"/>
      <c r="W93" s="83"/>
      <c r="X93" s="83"/>
      <c r="Y93" s="83"/>
      <c r="Z93" s="83"/>
      <c r="AA93" s="83"/>
      <c r="AB93" s="83"/>
      <c r="AC93" s="83"/>
      <c r="AD93" s="83"/>
      <c r="AE93" s="83"/>
      <c r="AF93" s="83"/>
      <c r="AG93" s="83"/>
      <c r="AH93" s="83"/>
      <c r="AI93" s="83"/>
      <c r="AJ93" s="83"/>
      <c r="AK93" s="83"/>
      <c r="AL93" s="83"/>
      <c r="AM93" s="83"/>
      <c r="AN93" s="83"/>
      <c r="AO93" s="83"/>
      <c r="AP93" s="83"/>
      <c r="AQ93" s="83"/>
      <c r="AR93" s="83"/>
      <c r="AS93" s="83"/>
      <c r="AT93" s="83"/>
      <c r="AU93" s="83"/>
      <c r="AV93" s="83"/>
      <c r="AW93" s="83"/>
      <c r="AX93" s="83"/>
      <c r="AY93" s="83"/>
      <c r="AZ93" s="83"/>
      <c r="BA93" s="83"/>
      <c r="BB93" s="83"/>
      <c r="BC93" s="83"/>
      <c r="BD93" s="83"/>
      <c r="BE93" s="83"/>
      <c r="BF93" s="83"/>
      <c r="BG93" s="83"/>
      <c r="BH93" s="83"/>
      <c r="BI93" s="83"/>
      <c r="BJ93" s="83"/>
      <c r="BK93" s="83"/>
    </row>
    <row r="94" spans="1:63">
      <c r="A94" s="83"/>
      <c r="B94" s="83"/>
      <c r="C94" s="83"/>
      <c r="D94" s="83"/>
      <c r="E94" s="83"/>
      <c r="F94" s="83"/>
      <c r="G94" s="83"/>
      <c r="H94" s="83"/>
      <c r="I94" s="83"/>
      <c r="J94" s="83"/>
      <c r="K94" s="83"/>
      <c r="L94" s="83"/>
      <c r="M94" s="83"/>
      <c r="N94" s="83"/>
      <c r="O94" s="83"/>
      <c r="P94" s="83"/>
      <c r="Q94" s="83"/>
      <c r="R94" s="83"/>
      <c r="S94" s="83"/>
      <c r="T94" s="83"/>
      <c r="U94" s="83"/>
      <c r="V94" s="83"/>
      <c r="W94" s="83"/>
      <c r="X94" s="83"/>
      <c r="Y94" s="83"/>
      <c r="Z94" s="83"/>
      <c r="AA94" s="83"/>
      <c r="AB94" s="83"/>
      <c r="AC94" s="83"/>
      <c r="AD94" s="83"/>
      <c r="AE94" s="83"/>
      <c r="AF94" s="83"/>
      <c r="AG94" s="83"/>
      <c r="AH94" s="83"/>
      <c r="AI94" s="83"/>
      <c r="AJ94" s="83"/>
      <c r="AK94" s="83"/>
      <c r="AL94" s="83"/>
      <c r="AM94" s="83"/>
      <c r="AN94" s="83"/>
      <c r="AO94" s="83"/>
      <c r="AP94" s="83"/>
      <c r="AQ94" s="83"/>
      <c r="AR94" s="83"/>
      <c r="AS94" s="83"/>
      <c r="AT94" s="83"/>
      <c r="AU94" s="83"/>
      <c r="AV94" s="83"/>
      <c r="AW94" s="83"/>
      <c r="AX94" s="83"/>
      <c r="AY94" s="83"/>
      <c r="AZ94" s="83"/>
      <c r="BA94" s="83"/>
      <c r="BB94" s="83"/>
      <c r="BC94" s="83"/>
      <c r="BD94" s="83"/>
      <c r="BE94" s="83"/>
      <c r="BF94" s="83"/>
      <c r="BG94" s="83"/>
      <c r="BH94" s="83"/>
      <c r="BI94" s="83"/>
      <c r="BJ94" s="83"/>
      <c r="BK94" s="83"/>
    </row>
    <row r="95" spans="1:63">
      <c r="A95" s="83"/>
      <c r="B95" s="83"/>
      <c r="C95" s="83"/>
      <c r="D95" s="83"/>
      <c r="E95" s="83"/>
      <c r="F95" s="83"/>
      <c r="G95" s="83"/>
      <c r="H95" s="83"/>
      <c r="I95" s="83"/>
      <c r="J95" s="83"/>
      <c r="K95" s="83"/>
      <c r="L95" s="83"/>
      <c r="M95" s="83"/>
      <c r="N95" s="83"/>
      <c r="O95" s="83"/>
      <c r="P95" s="83"/>
      <c r="Q95" s="83"/>
      <c r="R95" s="83"/>
      <c r="S95" s="83"/>
      <c r="T95" s="83"/>
      <c r="U95" s="83"/>
      <c r="V95" s="83"/>
      <c r="W95" s="83"/>
      <c r="X95" s="83"/>
      <c r="Y95" s="83"/>
      <c r="Z95" s="83"/>
      <c r="AA95" s="83"/>
      <c r="AB95" s="83"/>
      <c r="AC95" s="83"/>
      <c r="AD95" s="83"/>
      <c r="AE95" s="83"/>
      <c r="AF95" s="83"/>
      <c r="AG95" s="83"/>
      <c r="AH95" s="83"/>
      <c r="AI95" s="83"/>
      <c r="AJ95" s="83"/>
      <c r="AK95" s="83"/>
      <c r="AL95" s="83"/>
      <c r="AM95" s="83"/>
      <c r="AN95" s="83"/>
      <c r="AO95" s="83"/>
      <c r="AP95" s="83"/>
      <c r="AQ95" s="83"/>
      <c r="AR95" s="83"/>
      <c r="AS95" s="83"/>
      <c r="AT95" s="83"/>
      <c r="AU95" s="83"/>
      <c r="AV95" s="83"/>
      <c r="AW95" s="83"/>
      <c r="AX95" s="83"/>
      <c r="AY95" s="83"/>
      <c r="AZ95" s="83"/>
      <c r="BA95" s="83"/>
      <c r="BB95" s="83"/>
      <c r="BC95" s="83"/>
      <c r="BD95" s="83"/>
      <c r="BE95" s="83"/>
      <c r="BF95" s="83"/>
      <c r="BG95" s="83"/>
      <c r="BH95" s="83"/>
      <c r="BI95" s="83"/>
      <c r="BJ95" s="83"/>
      <c r="BK95" s="83"/>
    </row>
    <row r="96" spans="1:63">
      <c r="A96" s="83"/>
      <c r="B96" s="83"/>
      <c r="C96" s="83"/>
      <c r="D96" s="83"/>
      <c r="E96" s="83"/>
      <c r="F96" s="83"/>
      <c r="G96" s="83"/>
      <c r="H96" s="83"/>
      <c r="I96" s="83"/>
      <c r="J96" s="83"/>
      <c r="K96" s="83"/>
      <c r="L96" s="83"/>
      <c r="M96" s="83"/>
      <c r="N96" s="83"/>
      <c r="O96" s="83"/>
      <c r="P96" s="83"/>
      <c r="Q96" s="83"/>
      <c r="R96" s="83"/>
      <c r="S96" s="83"/>
      <c r="T96" s="83"/>
      <c r="U96" s="83"/>
      <c r="V96" s="83"/>
      <c r="W96" s="83"/>
      <c r="X96" s="83"/>
      <c r="Y96" s="83"/>
      <c r="Z96" s="83"/>
      <c r="AA96" s="83"/>
      <c r="AB96" s="83"/>
      <c r="AC96" s="83"/>
      <c r="AD96" s="83"/>
      <c r="AE96" s="83"/>
      <c r="AF96" s="83"/>
      <c r="AG96" s="83"/>
      <c r="AH96" s="83"/>
      <c r="AI96" s="83"/>
      <c r="AJ96" s="83"/>
      <c r="AK96" s="83"/>
      <c r="AL96" s="83"/>
      <c r="AM96" s="83"/>
      <c r="AN96" s="83"/>
      <c r="AO96" s="83"/>
      <c r="AP96" s="83"/>
      <c r="AQ96" s="83"/>
      <c r="AR96" s="83"/>
      <c r="AS96" s="83"/>
      <c r="AT96" s="83"/>
      <c r="AU96" s="83"/>
      <c r="AV96" s="83"/>
      <c r="AW96" s="83"/>
      <c r="AX96" s="83"/>
      <c r="AY96" s="83"/>
      <c r="AZ96" s="83"/>
      <c r="BA96" s="83"/>
      <c r="BB96" s="83"/>
      <c r="BC96" s="83"/>
      <c r="BD96" s="83"/>
      <c r="BE96" s="83"/>
      <c r="BF96" s="83"/>
      <c r="BG96" s="83"/>
      <c r="BH96" s="83"/>
      <c r="BI96" s="83"/>
      <c r="BJ96" s="83"/>
      <c r="BK96" s="83"/>
    </row>
    <row r="97" spans="1:63">
      <c r="A97" s="83"/>
      <c r="B97" s="83"/>
      <c r="C97" s="83"/>
      <c r="D97" s="83"/>
      <c r="E97" s="83"/>
      <c r="F97" s="83"/>
      <c r="G97" s="83"/>
      <c r="H97" s="83"/>
      <c r="I97" s="83"/>
      <c r="J97" s="83"/>
      <c r="K97" s="83"/>
      <c r="L97" s="83"/>
      <c r="M97" s="83"/>
      <c r="N97" s="83"/>
      <c r="O97" s="83"/>
      <c r="P97" s="83"/>
      <c r="Q97" s="83"/>
      <c r="R97" s="83"/>
      <c r="S97" s="83"/>
      <c r="T97" s="83"/>
      <c r="U97" s="83"/>
      <c r="V97" s="83"/>
      <c r="W97" s="83"/>
      <c r="X97" s="83"/>
      <c r="Y97" s="83"/>
      <c r="Z97" s="83"/>
      <c r="AA97" s="83"/>
      <c r="AB97" s="83"/>
      <c r="AC97" s="83"/>
      <c r="AD97" s="83"/>
      <c r="AE97" s="83"/>
      <c r="AF97" s="83"/>
      <c r="AG97" s="83"/>
      <c r="AH97" s="83"/>
      <c r="AI97" s="83"/>
      <c r="AJ97" s="83"/>
      <c r="AK97" s="83"/>
      <c r="AL97" s="83"/>
      <c r="AM97" s="83"/>
      <c r="AN97" s="83"/>
      <c r="AO97" s="83"/>
      <c r="AP97" s="83"/>
      <c r="AQ97" s="83"/>
      <c r="AR97" s="83"/>
      <c r="AS97" s="83"/>
      <c r="AT97" s="83"/>
      <c r="AU97" s="83"/>
      <c r="AV97" s="83"/>
      <c r="AW97" s="83"/>
      <c r="AX97" s="83"/>
      <c r="AY97" s="83"/>
      <c r="AZ97" s="83"/>
      <c r="BA97" s="83"/>
      <c r="BB97" s="83"/>
      <c r="BC97" s="83"/>
      <c r="BD97" s="83"/>
      <c r="BE97" s="83"/>
      <c r="BF97" s="83"/>
      <c r="BG97" s="83"/>
      <c r="BH97" s="83"/>
      <c r="BI97" s="83"/>
      <c r="BJ97" s="83"/>
      <c r="BK97" s="83"/>
    </row>
    <row r="98" spans="1:63">
      <c r="A98" s="83"/>
      <c r="B98" s="83"/>
      <c r="C98" s="83"/>
      <c r="D98" s="83"/>
      <c r="E98" s="83"/>
      <c r="F98" s="83"/>
      <c r="G98" s="83"/>
      <c r="H98" s="83"/>
      <c r="I98" s="83"/>
      <c r="J98" s="83"/>
      <c r="K98" s="83"/>
      <c r="L98" s="83"/>
      <c r="M98" s="83"/>
      <c r="N98" s="83"/>
      <c r="O98" s="83"/>
      <c r="P98" s="83"/>
      <c r="Q98" s="83"/>
      <c r="R98" s="83"/>
      <c r="S98" s="83"/>
      <c r="T98" s="83"/>
      <c r="U98" s="83"/>
      <c r="V98" s="83"/>
      <c r="W98" s="83"/>
      <c r="X98" s="83"/>
      <c r="Y98" s="83"/>
      <c r="Z98" s="83"/>
      <c r="AA98" s="83"/>
      <c r="AB98" s="83"/>
      <c r="AC98" s="83"/>
      <c r="AD98" s="83"/>
      <c r="AE98" s="83"/>
      <c r="AF98" s="83"/>
      <c r="AG98" s="83"/>
      <c r="AH98" s="83"/>
      <c r="AI98" s="83"/>
      <c r="AJ98" s="83"/>
      <c r="AK98" s="83"/>
      <c r="AL98" s="83"/>
      <c r="AM98" s="83"/>
      <c r="AN98" s="83"/>
      <c r="AO98" s="83"/>
      <c r="AP98" s="83"/>
      <c r="AQ98" s="83"/>
      <c r="AR98" s="83"/>
      <c r="AS98" s="83"/>
      <c r="AT98" s="83"/>
      <c r="AU98" s="83"/>
      <c r="AV98" s="83"/>
      <c r="AW98" s="83"/>
      <c r="AX98" s="83"/>
      <c r="AY98" s="83"/>
      <c r="AZ98" s="83"/>
      <c r="BA98" s="83"/>
      <c r="BB98" s="83"/>
      <c r="BC98" s="83"/>
      <c r="BD98" s="83"/>
      <c r="BE98" s="83"/>
      <c r="BF98" s="83"/>
      <c r="BG98" s="83"/>
      <c r="BH98" s="83"/>
      <c r="BI98" s="83"/>
      <c r="BJ98" s="83"/>
      <c r="BK98" s="83"/>
    </row>
    <row r="99" spans="1:63">
      <c r="A99" s="83"/>
      <c r="B99" s="83"/>
      <c r="C99" s="83"/>
      <c r="D99" s="83"/>
      <c r="E99" s="83"/>
      <c r="F99" s="83"/>
      <c r="G99" s="83"/>
      <c r="H99" s="83"/>
      <c r="I99" s="83"/>
      <c r="J99" s="83"/>
      <c r="K99" s="83"/>
      <c r="L99" s="83"/>
      <c r="M99" s="83"/>
      <c r="N99" s="83"/>
      <c r="O99" s="83"/>
      <c r="P99" s="83"/>
      <c r="Q99" s="83"/>
      <c r="R99" s="83"/>
      <c r="S99" s="83"/>
      <c r="T99" s="83"/>
      <c r="U99" s="83"/>
      <c r="V99" s="83"/>
      <c r="W99" s="83"/>
      <c r="X99" s="83"/>
      <c r="Y99" s="83"/>
      <c r="Z99" s="83"/>
      <c r="AA99" s="83"/>
      <c r="AB99" s="83"/>
      <c r="AC99" s="83"/>
      <c r="AD99" s="83"/>
      <c r="AE99" s="83"/>
      <c r="AF99" s="83"/>
      <c r="AG99" s="83"/>
      <c r="AH99" s="83"/>
      <c r="AI99" s="83"/>
      <c r="AJ99" s="83"/>
      <c r="AK99" s="83"/>
      <c r="AL99" s="83"/>
      <c r="AM99" s="83"/>
      <c r="AN99" s="83"/>
      <c r="AO99" s="83"/>
      <c r="AP99" s="83"/>
      <c r="AQ99" s="83"/>
      <c r="AR99" s="83"/>
      <c r="AS99" s="83"/>
      <c r="AT99" s="83"/>
      <c r="AU99" s="83"/>
      <c r="AV99" s="83"/>
      <c r="AW99" s="83"/>
      <c r="AX99" s="83"/>
      <c r="AY99" s="83"/>
      <c r="AZ99" s="83"/>
      <c r="BA99" s="83"/>
      <c r="BB99" s="83"/>
      <c r="BC99" s="83"/>
      <c r="BD99" s="83"/>
      <c r="BE99" s="83"/>
      <c r="BF99" s="83"/>
      <c r="BG99" s="83"/>
      <c r="BH99" s="83"/>
      <c r="BI99" s="83"/>
      <c r="BJ99" s="83"/>
      <c r="BK99" s="83"/>
    </row>
    <row r="100" spans="1:63">
      <c r="A100" s="83"/>
      <c r="B100" s="83"/>
      <c r="C100" s="83"/>
      <c r="D100" s="83"/>
      <c r="E100" s="83"/>
      <c r="F100" s="83"/>
      <c r="G100" s="83"/>
      <c r="H100" s="83"/>
      <c r="I100" s="83"/>
      <c r="J100" s="83"/>
      <c r="K100" s="83"/>
      <c r="L100" s="83"/>
      <c r="M100" s="83"/>
      <c r="N100" s="83"/>
      <c r="O100" s="83"/>
      <c r="P100" s="83"/>
      <c r="Q100" s="83"/>
      <c r="R100" s="83"/>
      <c r="S100" s="83"/>
      <c r="T100" s="83"/>
      <c r="U100" s="83"/>
      <c r="V100" s="83"/>
      <c r="W100" s="83"/>
      <c r="X100" s="83"/>
      <c r="Y100" s="83"/>
      <c r="Z100" s="83"/>
      <c r="AA100" s="83"/>
      <c r="AB100" s="83"/>
      <c r="AC100" s="83"/>
      <c r="AD100" s="83"/>
      <c r="AE100" s="83"/>
      <c r="AF100" s="83"/>
      <c r="AG100" s="83"/>
      <c r="AH100" s="83"/>
      <c r="AI100" s="83"/>
      <c r="AJ100" s="83"/>
      <c r="AK100" s="83"/>
      <c r="AL100" s="83"/>
      <c r="AM100" s="83"/>
      <c r="AN100" s="83"/>
      <c r="AO100" s="83"/>
      <c r="AP100" s="83"/>
      <c r="AQ100" s="83"/>
      <c r="AR100" s="83"/>
      <c r="AS100" s="83"/>
      <c r="AT100" s="83"/>
      <c r="AU100" s="83"/>
      <c r="AV100" s="83"/>
      <c r="AW100" s="83"/>
      <c r="AX100" s="83"/>
      <c r="AY100" s="83"/>
      <c r="AZ100" s="83"/>
      <c r="BA100" s="83"/>
      <c r="BB100" s="83"/>
      <c r="BC100" s="83"/>
      <c r="BD100" s="83"/>
      <c r="BE100" s="83"/>
      <c r="BF100" s="83"/>
      <c r="BG100" s="83"/>
      <c r="BH100" s="83"/>
      <c r="BI100" s="83"/>
      <c r="BJ100" s="83"/>
      <c r="BK100" s="83"/>
    </row>
    <row r="101" spans="1:63">
      <c r="A101" s="83"/>
      <c r="B101" s="83"/>
      <c r="C101" s="83"/>
      <c r="D101" s="83"/>
      <c r="E101" s="83"/>
      <c r="F101" s="83"/>
      <c r="G101" s="83"/>
      <c r="H101" s="83"/>
      <c r="I101" s="83"/>
      <c r="J101" s="83"/>
      <c r="K101" s="83"/>
      <c r="L101" s="83"/>
      <c r="M101" s="83"/>
      <c r="N101" s="83"/>
      <c r="O101" s="83"/>
      <c r="P101" s="83"/>
      <c r="Q101" s="83"/>
      <c r="R101" s="83"/>
      <c r="S101" s="83"/>
      <c r="T101" s="83"/>
      <c r="U101" s="83"/>
      <c r="V101" s="83"/>
      <c r="W101" s="83"/>
      <c r="X101" s="83"/>
      <c r="Y101" s="83"/>
      <c r="Z101" s="83"/>
      <c r="AA101" s="83"/>
      <c r="AB101" s="83"/>
      <c r="AC101" s="83"/>
      <c r="AD101" s="83"/>
      <c r="AE101" s="83"/>
      <c r="AF101" s="83"/>
      <c r="AG101" s="83"/>
      <c r="AH101" s="83"/>
      <c r="AI101" s="83"/>
      <c r="AJ101" s="83"/>
      <c r="AK101" s="83"/>
      <c r="AL101" s="83"/>
      <c r="AM101" s="83"/>
      <c r="AN101" s="83"/>
      <c r="AO101" s="83"/>
      <c r="AP101" s="83"/>
      <c r="AQ101" s="83"/>
      <c r="AR101" s="83"/>
      <c r="AS101" s="83"/>
      <c r="AT101" s="83"/>
      <c r="AU101" s="83"/>
      <c r="AV101" s="83"/>
      <c r="AW101" s="83"/>
      <c r="AX101" s="83"/>
      <c r="AY101" s="83"/>
      <c r="AZ101" s="83"/>
      <c r="BA101" s="83"/>
      <c r="BB101" s="83"/>
      <c r="BC101" s="83"/>
      <c r="BD101" s="83"/>
      <c r="BE101" s="83"/>
      <c r="BF101" s="83"/>
      <c r="BG101" s="83"/>
      <c r="BH101" s="83"/>
      <c r="BI101" s="83"/>
      <c r="BJ101" s="83"/>
      <c r="BK101" s="83"/>
    </row>
    <row r="102" spans="1:63">
      <c r="A102" s="83"/>
      <c r="B102" s="83"/>
      <c r="C102" s="83"/>
      <c r="D102" s="83"/>
      <c r="E102" s="83"/>
      <c r="F102" s="83"/>
      <c r="G102" s="83"/>
      <c r="H102" s="83"/>
      <c r="I102" s="83"/>
      <c r="J102" s="83"/>
      <c r="K102" s="83"/>
      <c r="L102" s="83"/>
      <c r="M102" s="83"/>
      <c r="N102" s="83"/>
      <c r="O102" s="83"/>
      <c r="P102" s="83"/>
      <c r="Q102" s="83"/>
      <c r="R102" s="83"/>
      <c r="S102" s="83"/>
      <c r="T102" s="83"/>
      <c r="U102" s="83"/>
      <c r="V102" s="83"/>
      <c r="W102" s="83"/>
      <c r="X102" s="83"/>
      <c r="Y102" s="83"/>
      <c r="Z102" s="83"/>
      <c r="AA102" s="83"/>
      <c r="AB102" s="83"/>
      <c r="AC102" s="83"/>
      <c r="AD102" s="83"/>
      <c r="AE102" s="83"/>
      <c r="AF102" s="83"/>
      <c r="AG102" s="83"/>
      <c r="AH102" s="83"/>
      <c r="AI102" s="83"/>
      <c r="AJ102" s="83"/>
      <c r="AK102" s="83"/>
      <c r="AL102" s="83"/>
      <c r="AM102" s="83"/>
      <c r="AN102" s="83"/>
      <c r="AO102" s="83"/>
      <c r="AP102" s="83"/>
      <c r="AQ102" s="83"/>
      <c r="AR102" s="83"/>
      <c r="AS102" s="83"/>
      <c r="AT102" s="83"/>
      <c r="AU102" s="83"/>
      <c r="AV102" s="83"/>
      <c r="AW102" s="83"/>
      <c r="AX102" s="83"/>
      <c r="AY102" s="83"/>
      <c r="AZ102" s="83"/>
      <c r="BA102" s="83"/>
      <c r="BB102" s="83"/>
      <c r="BC102" s="83"/>
      <c r="BD102" s="83"/>
      <c r="BE102" s="83"/>
      <c r="BF102" s="83"/>
      <c r="BG102" s="83"/>
      <c r="BH102" s="83"/>
      <c r="BI102" s="83"/>
      <c r="BJ102" s="83"/>
      <c r="BK102" s="83"/>
    </row>
    <row r="103" spans="1:63">
      <c r="A103" s="83"/>
      <c r="B103" s="83"/>
      <c r="C103" s="83"/>
      <c r="D103" s="83"/>
      <c r="E103" s="83"/>
      <c r="F103" s="83"/>
      <c r="G103" s="83"/>
      <c r="H103" s="83"/>
      <c r="I103" s="83"/>
      <c r="J103" s="83"/>
      <c r="K103" s="83"/>
      <c r="L103" s="83"/>
      <c r="M103" s="83"/>
      <c r="N103" s="83"/>
      <c r="O103" s="83"/>
      <c r="P103" s="83"/>
      <c r="Q103" s="83"/>
      <c r="R103" s="83"/>
      <c r="S103" s="83"/>
      <c r="T103" s="83"/>
      <c r="U103" s="83"/>
      <c r="V103" s="83"/>
      <c r="W103" s="83"/>
      <c r="X103" s="83"/>
      <c r="Y103" s="83"/>
      <c r="Z103" s="83"/>
      <c r="AA103" s="83"/>
      <c r="AB103" s="83"/>
      <c r="AC103" s="83"/>
      <c r="AD103" s="83"/>
      <c r="AE103" s="83"/>
      <c r="AF103" s="83"/>
      <c r="AG103" s="83"/>
      <c r="AH103" s="83"/>
      <c r="AI103" s="83"/>
      <c r="AJ103" s="83"/>
      <c r="AK103" s="83"/>
      <c r="AL103" s="83"/>
      <c r="AM103" s="83"/>
      <c r="AN103" s="83"/>
      <c r="AO103" s="83"/>
      <c r="AP103" s="83"/>
      <c r="AQ103" s="83"/>
      <c r="AR103" s="83"/>
      <c r="AS103" s="83"/>
      <c r="AT103" s="83"/>
      <c r="AU103" s="83"/>
      <c r="AV103" s="83"/>
      <c r="AW103" s="83"/>
      <c r="AX103" s="83"/>
      <c r="AY103" s="83"/>
      <c r="AZ103" s="83"/>
      <c r="BA103" s="83"/>
      <c r="BB103" s="83"/>
      <c r="BC103" s="83"/>
      <c r="BD103" s="83"/>
      <c r="BE103" s="83"/>
      <c r="BF103" s="83"/>
      <c r="BG103" s="83"/>
      <c r="BH103" s="83"/>
      <c r="BI103" s="83"/>
      <c r="BJ103" s="83"/>
      <c r="BK103" s="83"/>
    </row>
    <row r="104" spans="1:63">
      <c r="A104" s="83"/>
      <c r="B104" s="83"/>
      <c r="C104" s="83"/>
      <c r="D104" s="83"/>
      <c r="E104" s="83"/>
      <c r="F104" s="83"/>
      <c r="G104" s="83"/>
      <c r="H104" s="83"/>
      <c r="I104" s="83"/>
      <c r="J104" s="83"/>
      <c r="K104" s="83"/>
      <c r="L104" s="83"/>
      <c r="M104" s="83"/>
      <c r="N104" s="83"/>
      <c r="O104" s="83"/>
      <c r="P104" s="83"/>
      <c r="Q104" s="83"/>
      <c r="R104" s="83"/>
      <c r="S104" s="83"/>
      <c r="T104" s="83"/>
      <c r="U104" s="83"/>
      <c r="V104" s="83"/>
      <c r="W104" s="83"/>
      <c r="X104" s="83"/>
      <c r="Y104" s="83"/>
      <c r="Z104" s="83"/>
      <c r="AA104" s="83"/>
      <c r="AB104" s="83"/>
      <c r="AC104" s="83"/>
      <c r="AD104" s="83"/>
      <c r="AE104" s="83"/>
      <c r="AF104" s="83"/>
      <c r="AG104" s="83"/>
      <c r="AH104" s="83"/>
      <c r="AI104" s="83"/>
      <c r="AJ104" s="83"/>
      <c r="AK104" s="83"/>
      <c r="AL104" s="83"/>
      <c r="AM104" s="83"/>
      <c r="AN104" s="83"/>
      <c r="AO104" s="83"/>
      <c r="AP104" s="83"/>
      <c r="AQ104" s="83"/>
      <c r="AR104" s="83"/>
      <c r="AS104" s="83"/>
      <c r="AT104" s="83"/>
      <c r="AU104" s="83"/>
      <c r="AV104" s="83"/>
      <c r="AW104" s="83"/>
      <c r="AX104" s="83"/>
      <c r="AY104" s="83"/>
      <c r="AZ104" s="83"/>
      <c r="BA104" s="83"/>
      <c r="BB104" s="83"/>
      <c r="BC104" s="83"/>
      <c r="BD104" s="83"/>
      <c r="BE104" s="83"/>
      <c r="BF104" s="83"/>
      <c r="BG104" s="83"/>
      <c r="BH104" s="83"/>
      <c r="BI104" s="83"/>
      <c r="BJ104" s="83"/>
      <c r="BK104" s="83"/>
    </row>
    <row r="105" spans="1:63">
      <c r="A105" s="83"/>
      <c r="B105" s="83"/>
      <c r="C105" s="83"/>
      <c r="D105" s="83"/>
      <c r="E105" s="83"/>
      <c r="F105" s="83"/>
      <c r="G105" s="83"/>
      <c r="H105" s="83"/>
      <c r="I105" s="83"/>
      <c r="J105" s="83"/>
      <c r="K105" s="83"/>
      <c r="L105" s="83"/>
      <c r="M105" s="83"/>
      <c r="N105" s="83"/>
      <c r="O105" s="83"/>
      <c r="P105" s="83"/>
      <c r="Q105" s="83"/>
      <c r="R105" s="83"/>
      <c r="S105" s="83"/>
      <c r="T105" s="83"/>
      <c r="U105" s="83"/>
      <c r="V105" s="83"/>
      <c r="W105" s="83"/>
      <c r="X105" s="83"/>
      <c r="Y105" s="83"/>
      <c r="Z105" s="83"/>
      <c r="AA105" s="83"/>
      <c r="AB105" s="83"/>
      <c r="AC105" s="83"/>
      <c r="AD105" s="83"/>
      <c r="AE105" s="83"/>
      <c r="AF105" s="83"/>
      <c r="AG105" s="83"/>
      <c r="AH105" s="83"/>
      <c r="AI105" s="83"/>
      <c r="AJ105" s="83"/>
      <c r="AK105" s="83"/>
      <c r="AL105" s="83"/>
      <c r="AM105" s="83"/>
      <c r="AN105" s="83"/>
      <c r="AO105" s="83"/>
      <c r="AP105" s="83"/>
      <c r="AQ105" s="83"/>
      <c r="AR105" s="83"/>
      <c r="AS105" s="83"/>
      <c r="AT105" s="83"/>
      <c r="AU105" s="83"/>
      <c r="AV105" s="83"/>
      <c r="AW105" s="83"/>
      <c r="AX105" s="83"/>
      <c r="AY105" s="83"/>
      <c r="AZ105" s="83"/>
      <c r="BA105" s="83"/>
      <c r="BB105" s="83"/>
      <c r="BC105" s="83"/>
      <c r="BD105" s="83"/>
      <c r="BE105" s="83"/>
      <c r="BF105" s="83"/>
      <c r="BG105" s="83"/>
      <c r="BH105" s="83"/>
      <c r="BI105" s="83"/>
      <c r="BJ105" s="83"/>
      <c r="BK105" s="83"/>
    </row>
    <row r="106" spans="1:63">
      <c r="A106" s="83"/>
      <c r="B106" s="83"/>
      <c r="C106" s="83"/>
      <c r="D106" s="83"/>
      <c r="E106" s="83"/>
      <c r="F106" s="83"/>
      <c r="G106" s="83"/>
      <c r="H106" s="83"/>
      <c r="I106" s="83"/>
      <c r="J106" s="83"/>
      <c r="K106" s="83"/>
      <c r="L106" s="83"/>
      <c r="M106" s="83"/>
      <c r="N106" s="83"/>
      <c r="O106" s="83"/>
      <c r="P106" s="83"/>
      <c r="Q106" s="83"/>
      <c r="R106" s="83"/>
      <c r="S106" s="83"/>
      <c r="T106" s="83"/>
      <c r="U106" s="83"/>
      <c r="V106" s="83"/>
      <c r="W106" s="83"/>
      <c r="X106" s="83"/>
      <c r="Y106" s="83"/>
      <c r="Z106" s="83"/>
      <c r="AA106" s="83"/>
      <c r="AB106" s="83"/>
      <c r="AC106" s="83"/>
      <c r="AD106" s="83"/>
      <c r="AE106" s="83"/>
      <c r="AF106" s="83"/>
      <c r="AG106" s="83"/>
      <c r="AH106" s="83"/>
      <c r="AI106" s="83"/>
      <c r="AJ106" s="83"/>
      <c r="AK106" s="83"/>
      <c r="AL106" s="83"/>
      <c r="AM106" s="83"/>
      <c r="AN106" s="83"/>
      <c r="AO106" s="83"/>
      <c r="AP106" s="83"/>
      <c r="AQ106" s="83"/>
      <c r="AR106" s="83"/>
      <c r="AS106" s="83"/>
      <c r="AT106" s="83"/>
      <c r="AU106" s="83"/>
      <c r="AV106" s="83"/>
      <c r="AW106" s="83"/>
      <c r="AX106" s="83"/>
      <c r="AY106" s="83"/>
      <c r="AZ106" s="83"/>
      <c r="BA106" s="83"/>
      <c r="BB106" s="83"/>
      <c r="BC106" s="83"/>
      <c r="BD106" s="83"/>
      <c r="BE106" s="83"/>
      <c r="BF106" s="83"/>
      <c r="BG106" s="83"/>
      <c r="BH106" s="83"/>
      <c r="BI106" s="83"/>
      <c r="BJ106" s="83"/>
      <c r="BK106" s="83"/>
    </row>
    <row r="107" spans="1:63">
      <c r="A107" s="83"/>
      <c r="B107" s="83"/>
      <c r="C107" s="83"/>
      <c r="D107" s="83"/>
      <c r="E107" s="83"/>
      <c r="F107" s="83"/>
      <c r="G107" s="83"/>
      <c r="H107" s="83"/>
      <c r="I107" s="83"/>
      <c r="J107" s="83"/>
      <c r="K107" s="83"/>
      <c r="L107" s="83"/>
      <c r="M107" s="83"/>
      <c r="N107" s="83"/>
      <c r="O107" s="83"/>
      <c r="P107" s="83"/>
      <c r="Q107" s="83"/>
      <c r="R107" s="83"/>
      <c r="S107" s="83"/>
      <c r="T107" s="83"/>
      <c r="U107" s="83"/>
      <c r="V107" s="83"/>
      <c r="W107" s="83"/>
      <c r="X107" s="83"/>
      <c r="Y107" s="83"/>
      <c r="Z107" s="83"/>
      <c r="AA107" s="83"/>
      <c r="AB107" s="83"/>
      <c r="AC107" s="83"/>
      <c r="AD107" s="83"/>
      <c r="AE107" s="83"/>
      <c r="AF107" s="83"/>
      <c r="AG107" s="83"/>
      <c r="AH107" s="83"/>
      <c r="AI107" s="83"/>
      <c r="AJ107" s="83"/>
      <c r="AK107" s="83"/>
      <c r="AL107" s="83"/>
      <c r="AM107" s="83"/>
      <c r="AN107" s="83"/>
      <c r="AO107" s="83"/>
      <c r="AP107" s="83"/>
      <c r="AQ107" s="83"/>
      <c r="AR107" s="83"/>
      <c r="AS107" s="83"/>
      <c r="AT107" s="83"/>
      <c r="AU107" s="83"/>
      <c r="AV107" s="83"/>
      <c r="AW107" s="83"/>
      <c r="AX107" s="83"/>
      <c r="AY107" s="83"/>
      <c r="AZ107" s="83"/>
      <c r="BA107" s="83"/>
      <c r="BB107" s="83"/>
      <c r="BC107" s="83"/>
      <c r="BD107" s="83"/>
      <c r="BE107" s="83"/>
      <c r="BF107" s="83"/>
      <c r="BG107" s="83"/>
      <c r="BH107" s="83"/>
      <c r="BI107" s="83"/>
      <c r="BJ107" s="83"/>
      <c r="BK107" s="83"/>
    </row>
    <row r="108" spans="1:63">
      <c r="A108" s="83"/>
      <c r="B108" s="83"/>
      <c r="C108" s="83"/>
      <c r="D108" s="83"/>
      <c r="E108" s="83"/>
      <c r="F108" s="83"/>
      <c r="G108" s="83"/>
      <c r="H108" s="83"/>
      <c r="I108" s="83"/>
      <c r="J108" s="83"/>
      <c r="K108" s="83"/>
      <c r="L108" s="83"/>
      <c r="M108" s="83"/>
      <c r="N108" s="83"/>
      <c r="O108" s="83"/>
      <c r="P108" s="83"/>
      <c r="Q108" s="83"/>
      <c r="R108" s="83"/>
      <c r="S108" s="83"/>
      <c r="T108" s="83"/>
      <c r="U108" s="83"/>
      <c r="V108" s="83"/>
      <c r="W108" s="83"/>
      <c r="X108" s="83"/>
      <c r="Y108" s="83"/>
      <c r="Z108" s="83"/>
      <c r="AA108" s="83"/>
      <c r="AB108" s="83"/>
      <c r="AC108" s="83"/>
      <c r="AD108" s="83"/>
      <c r="AE108" s="83"/>
      <c r="AF108" s="83"/>
      <c r="AG108" s="83"/>
      <c r="AH108" s="83"/>
      <c r="AI108" s="83"/>
      <c r="AJ108" s="83"/>
      <c r="AK108" s="83"/>
      <c r="AL108" s="83"/>
      <c r="AM108" s="83"/>
      <c r="AN108" s="83"/>
      <c r="AO108" s="83"/>
      <c r="AP108" s="83"/>
      <c r="AQ108" s="83"/>
      <c r="AR108" s="83"/>
      <c r="AS108" s="83"/>
      <c r="AT108" s="83"/>
      <c r="AU108" s="83"/>
      <c r="AV108" s="83"/>
      <c r="AW108" s="83"/>
      <c r="AX108" s="83"/>
      <c r="AY108" s="83"/>
      <c r="AZ108" s="83"/>
      <c r="BA108" s="83"/>
      <c r="BB108" s="83"/>
      <c r="BC108" s="83"/>
      <c r="BD108" s="83"/>
      <c r="BE108" s="83"/>
      <c r="BF108" s="83"/>
      <c r="BG108" s="83"/>
      <c r="BH108" s="83"/>
      <c r="BI108" s="83"/>
      <c r="BJ108" s="83"/>
      <c r="BK108" s="83"/>
    </row>
    <row r="109" spans="1:63">
      <c r="A109" s="83"/>
      <c r="B109" s="83"/>
      <c r="C109" s="83"/>
      <c r="D109" s="83"/>
      <c r="E109" s="83"/>
      <c r="F109" s="83"/>
      <c r="G109" s="83"/>
      <c r="H109" s="83"/>
      <c r="I109" s="83"/>
      <c r="J109" s="83"/>
      <c r="K109" s="83"/>
      <c r="L109" s="83"/>
      <c r="M109" s="83"/>
      <c r="N109" s="83"/>
      <c r="O109" s="83"/>
      <c r="P109" s="83"/>
      <c r="Q109" s="83"/>
      <c r="R109" s="83"/>
      <c r="S109" s="83"/>
      <c r="T109" s="83"/>
      <c r="U109" s="83"/>
      <c r="V109" s="83"/>
      <c r="W109" s="83"/>
      <c r="X109" s="83"/>
      <c r="Y109" s="83"/>
      <c r="Z109" s="83"/>
      <c r="AA109" s="83"/>
      <c r="AB109" s="83"/>
      <c r="AC109" s="83"/>
      <c r="AD109" s="83"/>
      <c r="AE109" s="83"/>
      <c r="AF109" s="83"/>
      <c r="AG109" s="83"/>
      <c r="AH109" s="83"/>
      <c r="AI109" s="83"/>
      <c r="AJ109" s="83"/>
      <c r="AK109" s="83"/>
      <c r="AL109" s="83"/>
      <c r="AM109" s="83"/>
      <c r="AN109" s="83"/>
      <c r="AO109" s="83"/>
      <c r="AP109" s="83"/>
      <c r="AQ109" s="83"/>
      <c r="AR109" s="83"/>
      <c r="AS109" s="83"/>
      <c r="AT109" s="83"/>
      <c r="AU109" s="83"/>
      <c r="AV109" s="83"/>
      <c r="AW109" s="83"/>
      <c r="AX109" s="83"/>
      <c r="AY109" s="83"/>
      <c r="AZ109" s="83"/>
      <c r="BA109" s="83"/>
      <c r="BB109" s="83"/>
      <c r="BC109" s="83"/>
      <c r="BD109" s="83"/>
      <c r="BE109" s="83"/>
      <c r="BF109" s="83"/>
      <c r="BG109" s="83"/>
      <c r="BH109" s="83"/>
      <c r="BI109" s="83"/>
      <c r="BJ109" s="83"/>
      <c r="BK109" s="83"/>
    </row>
    <row r="110" spans="1:63">
      <c r="A110" s="83"/>
      <c r="B110" s="83"/>
      <c r="C110" s="83"/>
      <c r="D110" s="83"/>
      <c r="E110" s="83"/>
      <c r="F110" s="83"/>
      <c r="G110" s="83"/>
      <c r="H110" s="83"/>
      <c r="I110" s="83"/>
      <c r="J110" s="83"/>
      <c r="K110" s="83"/>
      <c r="L110" s="83"/>
      <c r="M110" s="83"/>
      <c r="N110" s="83"/>
      <c r="O110" s="83"/>
      <c r="P110" s="83"/>
      <c r="Q110" s="83"/>
      <c r="R110" s="83"/>
      <c r="S110" s="83"/>
      <c r="T110" s="83"/>
      <c r="U110" s="83"/>
      <c r="V110" s="83"/>
      <c r="W110" s="83"/>
      <c r="X110" s="83"/>
      <c r="Y110" s="83"/>
      <c r="Z110" s="83"/>
      <c r="AA110" s="83"/>
      <c r="AB110" s="83"/>
      <c r="AC110" s="83"/>
      <c r="AD110" s="83"/>
      <c r="AE110" s="83"/>
      <c r="AF110" s="83"/>
      <c r="AG110" s="83"/>
      <c r="AH110" s="83"/>
      <c r="AI110" s="83"/>
      <c r="AJ110" s="83"/>
      <c r="AK110" s="83"/>
      <c r="AL110" s="83"/>
      <c r="AM110" s="83"/>
      <c r="AN110" s="83"/>
      <c r="AO110" s="83"/>
      <c r="AP110" s="83"/>
      <c r="AQ110" s="83"/>
      <c r="AR110" s="83"/>
      <c r="AS110" s="83"/>
      <c r="AT110" s="83"/>
      <c r="AU110" s="83"/>
      <c r="AV110" s="83"/>
      <c r="AW110" s="83"/>
      <c r="AX110" s="83"/>
      <c r="AY110" s="83"/>
      <c r="AZ110" s="83"/>
      <c r="BA110" s="83"/>
      <c r="BB110" s="83"/>
      <c r="BC110" s="83"/>
      <c r="BD110" s="83"/>
      <c r="BE110" s="83"/>
      <c r="BF110" s="83"/>
      <c r="BG110" s="83"/>
      <c r="BH110" s="83"/>
      <c r="BI110" s="83"/>
      <c r="BJ110" s="83"/>
      <c r="BK110" s="83"/>
    </row>
    <row r="111" spans="1:63">
      <c r="A111" s="83"/>
      <c r="B111" s="83"/>
      <c r="C111" s="83"/>
      <c r="D111" s="83"/>
      <c r="E111" s="83"/>
      <c r="F111" s="83"/>
      <c r="G111" s="83"/>
      <c r="H111" s="83"/>
      <c r="I111" s="83"/>
      <c r="J111" s="83"/>
      <c r="K111" s="83"/>
      <c r="L111" s="83"/>
      <c r="M111" s="83"/>
      <c r="N111" s="83"/>
      <c r="O111" s="83"/>
      <c r="P111" s="83"/>
      <c r="Q111" s="83"/>
      <c r="R111" s="83"/>
      <c r="S111" s="83"/>
      <c r="T111" s="83"/>
      <c r="U111" s="83"/>
      <c r="V111" s="83"/>
      <c r="W111" s="83"/>
      <c r="X111" s="83"/>
      <c r="Y111" s="83"/>
      <c r="Z111" s="83"/>
      <c r="AA111" s="83"/>
      <c r="AB111" s="83"/>
      <c r="AC111" s="83"/>
      <c r="AD111" s="83"/>
      <c r="AE111" s="83"/>
      <c r="AF111" s="83"/>
      <c r="AG111" s="83"/>
      <c r="AH111" s="83"/>
      <c r="AI111" s="83"/>
      <c r="AJ111" s="83"/>
      <c r="AK111" s="83"/>
      <c r="AL111" s="83"/>
      <c r="AM111" s="83"/>
      <c r="AN111" s="83"/>
      <c r="AO111" s="83"/>
      <c r="AP111" s="83"/>
      <c r="AQ111" s="83"/>
      <c r="AR111" s="83"/>
      <c r="AS111" s="83"/>
      <c r="AT111" s="83"/>
      <c r="AU111" s="83"/>
      <c r="AV111" s="83"/>
      <c r="AW111" s="83"/>
      <c r="AX111" s="83"/>
      <c r="AY111" s="83"/>
      <c r="AZ111" s="83"/>
      <c r="BA111" s="83"/>
      <c r="BB111" s="83"/>
      <c r="BC111" s="83"/>
      <c r="BD111" s="83"/>
      <c r="BE111" s="83"/>
      <c r="BF111" s="83"/>
      <c r="BG111" s="83"/>
      <c r="BH111" s="83"/>
      <c r="BI111" s="83"/>
      <c r="BJ111" s="83"/>
      <c r="BK111" s="83"/>
    </row>
    <row r="112" spans="1:63">
      <c r="A112" s="83"/>
      <c r="B112" s="83"/>
      <c r="C112" s="83"/>
      <c r="D112" s="83"/>
      <c r="E112" s="83"/>
      <c r="F112" s="83"/>
      <c r="G112" s="83"/>
      <c r="H112" s="83"/>
      <c r="I112" s="83"/>
      <c r="J112" s="83"/>
      <c r="K112" s="83"/>
      <c r="L112" s="83"/>
      <c r="M112" s="83"/>
      <c r="N112" s="83"/>
      <c r="O112" s="83"/>
      <c r="P112" s="83"/>
      <c r="Q112" s="83"/>
      <c r="R112" s="83"/>
      <c r="S112" s="83"/>
      <c r="T112" s="83"/>
      <c r="U112" s="83"/>
      <c r="V112" s="83"/>
      <c r="W112" s="83"/>
      <c r="X112" s="83"/>
      <c r="Y112" s="83"/>
      <c r="Z112" s="83"/>
      <c r="AA112" s="83"/>
      <c r="AB112" s="83"/>
      <c r="AC112" s="83"/>
      <c r="AD112" s="83"/>
      <c r="AE112" s="83"/>
      <c r="AF112" s="83"/>
      <c r="AG112" s="83"/>
      <c r="AH112" s="83"/>
      <c r="AI112" s="83"/>
      <c r="AJ112" s="83"/>
      <c r="AK112" s="83"/>
      <c r="AL112" s="83"/>
      <c r="AM112" s="83"/>
      <c r="AN112" s="83"/>
      <c r="AO112" s="83"/>
      <c r="AP112" s="83"/>
      <c r="AQ112" s="83"/>
      <c r="AR112" s="83"/>
      <c r="AS112" s="83"/>
      <c r="AT112" s="83"/>
      <c r="AU112" s="83"/>
      <c r="AV112" s="83"/>
      <c r="AW112" s="83"/>
      <c r="AX112" s="83"/>
      <c r="AY112" s="83"/>
      <c r="AZ112" s="83"/>
      <c r="BA112" s="83"/>
      <c r="BB112" s="83"/>
      <c r="BC112" s="83"/>
      <c r="BD112" s="83"/>
      <c r="BE112" s="83"/>
      <c r="BF112" s="83"/>
      <c r="BG112" s="83"/>
      <c r="BH112" s="83"/>
      <c r="BI112" s="83"/>
      <c r="BJ112" s="83"/>
      <c r="BK112" s="83"/>
    </row>
    <row r="113" spans="1:63">
      <c r="A113" s="83"/>
      <c r="B113" s="83"/>
      <c r="C113" s="83"/>
      <c r="D113" s="83"/>
      <c r="E113" s="83"/>
      <c r="F113" s="83"/>
      <c r="G113" s="83"/>
      <c r="H113" s="83"/>
      <c r="I113" s="83"/>
      <c r="J113" s="83"/>
      <c r="K113" s="83"/>
      <c r="L113" s="83"/>
      <c r="M113" s="83"/>
      <c r="N113" s="83"/>
      <c r="O113" s="83"/>
      <c r="P113" s="83"/>
      <c r="Q113" s="83"/>
      <c r="R113" s="83"/>
      <c r="S113" s="83"/>
      <c r="T113" s="83"/>
      <c r="U113" s="83"/>
      <c r="V113" s="83"/>
      <c r="W113" s="83"/>
      <c r="X113" s="83"/>
      <c r="Y113" s="83"/>
      <c r="Z113" s="83"/>
      <c r="AA113" s="83"/>
      <c r="AB113" s="83"/>
      <c r="AC113" s="83"/>
      <c r="AD113" s="83"/>
      <c r="AE113" s="83"/>
      <c r="AF113" s="83"/>
      <c r="AG113" s="83"/>
      <c r="AH113" s="83"/>
      <c r="AI113" s="83"/>
      <c r="AJ113" s="83"/>
      <c r="AK113" s="83"/>
      <c r="AL113" s="83"/>
      <c r="AM113" s="83"/>
      <c r="AN113" s="83"/>
      <c r="AO113" s="83"/>
      <c r="AP113" s="83"/>
      <c r="AQ113" s="83"/>
      <c r="AR113" s="83"/>
      <c r="AS113" s="83"/>
      <c r="AT113" s="83"/>
      <c r="AU113" s="83"/>
      <c r="AV113" s="83"/>
      <c r="AW113" s="83"/>
      <c r="AX113" s="83"/>
      <c r="AY113" s="83"/>
      <c r="AZ113" s="83"/>
      <c r="BA113" s="83"/>
      <c r="BB113" s="83"/>
      <c r="BC113" s="83"/>
      <c r="BD113" s="83"/>
      <c r="BE113" s="83"/>
      <c r="BF113" s="83"/>
      <c r="BG113" s="83"/>
      <c r="BH113" s="83"/>
      <c r="BI113" s="83"/>
      <c r="BJ113" s="83"/>
      <c r="BK113" s="83"/>
    </row>
    <row r="114" spans="1:63">
      <c r="A114" s="83"/>
      <c r="B114" s="83"/>
      <c r="C114" s="83"/>
      <c r="D114" s="83"/>
      <c r="E114" s="83"/>
      <c r="F114" s="83"/>
      <c r="G114" s="83"/>
      <c r="H114" s="83"/>
      <c r="I114" s="83"/>
      <c r="J114" s="83"/>
      <c r="K114" s="83"/>
      <c r="L114" s="83"/>
      <c r="M114" s="83"/>
      <c r="N114" s="83"/>
      <c r="O114" s="83"/>
      <c r="P114" s="83"/>
      <c r="Q114" s="83"/>
      <c r="R114" s="83"/>
      <c r="S114" s="83"/>
      <c r="T114" s="83"/>
      <c r="U114" s="83"/>
      <c r="V114" s="83"/>
      <c r="W114" s="83"/>
      <c r="X114" s="83"/>
      <c r="Y114" s="83"/>
      <c r="Z114" s="83"/>
      <c r="AA114" s="83"/>
      <c r="AB114" s="83"/>
      <c r="AC114" s="83"/>
      <c r="AD114" s="83"/>
      <c r="AE114" s="83"/>
      <c r="AF114" s="83"/>
      <c r="AG114" s="83"/>
      <c r="AH114" s="83"/>
      <c r="AI114" s="83"/>
      <c r="AJ114" s="83"/>
      <c r="AK114" s="83"/>
      <c r="AL114" s="83"/>
      <c r="AM114" s="83"/>
      <c r="AN114" s="83"/>
      <c r="AO114" s="83"/>
      <c r="AP114" s="83"/>
      <c r="AQ114" s="83"/>
      <c r="AR114" s="83"/>
      <c r="AS114" s="83"/>
      <c r="AT114" s="83"/>
      <c r="AU114" s="83"/>
      <c r="AV114" s="83"/>
      <c r="AW114" s="83"/>
      <c r="AX114" s="83"/>
      <c r="AY114" s="83"/>
      <c r="AZ114" s="83"/>
      <c r="BA114" s="83"/>
      <c r="BB114" s="83"/>
      <c r="BC114" s="83"/>
      <c r="BD114" s="83"/>
      <c r="BE114" s="83"/>
      <c r="BF114" s="83"/>
      <c r="BG114" s="83"/>
      <c r="BH114" s="83"/>
      <c r="BI114" s="83"/>
      <c r="BJ114" s="83"/>
      <c r="BK114" s="83"/>
    </row>
    <row r="115" spans="1:63">
      <c r="A115" s="83"/>
      <c r="B115" s="83"/>
      <c r="C115" s="83"/>
      <c r="D115" s="83"/>
      <c r="E115" s="83"/>
      <c r="F115" s="83"/>
      <c r="G115" s="83"/>
      <c r="H115" s="83"/>
      <c r="I115" s="83"/>
      <c r="J115" s="83"/>
      <c r="K115" s="83"/>
      <c r="L115" s="83"/>
      <c r="M115" s="83"/>
      <c r="N115" s="83"/>
      <c r="O115" s="83"/>
      <c r="P115" s="83"/>
      <c r="Q115" s="83"/>
      <c r="R115" s="83"/>
      <c r="S115" s="83"/>
      <c r="T115" s="83"/>
      <c r="U115" s="83"/>
      <c r="V115" s="83"/>
      <c r="W115" s="83"/>
      <c r="X115" s="83"/>
      <c r="Y115" s="83"/>
      <c r="Z115" s="83"/>
      <c r="AA115" s="83"/>
      <c r="AB115" s="83"/>
      <c r="AC115" s="83"/>
      <c r="AD115" s="83"/>
      <c r="AE115" s="83"/>
      <c r="AF115" s="83"/>
      <c r="AG115" s="83"/>
      <c r="AH115" s="83"/>
      <c r="AI115" s="83"/>
      <c r="AJ115" s="83"/>
      <c r="AK115" s="83"/>
      <c r="AL115" s="83"/>
      <c r="AM115" s="83"/>
      <c r="AN115" s="83"/>
      <c r="AO115" s="83"/>
      <c r="AP115" s="83"/>
      <c r="AQ115" s="83"/>
      <c r="AR115" s="83"/>
      <c r="AS115" s="83"/>
      <c r="AT115" s="83"/>
      <c r="AU115" s="83"/>
      <c r="AV115" s="83"/>
      <c r="AW115" s="83"/>
      <c r="AX115" s="83"/>
      <c r="AY115" s="83"/>
      <c r="AZ115" s="83"/>
      <c r="BA115" s="83"/>
      <c r="BB115" s="83"/>
      <c r="BC115" s="83"/>
      <c r="BD115" s="83"/>
      <c r="BE115" s="83"/>
      <c r="BF115" s="83"/>
      <c r="BG115" s="83"/>
      <c r="BH115" s="83"/>
      <c r="BI115" s="83"/>
      <c r="BJ115" s="83"/>
      <c r="BK115" s="83"/>
    </row>
    <row r="116" spans="1:63">
      <c r="A116" s="83"/>
      <c r="B116" s="83"/>
      <c r="C116" s="83"/>
      <c r="D116" s="83"/>
      <c r="E116" s="83"/>
      <c r="F116" s="83"/>
      <c r="G116" s="83"/>
      <c r="H116" s="83"/>
      <c r="I116" s="83"/>
      <c r="J116" s="83"/>
      <c r="K116" s="83"/>
      <c r="L116" s="83"/>
      <c r="M116" s="83"/>
      <c r="N116" s="83"/>
      <c r="O116" s="83"/>
      <c r="P116" s="83"/>
      <c r="Q116" s="83"/>
      <c r="R116" s="83"/>
      <c r="S116" s="83"/>
      <c r="T116" s="83"/>
      <c r="U116" s="83"/>
      <c r="V116" s="83"/>
      <c r="W116" s="83"/>
      <c r="X116" s="83"/>
      <c r="Y116" s="83"/>
      <c r="Z116" s="83"/>
      <c r="AA116" s="83"/>
      <c r="AB116" s="83"/>
      <c r="AC116" s="83"/>
      <c r="AD116" s="83"/>
      <c r="AE116" s="83"/>
      <c r="AF116" s="83"/>
      <c r="AG116" s="83"/>
      <c r="AH116" s="83"/>
      <c r="AI116" s="83"/>
      <c r="AJ116" s="83"/>
      <c r="AK116" s="83"/>
      <c r="AL116" s="83"/>
      <c r="AM116" s="83"/>
      <c r="AN116" s="83"/>
      <c r="AO116" s="83"/>
      <c r="AP116" s="83"/>
      <c r="AQ116" s="83"/>
      <c r="AR116" s="83"/>
      <c r="AS116" s="83"/>
      <c r="AT116" s="83"/>
      <c r="AU116" s="83"/>
      <c r="AV116" s="83"/>
      <c r="AW116" s="83"/>
      <c r="AX116" s="83"/>
      <c r="AY116" s="83"/>
      <c r="AZ116" s="83"/>
      <c r="BA116" s="83"/>
      <c r="BB116" s="83"/>
      <c r="BC116" s="83"/>
      <c r="BD116" s="83"/>
      <c r="BE116" s="83"/>
      <c r="BF116" s="83"/>
      <c r="BG116" s="83"/>
      <c r="BH116" s="83"/>
      <c r="BI116" s="83"/>
      <c r="BJ116" s="83"/>
      <c r="BK116" s="83"/>
    </row>
    <row r="117" spans="1:63">
      <c r="A117" s="83"/>
      <c r="B117" s="83"/>
      <c r="C117" s="83"/>
      <c r="D117" s="83"/>
      <c r="E117" s="83"/>
      <c r="F117" s="83"/>
      <c r="G117" s="83"/>
      <c r="H117" s="83"/>
      <c r="I117" s="83"/>
      <c r="J117" s="83"/>
      <c r="K117" s="83"/>
      <c r="L117" s="83"/>
      <c r="M117" s="83"/>
      <c r="N117" s="83"/>
      <c r="O117" s="83"/>
      <c r="P117" s="83"/>
      <c r="Q117" s="83"/>
      <c r="R117" s="83"/>
      <c r="S117" s="83"/>
      <c r="T117" s="83"/>
      <c r="U117" s="83"/>
      <c r="V117" s="83"/>
      <c r="W117" s="83"/>
      <c r="X117" s="83"/>
      <c r="Y117" s="83"/>
      <c r="Z117" s="83"/>
      <c r="AA117" s="83"/>
      <c r="AB117" s="83"/>
      <c r="AC117" s="83"/>
      <c r="AD117" s="83"/>
      <c r="AE117" s="83"/>
      <c r="AF117" s="83"/>
      <c r="AG117" s="83"/>
      <c r="AH117" s="83"/>
      <c r="AI117" s="83"/>
      <c r="AJ117" s="83"/>
      <c r="AK117" s="83"/>
      <c r="AL117" s="83"/>
      <c r="AM117" s="83"/>
      <c r="AN117" s="83"/>
      <c r="AO117" s="83"/>
      <c r="AP117" s="83"/>
      <c r="AQ117" s="83"/>
      <c r="AR117" s="83"/>
      <c r="AS117" s="83"/>
      <c r="AT117" s="83"/>
      <c r="AU117" s="83"/>
      <c r="AV117" s="83"/>
      <c r="AW117" s="83"/>
      <c r="AX117" s="83"/>
      <c r="AY117" s="83"/>
      <c r="AZ117" s="83"/>
      <c r="BA117" s="83"/>
      <c r="BB117" s="83"/>
      <c r="BC117" s="83"/>
      <c r="BD117" s="83"/>
      <c r="BE117" s="83"/>
      <c r="BF117" s="83"/>
      <c r="BG117" s="83"/>
      <c r="BH117" s="83"/>
      <c r="BI117" s="83"/>
      <c r="BJ117" s="83"/>
      <c r="BK117" s="83"/>
    </row>
    <row r="118" spans="1:63">
      <c r="A118" s="83"/>
      <c r="B118" s="83"/>
      <c r="C118" s="83"/>
      <c r="D118" s="83"/>
      <c r="E118" s="83"/>
      <c r="F118" s="83"/>
      <c r="G118" s="83"/>
      <c r="H118" s="83"/>
      <c r="I118" s="83"/>
      <c r="J118" s="83"/>
      <c r="K118" s="83"/>
      <c r="L118" s="83"/>
      <c r="M118" s="83"/>
      <c r="N118" s="83"/>
      <c r="O118" s="83"/>
      <c r="P118" s="83"/>
      <c r="Q118" s="83"/>
      <c r="R118" s="83"/>
      <c r="S118" s="83"/>
      <c r="T118" s="83"/>
      <c r="U118" s="83"/>
      <c r="V118" s="83"/>
      <c r="W118" s="83"/>
      <c r="X118" s="83"/>
      <c r="Y118" s="83"/>
      <c r="Z118" s="83"/>
      <c r="AA118" s="83"/>
      <c r="AB118" s="83"/>
      <c r="AC118" s="83"/>
      <c r="AD118" s="83"/>
      <c r="AE118" s="83"/>
      <c r="AF118" s="83"/>
      <c r="AG118" s="83"/>
      <c r="AH118" s="83"/>
      <c r="AI118" s="83"/>
      <c r="AJ118" s="83"/>
      <c r="AK118" s="83"/>
      <c r="AL118" s="83"/>
      <c r="AM118" s="83"/>
      <c r="AN118" s="83"/>
      <c r="AO118" s="83"/>
      <c r="AP118" s="83"/>
      <c r="AQ118" s="83"/>
      <c r="AR118" s="83"/>
      <c r="AS118" s="83"/>
      <c r="AT118" s="83"/>
      <c r="AU118" s="83"/>
      <c r="AV118" s="83"/>
      <c r="AW118" s="83"/>
      <c r="AX118" s="83"/>
      <c r="AY118" s="83"/>
      <c r="AZ118" s="83"/>
      <c r="BA118" s="83"/>
      <c r="BB118" s="83"/>
      <c r="BC118" s="83"/>
      <c r="BD118" s="83"/>
      <c r="BE118" s="83"/>
      <c r="BF118" s="83"/>
      <c r="BG118" s="83"/>
      <c r="BH118" s="83"/>
      <c r="BI118" s="83"/>
      <c r="BJ118" s="83"/>
      <c r="BK118" s="83"/>
    </row>
    <row r="119" spans="1:63">
      <c r="A119" s="83"/>
      <c r="B119" s="83"/>
      <c r="C119" s="83"/>
      <c r="D119" s="83"/>
      <c r="E119" s="83"/>
      <c r="F119" s="83"/>
      <c r="G119" s="83"/>
      <c r="H119" s="83"/>
      <c r="I119" s="83"/>
      <c r="J119" s="83"/>
      <c r="K119" s="83"/>
      <c r="L119" s="83"/>
      <c r="M119" s="83"/>
      <c r="N119" s="83"/>
      <c r="O119" s="83"/>
      <c r="P119" s="83"/>
      <c r="Q119" s="83"/>
      <c r="R119" s="83"/>
      <c r="S119" s="83"/>
      <c r="T119" s="83"/>
      <c r="U119" s="83"/>
      <c r="V119" s="83"/>
      <c r="W119" s="83"/>
      <c r="X119" s="83"/>
      <c r="Y119" s="83"/>
      <c r="Z119" s="83"/>
      <c r="AA119" s="83"/>
      <c r="AB119" s="83"/>
      <c r="AC119" s="83"/>
      <c r="AD119" s="83"/>
      <c r="AE119" s="83"/>
      <c r="AF119" s="83"/>
      <c r="AG119" s="83"/>
      <c r="AH119" s="83"/>
      <c r="AI119" s="83"/>
      <c r="AJ119" s="83"/>
      <c r="AK119" s="83"/>
      <c r="AL119" s="83"/>
      <c r="AM119" s="83"/>
      <c r="AN119" s="83"/>
      <c r="AO119" s="83"/>
      <c r="AP119" s="83"/>
      <c r="AQ119" s="83"/>
      <c r="AR119" s="83"/>
      <c r="AS119" s="83"/>
      <c r="AT119" s="83"/>
      <c r="AU119" s="83"/>
      <c r="AV119" s="83"/>
      <c r="AW119" s="83"/>
      <c r="AX119" s="83"/>
      <c r="AY119" s="83"/>
      <c r="AZ119" s="83"/>
      <c r="BA119" s="83"/>
      <c r="BB119" s="83"/>
      <c r="BC119" s="83"/>
      <c r="BD119" s="83"/>
      <c r="BE119" s="83"/>
      <c r="BF119" s="83"/>
      <c r="BG119" s="83"/>
      <c r="BH119" s="83"/>
      <c r="BI119" s="83"/>
      <c r="BJ119" s="83"/>
      <c r="BK119" s="83"/>
    </row>
    <row r="120" spans="1:63">
      <c r="A120" s="83"/>
      <c r="B120" s="83"/>
      <c r="C120" s="83"/>
      <c r="D120" s="83"/>
      <c r="E120" s="83"/>
      <c r="F120" s="83"/>
      <c r="G120" s="83"/>
      <c r="H120" s="83"/>
      <c r="I120" s="83"/>
      <c r="J120" s="83"/>
      <c r="K120" s="83"/>
      <c r="L120" s="83"/>
      <c r="M120" s="83"/>
      <c r="N120" s="83"/>
      <c r="O120" s="83"/>
      <c r="P120" s="83"/>
      <c r="Q120" s="83"/>
      <c r="R120" s="83"/>
      <c r="S120" s="83"/>
      <c r="T120" s="83"/>
      <c r="U120" s="83"/>
      <c r="V120" s="83"/>
      <c r="W120" s="83"/>
      <c r="X120" s="83"/>
      <c r="Y120" s="83"/>
      <c r="Z120" s="83"/>
      <c r="AA120" s="83"/>
      <c r="AB120" s="83"/>
      <c r="AC120" s="83"/>
      <c r="AD120" s="83"/>
      <c r="AE120" s="83"/>
      <c r="AF120" s="83"/>
      <c r="AG120" s="83"/>
      <c r="AH120" s="83"/>
      <c r="AI120" s="83"/>
      <c r="AJ120" s="83"/>
      <c r="AK120" s="83"/>
      <c r="AL120" s="83"/>
      <c r="AM120" s="83"/>
      <c r="AN120" s="83"/>
      <c r="AO120" s="83"/>
      <c r="AP120" s="83"/>
      <c r="AQ120" s="83"/>
      <c r="AR120" s="83"/>
      <c r="AS120" s="83"/>
      <c r="AT120" s="83"/>
      <c r="AU120" s="83"/>
      <c r="AV120" s="83"/>
      <c r="AW120" s="83"/>
      <c r="AX120" s="83"/>
      <c r="AY120" s="83"/>
      <c r="AZ120" s="83"/>
      <c r="BA120" s="83"/>
      <c r="BB120" s="83"/>
      <c r="BC120" s="83"/>
      <c r="BD120" s="83"/>
      <c r="BE120" s="83"/>
      <c r="BF120" s="83"/>
      <c r="BG120" s="83"/>
      <c r="BH120" s="83"/>
      <c r="BI120" s="83"/>
      <c r="BJ120" s="83"/>
      <c r="BK120" s="83"/>
    </row>
    <row r="121" spans="1:63">
      <c r="A121" s="83"/>
      <c r="B121" s="83"/>
      <c r="C121" s="83"/>
      <c r="D121" s="83"/>
      <c r="E121" s="83"/>
      <c r="F121" s="83"/>
      <c r="G121" s="83"/>
      <c r="H121" s="83"/>
      <c r="I121" s="83"/>
      <c r="J121" s="83"/>
      <c r="K121" s="83"/>
      <c r="L121" s="83"/>
      <c r="M121" s="83"/>
      <c r="N121" s="83"/>
      <c r="O121" s="83"/>
      <c r="P121" s="83"/>
      <c r="Q121" s="83"/>
      <c r="R121" s="83"/>
      <c r="S121" s="83"/>
      <c r="T121" s="83"/>
      <c r="U121" s="83"/>
      <c r="V121" s="83"/>
      <c r="W121" s="83"/>
      <c r="X121" s="83"/>
      <c r="Y121" s="83"/>
      <c r="Z121" s="83"/>
      <c r="AA121" s="83"/>
      <c r="AB121" s="83"/>
      <c r="AC121" s="83"/>
      <c r="AD121" s="83"/>
      <c r="AE121" s="83"/>
      <c r="AF121" s="83"/>
      <c r="AG121" s="83"/>
      <c r="AH121" s="83"/>
      <c r="AI121" s="83"/>
      <c r="AJ121" s="83"/>
      <c r="AK121" s="83"/>
      <c r="AL121" s="83"/>
      <c r="AM121" s="83"/>
      <c r="AN121" s="83"/>
      <c r="AO121" s="83"/>
      <c r="AP121" s="83"/>
      <c r="AQ121" s="83"/>
      <c r="AR121" s="83"/>
      <c r="AS121" s="83"/>
      <c r="AT121" s="83"/>
      <c r="AU121" s="83"/>
      <c r="AV121" s="83"/>
      <c r="AW121" s="83"/>
      <c r="AX121" s="83"/>
      <c r="AY121" s="83"/>
      <c r="AZ121" s="83"/>
      <c r="BA121" s="83"/>
      <c r="BB121" s="83"/>
      <c r="BC121" s="83"/>
      <c r="BD121" s="83"/>
      <c r="BE121" s="83"/>
      <c r="BF121" s="83"/>
      <c r="BG121" s="83"/>
      <c r="BH121" s="83"/>
      <c r="BI121" s="83"/>
      <c r="BJ121" s="83"/>
      <c r="BK121" s="83"/>
    </row>
    <row r="122" spans="1:63">
      <c r="B122" s="83"/>
      <c r="C122" s="83"/>
      <c r="D122" s="83"/>
      <c r="E122" s="83"/>
      <c r="F122" s="83"/>
      <c r="G122" s="83"/>
      <c r="H122" s="83"/>
      <c r="I122" s="83"/>
      <c r="J122" s="83"/>
      <c r="K122" s="83"/>
      <c r="L122" s="83"/>
      <c r="M122" s="83"/>
      <c r="N122" s="83"/>
      <c r="O122" s="83"/>
      <c r="P122" s="83"/>
      <c r="Q122" s="83"/>
      <c r="R122" s="83"/>
      <c r="S122" s="83"/>
      <c r="T122" s="83"/>
      <c r="U122" s="83"/>
      <c r="V122" s="83"/>
      <c r="W122" s="83"/>
      <c r="X122" s="83"/>
      <c r="Y122" s="83"/>
      <c r="Z122" s="83"/>
      <c r="AA122" s="83"/>
      <c r="AB122" s="83"/>
      <c r="AC122" s="83"/>
      <c r="AD122" s="83"/>
      <c r="AE122" s="83"/>
      <c r="AF122" s="83"/>
      <c r="AG122" s="83"/>
      <c r="AH122" s="83"/>
      <c r="AI122" s="83"/>
      <c r="AJ122" s="83"/>
      <c r="AK122" s="83"/>
      <c r="AL122" s="83"/>
      <c r="AM122" s="83"/>
      <c r="AN122" s="83"/>
      <c r="AO122" s="83"/>
      <c r="AP122" s="83"/>
      <c r="AQ122" s="83"/>
      <c r="AR122" s="83"/>
      <c r="AS122" s="83"/>
      <c r="AT122" s="83"/>
      <c r="AU122" s="83"/>
      <c r="AV122" s="83"/>
      <c r="AW122" s="83"/>
      <c r="AX122" s="83"/>
      <c r="AY122" s="83"/>
      <c r="AZ122" s="83"/>
      <c r="BA122" s="83"/>
      <c r="BB122" s="83"/>
      <c r="BC122" s="83"/>
      <c r="BD122" s="83"/>
      <c r="BE122" s="83"/>
      <c r="BF122" s="83"/>
      <c r="BG122" s="83"/>
      <c r="BH122" s="83"/>
      <c r="BI122" s="83"/>
      <c r="BJ122" s="83"/>
      <c r="BK122" s="83"/>
    </row>
    <row r="123" spans="1:63">
      <c r="B123" s="83"/>
      <c r="C123" s="83"/>
      <c r="D123" s="83"/>
      <c r="E123" s="83"/>
      <c r="F123" s="83"/>
      <c r="G123" s="83"/>
      <c r="H123" s="83"/>
      <c r="I123" s="83"/>
      <c r="J123" s="83"/>
      <c r="K123" s="83"/>
      <c r="L123" s="83"/>
      <c r="M123" s="83"/>
      <c r="N123" s="83"/>
      <c r="O123" s="83"/>
      <c r="P123" s="83"/>
      <c r="Q123" s="83"/>
      <c r="R123" s="83"/>
      <c r="S123" s="83"/>
      <c r="T123" s="83"/>
      <c r="U123" s="83"/>
      <c r="V123" s="83"/>
      <c r="W123" s="83"/>
      <c r="X123" s="83"/>
      <c r="Y123" s="83"/>
      <c r="Z123" s="83"/>
      <c r="AA123" s="83"/>
      <c r="AB123" s="83"/>
      <c r="AC123" s="83"/>
      <c r="AD123" s="83"/>
      <c r="AE123" s="83"/>
      <c r="AF123" s="83"/>
      <c r="AG123" s="83"/>
      <c r="AH123" s="83"/>
      <c r="AI123" s="83"/>
      <c r="AJ123" s="83"/>
      <c r="AK123" s="83"/>
      <c r="AL123" s="83"/>
      <c r="AM123" s="83"/>
      <c r="AN123" s="83"/>
      <c r="AO123" s="83"/>
      <c r="AP123" s="83"/>
      <c r="AQ123" s="83"/>
      <c r="AR123" s="83"/>
      <c r="AS123" s="83"/>
      <c r="AT123" s="83"/>
      <c r="AU123" s="83"/>
      <c r="AV123" s="83"/>
      <c r="AW123" s="83"/>
      <c r="AX123" s="83"/>
      <c r="AY123" s="83"/>
      <c r="AZ123" s="83"/>
      <c r="BA123" s="83"/>
      <c r="BB123" s="83"/>
      <c r="BC123" s="83"/>
      <c r="BD123" s="83"/>
      <c r="BE123" s="83"/>
      <c r="BF123" s="83"/>
      <c r="BG123" s="83"/>
      <c r="BH123" s="83"/>
      <c r="BI123" s="83"/>
      <c r="BJ123" s="83"/>
      <c r="BK123" s="83"/>
    </row>
    <row r="124" spans="1:63">
      <c r="B124" s="83"/>
      <c r="C124" s="83"/>
      <c r="D124" s="83"/>
      <c r="E124" s="83"/>
      <c r="F124" s="83"/>
      <c r="G124" s="83"/>
      <c r="H124" s="83"/>
      <c r="I124" s="83"/>
      <c r="J124" s="83"/>
      <c r="K124" s="83"/>
      <c r="L124" s="83"/>
      <c r="M124" s="83"/>
      <c r="N124" s="83"/>
      <c r="O124" s="83"/>
      <c r="P124" s="83"/>
      <c r="Q124" s="83"/>
      <c r="R124" s="83"/>
      <c r="S124" s="83"/>
      <c r="T124" s="83"/>
      <c r="U124" s="83"/>
      <c r="V124" s="83"/>
      <c r="W124" s="83"/>
      <c r="X124" s="83"/>
      <c r="Y124" s="83"/>
      <c r="Z124" s="83"/>
      <c r="AA124" s="83"/>
      <c r="AB124" s="83"/>
      <c r="AC124" s="83"/>
      <c r="AD124" s="83"/>
      <c r="AE124" s="83"/>
      <c r="AF124" s="83"/>
      <c r="AG124" s="83"/>
      <c r="AH124" s="83"/>
      <c r="AI124" s="83"/>
      <c r="AJ124" s="83"/>
      <c r="AK124" s="83"/>
      <c r="AL124" s="83"/>
      <c r="AM124" s="83"/>
      <c r="AN124" s="83"/>
      <c r="AO124" s="83"/>
      <c r="AP124" s="83"/>
      <c r="AQ124" s="83"/>
      <c r="AR124" s="83"/>
      <c r="AS124" s="83"/>
      <c r="AT124" s="83"/>
      <c r="AU124" s="83"/>
      <c r="AV124" s="83"/>
      <c r="AW124" s="83"/>
      <c r="AX124" s="83"/>
      <c r="AY124" s="83"/>
      <c r="AZ124" s="83"/>
      <c r="BA124" s="83"/>
      <c r="BB124" s="83"/>
      <c r="BC124" s="83"/>
      <c r="BD124" s="83"/>
      <c r="BE124" s="83"/>
      <c r="BF124" s="83"/>
      <c r="BG124" s="83"/>
      <c r="BH124" s="83"/>
      <c r="BI124" s="83"/>
      <c r="BJ124" s="83"/>
      <c r="BK124" s="83"/>
    </row>
    <row r="125" spans="1:63">
      <c r="B125" s="83"/>
      <c r="C125" s="83"/>
      <c r="D125" s="83"/>
      <c r="E125" s="83"/>
      <c r="F125" s="83"/>
      <c r="G125" s="83"/>
      <c r="H125" s="83"/>
      <c r="I125" s="83"/>
      <c r="J125" s="83"/>
      <c r="K125" s="83"/>
      <c r="L125" s="83"/>
      <c r="M125" s="83"/>
      <c r="N125" s="83"/>
      <c r="O125" s="83"/>
      <c r="P125" s="83"/>
      <c r="Q125" s="83"/>
      <c r="R125" s="83"/>
      <c r="S125" s="83"/>
      <c r="T125" s="83"/>
      <c r="U125" s="83"/>
      <c r="V125" s="83"/>
      <c r="W125" s="83"/>
      <c r="X125" s="83"/>
      <c r="Y125" s="83"/>
      <c r="Z125" s="83"/>
      <c r="AA125" s="83"/>
      <c r="AB125" s="83"/>
      <c r="AC125" s="83"/>
      <c r="AD125" s="83"/>
      <c r="AE125" s="83"/>
      <c r="AF125" s="83"/>
      <c r="AG125" s="83"/>
      <c r="AH125" s="83"/>
      <c r="AI125" s="83"/>
      <c r="AJ125" s="83"/>
      <c r="AK125" s="83"/>
      <c r="AL125" s="83"/>
      <c r="AM125" s="83"/>
      <c r="AN125" s="83"/>
      <c r="AO125" s="83"/>
      <c r="AP125" s="83"/>
      <c r="AQ125" s="83"/>
      <c r="AR125" s="83"/>
      <c r="AS125" s="83"/>
      <c r="AT125" s="83"/>
      <c r="AU125" s="83"/>
      <c r="AV125" s="83"/>
      <c r="AW125" s="83"/>
      <c r="AX125" s="83"/>
      <c r="AY125" s="83"/>
      <c r="AZ125" s="83"/>
      <c r="BA125" s="83"/>
      <c r="BB125" s="83"/>
      <c r="BC125" s="83"/>
      <c r="BD125" s="83"/>
      <c r="BE125" s="83"/>
      <c r="BF125" s="83"/>
      <c r="BG125" s="83"/>
      <c r="BH125" s="83"/>
      <c r="BI125" s="83"/>
      <c r="BJ125" s="83"/>
      <c r="BK125" s="83"/>
    </row>
    <row r="126" spans="1:63">
      <c r="B126" s="83"/>
      <c r="C126" s="83"/>
      <c r="D126" s="83"/>
      <c r="E126" s="83"/>
      <c r="F126" s="83"/>
      <c r="G126" s="83"/>
      <c r="H126" s="83"/>
      <c r="I126" s="83"/>
      <c r="J126" s="83"/>
      <c r="K126" s="83"/>
      <c r="L126" s="83"/>
      <c r="M126" s="83"/>
      <c r="N126" s="83"/>
      <c r="O126" s="83"/>
      <c r="P126" s="83"/>
      <c r="Q126" s="83"/>
      <c r="R126" s="83"/>
      <c r="S126" s="83"/>
      <c r="T126" s="83"/>
      <c r="U126" s="83"/>
      <c r="V126" s="83"/>
      <c r="W126" s="83"/>
      <c r="X126" s="83"/>
      <c r="Y126" s="83"/>
      <c r="Z126" s="83"/>
      <c r="AA126" s="83"/>
      <c r="AB126" s="83"/>
      <c r="AC126" s="83"/>
      <c r="AD126" s="83"/>
      <c r="AE126" s="83"/>
      <c r="AF126" s="83"/>
      <c r="AG126" s="83"/>
      <c r="AH126" s="83"/>
      <c r="AI126" s="83"/>
      <c r="AJ126" s="83"/>
      <c r="AK126" s="83"/>
      <c r="AL126" s="83"/>
      <c r="AM126" s="83"/>
      <c r="AN126" s="83"/>
      <c r="AO126" s="83"/>
      <c r="AP126" s="83"/>
      <c r="AQ126" s="83"/>
      <c r="AR126" s="83"/>
      <c r="AS126" s="83"/>
      <c r="AT126" s="83"/>
      <c r="AU126" s="83"/>
      <c r="AV126" s="83"/>
      <c r="AW126" s="83"/>
      <c r="AX126" s="83"/>
      <c r="AY126" s="83"/>
      <c r="AZ126" s="83"/>
      <c r="BA126" s="83"/>
      <c r="BB126" s="83"/>
      <c r="BC126" s="83"/>
      <c r="BD126" s="83"/>
      <c r="BE126" s="83"/>
      <c r="BF126" s="83"/>
      <c r="BG126" s="83"/>
      <c r="BH126" s="83"/>
      <c r="BI126" s="83"/>
      <c r="BJ126" s="83"/>
      <c r="BK126" s="83"/>
    </row>
    <row r="127" spans="1:63">
      <c r="B127" s="83"/>
      <c r="C127" s="83"/>
      <c r="D127" s="83"/>
      <c r="E127" s="83"/>
      <c r="F127" s="83"/>
      <c r="G127" s="83"/>
      <c r="H127" s="83"/>
      <c r="I127" s="83"/>
      <c r="J127" s="83"/>
      <c r="K127" s="83"/>
      <c r="L127" s="83"/>
      <c r="M127" s="83"/>
      <c r="N127" s="83"/>
      <c r="O127" s="83"/>
      <c r="P127" s="83"/>
      <c r="Q127" s="83"/>
      <c r="R127" s="83"/>
      <c r="S127" s="83"/>
      <c r="T127" s="83"/>
      <c r="U127" s="83"/>
      <c r="V127" s="83"/>
      <c r="W127" s="83"/>
      <c r="X127" s="83"/>
      <c r="Y127" s="83"/>
      <c r="Z127" s="83"/>
      <c r="AA127" s="83"/>
      <c r="AB127" s="83"/>
      <c r="AC127" s="83"/>
      <c r="AD127" s="83"/>
      <c r="AE127" s="83"/>
      <c r="AF127" s="83"/>
      <c r="AG127" s="83"/>
      <c r="AH127" s="83"/>
      <c r="AI127" s="83"/>
      <c r="AJ127" s="83"/>
      <c r="AK127" s="83"/>
      <c r="AL127" s="83"/>
      <c r="AM127" s="83"/>
      <c r="AN127" s="83"/>
      <c r="AO127" s="83"/>
      <c r="AP127" s="83"/>
      <c r="AQ127" s="83"/>
      <c r="AR127" s="83"/>
      <c r="AS127" s="83"/>
      <c r="AT127" s="83"/>
      <c r="AU127" s="83"/>
      <c r="AV127" s="83"/>
      <c r="AW127" s="83"/>
      <c r="AX127" s="83"/>
      <c r="AY127" s="83"/>
      <c r="AZ127" s="83"/>
      <c r="BA127" s="83"/>
      <c r="BB127" s="83"/>
      <c r="BC127" s="83"/>
      <c r="BD127" s="83"/>
      <c r="BE127" s="83"/>
      <c r="BF127" s="83"/>
      <c r="BG127" s="83"/>
      <c r="BH127" s="83"/>
      <c r="BI127" s="83"/>
      <c r="BJ127" s="83"/>
      <c r="BK127" s="83"/>
    </row>
    <row r="128" spans="1:63">
      <c r="B128" s="83"/>
      <c r="C128" s="83"/>
      <c r="D128" s="83"/>
      <c r="E128" s="83"/>
      <c r="F128" s="83"/>
      <c r="G128" s="83"/>
      <c r="H128" s="83"/>
      <c r="I128" s="83"/>
      <c r="J128" s="83"/>
      <c r="K128" s="83"/>
      <c r="L128" s="83"/>
      <c r="M128" s="83"/>
      <c r="N128" s="83"/>
      <c r="O128" s="83"/>
      <c r="P128" s="83"/>
      <c r="Q128" s="83"/>
      <c r="R128" s="83"/>
      <c r="S128" s="83"/>
      <c r="T128" s="83"/>
      <c r="U128" s="83"/>
      <c r="V128" s="83"/>
      <c r="W128" s="83"/>
      <c r="X128" s="83"/>
      <c r="Y128" s="83"/>
      <c r="Z128" s="83"/>
      <c r="AA128" s="83"/>
      <c r="AB128" s="83"/>
      <c r="AC128" s="83"/>
      <c r="AD128" s="83"/>
      <c r="AE128" s="83"/>
      <c r="AF128" s="83"/>
      <c r="AG128" s="83"/>
      <c r="AH128" s="83"/>
      <c r="AI128" s="83"/>
      <c r="AJ128" s="83"/>
      <c r="AK128" s="83"/>
      <c r="AL128" s="83"/>
      <c r="AM128" s="83"/>
      <c r="AN128" s="83"/>
      <c r="AO128" s="83"/>
      <c r="AP128" s="83"/>
      <c r="AQ128" s="83"/>
      <c r="AR128" s="83"/>
      <c r="AS128" s="83"/>
      <c r="AT128" s="83"/>
      <c r="AU128" s="83"/>
      <c r="AV128" s="83"/>
      <c r="AW128" s="83"/>
      <c r="AX128" s="83"/>
      <c r="AY128" s="83"/>
      <c r="AZ128" s="83"/>
      <c r="BA128" s="83"/>
      <c r="BB128" s="83"/>
      <c r="BC128" s="83"/>
      <c r="BD128" s="83"/>
      <c r="BE128" s="83"/>
      <c r="BF128" s="83"/>
      <c r="BG128" s="83"/>
      <c r="BH128" s="83"/>
      <c r="BI128" s="83"/>
      <c r="BJ128" s="83"/>
      <c r="BK128" s="83"/>
    </row>
    <row r="129" spans="2:63">
      <c r="B129" s="83"/>
      <c r="C129" s="83"/>
      <c r="D129" s="83"/>
      <c r="E129" s="83"/>
      <c r="F129" s="83"/>
      <c r="G129" s="83"/>
      <c r="H129" s="83"/>
      <c r="I129" s="83"/>
      <c r="J129" s="83"/>
      <c r="K129" s="83"/>
      <c r="L129" s="83"/>
      <c r="M129" s="83"/>
      <c r="N129" s="83"/>
      <c r="O129" s="83"/>
      <c r="P129" s="83"/>
      <c r="Q129" s="83"/>
      <c r="R129" s="83"/>
      <c r="S129" s="83"/>
      <c r="T129" s="83"/>
      <c r="U129" s="83"/>
      <c r="V129" s="83"/>
      <c r="W129" s="83"/>
      <c r="X129" s="83"/>
      <c r="Y129" s="83"/>
      <c r="Z129" s="83"/>
      <c r="AA129" s="83"/>
      <c r="AB129" s="83"/>
      <c r="AC129" s="83"/>
      <c r="AD129" s="83"/>
      <c r="AE129" s="83"/>
      <c r="AF129" s="83"/>
      <c r="AG129" s="83"/>
      <c r="AH129" s="83"/>
      <c r="AI129" s="83"/>
      <c r="AJ129" s="83"/>
      <c r="AK129" s="83"/>
      <c r="AL129" s="83"/>
      <c r="AM129" s="83"/>
      <c r="AN129" s="83"/>
      <c r="AO129" s="83"/>
      <c r="AP129" s="83"/>
      <c r="AQ129" s="83"/>
      <c r="AR129" s="83"/>
      <c r="AS129" s="83"/>
      <c r="AT129" s="83"/>
      <c r="AU129" s="83"/>
      <c r="AV129" s="83"/>
      <c r="AW129" s="83"/>
      <c r="AX129" s="83"/>
      <c r="AY129" s="83"/>
      <c r="AZ129" s="83"/>
      <c r="BA129" s="83"/>
      <c r="BB129" s="83"/>
      <c r="BC129" s="83"/>
      <c r="BD129" s="83"/>
      <c r="BE129" s="83"/>
      <c r="BF129" s="83"/>
      <c r="BG129" s="83"/>
      <c r="BH129" s="83"/>
      <c r="BI129" s="83"/>
      <c r="BJ129" s="83"/>
      <c r="BK129" s="83"/>
    </row>
    <row r="130" spans="2:63">
      <c r="B130" s="83"/>
      <c r="C130" s="83"/>
      <c r="D130" s="83"/>
      <c r="E130" s="83"/>
      <c r="F130" s="83"/>
      <c r="G130" s="83"/>
      <c r="H130" s="83"/>
      <c r="I130" s="83"/>
      <c r="J130" s="83"/>
      <c r="K130" s="83"/>
      <c r="L130" s="83"/>
      <c r="M130" s="83"/>
      <c r="N130" s="83"/>
      <c r="O130" s="83"/>
      <c r="P130" s="83"/>
      <c r="Q130" s="83"/>
      <c r="R130" s="83"/>
      <c r="S130" s="83"/>
      <c r="T130" s="83"/>
      <c r="U130" s="83"/>
      <c r="V130" s="83"/>
      <c r="W130" s="83"/>
      <c r="X130" s="83"/>
      <c r="Y130" s="83"/>
      <c r="Z130" s="83"/>
      <c r="AA130" s="83"/>
      <c r="AB130" s="83"/>
      <c r="AC130" s="83"/>
      <c r="AD130" s="83"/>
      <c r="AE130" s="83"/>
      <c r="AF130" s="83"/>
      <c r="AG130" s="83"/>
      <c r="AH130" s="83"/>
      <c r="AI130" s="83"/>
      <c r="AJ130" s="83"/>
      <c r="AK130" s="83"/>
      <c r="AL130" s="83"/>
      <c r="AM130" s="83"/>
      <c r="AN130" s="83"/>
      <c r="AO130" s="83"/>
      <c r="AP130" s="83"/>
      <c r="AQ130" s="83"/>
      <c r="AR130" s="83"/>
      <c r="AS130" s="83"/>
      <c r="AT130" s="83"/>
      <c r="AU130" s="83"/>
      <c r="AV130" s="83"/>
      <c r="AW130" s="83"/>
      <c r="AX130" s="83"/>
      <c r="AY130" s="83"/>
      <c r="AZ130" s="83"/>
      <c r="BA130" s="83"/>
      <c r="BB130" s="83"/>
      <c r="BC130" s="83"/>
      <c r="BD130" s="83"/>
      <c r="BE130" s="83"/>
      <c r="BF130" s="83"/>
      <c r="BG130" s="83"/>
      <c r="BH130" s="83"/>
      <c r="BI130" s="83"/>
      <c r="BJ130" s="83"/>
      <c r="BK130" s="83"/>
    </row>
    <row r="131" spans="2:63">
      <c r="B131" s="83"/>
      <c r="C131" s="83"/>
      <c r="D131" s="83"/>
      <c r="E131" s="83"/>
      <c r="F131" s="83"/>
      <c r="G131" s="83"/>
      <c r="H131" s="83"/>
      <c r="I131" s="83"/>
      <c r="J131" s="83"/>
      <c r="K131" s="83"/>
      <c r="L131" s="83"/>
      <c r="M131" s="83"/>
      <c r="N131" s="83"/>
      <c r="O131" s="83"/>
      <c r="P131" s="83"/>
      <c r="Q131" s="83"/>
      <c r="R131" s="83"/>
      <c r="S131" s="83"/>
      <c r="T131" s="83"/>
      <c r="U131" s="83"/>
      <c r="V131" s="83"/>
      <c r="W131" s="83"/>
      <c r="X131" s="83"/>
      <c r="Y131" s="83"/>
      <c r="Z131" s="83"/>
      <c r="AA131" s="83"/>
      <c r="AB131" s="83"/>
      <c r="AC131" s="83"/>
      <c r="AD131" s="83"/>
      <c r="AE131" s="83"/>
      <c r="AF131" s="83"/>
      <c r="AG131" s="83"/>
      <c r="AH131" s="83"/>
      <c r="AI131" s="83"/>
      <c r="AJ131" s="83"/>
      <c r="AK131" s="83"/>
      <c r="AL131" s="83"/>
      <c r="AM131" s="83"/>
      <c r="AN131" s="83"/>
      <c r="AO131" s="83"/>
      <c r="AP131" s="83"/>
      <c r="AQ131" s="83"/>
      <c r="AR131" s="83"/>
      <c r="AS131" s="83"/>
      <c r="AT131" s="83"/>
      <c r="AU131" s="83"/>
      <c r="AV131" s="83"/>
      <c r="AW131" s="83"/>
      <c r="AX131" s="83"/>
      <c r="AY131" s="83"/>
      <c r="AZ131" s="83"/>
      <c r="BA131" s="83"/>
      <c r="BB131" s="83"/>
      <c r="BC131" s="83"/>
      <c r="BD131" s="83"/>
      <c r="BE131" s="83"/>
      <c r="BF131" s="83"/>
      <c r="BG131" s="83"/>
      <c r="BH131" s="83"/>
      <c r="BI131" s="83"/>
      <c r="BJ131" s="83"/>
      <c r="BK131" s="83"/>
    </row>
    <row r="132" spans="2:63">
      <c r="B132" s="83"/>
      <c r="C132" s="83"/>
      <c r="D132" s="83"/>
      <c r="E132" s="83"/>
      <c r="F132" s="83"/>
      <c r="G132" s="83"/>
      <c r="H132" s="83"/>
      <c r="I132" s="83"/>
      <c r="J132" s="83"/>
      <c r="K132" s="83"/>
      <c r="L132" s="83"/>
      <c r="M132" s="83"/>
      <c r="N132" s="83"/>
      <c r="O132" s="83"/>
      <c r="P132" s="83"/>
      <c r="Q132" s="83"/>
      <c r="R132" s="83"/>
      <c r="S132" s="83"/>
      <c r="T132" s="83"/>
      <c r="U132" s="83"/>
      <c r="V132" s="83"/>
      <c r="W132" s="83"/>
      <c r="X132" s="83"/>
      <c r="Y132" s="83"/>
      <c r="Z132" s="83"/>
      <c r="AA132" s="83"/>
      <c r="AB132" s="83"/>
      <c r="AC132" s="83"/>
      <c r="AD132" s="83"/>
      <c r="AE132" s="83"/>
      <c r="AF132" s="83"/>
      <c r="AG132" s="83"/>
      <c r="AH132" s="83"/>
      <c r="AI132" s="83"/>
      <c r="AJ132" s="83"/>
      <c r="AK132" s="83"/>
      <c r="AL132" s="83"/>
      <c r="AM132" s="83"/>
      <c r="AN132" s="83"/>
      <c r="AO132" s="83"/>
      <c r="AP132" s="83"/>
      <c r="AQ132" s="83"/>
      <c r="AR132" s="83"/>
      <c r="AS132" s="83"/>
      <c r="AT132" s="83"/>
      <c r="AU132" s="83"/>
      <c r="AV132" s="83"/>
      <c r="AW132" s="83"/>
      <c r="AX132" s="83"/>
      <c r="AY132" s="83"/>
      <c r="AZ132" s="83"/>
      <c r="BA132" s="83"/>
      <c r="BB132" s="83"/>
      <c r="BC132" s="83"/>
      <c r="BD132" s="83"/>
      <c r="BE132" s="83"/>
      <c r="BF132" s="83"/>
      <c r="BG132" s="83"/>
      <c r="BH132" s="83"/>
      <c r="BI132" s="83"/>
      <c r="BJ132" s="83"/>
      <c r="BK132" s="83"/>
    </row>
    <row r="133" spans="2:63">
      <c r="B133" s="83"/>
      <c r="C133" s="83"/>
      <c r="D133" s="83"/>
      <c r="E133" s="83"/>
      <c r="F133" s="83"/>
      <c r="G133" s="83"/>
      <c r="H133" s="83"/>
      <c r="I133" s="83"/>
      <c r="J133" s="83"/>
      <c r="K133" s="83"/>
      <c r="L133" s="83"/>
      <c r="M133" s="83"/>
      <c r="N133" s="83"/>
      <c r="O133" s="83"/>
      <c r="P133" s="83"/>
      <c r="Q133" s="83"/>
      <c r="R133" s="83"/>
      <c r="S133" s="83"/>
      <c r="T133" s="83"/>
      <c r="U133" s="83"/>
      <c r="V133" s="83"/>
      <c r="W133" s="83"/>
      <c r="X133" s="83"/>
      <c r="Y133" s="83"/>
      <c r="Z133" s="83"/>
      <c r="AA133" s="83"/>
      <c r="AB133" s="83"/>
      <c r="AC133" s="83"/>
      <c r="AD133" s="83"/>
      <c r="AE133" s="83"/>
      <c r="AF133" s="83"/>
      <c r="AG133" s="83"/>
      <c r="AH133" s="83"/>
      <c r="AI133" s="83"/>
      <c r="AJ133" s="83"/>
      <c r="AK133" s="83"/>
      <c r="AL133" s="83"/>
      <c r="AM133" s="83"/>
      <c r="AN133" s="83"/>
      <c r="AO133" s="83"/>
      <c r="AP133" s="83"/>
      <c r="AQ133" s="83"/>
      <c r="AR133" s="83"/>
      <c r="AS133" s="83"/>
      <c r="AT133" s="83"/>
      <c r="AU133" s="83"/>
      <c r="AV133" s="83"/>
      <c r="AW133" s="83"/>
      <c r="AX133" s="83"/>
      <c r="AY133" s="83"/>
      <c r="AZ133" s="83"/>
      <c r="BA133" s="83"/>
      <c r="BB133" s="83"/>
      <c r="BC133" s="83"/>
      <c r="BD133" s="83"/>
      <c r="BE133" s="83"/>
      <c r="BF133" s="83"/>
      <c r="BG133" s="83"/>
      <c r="BH133" s="83"/>
      <c r="BI133" s="83"/>
      <c r="BJ133" s="83"/>
      <c r="BK133" s="83"/>
    </row>
    <row r="134" spans="2:63">
      <c r="B134" s="83"/>
      <c r="C134" s="83"/>
      <c r="D134" s="83"/>
      <c r="E134" s="83"/>
      <c r="F134" s="83"/>
      <c r="G134" s="83"/>
      <c r="H134" s="83"/>
      <c r="I134" s="83"/>
      <c r="J134" s="83"/>
      <c r="K134" s="83"/>
      <c r="L134" s="83"/>
      <c r="M134" s="83"/>
      <c r="N134" s="83"/>
      <c r="O134" s="83"/>
      <c r="P134" s="83"/>
      <c r="Q134" s="83"/>
      <c r="R134" s="83"/>
      <c r="S134" s="83"/>
      <c r="T134" s="83"/>
      <c r="U134" s="83"/>
      <c r="V134" s="83"/>
      <c r="W134" s="83"/>
      <c r="X134" s="83"/>
      <c r="Y134" s="83"/>
      <c r="Z134" s="83"/>
      <c r="AA134" s="83"/>
      <c r="AB134" s="83"/>
      <c r="AC134" s="83"/>
      <c r="AD134" s="83"/>
      <c r="AE134" s="83"/>
      <c r="AF134" s="83"/>
      <c r="AG134" s="83"/>
      <c r="AH134" s="83"/>
      <c r="AI134" s="83"/>
      <c r="AJ134" s="83"/>
      <c r="AK134" s="83"/>
      <c r="AL134" s="83"/>
      <c r="AM134" s="83"/>
      <c r="AN134" s="83"/>
      <c r="AO134" s="83"/>
      <c r="AP134" s="83"/>
      <c r="AQ134" s="83"/>
      <c r="AR134" s="83"/>
      <c r="AS134" s="83"/>
      <c r="AT134" s="83"/>
      <c r="AU134" s="83"/>
      <c r="AV134" s="83"/>
      <c r="AW134" s="83"/>
      <c r="AX134" s="83"/>
      <c r="AY134" s="83"/>
      <c r="AZ134" s="83"/>
      <c r="BA134" s="83"/>
      <c r="BB134" s="83"/>
      <c r="BC134" s="83"/>
      <c r="BD134" s="83"/>
      <c r="BE134" s="83"/>
      <c r="BF134" s="83"/>
      <c r="BG134" s="83"/>
      <c r="BH134" s="83"/>
      <c r="BI134" s="83"/>
      <c r="BJ134" s="83"/>
      <c r="BK134" s="83"/>
    </row>
    <row r="135" spans="2:63">
      <c r="B135" s="83"/>
      <c r="C135" s="83"/>
      <c r="D135" s="83"/>
      <c r="E135" s="83"/>
      <c r="F135" s="83"/>
      <c r="G135" s="83"/>
      <c r="H135" s="83"/>
      <c r="I135" s="83"/>
      <c r="J135" s="83"/>
      <c r="K135" s="83"/>
      <c r="L135" s="83"/>
      <c r="M135" s="83"/>
      <c r="N135" s="83"/>
      <c r="O135" s="83"/>
      <c r="P135" s="83"/>
      <c r="Q135" s="83"/>
      <c r="R135" s="83"/>
      <c r="S135" s="83"/>
      <c r="T135" s="83"/>
      <c r="U135" s="83"/>
      <c r="V135" s="83"/>
      <c r="W135" s="83"/>
      <c r="X135" s="83"/>
      <c r="Y135" s="83"/>
      <c r="Z135" s="83"/>
      <c r="AA135" s="83"/>
      <c r="AB135" s="83"/>
      <c r="AC135" s="83"/>
      <c r="AD135" s="83"/>
      <c r="AE135" s="83"/>
      <c r="AF135" s="83"/>
      <c r="AG135" s="83"/>
      <c r="AH135" s="83"/>
      <c r="AI135" s="83"/>
      <c r="AJ135" s="83"/>
      <c r="AK135" s="83"/>
      <c r="AL135" s="83"/>
      <c r="AM135" s="83"/>
      <c r="AN135" s="83"/>
      <c r="AO135" s="83"/>
      <c r="AP135" s="83"/>
      <c r="AQ135" s="83"/>
      <c r="AR135" s="83"/>
      <c r="AS135" s="83"/>
      <c r="AT135" s="83"/>
      <c r="AU135" s="83"/>
      <c r="AV135" s="83"/>
      <c r="AW135" s="83"/>
      <c r="AX135" s="83"/>
      <c r="AY135" s="83"/>
      <c r="AZ135" s="83"/>
      <c r="BA135" s="83"/>
      <c r="BB135" s="83"/>
      <c r="BC135" s="83"/>
      <c r="BD135" s="83"/>
      <c r="BE135" s="83"/>
      <c r="BF135" s="83"/>
      <c r="BG135" s="83"/>
      <c r="BH135" s="83"/>
      <c r="BI135" s="83"/>
      <c r="BJ135" s="83"/>
      <c r="BK135" s="83"/>
    </row>
    <row r="136" spans="2:63">
      <c r="B136" s="83"/>
      <c r="C136" s="83"/>
      <c r="D136" s="83"/>
      <c r="E136" s="83"/>
      <c r="F136" s="83"/>
      <c r="G136" s="83"/>
      <c r="H136" s="83"/>
      <c r="I136" s="83"/>
      <c r="J136" s="83"/>
      <c r="K136" s="83"/>
      <c r="L136" s="83"/>
      <c r="M136" s="83"/>
      <c r="N136" s="83"/>
      <c r="O136" s="83"/>
      <c r="P136" s="83"/>
      <c r="Q136" s="83"/>
      <c r="R136" s="83"/>
      <c r="S136" s="83"/>
      <c r="T136" s="83"/>
      <c r="U136" s="83"/>
      <c r="V136" s="83"/>
      <c r="W136" s="83"/>
      <c r="X136" s="83"/>
      <c r="Y136" s="83"/>
      <c r="Z136" s="83"/>
      <c r="AA136" s="83"/>
      <c r="AB136" s="83"/>
      <c r="AC136" s="83"/>
      <c r="AD136" s="83"/>
      <c r="AE136" s="83"/>
      <c r="AF136" s="83"/>
      <c r="AG136" s="83"/>
      <c r="AH136" s="83"/>
      <c r="AI136" s="83"/>
      <c r="AJ136" s="83"/>
      <c r="AK136" s="83"/>
      <c r="AL136" s="83"/>
      <c r="AM136" s="83"/>
      <c r="AN136" s="83"/>
      <c r="AO136" s="83"/>
      <c r="AP136" s="83"/>
      <c r="AQ136" s="83"/>
      <c r="AR136" s="83"/>
      <c r="AS136" s="83"/>
      <c r="AT136" s="83"/>
      <c r="AU136" s="83"/>
      <c r="AV136" s="83"/>
      <c r="AW136" s="83"/>
      <c r="AX136" s="83"/>
      <c r="AY136" s="83"/>
      <c r="AZ136" s="83"/>
      <c r="BA136" s="83"/>
      <c r="BB136" s="83"/>
      <c r="BC136" s="83"/>
      <c r="BD136" s="83"/>
      <c r="BE136" s="83"/>
      <c r="BF136" s="83"/>
      <c r="BG136" s="83"/>
      <c r="BH136" s="83"/>
      <c r="BI136" s="83"/>
      <c r="BJ136" s="83"/>
      <c r="BK136" s="83"/>
    </row>
    <row r="137" spans="2:63">
      <c r="B137" s="83"/>
      <c r="C137" s="83"/>
      <c r="D137" s="83"/>
      <c r="E137" s="83"/>
      <c r="F137" s="83"/>
      <c r="G137" s="83"/>
      <c r="H137" s="83"/>
      <c r="I137" s="83"/>
    </row>
    <row r="138" spans="2:63">
      <c r="B138" s="83"/>
      <c r="C138" s="83"/>
      <c r="D138" s="83"/>
      <c r="E138" s="83"/>
      <c r="F138" s="83"/>
      <c r="G138" s="83"/>
      <c r="H138" s="83"/>
      <c r="I138" s="83"/>
    </row>
    <row r="139" spans="2:63">
      <c r="B139" s="83"/>
      <c r="C139" s="83"/>
      <c r="D139" s="83"/>
      <c r="E139" s="83"/>
      <c r="F139" s="83"/>
      <c r="G139" s="83"/>
      <c r="H139" s="83"/>
      <c r="I139" s="83"/>
    </row>
    <row r="140" spans="2:63">
      <c r="B140" s="83"/>
      <c r="C140" s="83"/>
      <c r="D140" s="83"/>
      <c r="E140" s="83"/>
      <c r="F140" s="83"/>
      <c r="G140" s="83"/>
      <c r="H140" s="83"/>
      <c r="I140" s="83"/>
    </row>
  </sheetData>
  <sheetProtection algorithmName="SHA-512" hashValue="kpXlidzmWxbP3brn8k4eIEWxhYHkoNV8mMuhH1lPT/xypiCOesm15jiCfvbsOoPDCD8/umcOeC7isQqNzzQXVQ==" saltValue="e8t6+j8RQ+iPDyNDapgnxw==" spinCount="100000" sheet="1" objects="1" scenarios="1"/>
  <mergeCells count="317">
    <mergeCell ref="B2:I4"/>
    <mergeCell ref="P42:Q43"/>
    <mergeCell ref="R42:S43"/>
    <mergeCell ref="T42:U43"/>
    <mergeCell ref="P44:Q45"/>
    <mergeCell ref="R44:S45"/>
    <mergeCell ref="T44:U45"/>
    <mergeCell ref="P38:Q39"/>
    <mergeCell ref="R38:S39"/>
    <mergeCell ref="T38:U39"/>
    <mergeCell ref="P40:Q41"/>
    <mergeCell ref="R40:S41"/>
    <mergeCell ref="T40:U41"/>
    <mergeCell ref="J42:K43"/>
    <mergeCell ref="L42:M43"/>
    <mergeCell ref="N42:O43"/>
    <mergeCell ref="J44:K45"/>
    <mergeCell ref="L44:M45"/>
    <mergeCell ref="N44:O45"/>
    <mergeCell ref="J38:K39"/>
    <mergeCell ref="L38:M39"/>
    <mergeCell ref="N38:O39"/>
    <mergeCell ref="J40:K41"/>
    <mergeCell ref="L40:M41"/>
    <mergeCell ref="N40:O41"/>
    <mergeCell ref="J34:K35"/>
    <mergeCell ref="L34:M35"/>
    <mergeCell ref="N34:O35"/>
    <mergeCell ref="J36:K37"/>
    <mergeCell ref="L36:M37"/>
    <mergeCell ref="N36:O37"/>
    <mergeCell ref="J30:K31"/>
    <mergeCell ref="L30:M31"/>
    <mergeCell ref="N30:O31"/>
    <mergeCell ref="J32:K33"/>
    <mergeCell ref="L32:M33"/>
    <mergeCell ref="N32:O33"/>
    <mergeCell ref="V42:W43"/>
    <mergeCell ref="X42:Y43"/>
    <mergeCell ref="Z42:AA43"/>
    <mergeCell ref="V44:W45"/>
    <mergeCell ref="X44:Y45"/>
    <mergeCell ref="Z44:AA45"/>
    <mergeCell ref="V38:W39"/>
    <mergeCell ref="X38:Y39"/>
    <mergeCell ref="Z38:AA39"/>
    <mergeCell ref="V40:W41"/>
    <mergeCell ref="X40:Y41"/>
    <mergeCell ref="Z40:AA41"/>
    <mergeCell ref="P34:Q35"/>
    <mergeCell ref="R34:S35"/>
    <mergeCell ref="T34:U35"/>
    <mergeCell ref="P36:Q37"/>
    <mergeCell ref="R36:S37"/>
    <mergeCell ref="T36:U37"/>
    <mergeCell ref="P30:Q31"/>
    <mergeCell ref="R30:S31"/>
    <mergeCell ref="T30:U31"/>
    <mergeCell ref="P32:Q33"/>
    <mergeCell ref="R32:S33"/>
    <mergeCell ref="T32:U33"/>
    <mergeCell ref="V34:W35"/>
    <mergeCell ref="X34:Y35"/>
    <mergeCell ref="Z34:AA35"/>
    <mergeCell ref="V36:W37"/>
    <mergeCell ref="X36:Y37"/>
    <mergeCell ref="Z36:AA37"/>
    <mergeCell ref="V30:W31"/>
    <mergeCell ref="X30:Y31"/>
    <mergeCell ref="Z30:AA31"/>
    <mergeCell ref="V32:W33"/>
    <mergeCell ref="X32:Y33"/>
    <mergeCell ref="Z32:AA33"/>
    <mergeCell ref="V26:W27"/>
    <mergeCell ref="X26:Y27"/>
    <mergeCell ref="Z26:AA27"/>
    <mergeCell ref="V28:W29"/>
    <mergeCell ref="X28:Y29"/>
    <mergeCell ref="Z28:AA29"/>
    <mergeCell ref="V22:W23"/>
    <mergeCell ref="X22:Y23"/>
    <mergeCell ref="Z22:AA23"/>
    <mergeCell ref="V24:W25"/>
    <mergeCell ref="X24:Y25"/>
    <mergeCell ref="Z24:AA25"/>
    <mergeCell ref="P26:Q27"/>
    <mergeCell ref="R26:S27"/>
    <mergeCell ref="T26:U27"/>
    <mergeCell ref="P28:Q29"/>
    <mergeCell ref="R28:S29"/>
    <mergeCell ref="T28:U29"/>
    <mergeCell ref="P22:Q23"/>
    <mergeCell ref="R22:S23"/>
    <mergeCell ref="T22:U23"/>
    <mergeCell ref="P24:Q25"/>
    <mergeCell ref="R24:S25"/>
    <mergeCell ref="T24:U25"/>
    <mergeCell ref="J26:K27"/>
    <mergeCell ref="L26:M27"/>
    <mergeCell ref="N26:O27"/>
    <mergeCell ref="J28:K29"/>
    <mergeCell ref="L28:M29"/>
    <mergeCell ref="N28:O29"/>
    <mergeCell ref="J22:K23"/>
    <mergeCell ref="L22:M23"/>
    <mergeCell ref="N22:O23"/>
    <mergeCell ref="J24:K25"/>
    <mergeCell ref="L24:M25"/>
    <mergeCell ref="N24:O25"/>
    <mergeCell ref="P18:Q19"/>
    <mergeCell ref="R18:S19"/>
    <mergeCell ref="T18:U19"/>
    <mergeCell ref="P20:Q21"/>
    <mergeCell ref="R20:S21"/>
    <mergeCell ref="T20:U21"/>
    <mergeCell ref="P14:Q15"/>
    <mergeCell ref="R14:S15"/>
    <mergeCell ref="T14:U15"/>
    <mergeCell ref="P16:Q17"/>
    <mergeCell ref="R16:S17"/>
    <mergeCell ref="T16:U17"/>
    <mergeCell ref="J18:K19"/>
    <mergeCell ref="L18:M19"/>
    <mergeCell ref="N18:O19"/>
    <mergeCell ref="J20:K21"/>
    <mergeCell ref="L20:M21"/>
    <mergeCell ref="N20:O21"/>
    <mergeCell ref="J14:K15"/>
    <mergeCell ref="L14:M15"/>
    <mergeCell ref="N14:O15"/>
    <mergeCell ref="J16:K17"/>
    <mergeCell ref="L16:M17"/>
    <mergeCell ref="N16:O17"/>
    <mergeCell ref="AH42:AI43"/>
    <mergeCell ref="AJ42:AK43"/>
    <mergeCell ref="AL42:AM43"/>
    <mergeCell ref="AH44:AI45"/>
    <mergeCell ref="AJ44:AK45"/>
    <mergeCell ref="AL44:AM45"/>
    <mergeCell ref="AH38:AI39"/>
    <mergeCell ref="AJ38:AK39"/>
    <mergeCell ref="AL38:AM39"/>
    <mergeCell ref="AH40:AI41"/>
    <mergeCell ref="AJ40:AK41"/>
    <mergeCell ref="AL40:AM41"/>
    <mergeCell ref="AH34:AI35"/>
    <mergeCell ref="AJ34:AK35"/>
    <mergeCell ref="AL34:AM35"/>
    <mergeCell ref="AH36:AI37"/>
    <mergeCell ref="AJ36:AK37"/>
    <mergeCell ref="AL36:AM37"/>
    <mergeCell ref="AH30:AI31"/>
    <mergeCell ref="AJ30:AK31"/>
    <mergeCell ref="AL30:AM31"/>
    <mergeCell ref="AH32:AI33"/>
    <mergeCell ref="AJ32:AK33"/>
    <mergeCell ref="AL32:AM33"/>
    <mergeCell ref="AH26:AI27"/>
    <mergeCell ref="AJ26:AK27"/>
    <mergeCell ref="AL26:AM27"/>
    <mergeCell ref="AH28:AI29"/>
    <mergeCell ref="AJ28:AK29"/>
    <mergeCell ref="AL28:AM29"/>
    <mergeCell ref="AH22:AI23"/>
    <mergeCell ref="AJ22:AK23"/>
    <mergeCell ref="AL22:AM23"/>
    <mergeCell ref="AH24:AI25"/>
    <mergeCell ref="AJ24:AK25"/>
    <mergeCell ref="AL24:AM25"/>
    <mergeCell ref="AH18:AI19"/>
    <mergeCell ref="AJ18:AK19"/>
    <mergeCell ref="AL18:AM19"/>
    <mergeCell ref="AH20:AI21"/>
    <mergeCell ref="AJ20:AK21"/>
    <mergeCell ref="AL20:AM21"/>
    <mergeCell ref="AH14:AI15"/>
    <mergeCell ref="AJ14:AK15"/>
    <mergeCell ref="AL14:AM15"/>
    <mergeCell ref="AH16:AI17"/>
    <mergeCell ref="AJ16:AK17"/>
    <mergeCell ref="AL16:AM17"/>
    <mergeCell ref="AH10:AI11"/>
    <mergeCell ref="AJ10:AK11"/>
    <mergeCell ref="AL10:AM11"/>
    <mergeCell ref="AH12:AI13"/>
    <mergeCell ref="AJ12:AK13"/>
    <mergeCell ref="AL12:AM13"/>
    <mergeCell ref="AH6:AI7"/>
    <mergeCell ref="AJ6:AK7"/>
    <mergeCell ref="AL6:AM7"/>
    <mergeCell ref="AH8:AI9"/>
    <mergeCell ref="AJ8:AK9"/>
    <mergeCell ref="AL8:AM9"/>
    <mergeCell ref="AB42:AC43"/>
    <mergeCell ref="AD42:AE43"/>
    <mergeCell ref="AF42:AG43"/>
    <mergeCell ref="AB44:AC45"/>
    <mergeCell ref="AD44:AE45"/>
    <mergeCell ref="AF44:AG45"/>
    <mergeCell ref="AB38:AC39"/>
    <mergeCell ref="AD38:AE39"/>
    <mergeCell ref="AF38:AG39"/>
    <mergeCell ref="AB40:AC41"/>
    <mergeCell ref="AD40:AE41"/>
    <mergeCell ref="AF40:AG41"/>
    <mergeCell ref="AB34:AC35"/>
    <mergeCell ref="AD34:AE35"/>
    <mergeCell ref="AF34:AG35"/>
    <mergeCell ref="AB36:AC37"/>
    <mergeCell ref="AD36:AE37"/>
    <mergeCell ref="AF36:AG37"/>
    <mergeCell ref="AB30:AC31"/>
    <mergeCell ref="AD30:AE31"/>
    <mergeCell ref="AF30:AG31"/>
    <mergeCell ref="AB32:AC33"/>
    <mergeCell ref="AD32:AE33"/>
    <mergeCell ref="AF32:AG33"/>
    <mergeCell ref="AB26:AC27"/>
    <mergeCell ref="AD26:AE27"/>
    <mergeCell ref="AF26:AG27"/>
    <mergeCell ref="AB28:AC29"/>
    <mergeCell ref="AD28:AE29"/>
    <mergeCell ref="AF28:AG29"/>
    <mergeCell ref="AB22:AC23"/>
    <mergeCell ref="AD22:AE23"/>
    <mergeCell ref="AF22:AG23"/>
    <mergeCell ref="AB24:AC25"/>
    <mergeCell ref="AD24:AE25"/>
    <mergeCell ref="AF24:AG25"/>
    <mergeCell ref="AB14:AC15"/>
    <mergeCell ref="AD14:AE15"/>
    <mergeCell ref="AF14:AG15"/>
    <mergeCell ref="AB16:AC17"/>
    <mergeCell ref="AD16:AE17"/>
    <mergeCell ref="AF16:AG17"/>
    <mergeCell ref="V20:W21"/>
    <mergeCell ref="X20:Y21"/>
    <mergeCell ref="Z20:AA21"/>
    <mergeCell ref="V14:W15"/>
    <mergeCell ref="X14:Y15"/>
    <mergeCell ref="Z14:AA15"/>
    <mergeCell ref="V16:W17"/>
    <mergeCell ref="X16:Y17"/>
    <mergeCell ref="Z16:AA17"/>
    <mergeCell ref="AB18:AC19"/>
    <mergeCell ref="AD18:AE19"/>
    <mergeCell ref="V18:W19"/>
    <mergeCell ref="X18:Y19"/>
    <mergeCell ref="Z18:AA19"/>
    <mergeCell ref="AF18:AG19"/>
    <mergeCell ref="AB20:AC21"/>
    <mergeCell ref="AD20:AE21"/>
    <mergeCell ref="AF20:AG21"/>
    <mergeCell ref="AF6:AG7"/>
    <mergeCell ref="AB8:AC9"/>
    <mergeCell ref="AD8:AE9"/>
    <mergeCell ref="AF8:AG9"/>
    <mergeCell ref="AB10:AC11"/>
    <mergeCell ref="AD10:AE11"/>
    <mergeCell ref="AF10:AG11"/>
    <mergeCell ref="Z10:AA11"/>
    <mergeCell ref="V12:W13"/>
    <mergeCell ref="X12:Y13"/>
    <mergeCell ref="Z12:AA13"/>
    <mergeCell ref="AB6:AC7"/>
    <mergeCell ref="AD6:AE7"/>
    <mergeCell ref="AB12:AC13"/>
    <mergeCell ref="AD12:AE13"/>
    <mergeCell ref="AF12:AG13"/>
    <mergeCell ref="J2:AM4"/>
    <mergeCell ref="E6:I13"/>
    <mergeCell ref="E14:I21"/>
    <mergeCell ref="J6:K7"/>
    <mergeCell ref="AB46:AG51"/>
    <mergeCell ref="AH46:AM51"/>
    <mergeCell ref="P6:Q7"/>
    <mergeCell ref="P12:Q13"/>
    <mergeCell ref="L6:M7"/>
    <mergeCell ref="N6:O7"/>
    <mergeCell ref="N8:O9"/>
    <mergeCell ref="L8:M9"/>
    <mergeCell ref="J8:K9"/>
    <mergeCell ref="J10:K11"/>
    <mergeCell ref="E30:I37"/>
    <mergeCell ref="P8:Q9"/>
    <mergeCell ref="R8:S9"/>
    <mergeCell ref="T8:U9"/>
    <mergeCell ref="P10:Q11"/>
    <mergeCell ref="R10:S11"/>
    <mergeCell ref="T10:U11"/>
    <mergeCell ref="J12:K13"/>
    <mergeCell ref="L10:M11"/>
    <mergeCell ref="L12:M13"/>
    <mergeCell ref="B6:D45"/>
    <mergeCell ref="AO6:AT13"/>
    <mergeCell ref="AO14:AT21"/>
    <mergeCell ref="AO22:AT29"/>
    <mergeCell ref="AO30:AT37"/>
    <mergeCell ref="E22:I29"/>
    <mergeCell ref="E38:I45"/>
    <mergeCell ref="J46:O51"/>
    <mergeCell ref="P46:U51"/>
    <mergeCell ref="V46:AA51"/>
    <mergeCell ref="N10:O11"/>
    <mergeCell ref="N12:O13"/>
    <mergeCell ref="R12:S13"/>
    <mergeCell ref="T12:U13"/>
    <mergeCell ref="V6:W7"/>
    <mergeCell ref="X6:Y7"/>
    <mergeCell ref="Z6:AA7"/>
    <mergeCell ref="V8:W9"/>
    <mergeCell ref="X8:Y9"/>
    <mergeCell ref="Z8:AA9"/>
    <mergeCell ref="V10:W11"/>
    <mergeCell ref="X10:Y11"/>
    <mergeCell ref="R6:S7"/>
    <mergeCell ref="T6:U7"/>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M248"/>
  <sheetViews>
    <sheetView topLeftCell="A32" zoomScale="50" zoomScaleNormal="50" workbookViewId="0">
      <selection activeCell="AE47" sqref="AE47"/>
    </sheetView>
  </sheetViews>
  <sheetFormatPr defaultColWidth="11.42578125" defaultRowHeight="15"/>
  <cols>
    <col min="2" max="18" width="5.7109375" customWidth="1"/>
    <col min="19" max="19" width="8.42578125" customWidth="1"/>
    <col min="20" max="23" width="5.7109375" customWidth="1"/>
    <col min="24" max="24" width="8.5703125" customWidth="1"/>
    <col min="25" max="26" width="5.7109375" customWidth="1"/>
    <col min="27" max="27" width="10.7109375" customWidth="1"/>
    <col min="28" max="28" width="5.7109375" customWidth="1"/>
    <col min="29" max="29" width="7.42578125" customWidth="1"/>
    <col min="30" max="33" width="5.7109375" customWidth="1"/>
    <col min="34" max="34" width="8.5703125" customWidth="1"/>
    <col min="35" max="39" width="5.7109375" customWidth="1"/>
    <col min="41" max="46" width="5.7109375" customWidth="1"/>
  </cols>
  <sheetData>
    <row r="1" spans="1:91">
      <c r="A1" s="83"/>
      <c r="B1" s="83"/>
      <c r="C1" s="83"/>
      <c r="D1" s="83"/>
      <c r="E1" s="83"/>
      <c r="F1" s="83"/>
      <c r="G1" s="83"/>
      <c r="H1" s="83"/>
      <c r="I1" s="83"/>
      <c r="J1" s="83"/>
      <c r="K1" s="83"/>
      <c r="L1" s="83"/>
      <c r="M1" s="83"/>
      <c r="N1" s="83"/>
      <c r="O1" s="83"/>
      <c r="P1" s="83"/>
      <c r="Q1" s="83"/>
      <c r="R1" s="83"/>
      <c r="S1" s="83"/>
      <c r="T1" s="83"/>
      <c r="U1" s="83"/>
      <c r="V1" s="83"/>
      <c r="W1" s="83"/>
      <c r="X1" s="83"/>
      <c r="Y1" s="83"/>
      <c r="Z1" s="83"/>
      <c r="AA1" s="83"/>
      <c r="AB1" s="83"/>
      <c r="AC1" s="83"/>
      <c r="AD1" s="83"/>
      <c r="AE1" s="83"/>
      <c r="AF1" s="83"/>
      <c r="AG1" s="83"/>
      <c r="AH1" s="83"/>
      <c r="AI1" s="83"/>
      <c r="AJ1" s="83"/>
      <c r="AK1" s="83"/>
      <c r="AL1" s="83"/>
      <c r="AM1" s="83"/>
      <c r="AN1" s="83"/>
      <c r="AO1" s="83"/>
      <c r="AP1" s="83"/>
      <c r="AQ1" s="83"/>
      <c r="AR1" s="83"/>
      <c r="AS1" s="83"/>
      <c r="AT1" s="83"/>
      <c r="AU1" s="83"/>
      <c r="AV1" s="83"/>
      <c r="AW1" s="83"/>
      <c r="AX1" s="83"/>
      <c r="AY1" s="83"/>
      <c r="AZ1" s="83"/>
      <c r="BA1" s="83"/>
      <c r="BB1" s="83"/>
      <c r="BC1" s="83"/>
      <c r="BD1" s="83"/>
      <c r="BE1" s="83"/>
      <c r="BF1" s="83"/>
      <c r="BG1" s="83"/>
      <c r="BH1" s="83"/>
      <c r="BI1" s="83"/>
      <c r="BJ1" s="83"/>
      <c r="BK1" s="83"/>
      <c r="BL1" s="83"/>
      <c r="BM1" s="83"/>
      <c r="BN1" s="83"/>
      <c r="BO1" s="83"/>
      <c r="BP1" s="83"/>
      <c r="BQ1" s="83"/>
      <c r="BR1" s="83"/>
      <c r="BS1" s="83"/>
      <c r="BT1" s="83"/>
      <c r="BU1" s="83"/>
      <c r="BV1" s="83"/>
      <c r="BW1" s="83"/>
      <c r="BX1" s="83"/>
      <c r="BY1" s="83"/>
      <c r="BZ1" s="83"/>
      <c r="CA1" s="83"/>
      <c r="CB1" s="83"/>
      <c r="CC1" s="83"/>
      <c r="CD1" s="83"/>
      <c r="CE1" s="83"/>
      <c r="CF1" s="83"/>
      <c r="CG1" s="83"/>
      <c r="CH1" s="83"/>
      <c r="CI1" s="83"/>
      <c r="CJ1" s="83"/>
      <c r="CK1" s="83"/>
      <c r="CL1" s="83"/>
      <c r="CM1" s="83"/>
    </row>
    <row r="2" spans="1:91" ht="18" customHeight="1">
      <c r="A2" s="83"/>
      <c r="B2" s="562" t="s">
        <v>257</v>
      </c>
      <c r="C2" s="563"/>
      <c r="D2" s="563"/>
      <c r="E2" s="563"/>
      <c r="F2" s="563"/>
      <c r="G2" s="563"/>
      <c r="H2" s="563"/>
      <c r="I2" s="563"/>
      <c r="J2" s="504" t="s">
        <v>23</v>
      </c>
      <c r="K2" s="504"/>
      <c r="L2" s="504"/>
      <c r="M2" s="504"/>
      <c r="N2" s="504"/>
      <c r="O2" s="504"/>
      <c r="P2" s="504"/>
      <c r="Q2" s="504"/>
      <c r="R2" s="504"/>
      <c r="S2" s="504"/>
      <c r="T2" s="504"/>
      <c r="U2" s="504"/>
      <c r="V2" s="504"/>
      <c r="W2" s="504"/>
      <c r="X2" s="504"/>
      <c r="Y2" s="504"/>
      <c r="Z2" s="504"/>
      <c r="AA2" s="504"/>
      <c r="AB2" s="504"/>
      <c r="AC2" s="504"/>
      <c r="AD2" s="504"/>
      <c r="AE2" s="504"/>
      <c r="AF2" s="504"/>
      <c r="AG2" s="504"/>
      <c r="AH2" s="504"/>
      <c r="AI2" s="504"/>
      <c r="AJ2" s="504"/>
      <c r="AK2" s="504"/>
      <c r="AL2" s="504"/>
      <c r="AM2" s="504"/>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c r="BR2" s="83"/>
      <c r="BS2" s="83"/>
      <c r="BT2" s="83"/>
      <c r="BU2" s="83"/>
      <c r="BV2" s="83"/>
      <c r="BW2" s="83"/>
      <c r="BX2" s="83"/>
      <c r="BY2" s="83"/>
      <c r="BZ2" s="83"/>
      <c r="CA2" s="83"/>
      <c r="CB2" s="83"/>
      <c r="CC2" s="83"/>
      <c r="CD2" s="83"/>
      <c r="CE2" s="83"/>
      <c r="CF2" s="83"/>
      <c r="CG2" s="83"/>
      <c r="CH2" s="83"/>
      <c r="CI2" s="83"/>
      <c r="CJ2" s="83"/>
      <c r="CK2" s="83"/>
      <c r="CL2" s="83"/>
      <c r="CM2" s="83"/>
    </row>
    <row r="3" spans="1:91" ht="18.75" customHeight="1">
      <c r="A3" s="83"/>
      <c r="B3" s="563"/>
      <c r="C3" s="563"/>
      <c r="D3" s="563"/>
      <c r="E3" s="563"/>
      <c r="F3" s="563"/>
      <c r="G3" s="563"/>
      <c r="H3" s="563"/>
      <c r="I3" s="563"/>
      <c r="J3" s="504"/>
      <c r="K3" s="504"/>
      <c r="L3" s="504"/>
      <c r="M3" s="504"/>
      <c r="N3" s="504"/>
      <c r="O3" s="504"/>
      <c r="P3" s="504"/>
      <c r="Q3" s="504"/>
      <c r="R3" s="504"/>
      <c r="S3" s="504"/>
      <c r="T3" s="504"/>
      <c r="U3" s="504"/>
      <c r="V3" s="504"/>
      <c r="W3" s="504"/>
      <c r="X3" s="504"/>
      <c r="Y3" s="504"/>
      <c r="Z3" s="504"/>
      <c r="AA3" s="504"/>
      <c r="AB3" s="504"/>
      <c r="AC3" s="504"/>
      <c r="AD3" s="504"/>
      <c r="AE3" s="504"/>
      <c r="AF3" s="504"/>
      <c r="AG3" s="504"/>
      <c r="AH3" s="504"/>
      <c r="AI3" s="504"/>
      <c r="AJ3" s="504"/>
      <c r="AK3" s="504"/>
      <c r="AL3" s="504"/>
      <c r="AM3" s="504"/>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c r="CA3" s="83"/>
      <c r="CB3" s="83"/>
      <c r="CC3" s="83"/>
      <c r="CD3" s="83"/>
      <c r="CE3" s="83"/>
      <c r="CF3" s="83"/>
      <c r="CG3" s="83"/>
      <c r="CH3" s="83"/>
      <c r="CI3" s="83"/>
      <c r="CJ3" s="83"/>
      <c r="CK3" s="83"/>
      <c r="CL3" s="83"/>
      <c r="CM3" s="83"/>
    </row>
    <row r="4" spans="1:91" ht="15" customHeight="1">
      <c r="A4" s="83"/>
      <c r="B4" s="563"/>
      <c r="C4" s="563"/>
      <c r="D4" s="563"/>
      <c r="E4" s="563"/>
      <c r="F4" s="563"/>
      <c r="G4" s="563"/>
      <c r="H4" s="563"/>
      <c r="I4" s="563"/>
      <c r="J4" s="504"/>
      <c r="K4" s="504"/>
      <c r="L4" s="504"/>
      <c r="M4" s="504"/>
      <c r="N4" s="504"/>
      <c r="O4" s="504"/>
      <c r="P4" s="504"/>
      <c r="Q4" s="504"/>
      <c r="R4" s="504"/>
      <c r="S4" s="504"/>
      <c r="T4" s="504"/>
      <c r="U4" s="504"/>
      <c r="V4" s="504"/>
      <c r="W4" s="504"/>
      <c r="X4" s="504"/>
      <c r="Y4" s="504"/>
      <c r="Z4" s="504"/>
      <c r="AA4" s="504"/>
      <c r="AB4" s="504"/>
      <c r="AC4" s="504"/>
      <c r="AD4" s="504"/>
      <c r="AE4" s="504"/>
      <c r="AF4" s="504"/>
      <c r="AG4" s="504"/>
      <c r="AH4" s="504"/>
      <c r="AI4" s="504"/>
      <c r="AJ4" s="504"/>
      <c r="AK4" s="504"/>
      <c r="AL4" s="504"/>
      <c r="AM4" s="504"/>
      <c r="AN4" s="83"/>
      <c r="AO4" s="83"/>
      <c r="AP4" s="83"/>
      <c r="AQ4" s="83"/>
      <c r="AR4" s="83"/>
      <c r="AS4" s="83"/>
      <c r="AT4" s="83"/>
      <c r="AU4" s="83"/>
      <c r="AV4" s="83"/>
      <c r="AW4" s="83"/>
      <c r="AX4" s="83"/>
      <c r="AY4" s="83"/>
      <c r="AZ4" s="83"/>
      <c r="BA4" s="83"/>
      <c r="BB4" s="83"/>
      <c r="BC4" s="83"/>
      <c r="BD4" s="83"/>
      <c r="BE4" s="83"/>
      <c r="BF4" s="83"/>
      <c r="BG4" s="83"/>
      <c r="BH4" s="83"/>
      <c r="BI4" s="83"/>
      <c r="BJ4" s="83"/>
      <c r="BK4" s="83"/>
      <c r="BL4" s="83"/>
      <c r="BM4" s="83"/>
      <c r="BN4" s="83"/>
      <c r="BO4" s="83"/>
      <c r="BP4" s="83"/>
      <c r="BQ4" s="83"/>
      <c r="BR4" s="83"/>
      <c r="BS4" s="83"/>
      <c r="BT4" s="83"/>
      <c r="BU4" s="83"/>
      <c r="BV4" s="83"/>
      <c r="BW4" s="83"/>
      <c r="BX4" s="83"/>
      <c r="BY4" s="83"/>
      <c r="BZ4" s="83"/>
      <c r="CA4" s="83"/>
      <c r="CB4" s="83"/>
      <c r="CC4" s="83"/>
      <c r="CD4" s="83"/>
      <c r="CE4" s="83"/>
      <c r="CF4" s="83"/>
      <c r="CG4" s="83"/>
      <c r="CH4" s="83"/>
      <c r="CI4" s="83"/>
      <c r="CJ4" s="83"/>
      <c r="CK4" s="83"/>
      <c r="CL4" s="83"/>
      <c r="CM4" s="83"/>
    </row>
    <row r="5" spans="1:91" ht="15.75" thickBot="1">
      <c r="A5" s="83"/>
      <c r="B5" s="83"/>
      <c r="C5" s="83"/>
      <c r="D5" s="83"/>
      <c r="E5" s="83"/>
      <c r="F5" s="83"/>
      <c r="G5" s="83"/>
      <c r="H5" s="83"/>
      <c r="I5" s="83"/>
      <c r="J5" s="83"/>
      <c r="K5" s="83"/>
      <c r="L5" s="83"/>
      <c r="M5" s="83"/>
      <c r="N5" s="83"/>
      <c r="O5" s="83"/>
      <c r="P5" s="83"/>
      <c r="Q5" s="83"/>
      <c r="R5" s="83"/>
      <c r="S5" s="83"/>
      <c r="T5" s="83"/>
      <c r="U5" s="83"/>
      <c r="V5" s="83"/>
      <c r="W5" s="83"/>
      <c r="X5" s="83"/>
      <c r="Y5" s="83"/>
      <c r="Z5" s="83"/>
      <c r="AA5" s="83"/>
      <c r="AB5" s="83"/>
      <c r="AC5" s="83"/>
      <c r="AD5" s="83"/>
      <c r="AE5" s="83"/>
      <c r="AF5" s="83"/>
      <c r="AG5" s="83"/>
      <c r="AH5" s="83"/>
      <c r="AI5" s="83"/>
      <c r="AJ5" s="83"/>
      <c r="AK5" s="83"/>
      <c r="AL5" s="83"/>
      <c r="AM5" s="83"/>
      <c r="AN5" s="83"/>
      <c r="AO5" s="83"/>
      <c r="AP5" s="83"/>
      <c r="AQ5" s="83"/>
      <c r="AR5" s="83"/>
      <c r="AS5" s="83"/>
      <c r="AT5" s="83"/>
      <c r="AU5" s="83"/>
      <c r="AV5" s="83"/>
      <c r="AW5" s="83"/>
      <c r="AX5" s="83"/>
      <c r="AY5" s="83"/>
      <c r="AZ5" s="83"/>
      <c r="BA5" s="83"/>
      <c r="BB5" s="83"/>
      <c r="BC5" s="83"/>
      <c r="BD5" s="83"/>
      <c r="BE5" s="83"/>
      <c r="BF5" s="83"/>
      <c r="BG5" s="83"/>
      <c r="BH5" s="83"/>
      <c r="BI5" s="83"/>
      <c r="BJ5" s="83"/>
      <c r="BK5" s="83"/>
      <c r="BL5" s="83"/>
      <c r="BM5" s="83"/>
      <c r="BN5" s="83"/>
      <c r="BO5" s="83"/>
      <c r="BP5" s="83"/>
      <c r="BQ5" s="83"/>
      <c r="BR5" s="83"/>
      <c r="BS5" s="83"/>
      <c r="BT5" s="83"/>
      <c r="BU5" s="83"/>
    </row>
    <row r="6" spans="1:91" ht="15" customHeight="1">
      <c r="A6" s="83"/>
      <c r="B6" s="451" t="s">
        <v>242</v>
      </c>
      <c r="C6" s="451"/>
      <c r="D6" s="452"/>
      <c r="E6" s="546" t="s">
        <v>243</v>
      </c>
      <c r="F6" s="547"/>
      <c r="G6" s="547"/>
      <c r="H6" s="547"/>
      <c r="I6" s="564"/>
      <c r="J6" s="46" t="str">
        <f>IF(AND('Mapa de Riesgos'!$Y$12="Muy Alta",'Mapa de Riesgos'!$AA$12="Leve"),CONCATENATE("R1C",'Mapa de Riesgos'!$O$12),"")</f>
        <v/>
      </c>
      <c r="K6" s="47" t="str">
        <f>IF(AND('Mapa de Riesgos'!$Y$14="Muy Alta",'Mapa de Riesgos'!$AA$14="Leve"),CONCATENATE("R1C",'Mapa de Riesgos'!$O$14),"")</f>
        <v/>
      </c>
      <c r="L6" s="47" t="str">
        <f>IF(AND('Mapa de Riesgos'!$Y$15="Muy Alta",'Mapa de Riesgos'!$AA$15="Leve"),CONCATENATE("R1C",'Mapa de Riesgos'!$O$15),"")</f>
        <v/>
      </c>
      <c r="M6" s="47" t="str">
        <f>IF(AND('Mapa de Riesgos'!$Y$16="Muy Alta",'Mapa de Riesgos'!$AA$16="Leve"),CONCATENATE("R1C",'Mapa de Riesgos'!$O$16),"")</f>
        <v/>
      </c>
      <c r="N6" s="47" t="str">
        <f>IF(AND('Mapa de Riesgos'!$Y$17="Muy Alta",'Mapa de Riesgos'!$AA$17="Leve"),CONCATENATE("R1C",'Mapa de Riesgos'!$O$17),"")</f>
        <v/>
      </c>
      <c r="O6" s="48" t="str">
        <f>IF(AND('Mapa de Riesgos'!$Y$18="Muy Alta",'Mapa de Riesgos'!$AA$18="Leve"),CONCATENATE("R1C",'Mapa de Riesgos'!$O$18),"")</f>
        <v/>
      </c>
      <c r="P6" s="46" t="str">
        <f>IF(AND('Mapa de Riesgos'!$Y$12="Muy Alta",'Mapa de Riesgos'!$AA$12="Menor"),CONCATENATE("R1C",'Mapa de Riesgos'!$O$12),"")</f>
        <v/>
      </c>
      <c r="Q6" s="47" t="str">
        <f>IF(AND('Mapa de Riesgos'!$Y$14="Muy Alta",'Mapa de Riesgos'!$AA$14="Menor"),CONCATENATE("R1C",'Mapa de Riesgos'!$O$14),"")</f>
        <v/>
      </c>
      <c r="R6" s="47" t="str">
        <f>IF(AND('Mapa de Riesgos'!$Y$15="Muy Alta",'Mapa de Riesgos'!$AA$15="Menor"),CONCATENATE("R1C",'Mapa de Riesgos'!$O$15),"")</f>
        <v/>
      </c>
      <c r="S6" s="47" t="str">
        <f>IF(AND('Mapa de Riesgos'!$Y$16="Muy Alta",'Mapa de Riesgos'!$AA$16="Menor"),CONCATENATE("R1C",'Mapa de Riesgos'!$O$16),"")</f>
        <v/>
      </c>
      <c r="T6" s="47" t="str">
        <f>IF(AND('Mapa de Riesgos'!$Y$17="Muy Alta",'Mapa de Riesgos'!$AA$17="Menor"),CONCATENATE("R1C",'Mapa de Riesgos'!$O$17),"")</f>
        <v/>
      </c>
      <c r="U6" s="48" t="str">
        <f>IF(AND('Mapa de Riesgos'!$Y$18="Muy Alta",'Mapa de Riesgos'!$AA$18="Menor"),CONCATENATE("R1C",'Mapa de Riesgos'!$O$18),"")</f>
        <v/>
      </c>
      <c r="V6" s="46" t="str">
        <f>IF(AND('Mapa de Riesgos'!$Y$12="Muy Alta",'Mapa de Riesgos'!$AA$12="Moderado"),CONCATENATE("R1C",'Mapa de Riesgos'!$O$12),"")</f>
        <v/>
      </c>
      <c r="W6" s="47" t="str">
        <f>IF(AND('Mapa de Riesgos'!$Y$14="Muy Alta",'Mapa de Riesgos'!$AA$14="Moderado"),CONCATENATE("R1C",'Mapa de Riesgos'!$O$14),"")</f>
        <v/>
      </c>
      <c r="X6" s="47" t="str">
        <f>IF(AND('Mapa de Riesgos'!$Y$15="Muy Alta",'Mapa de Riesgos'!$AA$15="Moderado"),CONCATENATE("R1C",'Mapa de Riesgos'!$O$15),"")</f>
        <v/>
      </c>
      <c r="Y6" s="47" t="str">
        <f>IF(AND('Mapa de Riesgos'!$Y$16="Muy Alta",'Mapa de Riesgos'!$AA$16="Moderado"),CONCATENATE("R1C",'Mapa de Riesgos'!$O$16),"")</f>
        <v/>
      </c>
      <c r="Z6" s="47" t="str">
        <f>IF(AND('Mapa de Riesgos'!$Y$17="Muy Alta",'Mapa de Riesgos'!$AA$17="Moderado"),CONCATENATE("R1C",'Mapa de Riesgos'!$O$17),"")</f>
        <v/>
      </c>
      <c r="AA6" s="48" t="str">
        <f>IF(AND('Mapa de Riesgos'!$Y$18="Muy Alta",'Mapa de Riesgos'!$AA$18="Moderado"),CONCATENATE("R1C",'Mapa de Riesgos'!$O$18),"")</f>
        <v/>
      </c>
      <c r="AB6" s="46" t="str">
        <f>IF(AND('Mapa de Riesgos'!$Y$12="Muy Alta",'Mapa de Riesgos'!$AA$12="Mayor"),CONCATENATE("R1C",'Mapa de Riesgos'!$O$12),"")</f>
        <v/>
      </c>
      <c r="AC6" s="47" t="str">
        <f>IF(AND('Mapa de Riesgos'!$Y$14="Muy Alta",'Mapa de Riesgos'!$AA$14="Mayor"),CONCATENATE("R1C",'Mapa de Riesgos'!$O$14),"")</f>
        <v/>
      </c>
      <c r="AD6" s="47" t="str">
        <f>IF(AND('Mapa de Riesgos'!$Y$15="Muy Alta",'Mapa de Riesgos'!$AA$15="Mayor"),CONCATENATE("R1C",'Mapa de Riesgos'!$O$15),"")</f>
        <v/>
      </c>
      <c r="AE6" s="47" t="str">
        <f>IF(AND('Mapa de Riesgos'!$Y$16="Muy Alta",'Mapa de Riesgos'!$AA$16="Mayor"),CONCATENATE("R1C",'Mapa de Riesgos'!$O$16),"")</f>
        <v/>
      </c>
      <c r="AF6" s="47" t="str">
        <f>IF(AND('Mapa de Riesgos'!$Y$17="Muy Alta",'Mapa de Riesgos'!$AA$17="Mayor"),CONCATENATE("R1C",'Mapa de Riesgos'!$O$17),"")</f>
        <v/>
      </c>
      <c r="AG6" s="48" t="str">
        <f>IF(AND('Mapa de Riesgos'!$Y$18="Muy Alta",'Mapa de Riesgos'!$AA$18="Mayor"),CONCATENATE("R1C",'Mapa de Riesgos'!$O$18),"")</f>
        <v/>
      </c>
      <c r="AH6" s="49" t="str">
        <f>IF(AND('Mapa de Riesgos'!$Y$12="Muy Alta",'Mapa de Riesgos'!$AA$12="Catastrófico"),CONCATENATE("R1C",'Mapa de Riesgos'!$O$12),"")</f>
        <v/>
      </c>
      <c r="AI6" s="50" t="str">
        <f>IF(AND('Mapa de Riesgos'!$Y$14="Muy Alta",'Mapa de Riesgos'!$AA$14="Catastrófico"),CONCATENATE("R1C",'Mapa de Riesgos'!$O$14),"")</f>
        <v/>
      </c>
      <c r="AJ6" s="50" t="str">
        <f>IF(AND('Mapa de Riesgos'!$Y$15="Muy Alta",'Mapa de Riesgos'!$AA$15="Catastrófico"),CONCATENATE("R1C",'Mapa de Riesgos'!$O$15),"")</f>
        <v/>
      </c>
      <c r="AK6" s="50" t="str">
        <f>IF(AND('Mapa de Riesgos'!$Y$16="Muy Alta",'Mapa de Riesgos'!$AA$16="Catastrófico"),CONCATENATE("R1C",'Mapa de Riesgos'!$O$16),"")</f>
        <v/>
      </c>
      <c r="AL6" s="50" t="str">
        <f>IF(AND('Mapa de Riesgos'!$Y$17="Muy Alta",'Mapa de Riesgos'!$AA$17="Catastrófico"),CONCATENATE("R1C",'Mapa de Riesgos'!$O$17),"")</f>
        <v/>
      </c>
      <c r="AM6" s="51" t="str">
        <f>IF(AND('Mapa de Riesgos'!$Y$18="Muy Alta",'Mapa de Riesgos'!$AA$18="Catastrófico"),CONCATENATE("R1C",'Mapa de Riesgos'!$O$18),"")</f>
        <v/>
      </c>
      <c r="AN6" s="83"/>
      <c r="AO6" s="553" t="s">
        <v>244</v>
      </c>
      <c r="AP6" s="554"/>
      <c r="AQ6" s="554"/>
      <c r="AR6" s="554"/>
      <c r="AS6" s="554"/>
      <c r="AT6" s="555"/>
      <c r="AU6" s="83"/>
      <c r="AV6" s="83"/>
      <c r="AW6" s="83"/>
      <c r="AX6" s="83"/>
      <c r="AY6" s="83"/>
      <c r="AZ6" s="83"/>
      <c r="BA6" s="83"/>
      <c r="BB6" s="83"/>
      <c r="BC6" s="83"/>
      <c r="BD6" s="83"/>
      <c r="BE6" s="83"/>
      <c r="BF6" s="83"/>
      <c r="BG6" s="83"/>
      <c r="BH6" s="83"/>
      <c r="BI6" s="83"/>
      <c r="BJ6" s="83"/>
      <c r="BK6" s="83"/>
      <c r="BL6" s="83"/>
      <c r="BM6" s="83"/>
      <c r="BN6" s="83"/>
      <c r="BO6" s="83"/>
      <c r="BP6" s="83"/>
      <c r="BQ6" s="83"/>
      <c r="BR6" s="83"/>
      <c r="BS6" s="83"/>
      <c r="BT6" s="83"/>
      <c r="BU6" s="83"/>
      <c r="BV6" s="83"/>
      <c r="BW6" s="83"/>
      <c r="BX6" s="83"/>
    </row>
    <row r="7" spans="1:91" ht="15" customHeight="1">
      <c r="A7" s="83"/>
      <c r="B7" s="451"/>
      <c r="C7" s="451"/>
      <c r="D7" s="452"/>
      <c r="E7" s="550"/>
      <c r="F7" s="549"/>
      <c r="G7" s="549"/>
      <c r="H7" s="549"/>
      <c r="I7" s="565"/>
      <c r="J7" s="52" t="str">
        <f>IF(AND('Mapa de Riesgos'!$Y$19="Muy Alta",'Mapa de Riesgos'!$AA$19="Leve"),CONCATENATE("R2C",'Mapa de Riesgos'!$O$19),"")</f>
        <v/>
      </c>
      <c r="K7" s="53" t="str">
        <f>IF(AND('Mapa de Riesgos'!$Y$20="Muy Alta",'Mapa de Riesgos'!$AA$20="Leve"),CONCATENATE("R2C",'Mapa de Riesgos'!$O$20),"")</f>
        <v/>
      </c>
      <c r="L7" s="53" t="str">
        <f>IF(AND('Mapa de Riesgos'!$Y$21="Muy Alta",'Mapa de Riesgos'!$AA$21="Leve"),CONCATENATE("R2C",'Mapa de Riesgos'!$O$21),"")</f>
        <v/>
      </c>
      <c r="M7" s="53" t="str">
        <f>IF(AND('Mapa de Riesgos'!$Y$22="Muy Alta",'Mapa de Riesgos'!$AA$22="Leve"),CONCATENATE("R2C",'Mapa de Riesgos'!$O$22),"")</f>
        <v/>
      </c>
      <c r="N7" s="53" t="str">
        <f>IF(AND('Mapa de Riesgos'!$Y$23="Muy Alta",'Mapa de Riesgos'!$AA$23="Leve"),CONCATENATE("R2C",'Mapa de Riesgos'!$O$23),"")</f>
        <v/>
      </c>
      <c r="O7" s="54" t="str">
        <f>IF(AND('Mapa de Riesgos'!$Y$24="Muy Alta",'Mapa de Riesgos'!$AA$24="Leve"),CONCATENATE("R2C",'Mapa de Riesgos'!$O$24),"")</f>
        <v/>
      </c>
      <c r="P7" s="52" t="str">
        <f>IF(AND('Mapa de Riesgos'!$Y$19="Muy Alta",'Mapa de Riesgos'!$AA$19="Menor"),CONCATENATE("R2C",'Mapa de Riesgos'!$O$19),"")</f>
        <v/>
      </c>
      <c r="Q7" s="53" t="str">
        <f>IF(AND('Mapa de Riesgos'!$Y$20="Muy Alta",'Mapa de Riesgos'!$AA$20="Menor"),CONCATENATE("R2C",'Mapa de Riesgos'!$O$20),"")</f>
        <v/>
      </c>
      <c r="R7" s="53" t="str">
        <f>IF(AND('Mapa de Riesgos'!$Y$21="Muy Alta",'Mapa de Riesgos'!$AA$21="Menor"),CONCATENATE("R2C",'Mapa de Riesgos'!$O$21),"")</f>
        <v/>
      </c>
      <c r="S7" s="53" t="str">
        <f>IF(AND('Mapa de Riesgos'!$Y$22="Muy Alta",'Mapa de Riesgos'!$AA$22="Menor"),CONCATENATE("R2C",'Mapa de Riesgos'!$O$22),"")</f>
        <v/>
      </c>
      <c r="T7" s="53" t="str">
        <f>IF(AND('Mapa de Riesgos'!$Y$23="Muy Alta",'Mapa de Riesgos'!$AA$23="Menor"),CONCATENATE("R2C",'Mapa de Riesgos'!$O$23),"")</f>
        <v/>
      </c>
      <c r="U7" s="54" t="str">
        <f>IF(AND('Mapa de Riesgos'!$Y$24="Muy Alta",'Mapa de Riesgos'!$AA$24="Menor"),CONCATENATE("R2C",'Mapa de Riesgos'!$O$24),"")</f>
        <v/>
      </c>
      <c r="V7" s="52" t="str">
        <f>IF(AND('Mapa de Riesgos'!$Y$19="Muy Alta",'Mapa de Riesgos'!$AA$19="Moderado"),CONCATENATE("R2C",'Mapa de Riesgos'!$O$19),"")</f>
        <v/>
      </c>
      <c r="W7" s="53" t="str">
        <f>IF(AND('Mapa de Riesgos'!$Y$20="Muy Alta",'Mapa de Riesgos'!$AA$20="Moderado"),CONCATENATE("R2C",'Mapa de Riesgos'!$O$20),"")</f>
        <v/>
      </c>
      <c r="X7" s="53" t="str">
        <f>IF(AND('Mapa de Riesgos'!$Y$21="Muy Alta",'Mapa de Riesgos'!$AA$21="Moderado"),CONCATENATE("R2C",'Mapa de Riesgos'!$O$21),"")</f>
        <v/>
      </c>
      <c r="Y7" s="53" t="str">
        <f>IF(AND('Mapa de Riesgos'!$Y$22="Muy Alta",'Mapa de Riesgos'!$AA$22="Moderado"),CONCATENATE("R2C",'Mapa de Riesgos'!$O$22),"")</f>
        <v/>
      </c>
      <c r="Z7" s="53" t="str">
        <f>IF(AND('Mapa de Riesgos'!$Y$23="Muy Alta",'Mapa de Riesgos'!$AA$23="Moderado"),CONCATENATE("R2C",'Mapa de Riesgos'!$O$23),"")</f>
        <v/>
      </c>
      <c r="AA7" s="54" t="str">
        <f>IF(AND('Mapa de Riesgos'!$Y$24="Muy Alta",'Mapa de Riesgos'!$AA$24="Moderado"),CONCATENATE("R2C",'Mapa de Riesgos'!$O$24),"")</f>
        <v/>
      </c>
      <c r="AB7" s="52" t="str">
        <f>IF(AND('Mapa de Riesgos'!$Y$19="Muy Alta",'Mapa de Riesgos'!$AA$19="Mayor"),CONCATENATE("R2C",'Mapa de Riesgos'!$O$19),"")</f>
        <v/>
      </c>
      <c r="AC7" s="53" t="str">
        <f>IF(AND('Mapa de Riesgos'!$Y$20="Muy Alta",'Mapa de Riesgos'!$AA$20="Mayor"),CONCATENATE("R2C",'Mapa de Riesgos'!$O$20),"")</f>
        <v/>
      </c>
      <c r="AD7" s="53" t="str">
        <f>IF(AND('Mapa de Riesgos'!$Y$21="Muy Alta",'Mapa de Riesgos'!$AA$21="Mayor"),CONCATENATE("R2C",'Mapa de Riesgos'!$O$21),"")</f>
        <v/>
      </c>
      <c r="AE7" s="53" t="str">
        <f>IF(AND('Mapa de Riesgos'!$Y$22="Muy Alta",'Mapa de Riesgos'!$AA$22="Mayor"),CONCATENATE("R2C",'Mapa de Riesgos'!$O$22),"")</f>
        <v/>
      </c>
      <c r="AF7" s="53" t="str">
        <f>IF(AND('Mapa de Riesgos'!$Y$23="Muy Alta",'Mapa de Riesgos'!$AA$23="Mayor"),CONCATENATE("R2C",'Mapa de Riesgos'!$O$23),"")</f>
        <v/>
      </c>
      <c r="AG7" s="54" t="str">
        <f>IF(AND('Mapa de Riesgos'!$Y$24="Muy Alta",'Mapa de Riesgos'!$AA$24="Mayor"),CONCATENATE("R2C",'Mapa de Riesgos'!$O$24),"")</f>
        <v/>
      </c>
      <c r="AH7" s="55" t="str">
        <f>IF(AND('Mapa de Riesgos'!$Y$19="Muy Alta",'Mapa de Riesgos'!$AA$19="Catastrófico"),CONCATENATE("R2C",'Mapa de Riesgos'!$O$19),"")</f>
        <v/>
      </c>
      <c r="AI7" s="56" t="str">
        <f>IF(AND('Mapa de Riesgos'!$Y$20="Muy Alta",'Mapa de Riesgos'!$AA$20="Catastrófico"),CONCATENATE("R2C",'Mapa de Riesgos'!$O$20),"")</f>
        <v/>
      </c>
      <c r="AJ7" s="56" t="str">
        <f>IF(AND('Mapa de Riesgos'!$Y$21="Muy Alta",'Mapa de Riesgos'!$AA$21="Catastrófico"),CONCATENATE("R2C",'Mapa de Riesgos'!$O$21),"")</f>
        <v/>
      </c>
      <c r="AK7" s="56" t="str">
        <f>IF(AND('Mapa de Riesgos'!$Y$22="Muy Alta",'Mapa de Riesgos'!$AA$22="Catastrófico"),CONCATENATE("R2C",'Mapa de Riesgos'!$O$22),"")</f>
        <v/>
      </c>
      <c r="AL7" s="56" t="str">
        <f>IF(AND('Mapa de Riesgos'!$Y$23="Muy Alta",'Mapa de Riesgos'!$AA$23="Catastrófico"),CONCATENATE("R2C",'Mapa de Riesgos'!$O$23),"")</f>
        <v/>
      </c>
      <c r="AM7" s="57" t="str">
        <f>IF(AND('Mapa de Riesgos'!$Y$24="Muy Alta",'Mapa de Riesgos'!$AA$24="Catastrófico"),CONCATENATE("R2C",'Mapa de Riesgos'!$O$24),"")</f>
        <v/>
      </c>
      <c r="AN7" s="83"/>
      <c r="AO7" s="556"/>
      <c r="AP7" s="557"/>
      <c r="AQ7" s="557"/>
      <c r="AR7" s="557"/>
      <c r="AS7" s="557"/>
      <c r="AT7" s="558"/>
      <c r="AU7" s="83"/>
      <c r="AV7" s="83"/>
      <c r="AW7" s="83"/>
      <c r="AX7" s="83"/>
      <c r="AY7" s="83"/>
      <c r="AZ7" s="83"/>
      <c r="BA7" s="83"/>
      <c r="BB7" s="83"/>
      <c r="BC7" s="83"/>
      <c r="BD7" s="83"/>
      <c r="BE7" s="83"/>
      <c r="BF7" s="83"/>
      <c r="BG7" s="83"/>
      <c r="BH7" s="83"/>
      <c r="BI7" s="83"/>
      <c r="BJ7" s="83"/>
      <c r="BK7" s="83"/>
      <c r="BL7" s="83"/>
      <c r="BM7" s="83"/>
      <c r="BN7" s="83"/>
      <c r="BO7" s="83"/>
      <c r="BP7" s="83"/>
      <c r="BQ7" s="83"/>
      <c r="BR7" s="83"/>
      <c r="BS7" s="83"/>
      <c r="BT7" s="83"/>
      <c r="BU7" s="83"/>
      <c r="BV7" s="83"/>
      <c r="BW7" s="83"/>
      <c r="BX7" s="83"/>
    </row>
    <row r="8" spans="1:91" ht="15" customHeight="1">
      <c r="A8" s="83"/>
      <c r="B8" s="451"/>
      <c r="C8" s="451"/>
      <c r="D8" s="452"/>
      <c r="E8" s="550"/>
      <c r="F8" s="549"/>
      <c r="G8" s="549"/>
      <c r="H8" s="549"/>
      <c r="I8" s="565"/>
      <c r="J8" s="52" t="str">
        <f>IF(AND('Mapa de Riesgos'!$Y$25="Muy Alta",'Mapa de Riesgos'!$AA$25="Leve"),CONCATENATE("R3C",'Mapa de Riesgos'!$O$25),"")</f>
        <v/>
      </c>
      <c r="K8" s="53" t="str">
        <f>IF(AND('Mapa de Riesgos'!$Y$26="Muy Alta",'Mapa de Riesgos'!$AA$26="Leve"),CONCATENATE("R3C",'Mapa de Riesgos'!$O$26),"")</f>
        <v/>
      </c>
      <c r="L8" s="53" t="str">
        <f>IF(AND('Mapa de Riesgos'!$Y$27="Muy Alta",'Mapa de Riesgos'!$AA$27="Leve"),CONCATENATE("R3C",'Mapa de Riesgos'!$O$27),"")</f>
        <v/>
      </c>
      <c r="M8" s="53" t="str">
        <f>IF(AND('Mapa de Riesgos'!$Y$28="Muy Alta",'Mapa de Riesgos'!$AA$28="Leve"),CONCATENATE("R3C",'Mapa de Riesgos'!$O$28),"")</f>
        <v/>
      </c>
      <c r="N8" s="53" t="str">
        <f>IF(AND('Mapa de Riesgos'!$Y$29="Muy Alta",'Mapa de Riesgos'!$AA$29="Leve"),CONCATENATE("R3C",'Mapa de Riesgos'!$O$29),"")</f>
        <v/>
      </c>
      <c r="O8" s="54" t="str">
        <f>IF(AND('Mapa de Riesgos'!$Y$30="Muy Alta",'Mapa de Riesgos'!$AA$30="Leve"),CONCATENATE("R3C",'Mapa de Riesgos'!$O$30),"")</f>
        <v/>
      </c>
      <c r="P8" s="52" t="str">
        <f>IF(AND('Mapa de Riesgos'!$Y$25="Muy Alta",'Mapa de Riesgos'!$AA$25="Menor"),CONCATENATE("R3C",'Mapa de Riesgos'!$O$25),"")</f>
        <v/>
      </c>
      <c r="Q8" s="53" t="str">
        <f>IF(AND('Mapa de Riesgos'!$Y$26="Muy Alta",'Mapa de Riesgos'!$AA$26="Menor"),CONCATENATE("R3C",'Mapa de Riesgos'!$O$26),"")</f>
        <v/>
      </c>
      <c r="R8" s="53" t="str">
        <f>IF(AND('Mapa de Riesgos'!$Y$27="Muy Alta",'Mapa de Riesgos'!$AA$27="Menor"),CONCATENATE("R3C",'Mapa de Riesgos'!$O$27),"")</f>
        <v/>
      </c>
      <c r="S8" s="53" t="str">
        <f>IF(AND('Mapa de Riesgos'!$Y$28="Muy Alta",'Mapa de Riesgos'!$AA$28="Menor"),CONCATENATE("R3C",'Mapa de Riesgos'!$O$28),"")</f>
        <v/>
      </c>
      <c r="T8" s="53" t="str">
        <f>IF(AND('Mapa de Riesgos'!$Y$29="Muy Alta",'Mapa de Riesgos'!$AA$29="Menor"),CONCATENATE("R3C",'Mapa de Riesgos'!$O$29),"")</f>
        <v/>
      </c>
      <c r="U8" s="54" t="str">
        <f>IF(AND('Mapa de Riesgos'!$Y$30="Muy Alta",'Mapa de Riesgos'!$AA$30="Menor"),CONCATENATE("R3C",'Mapa de Riesgos'!$O$30),"")</f>
        <v/>
      </c>
      <c r="V8" s="52" t="str">
        <f>IF(AND('Mapa de Riesgos'!$Y$25="Muy Alta",'Mapa de Riesgos'!$AA$25="Moderado"),CONCATENATE("R3C",'Mapa de Riesgos'!$O$25),"")</f>
        <v/>
      </c>
      <c r="W8" s="53" t="str">
        <f>IF(AND('Mapa de Riesgos'!$Y$26="Muy Alta",'Mapa de Riesgos'!$AA$26="Moderado"),CONCATENATE("R3C",'Mapa de Riesgos'!$O$26),"")</f>
        <v/>
      </c>
      <c r="X8" s="53" t="str">
        <f>IF(AND('Mapa de Riesgos'!$Y$27="Muy Alta",'Mapa de Riesgos'!$AA$27="Moderado"),CONCATENATE("R3C",'Mapa de Riesgos'!$O$27),"")</f>
        <v/>
      </c>
      <c r="Y8" s="53" t="str">
        <f>IF(AND('Mapa de Riesgos'!$Y$28="Muy Alta",'Mapa de Riesgos'!$AA$28="Moderado"),CONCATENATE("R3C",'Mapa de Riesgos'!$O$28),"")</f>
        <v/>
      </c>
      <c r="Z8" s="53" t="str">
        <f>IF(AND('Mapa de Riesgos'!$Y$29="Muy Alta",'Mapa de Riesgos'!$AA$29="Moderado"),CONCATENATE("R3C",'Mapa de Riesgos'!$O$29),"")</f>
        <v/>
      </c>
      <c r="AA8" s="54" t="str">
        <f>IF(AND('Mapa de Riesgos'!$Y$30="Muy Alta",'Mapa de Riesgos'!$AA$30="Moderado"),CONCATENATE("R3C",'Mapa de Riesgos'!$O$30),"")</f>
        <v/>
      </c>
      <c r="AB8" s="52" t="str">
        <f>IF(AND('Mapa de Riesgos'!$Y$25="Muy Alta",'Mapa de Riesgos'!$AA$25="Mayor"),CONCATENATE("R3C",'Mapa de Riesgos'!$O$25),"")</f>
        <v/>
      </c>
      <c r="AC8" s="53" t="str">
        <f>IF(AND('Mapa de Riesgos'!$Y$26="Muy Alta",'Mapa de Riesgos'!$AA$26="Mayor"),CONCATENATE("R3C",'Mapa de Riesgos'!$O$26),"")</f>
        <v/>
      </c>
      <c r="AD8" s="53" t="str">
        <f>IF(AND('Mapa de Riesgos'!$Y$27="Muy Alta",'Mapa de Riesgos'!$AA$27="Mayor"),CONCATENATE("R3C",'Mapa de Riesgos'!$O$27),"")</f>
        <v/>
      </c>
      <c r="AE8" s="53" t="str">
        <f>IF(AND('Mapa de Riesgos'!$Y$28="Muy Alta",'Mapa de Riesgos'!$AA$28="Mayor"),CONCATENATE("R3C",'Mapa de Riesgos'!$O$28),"")</f>
        <v/>
      </c>
      <c r="AF8" s="53" t="str">
        <f>IF(AND('Mapa de Riesgos'!$Y$29="Muy Alta",'Mapa de Riesgos'!$AA$29="Mayor"),CONCATENATE("R3C",'Mapa de Riesgos'!$O$29),"")</f>
        <v/>
      </c>
      <c r="AG8" s="54" t="str">
        <f>IF(AND('Mapa de Riesgos'!$Y$30="Muy Alta",'Mapa de Riesgos'!$AA$30="Mayor"),CONCATENATE("R3C",'Mapa de Riesgos'!$O$30),"")</f>
        <v/>
      </c>
      <c r="AH8" s="55" t="str">
        <f>IF(AND('Mapa de Riesgos'!$Y$25="Muy Alta",'Mapa de Riesgos'!$AA$25="Catastrófico"),CONCATENATE("R3C",'Mapa de Riesgos'!$O$25),"")</f>
        <v/>
      </c>
      <c r="AI8" s="56" t="str">
        <f>IF(AND('Mapa de Riesgos'!$Y$26="Muy Alta",'Mapa de Riesgos'!$AA$26="Catastrófico"),CONCATENATE("R3C",'Mapa de Riesgos'!$O$26),"")</f>
        <v/>
      </c>
      <c r="AJ8" s="56" t="str">
        <f>IF(AND('Mapa de Riesgos'!$Y$27="Muy Alta",'Mapa de Riesgos'!$AA$27="Catastrófico"),CONCATENATE("R3C",'Mapa de Riesgos'!$O$27),"")</f>
        <v/>
      </c>
      <c r="AK8" s="56" t="str">
        <f>IF(AND('Mapa de Riesgos'!$Y$28="Muy Alta",'Mapa de Riesgos'!$AA$28="Catastrófico"),CONCATENATE("R3C",'Mapa de Riesgos'!$O$28),"")</f>
        <v/>
      </c>
      <c r="AL8" s="56" t="str">
        <f>IF(AND('Mapa de Riesgos'!$Y$29="Muy Alta",'Mapa de Riesgos'!$AA$29="Catastrófico"),CONCATENATE("R3C",'Mapa de Riesgos'!$O$29),"")</f>
        <v/>
      </c>
      <c r="AM8" s="57" t="str">
        <f>IF(AND('Mapa de Riesgos'!$Y$30="Muy Alta",'Mapa de Riesgos'!$AA$30="Catastrófico"),CONCATENATE("R3C",'Mapa de Riesgos'!$O$30),"")</f>
        <v/>
      </c>
      <c r="AN8" s="83"/>
      <c r="AO8" s="556"/>
      <c r="AP8" s="557"/>
      <c r="AQ8" s="557"/>
      <c r="AR8" s="557"/>
      <c r="AS8" s="557"/>
      <c r="AT8" s="558"/>
      <c r="AU8" s="83"/>
      <c r="AV8" s="83"/>
      <c r="AW8" s="83"/>
      <c r="AX8" s="83"/>
      <c r="AY8" s="83"/>
      <c r="AZ8" s="83"/>
      <c r="BA8" s="83"/>
      <c r="BB8" s="83"/>
      <c r="BC8" s="83"/>
      <c r="BD8" s="83"/>
      <c r="BE8" s="83"/>
      <c r="BF8" s="83"/>
      <c r="BG8" s="83"/>
      <c r="BH8" s="83"/>
      <c r="BI8" s="83"/>
      <c r="BJ8" s="83"/>
      <c r="BK8" s="83"/>
      <c r="BL8" s="83"/>
      <c r="BM8" s="83"/>
      <c r="BN8" s="83"/>
      <c r="BO8" s="83"/>
      <c r="BP8" s="83"/>
      <c r="BQ8" s="83"/>
      <c r="BR8" s="83"/>
      <c r="BS8" s="83"/>
      <c r="BT8" s="83"/>
      <c r="BU8" s="83"/>
      <c r="BV8" s="83"/>
      <c r="BW8" s="83"/>
      <c r="BX8" s="83"/>
    </row>
    <row r="9" spans="1:91" ht="15" customHeight="1">
      <c r="A9" s="83"/>
      <c r="B9" s="451"/>
      <c r="C9" s="451"/>
      <c r="D9" s="452"/>
      <c r="E9" s="550"/>
      <c r="F9" s="549"/>
      <c r="G9" s="549"/>
      <c r="H9" s="549"/>
      <c r="I9" s="565"/>
      <c r="J9" s="52" t="str">
        <f>IF(AND('Mapa de Riesgos'!$Y$31="Muy Alta",'Mapa de Riesgos'!$AA$31="Leve"),CONCATENATE("R4C",'Mapa de Riesgos'!$O$31),"")</f>
        <v/>
      </c>
      <c r="K9" s="53" t="str">
        <f>IF(AND('Mapa de Riesgos'!$Y$32="Muy Alta",'Mapa de Riesgos'!$AA$32="Leve"),CONCATENATE("R4C",'Mapa de Riesgos'!$O$32),"")</f>
        <v/>
      </c>
      <c r="L9" s="53" t="str">
        <f>IF(AND('Mapa de Riesgos'!$Y$33="Muy Alta",'Mapa de Riesgos'!$AA$33="Leve"),CONCATENATE("R4C",'Mapa de Riesgos'!$O$33),"")</f>
        <v/>
      </c>
      <c r="M9" s="53" t="str">
        <f>IF(AND('Mapa de Riesgos'!$Y$34="Muy Alta",'Mapa de Riesgos'!$AA$34="Leve"),CONCATENATE("R4C",'Mapa de Riesgos'!$O$34),"")</f>
        <v/>
      </c>
      <c r="N9" s="53" t="str">
        <f>IF(AND('Mapa de Riesgos'!$Y$35="Muy Alta",'Mapa de Riesgos'!$AA$35="Leve"),CONCATENATE("R4C",'Mapa de Riesgos'!$O$35),"")</f>
        <v/>
      </c>
      <c r="O9" s="54" t="str">
        <f>IF(AND('Mapa de Riesgos'!$Y$36="Muy Alta",'Mapa de Riesgos'!$AA$36="Leve"),CONCATENATE("R4C",'Mapa de Riesgos'!$O$36),"")</f>
        <v/>
      </c>
      <c r="P9" s="52" t="str">
        <f>IF(AND('Mapa de Riesgos'!$Y$31="Muy Alta",'Mapa de Riesgos'!$AA$31="Menor"),CONCATENATE("R4C",'Mapa de Riesgos'!$O$31),"")</f>
        <v/>
      </c>
      <c r="Q9" s="53" t="str">
        <f>IF(AND('Mapa de Riesgos'!$Y$32="Muy Alta",'Mapa de Riesgos'!$AA$32="Menor"),CONCATENATE("R4C",'Mapa de Riesgos'!$O$32),"")</f>
        <v/>
      </c>
      <c r="R9" s="53" t="str">
        <f>IF(AND('Mapa de Riesgos'!$Y$33="Muy Alta",'Mapa de Riesgos'!$AA$33="Menor"),CONCATENATE("R4C",'Mapa de Riesgos'!$O$33),"")</f>
        <v/>
      </c>
      <c r="S9" s="53" t="str">
        <f>IF(AND('Mapa de Riesgos'!$Y$34="Muy Alta",'Mapa de Riesgos'!$AA$34="Menor"),CONCATENATE("R4C",'Mapa de Riesgos'!$O$34),"")</f>
        <v/>
      </c>
      <c r="T9" s="53" t="str">
        <f>IF(AND('Mapa de Riesgos'!$Y$35="Muy Alta",'Mapa de Riesgos'!$AA$35="Menor"),CONCATENATE("R4C",'Mapa de Riesgos'!$O$35),"")</f>
        <v/>
      </c>
      <c r="U9" s="54" t="str">
        <f>IF(AND('Mapa de Riesgos'!$Y$36="Muy Alta",'Mapa de Riesgos'!$AA$36="Menor"),CONCATENATE("R4C",'Mapa de Riesgos'!$O$36),"")</f>
        <v/>
      </c>
      <c r="V9" s="52" t="str">
        <f>IF(AND('Mapa de Riesgos'!$Y$31="Muy Alta",'Mapa de Riesgos'!$AA$31="Moderado"),CONCATENATE("R4C",'Mapa de Riesgos'!$O$31),"")</f>
        <v/>
      </c>
      <c r="W9" s="53" t="str">
        <f>IF(AND('Mapa de Riesgos'!$Y$32="Muy Alta",'Mapa de Riesgos'!$AA$32="Moderado"),CONCATENATE("R4C",'Mapa de Riesgos'!$O$32),"")</f>
        <v/>
      </c>
      <c r="X9" s="53" t="str">
        <f>IF(AND('Mapa de Riesgos'!$Y$33="Muy Alta",'Mapa de Riesgos'!$AA$33="Moderado"),CONCATENATE("R4C",'Mapa de Riesgos'!$O$33),"")</f>
        <v/>
      </c>
      <c r="Y9" s="53" t="str">
        <f>IF(AND('Mapa de Riesgos'!$Y$34="Muy Alta",'Mapa de Riesgos'!$AA$34="Moderado"),CONCATENATE("R4C",'Mapa de Riesgos'!$O$34),"")</f>
        <v/>
      </c>
      <c r="Z9" s="53" t="str">
        <f>IF(AND('Mapa de Riesgos'!$Y$35="Muy Alta",'Mapa de Riesgos'!$AA$35="Moderado"),CONCATENATE("R4C",'Mapa de Riesgos'!$O$35),"")</f>
        <v/>
      </c>
      <c r="AA9" s="54" t="str">
        <f>IF(AND('Mapa de Riesgos'!$Y$36="Muy Alta",'Mapa de Riesgos'!$AA$36="Moderado"),CONCATENATE("R4C",'Mapa de Riesgos'!$O$36),"")</f>
        <v/>
      </c>
      <c r="AB9" s="52" t="str">
        <f>IF(AND('Mapa de Riesgos'!$Y$31="Muy Alta",'Mapa de Riesgos'!$AA$31="Mayor"),CONCATENATE("R4C",'Mapa de Riesgos'!$O$31),"")</f>
        <v/>
      </c>
      <c r="AC9" s="53" t="str">
        <f>IF(AND('Mapa de Riesgos'!$Y$32="Muy Alta",'Mapa de Riesgos'!$AA$32="Mayor"),CONCATENATE("R4C",'Mapa de Riesgos'!$O$32),"")</f>
        <v/>
      </c>
      <c r="AD9" s="53" t="str">
        <f>IF(AND('Mapa de Riesgos'!$Y$33="Muy Alta",'Mapa de Riesgos'!$AA$33="Mayor"),CONCATENATE("R4C",'Mapa de Riesgos'!$O$33),"")</f>
        <v/>
      </c>
      <c r="AE9" s="53" t="str">
        <f>IF(AND('Mapa de Riesgos'!$Y$34="Muy Alta",'Mapa de Riesgos'!$AA$34="Mayor"),CONCATENATE("R4C",'Mapa de Riesgos'!$O$34),"")</f>
        <v/>
      </c>
      <c r="AF9" s="53" t="str">
        <f>IF(AND('Mapa de Riesgos'!$Y$35="Muy Alta",'Mapa de Riesgos'!$AA$35="Mayor"),CONCATENATE("R4C",'Mapa de Riesgos'!$O$35),"")</f>
        <v/>
      </c>
      <c r="AG9" s="54" t="str">
        <f>IF(AND('Mapa de Riesgos'!$Y$36="Muy Alta",'Mapa de Riesgos'!$AA$36="Mayor"),CONCATENATE("R4C",'Mapa de Riesgos'!$O$36),"")</f>
        <v/>
      </c>
      <c r="AH9" s="55" t="str">
        <f>IF(AND('Mapa de Riesgos'!$Y$31="Muy Alta",'Mapa de Riesgos'!$AA$31="Catastrófico"),CONCATENATE("R4C",'Mapa de Riesgos'!$O$31),"")</f>
        <v/>
      </c>
      <c r="AI9" s="56" t="str">
        <f>IF(AND('Mapa de Riesgos'!$Y$32="Muy Alta",'Mapa de Riesgos'!$AA$32="Catastrófico"),CONCATENATE("R4C",'Mapa de Riesgos'!$O$32),"")</f>
        <v/>
      </c>
      <c r="AJ9" s="56" t="str">
        <f>IF(AND('Mapa de Riesgos'!$Y$33="Muy Alta",'Mapa de Riesgos'!$AA$33="Catastrófico"),CONCATENATE("R4C",'Mapa de Riesgos'!$O$33),"")</f>
        <v/>
      </c>
      <c r="AK9" s="56" t="str">
        <f>IF(AND('Mapa de Riesgos'!$Y$34="Muy Alta",'Mapa de Riesgos'!$AA$34="Catastrófico"),CONCATENATE("R4C",'Mapa de Riesgos'!$O$34),"")</f>
        <v/>
      </c>
      <c r="AL9" s="56" t="str">
        <f>IF(AND('Mapa de Riesgos'!$Y$35="Muy Alta",'Mapa de Riesgos'!$AA$35="Catastrófico"),CONCATENATE("R4C",'Mapa de Riesgos'!$O$35),"")</f>
        <v/>
      </c>
      <c r="AM9" s="57" t="str">
        <f>IF(AND('Mapa de Riesgos'!$Y$36="Muy Alta",'Mapa de Riesgos'!$AA$36="Catastrófico"),CONCATENATE("R4C",'Mapa de Riesgos'!$O$36),"")</f>
        <v/>
      </c>
      <c r="AN9" s="83"/>
      <c r="AO9" s="556"/>
      <c r="AP9" s="557"/>
      <c r="AQ9" s="557"/>
      <c r="AR9" s="557"/>
      <c r="AS9" s="557"/>
      <c r="AT9" s="558"/>
      <c r="AU9" s="83"/>
      <c r="AV9" s="83"/>
      <c r="AW9" s="83"/>
      <c r="AX9" s="83"/>
      <c r="AY9" s="83"/>
      <c r="AZ9" s="83"/>
      <c r="BA9" s="83"/>
      <c r="BB9" s="83"/>
      <c r="BC9" s="83"/>
      <c r="BD9" s="83"/>
      <c r="BE9" s="83"/>
      <c r="BF9" s="83"/>
      <c r="BG9" s="83"/>
      <c r="BH9" s="83"/>
      <c r="BI9" s="83"/>
      <c r="BJ9" s="83"/>
      <c r="BK9" s="83"/>
      <c r="BL9" s="83"/>
      <c r="BM9" s="83"/>
      <c r="BN9" s="83"/>
      <c r="BO9" s="83"/>
      <c r="BP9" s="83"/>
      <c r="BQ9" s="83"/>
      <c r="BR9" s="83"/>
      <c r="BS9" s="83"/>
      <c r="BT9" s="83"/>
      <c r="BU9" s="83"/>
      <c r="BV9" s="83"/>
      <c r="BW9" s="83"/>
      <c r="BX9" s="83"/>
    </row>
    <row r="10" spans="1:91" ht="15" customHeight="1">
      <c r="A10" s="83"/>
      <c r="B10" s="451"/>
      <c r="C10" s="451"/>
      <c r="D10" s="452"/>
      <c r="E10" s="550"/>
      <c r="F10" s="549"/>
      <c r="G10" s="549"/>
      <c r="H10" s="549"/>
      <c r="I10" s="565"/>
      <c r="J10" s="52" t="str">
        <f>IF(AND('Mapa de Riesgos'!$Y$37="Muy Alta",'Mapa de Riesgos'!$AA$37="Leve"),CONCATENATE("R5C",'Mapa de Riesgos'!$O$37),"")</f>
        <v/>
      </c>
      <c r="K10" s="53" t="str">
        <f>IF(AND('Mapa de Riesgos'!$Y$38="Muy Alta",'Mapa de Riesgos'!$AA$38="Leve"),CONCATENATE("R5C",'Mapa de Riesgos'!$O$38),"")</f>
        <v/>
      </c>
      <c r="L10" s="53" t="str">
        <f>IF(AND('Mapa de Riesgos'!$Y$39="Muy Alta",'Mapa de Riesgos'!$AA$39="Leve"),CONCATENATE("R5C",'Mapa de Riesgos'!$O$39),"")</f>
        <v/>
      </c>
      <c r="M10" s="53" t="str">
        <f>IF(AND('Mapa de Riesgos'!$Y$40="Muy Alta",'Mapa de Riesgos'!$AA$40="Leve"),CONCATENATE("R5C",'Mapa de Riesgos'!$O$40),"")</f>
        <v/>
      </c>
      <c r="N10" s="53" t="str">
        <f>IF(AND('Mapa de Riesgos'!$Y$41="Muy Alta",'Mapa de Riesgos'!$AA$41="Leve"),CONCATENATE("R5C",'Mapa de Riesgos'!$O$41),"")</f>
        <v/>
      </c>
      <c r="O10" s="54" t="str">
        <f>IF(AND('Mapa de Riesgos'!$Y$42="Muy Alta",'Mapa de Riesgos'!$AA$42="Leve"),CONCATENATE("R5C",'Mapa de Riesgos'!$O$42),"")</f>
        <v/>
      </c>
      <c r="P10" s="52" t="str">
        <f>IF(AND('Mapa de Riesgos'!$Y$37="Muy Alta",'Mapa de Riesgos'!$AA$37="Menor"),CONCATENATE("R5C",'Mapa de Riesgos'!$O$37),"")</f>
        <v/>
      </c>
      <c r="Q10" s="53" t="str">
        <f>IF(AND('Mapa de Riesgos'!$Y$38="Muy Alta",'Mapa de Riesgos'!$AA$38="Menor"),CONCATENATE("R5C",'Mapa de Riesgos'!$O$38),"")</f>
        <v/>
      </c>
      <c r="R10" s="53" t="str">
        <f>IF(AND('Mapa de Riesgos'!$Y$39="Muy Alta",'Mapa de Riesgos'!$AA$39="Menor"),CONCATENATE("R5C",'Mapa de Riesgos'!$O$39),"")</f>
        <v/>
      </c>
      <c r="S10" s="53" t="str">
        <f>IF(AND('Mapa de Riesgos'!$Y$40="Muy Alta",'Mapa de Riesgos'!$AA$40="Menor"),CONCATENATE("R5C",'Mapa de Riesgos'!$O$40),"")</f>
        <v/>
      </c>
      <c r="T10" s="53" t="str">
        <f>IF(AND('Mapa de Riesgos'!$Y$41="Muy Alta",'Mapa de Riesgos'!$AA$41="Menor"),CONCATENATE("R5C",'Mapa de Riesgos'!$O$41),"")</f>
        <v/>
      </c>
      <c r="U10" s="54" t="str">
        <f>IF(AND('Mapa de Riesgos'!$Y$42="Muy Alta",'Mapa de Riesgos'!$AA$42="Menor"),CONCATENATE("R5C",'Mapa de Riesgos'!$O$42),"")</f>
        <v/>
      </c>
      <c r="V10" s="52" t="str">
        <f>IF(AND('Mapa de Riesgos'!$Y$37="Muy Alta",'Mapa de Riesgos'!$AA$37="Moderado"),CONCATENATE("R5C",'Mapa de Riesgos'!$O$37),"")</f>
        <v/>
      </c>
      <c r="W10" s="53" t="str">
        <f>IF(AND('Mapa de Riesgos'!$Y$38="Muy Alta",'Mapa de Riesgos'!$AA$38="Moderado"),CONCATENATE("R5C",'Mapa de Riesgos'!$O$38),"")</f>
        <v/>
      </c>
      <c r="X10" s="53" t="str">
        <f>IF(AND('Mapa de Riesgos'!$Y$39="Muy Alta",'Mapa de Riesgos'!$AA$39="Moderado"),CONCATENATE("R5C",'Mapa de Riesgos'!$O$39),"")</f>
        <v/>
      </c>
      <c r="Y10" s="53" t="str">
        <f>IF(AND('Mapa de Riesgos'!$Y$40="Muy Alta",'Mapa de Riesgos'!$AA$40="Moderado"),CONCATENATE("R5C",'Mapa de Riesgos'!$O$40),"")</f>
        <v/>
      </c>
      <c r="Z10" s="53" t="str">
        <f>IF(AND('Mapa de Riesgos'!$Y$41="Muy Alta",'Mapa de Riesgos'!$AA$41="Moderado"),CONCATENATE("R5C",'Mapa de Riesgos'!$O$41),"")</f>
        <v/>
      </c>
      <c r="AA10" s="54" t="str">
        <f>IF(AND('Mapa de Riesgos'!$Y$42="Muy Alta",'Mapa de Riesgos'!$AA$42="Moderado"),CONCATENATE("R5C",'Mapa de Riesgos'!$O$42),"")</f>
        <v/>
      </c>
      <c r="AB10" s="52" t="str">
        <f>IF(AND('Mapa de Riesgos'!$Y$37="Muy Alta",'Mapa de Riesgos'!$AA$37="Mayor"),CONCATENATE("R5C",'Mapa de Riesgos'!$O$37),"")</f>
        <v/>
      </c>
      <c r="AC10" s="53" t="str">
        <f>IF(AND('Mapa de Riesgos'!$Y$38="Muy Alta",'Mapa de Riesgos'!$AA$38="Mayor"),CONCATENATE("R5C",'Mapa de Riesgos'!$O$38),"")</f>
        <v/>
      </c>
      <c r="AD10" s="53" t="str">
        <f>IF(AND('Mapa de Riesgos'!$Y$39="Muy Alta",'Mapa de Riesgos'!$AA$39="Mayor"),CONCATENATE("R5C",'Mapa de Riesgos'!$O$39),"")</f>
        <v/>
      </c>
      <c r="AE10" s="53" t="str">
        <f>IF(AND('Mapa de Riesgos'!$Y$40="Muy Alta",'Mapa de Riesgos'!$AA$40="Mayor"),CONCATENATE("R5C",'Mapa de Riesgos'!$O$40),"")</f>
        <v/>
      </c>
      <c r="AF10" s="53" t="str">
        <f>IF(AND('Mapa de Riesgos'!$Y$41="Muy Alta",'Mapa de Riesgos'!$AA$41="Mayor"),CONCATENATE("R5C",'Mapa de Riesgos'!$O$41),"")</f>
        <v/>
      </c>
      <c r="AG10" s="54" t="str">
        <f>IF(AND('Mapa de Riesgos'!$Y$42="Muy Alta",'Mapa de Riesgos'!$AA$42="Mayor"),CONCATENATE("R5C",'Mapa de Riesgos'!$O$42),"")</f>
        <v/>
      </c>
      <c r="AH10" s="55" t="str">
        <f>IF(AND('Mapa de Riesgos'!$Y$37="Muy Alta",'Mapa de Riesgos'!$AA$37="Catastrófico"),CONCATENATE("R5C",'Mapa de Riesgos'!$O$37),"")</f>
        <v/>
      </c>
      <c r="AI10" s="56" t="str">
        <f>IF(AND('Mapa de Riesgos'!$Y$38="Muy Alta",'Mapa de Riesgos'!$AA$38="Catastrófico"),CONCATENATE("R5C",'Mapa de Riesgos'!$O$38),"")</f>
        <v/>
      </c>
      <c r="AJ10" s="56" t="str">
        <f>IF(AND('Mapa de Riesgos'!$Y$39="Muy Alta",'Mapa de Riesgos'!$AA$39="Catastrófico"),CONCATENATE("R5C",'Mapa de Riesgos'!$O$39),"")</f>
        <v/>
      </c>
      <c r="AK10" s="56" t="str">
        <f>IF(AND('Mapa de Riesgos'!$Y$40="Muy Alta",'Mapa de Riesgos'!$AA$40="Catastrófico"),CONCATENATE("R5C",'Mapa de Riesgos'!$O$40),"")</f>
        <v/>
      </c>
      <c r="AL10" s="56" t="str">
        <f>IF(AND('Mapa de Riesgos'!$Y$41="Muy Alta",'Mapa de Riesgos'!$AA$41="Catastrófico"),CONCATENATE("R5C",'Mapa de Riesgos'!$O$41),"")</f>
        <v/>
      </c>
      <c r="AM10" s="57" t="str">
        <f>IF(AND('Mapa de Riesgos'!$Y$42="Muy Alta",'Mapa de Riesgos'!$AA$42="Catastrófico"),CONCATENATE("R5C",'Mapa de Riesgos'!$O$42),"")</f>
        <v/>
      </c>
      <c r="AN10" s="83"/>
      <c r="AO10" s="556"/>
      <c r="AP10" s="557"/>
      <c r="AQ10" s="557"/>
      <c r="AR10" s="557"/>
      <c r="AS10" s="557"/>
      <c r="AT10" s="558"/>
      <c r="AU10" s="83"/>
      <c r="AV10" s="83"/>
      <c r="AW10" s="83"/>
      <c r="AX10" s="83"/>
      <c r="AY10" s="83"/>
      <c r="AZ10" s="83"/>
      <c r="BA10" s="83"/>
      <c r="BB10" s="83"/>
      <c r="BC10" s="83"/>
      <c r="BD10" s="83"/>
      <c r="BE10" s="83"/>
      <c r="BF10" s="83"/>
      <c r="BG10" s="83"/>
      <c r="BH10" s="83"/>
      <c r="BI10" s="83"/>
      <c r="BJ10" s="83"/>
      <c r="BK10" s="83"/>
      <c r="BL10" s="83"/>
      <c r="BM10" s="83"/>
      <c r="BN10" s="83"/>
      <c r="BO10" s="83"/>
      <c r="BP10" s="83"/>
      <c r="BQ10" s="83"/>
      <c r="BR10" s="83"/>
      <c r="BS10" s="83"/>
      <c r="BT10" s="83"/>
      <c r="BU10" s="83"/>
      <c r="BV10" s="83"/>
      <c r="BW10" s="83"/>
      <c r="BX10" s="83"/>
    </row>
    <row r="11" spans="1:91" ht="15" customHeight="1">
      <c r="A11" s="83"/>
      <c r="B11" s="451"/>
      <c r="C11" s="451"/>
      <c r="D11" s="452"/>
      <c r="E11" s="550"/>
      <c r="F11" s="549"/>
      <c r="G11" s="549"/>
      <c r="H11" s="549"/>
      <c r="I11" s="565"/>
      <c r="J11" s="52" t="str">
        <f>IF(AND('Mapa de Riesgos'!$Y$43="Muy Alta",'Mapa de Riesgos'!$AA$43="Leve"),CONCATENATE("R6C",'Mapa de Riesgos'!$O$43),"")</f>
        <v/>
      </c>
      <c r="K11" s="53" t="str">
        <f>IF(AND('Mapa de Riesgos'!$Y$44="Muy Alta",'Mapa de Riesgos'!$AA$44="Leve"),CONCATENATE("R6C",'Mapa de Riesgos'!$O$44),"")</f>
        <v/>
      </c>
      <c r="L11" s="53" t="str">
        <f>IF(AND('Mapa de Riesgos'!$Y$45="Muy Alta",'Mapa de Riesgos'!$AA$45="Leve"),CONCATENATE("R6C",'Mapa de Riesgos'!$O$45),"")</f>
        <v/>
      </c>
      <c r="M11" s="53" t="str">
        <f>IF(AND('Mapa de Riesgos'!$Y$46="Muy Alta",'Mapa de Riesgos'!$AA$46="Leve"),CONCATENATE("R6C",'Mapa de Riesgos'!$O$46),"")</f>
        <v/>
      </c>
      <c r="N11" s="53" t="str">
        <f>IF(AND('Mapa de Riesgos'!$Y$47="Muy Alta",'Mapa de Riesgos'!$AA$47="Leve"),CONCATENATE("R6C",'Mapa de Riesgos'!$O$47),"")</f>
        <v/>
      </c>
      <c r="O11" s="54" t="str">
        <f>IF(AND('Mapa de Riesgos'!$Y$48="Muy Alta",'Mapa de Riesgos'!$AA$48="Leve"),CONCATENATE("R6C",'Mapa de Riesgos'!$O$48),"")</f>
        <v/>
      </c>
      <c r="P11" s="52" t="str">
        <f>IF(AND('Mapa de Riesgos'!$Y$43="Muy Alta",'Mapa de Riesgos'!$AA$43="Menor"),CONCATENATE("R6C",'Mapa de Riesgos'!$O$43),"")</f>
        <v/>
      </c>
      <c r="Q11" s="53" t="str">
        <f>IF(AND('Mapa de Riesgos'!$Y$44="Muy Alta",'Mapa de Riesgos'!$AA$44="Menor"),CONCATENATE("R6C",'Mapa de Riesgos'!$O$44),"")</f>
        <v/>
      </c>
      <c r="R11" s="53" t="str">
        <f>IF(AND('Mapa de Riesgos'!$Y$45="Muy Alta",'Mapa de Riesgos'!$AA$45="Menor"),CONCATENATE("R6C",'Mapa de Riesgos'!$O$45),"")</f>
        <v/>
      </c>
      <c r="S11" s="53" t="str">
        <f>IF(AND('Mapa de Riesgos'!$Y$46="Muy Alta",'Mapa de Riesgos'!$AA$46="Menor"),CONCATENATE("R6C",'Mapa de Riesgos'!$O$46),"")</f>
        <v/>
      </c>
      <c r="T11" s="53" t="str">
        <f>IF(AND('Mapa de Riesgos'!$Y$47="Muy Alta",'Mapa de Riesgos'!$AA$47="Menor"),CONCATENATE("R6C",'Mapa de Riesgos'!$O$47),"")</f>
        <v/>
      </c>
      <c r="U11" s="54" t="str">
        <f>IF(AND('Mapa de Riesgos'!$Y$48="Muy Alta",'Mapa de Riesgos'!$AA$48="Menor"),CONCATENATE("R6C",'Mapa de Riesgos'!$O$48),"")</f>
        <v/>
      </c>
      <c r="V11" s="52" t="str">
        <f>IF(AND('Mapa de Riesgos'!$Y$43="Muy Alta",'Mapa de Riesgos'!$AA$43="Moderado"),CONCATENATE("R6C",'Mapa de Riesgos'!$O$43),"")</f>
        <v/>
      </c>
      <c r="W11" s="53" t="str">
        <f>IF(AND('Mapa de Riesgos'!$Y$44="Muy Alta",'Mapa de Riesgos'!$AA$44="Moderado"),CONCATENATE("R6C",'Mapa de Riesgos'!$O$44),"")</f>
        <v/>
      </c>
      <c r="X11" s="53" t="str">
        <f>IF(AND('Mapa de Riesgos'!$Y$45="Muy Alta",'Mapa de Riesgos'!$AA$45="Moderado"),CONCATENATE("R6C",'Mapa de Riesgos'!$O$45),"")</f>
        <v/>
      </c>
      <c r="Y11" s="53" t="str">
        <f>IF(AND('Mapa de Riesgos'!$Y$46="Muy Alta",'Mapa de Riesgos'!$AA$46="Moderado"),CONCATENATE("R6C",'Mapa de Riesgos'!$O$46),"")</f>
        <v/>
      </c>
      <c r="Z11" s="53" t="str">
        <f>IF(AND('Mapa de Riesgos'!$Y$47="Muy Alta",'Mapa de Riesgos'!$AA$47="Moderado"),CONCATENATE("R6C",'Mapa de Riesgos'!$O$47),"")</f>
        <v/>
      </c>
      <c r="AA11" s="54" t="str">
        <f>IF(AND('Mapa de Riesgos'!$Y$48="Muy Alta",'Mapa de Riesgos'!$AA$48="Moderado"),CONCATENATE("R6C",'Mapa de Riesgos'!$O$48),"")</f>
        <v/>
      </c>
      <c r="AB11" s="52" t="str">
        <f>IF(AND('Mapa de Riesgos'!$Y$43="Muy Alta",'Mapa de Riesgos'!$AA$43="Mayor"),CONCATENATE("R6C",'Mapa de Riesgos'!$O$43),"")</f>
        <v/>
      </c>
      <c r="AC11" s="53" t="str">
        <f>IF(AND('Mapa de Riesgos'!$Y$44="Muy Alta",'Mapa de Riesgos'!$AA$44="Mayor"),CONCATENATE("R6C",'Mapa de Riesgos'!$O$44),"")</f>
        <v/>
      </c>
      <c r="AD11" s="53" t="str">
        <f>IF(AND('Mapa de Riesgos'!$Y$45="Muy Alta",'Mapa de Riesgos'!$AA$45="Mayor"),CONCATENATE("R6C",'Mapa de Riesgos'!$O$45),"")</f>
        <v/>
      </c>
      <c r="AE11" s="53" t="str">
        <f>IF(AND('Mapa de Riesgos'!$Y$46="Muy Alta",'Mapa de Riesgos'!$AA$46="Mayor"),CONCATENATE("R6C",'Mapa de Riesgos'!$O$46),"")</f>
        <v/>
      </c>
      <c r="AF11" s="53" t="str">
        <f>IF(AND('Mapa de Riesgos'!$Y$47="Muy Alta",'Mapa de Riesgos'!$AA$47="Mayor"),CONCATENATE("R6C",'Mapa de Riesgos'!$O$47),"")</f>
        <v/>
      </c>
      <c r="AG11" s="54" t="str">
        <f>IF(AND('Mapa de Riesgos'!$Y$48="Muy Alta",'Mapa de Riesgos'!$AA$48="Mayor"),CONCATENATE("R6C",'Mapa de Riesgos'!$O$48),"")</f>
        <v/>
      </c>
      <c r="AH11" s="55" t="str">
        <f>IF(AND('Mapa de Riesgos'!$Y$43="Muy Alta",'Mapa de Riesgos'!$AA$43="Catastrófico"),CONCATENATE("R6C",'Mapa de Riesgos'!$O$43),"")</f>
        <v/>
      </c>
      <c r="AI11" s="56" t="str">
        <f>IF(AND('Mapa de Riesgos'!$Y$44="Muy Alta",'Mapa de Riesgos'!$AA$44="Catastrófico"),CONCATENATE("R6C",'Mapa de Riesgos'!$O$44),"")</f>
        <v/>
      </c>
      <c r="AJ11" s="56" t="str">
        <f>IF(AND('Mapa de Riesgos'!$Y$45="Muy Alta",'Mapa de Riesgos'!$AA$45="Catastrófico"),CONCATENATE("R6C",'Mapa de Riesgos'!$O$45),"")</f>
        <v/>
      </c>
      <c r="AK11" s="56" t="str">
        <f>IF(AND('Mapa de Riesgos'!$Y$46="Muy Alta",'Mapa de Riesgos'!$AA$46="Catastrófico"),CONCATENATE("R6C",'Mapa de Riesgos'!$O$46),"")</f>
        <v/>
      </c>
      <c r="AL11" s="56" t="str">
        <f>IF(AND('Mapa de Riesgos'!$Y$47="Muy Alta",'Mapa de Riesgos'!$AA$47="Catastrófico"),CONCATENATE("R6C",'Mapa de Riesgos'!$O$47),"")</f>
        <v/>
      </c>
      <c r="AM11" s="57" t="str">
        <f>IF(AND('Mapa de Riesgos'!$Y$48="Muy Alta",'Mapa de Riesgos'!$AA$48="Catastrófico"),CONCATENATE("R6C",'Mapa de Riesgos'!$O$48),"")</f>
        <v/>
      </c>
      <c r="AN11" s="83"/>
      <c r="AO11" s="556"/>
      <c r="AP11" s="557"/>
      <c r="AQ11" s="557"/>
      <c r="AR11" s="557"/>
      <c r="AS11" s="557"/>
      <c r="AT11" s="558"/>
      <c r="AU11" s="83"/>
      <c r="AV11" s="83"/>
      <c r="AW11" s="83"/>
      <c r="AX11" s="83"/>
      <c r="AY11" s="83"/>
      <c r="AZ11" s="83"/>
      <c r="BA11" s="83"/>
      <c r="BB11" s="83"/>
      <c r="BC11" s="83"/>
      <c r="BD11" s="83"/>
      <c r="BE11" s="83"/>
      <c r="BF11" s="83"/>
      <c r="BG11" s="83"/>
      <c r="BH11" s="83"/>
      <c r="BI11" s="83"/>
      <c r="BJ11" s="83"/>
      <c r="BK11" s="83"/>
      <c r="BL11" s="83"/>
      <c r="BM11" s="83"/>
      <c r="BN11" s="83"/>
      <c r="BO11" s="83"/>
      <c r="BP11" s="83"/>
      <c r="BQ11" s="83"/>
      <c r="BR11" s="83"/>
      <c r="BS11" s="83"/>
      <c r="BT11" s="83"/>
      <c r="BU11" s="83"/>
      <c r="BV11" s="83"/>
      <c r="BW11" s="83"/>
      <c r="BX11" s="83"/>
    </row>
    <row r="12" spans="1:91" ht="15" customHeight="1">
      <c r="A12" s="83"/>
      <c r="B12" s="451"/>
      <c r="C12" s="451"/>
      <c r="D12" s="452"/>
      <c r="E12" s="550"/>
      <c r="F12" s="549"/>
      <c r="G12" s="549"/>
      <c r="H12" s="549"/>
      <c r="I12" s="565"/>
      <c r="J12" s="52" t="str">
        <f>IF(AND('Mapa de Riesgos'!$Y$49="Muy Alta",'Mapa de Riesgos'!$AA$49="Leve"),CONCATENATE("R7C",'Mapa de Riesgos'!$O$49),"")</f>
        <v/>
      </c>
      <c r="K12" s="53" t="str">
        <f>IF(AND('Mapa de Riesgos'!$Y$50="Muy Alta",'Mapa de Riesgos'!$AA$50="Leve"),CONCATENATE("R7C",'Mapa de Riesgos'!$O$50),"")</f>
        <v/>
      </c>
      <c r="L12" s="53" t="str">
        <f>IF(AND('Mapa de Riesgos'!$Y$51="Muy Alta",'Mapa de Riesgos'!$AA$51="Leve"),CONCATENATE("R7C",'Mapa de Riesgos'!$O$51),"")</f>
        <v/>
      </c>
      <c r="M12" s="53" t="str">
        <f>IF(AND('Mapa de Riesgos'!$Y$52="Muy Alta",'Mapa de Riesgos'!$AA$52="Leve"),CONCATENATE("R7C",'Mapa de Riesgos'!$O$52),"")</f>
        <v/>
      </c>
      <c r="N12" s="53" t="str">
        <f>IF(AND('Mapa de Riesgos'!$Y$53="Muy Alta",'Mapa de Riesgos'!$AA$53="Leve"),CONCATENATE("R7C",'Mapa de Riesgos'!$O$53),"")</f>
        <v/>
      </c>
      <c r="O12" s="54" t="str">
        <f>IF(AND('Mapa de Riesgos'!$Y$54="Muy Alta",'Mapa de Riesgos'!$AA$54="Leve"),CONCATENATE("R7C",'Mapa de Riesgos'!$O$54),"")</f>
        <v/>
      </c>
      <c r="P12" s="52" t="str">
        <f>IF(AND('Mapa de Riesgos'!$Y$49="Muy Alta",'Mapa de Riesgos'!$AA$49="Menor"),CONCATENATE("R7C",'Mapa de Riesgos'!$O$49),"")</f>
        <v/>
      </c>
      <c r="Q12" s="53" t="str">
        <f>IF(AND('Mapa de Riesgos'!$Y$50="Muy Alta",'Mapa de Riesgos'!$AA$50="Menor"),CONCATENATE("R7C",'Mapa de Riesgos'!$O$50),"")</f>
        <v/>
      </c>
      <c r="R12" s="53" t="str">
        <f>IF(AND('Mapa de Riesgos'!$Y$51="Muy Alta",'Mapa de Riesgos'!$AA$51="Menor"),CONCATENATE("R7C",'Mapa de Riesgos'!$O$51),"")</f>
        <v/>
      </c>
      <c r="S12" s="53" t="str">
        <f>IF(AND('Mapa de Riesgos'!$Y$52="Muy Alta",'Mapa de Riesgos'!$AA$52="Menor"),CONCATENATE("R7C",'Mapa de Riesgos'!$O$52),"")</f>
        <v/>
      </c>
      <c r="T12" s="53" t="str">
        <f>IF(AND('Mapa de Riesgos'!$Y$53="Muy Alta",'Mapa de Riesgos'!$AA$53="Menor"),CONCATENATE("R7C",'Mapa de Riesgos'!$O$53),"")</f>
        <v/>
      </c>
      <c r="U12" s="54" t="str">
        <f>IF(AND('Mapa de Riesgos'!$Y$54="Muy Alta",'Mapa de Riesgos'!$AA$54="Menor"),CONCATENATE("R7C",'Mapa de Riesgos'!$O$54),"")</f>
        <v/>
      </c>
      <c r="V12" s="52" t="str">
        <f>IF(AND('Mapa de Riesgos'!$Y$49="Muy Alta",'Mapa de Riesgos'!$AA$49="Moderado"),CONCATENATE("R7C",'Mapa de Riesgos'!$O$49),"")</f>
        <v/>
      </c>
      <c r="W12" s="53" t="str">
        <f>IF(AND('Mapa de Riesgos'!$Y$50="Muy Alta",'Mapa de Riesgos'!$AA$50="Moderado"),CONCATENATE("R7C",'Mapa de Riesgos'!$O$50),"")</f>
        <v/>
      </c>
      <c r="X12" s="53" t="str">
        <f>IF(AND('Mapa de Riesgos'!$Y$51="Muy Alta",'Mapa de Riesgos'!$AA$51="Moderado"),CONCATENATE("R7C",'Mapa de Riesgos'!$O$51),"")</f>
        <v/>
      </c>
      <c r="Y12" s="53" t="str">
        <f>IF(AND('Mapa de Riesgos'!$Y$52="Muy Alta",'Mapa de Riesgos'!$AA$52="Moderado"),CONCATENATE("R7C",'Mapa de Riesgos'!$O$52),"")</f>
        <v/>
      </c>
      <c r="Z12" s="53" t="str">
        <f>IF(AND('Mapa de Riesgos'!$Y$53="Muy Alta",'Mapa de Riesgos'!$AA$53="Moderado"),CONCATENATE("R7C",'Mapa de Riesgos'!$O$53),"")</f>
        <v/>
      </c>
      <c r="AA12" s="54" t="str">
        <f>IF(AND('Mapa de Riesgos'!$Y$54="Muy Alta",'Mapa de Riesgos'!$AA$54="Moderado"),CONCATENATE("R7C",'Mapa de Riesgos'!$O$54),"")</f>
        <v/>
      </c>
      <c r="AB12" s="52" t="str">
        <f>IF(AND('Mapa de Riesgos'!$Y$49="Muy Alta",'Mapa de Riesgos'!$AA$49="Mayor"),CONCATENATE("R7C",'Mapa de Riesgos'!$O$49),"")</f>
        <v/>
      </c>
      <c r="AC12" s="53" t="str">
        <f>IF(AND('Mapa de Riesgos'!$Y$50="Muy Alta",'Mapa de Riesgos'!$AA$50="Mayor"),CONCATENATE("R7C",'Mapa de Riesgos'!$O$50),"")</f>
        <v/>
      </c>
      <c r="AD12" s="53" t="str">
        <f>IF(AND('Mapa de Riesgos'!$Y$51="Muy Alta",'Mapa de Riesgos'!$AA$51="Mayor"),CONCATENATE("R7C",'Mapa de Riesgos'!$O$51),"")</f>
        <v/>
      </c>
      <c r="AE12" s="53" t="str">
        <f>IF(AND('Mapa de Riesgos'!$Y$52="Muy Alta",'Mapa de Riesgos'!$AA$52="Mayor"),CONCATENATE("R7C",'Mapa de Riesgos'!$O$52),"")</f>
        <v/>
      </c>
      <c r="AF12" s="53" t="str">
        <f>IF(AND('Mapa de Riesgos'!$Y$53="Muy Alta",'Mapa de Riesgos'!$AA$53="Mayor"),CONCATENATE("R7C",'Mapa de Riesgos'!$O$53),"")</f>
        <v/>
      </c>
      <c r="AG12" s="54" t="str">
        <f>IF(AND('Mapa de Riesgos'!$Y$54="Muy Alta",'Mapa de Riesgos'!$AA$54="Mayor"),CONCATENATE("R7C",'Mapa de Riesgos'!$O$54),"")</f>
        <v/>
      </c>
      <c r="AH12" s="55" t="str">
        <f>IF(AND('Mapa de Riesgos'!$Y$49="Muy Alta",'Mapa de Riesgos'!$AA$49="Catastrófico"),CONCATENATE("R7C",'Mapa de Riesgos'!$O$49),"")</f>
        <v/>
      </c>
      <c r="AI12" s="56" t="str">
        <f>IF(AND('Mapa de Riesgos'!$Y$50="Muy Alta",'Mapa de Riesgos'!$AA$50="Catastrófico"),CONCATENATE("R7C",'Mapa de Riesgos'!$O$50),"")</f>
        <v/>
      </c>
      <c r="AJ12" s="56" t="str">
        <f>IF(AND('Mapa de Riesgos'!$Y$51="Muy Alta",'Mapa de Riesgos'!$AA$51="Catastrófico"),CONCATENATE("R7C",'Mapa de Riesgos'!$O$51),"")</f>
        <v/>
      </c>
      <c r="AK12" s="56" t="str">
        <f>IF(AND('Mapa de Riesgos'!$Y$52="Muy Alta",'Mapa de Riesgos'!$AA$52="Catastrófico"),CONCATENATE("R7C",'Mapa de Riesgos'!$O$52),"")</f>
        <v/>
      </c>
      <c r="AL12" s="56" t="str">
        <f>IF(AND('Mapa de Riesgos'!$Y$53="Muy Alta",'Mapa de Riesgos'!$AA$53="Catastrófico"),CONCATENATE("R7C",'Mapa de Riesgos'!$O$53),"")</f>
        <v/>
      </c>
      <c r="AM12" s="57" t="str">
        <f>IF(AND('Mapa de Riesgos'!$Y$54="Muy Alta",'Mapa de Riesgos'!$AA$54="Catastrófico"),CONCATENATE("R7C",'Mapa de Riesgos'!$O$54),"")</f>
        <v/>
      </c>
      <c r="AN12" s="83"/>
      <c r="AO12" s="556"/>
      <c r="AP12" s="557"/>
      <c r="AQ12" s="557"/>
      <c r="AR12" s="557"/>
      <c r="AS12" s="557"/>
      <c r="AT12" s="558"/>
      <c r="AU12" s="83"/>
      <c r="AV12" s="83"/>
      <c r="AW12" s="83"/>
      <c r="AX12" s="83"/>
      <c r="AY12" s="83"/>
      <c r="AZ12" s="83"/>
      <c r="BA12" s="83"/>
      <c r="BB12" s="83"/>
      <c r="BC12" s="83"/>
      <c r="BD12" s="83"/>
      <c r="BE12" s="83"/>
      <c r="BF12" s="83"/>
      <c r="BG12" s="83"/>
      <c r="BH12" s="83"/>
      <c r="BI12" s="83"/>
      <c r="BJ12" s="83"/>
      <c r="BK12" s="83"/>
      <c r="BL12" s="83"/>
      <c r="BM12" s="83"/>
      <c r="BN12" s="83"/>
      <c r="BO12" s="83"/>
      <c r="BP12" s="83"/>
      <c r="BQ12" s="83"/>
      <c r="BR12" s="83"/>
      <c r="BS12" s="83"/>
      <c r="BT12" s="83"/>
      <c r="BU12" s="83"/>
      <c r="BV12" s="83"/>
      <c r="BW12" s="83"/>
      <c r="BX12" s="83"/>
    </row>
    <row r="13" spans="1:91" ht="15" customHeight="1">
      <c r="A13" s="83"/>
      <c r="B13" s="451"/>
      <c r="C13" s="451"/>
      <c r="D13" s="452"/>
      <c r="E13" s="550"/>
      <c r="F13" s="549"/>
      <c r="G13" s="549"/>
      <c r="H13" s="549"/>
      <c r="I13" s="565"/>
      <c r="J13" s="52" t="str">
        <f>IF(AND('Mapa de Riesgos'!$Y$55="Muy Alta",'Mapa de Riesgos'!$AA$55="Leve"),CONCATENATE("R8C",'Mapa de Riesgos'!$O$55),"")</f>
        <v/>
      </c>
      <c r="K13" s="53" t="str">
        <f>IF(AND('Mapa de Riesgos'!$Y$56="Muy Alta",'Mapa de Riesgos'!$AA$56="Leve"),CONCATENATE("R8C",'Mapa de Riesgos'!$O$56),"")</f>
        <v/>
      </c>
      <c r="L13" s="53" t="str">
        <f>IF(AND('Mapa de Riesgos'!$Y$57="Muy Alta",'Mapa de Riesgos'!$AA$57="Leve"),CONCATENATE("R8C",'Mapa de Riesgos'!$O$57),"")</f>
        <v/>
      </c>
      <c r="M13" s="53" t="str">
        <f>IF(AND('Mapa de Riesgos'!$Y$58="Muy Alta",'Mapa de Riesgos'!$AA$58="Leve"),CONCATENATE("R8C",'Mapa de Riesgos'!$O$58),"")</f>
        <v/>
      </c>
      <c r="N13" s="53" t="str">
        <f>IF(AND('Mapa de Riesgos'!$Y$59="Muy Alta",'Mapa de Riesgos'!$AA$59="Leve"),CONCATENATE("R8C",'Mapa de Riesgos'!$O$59),"")</f>
        <v/>
      </c>
      <c r="O13" s="54" t="str">
        <f>IF(AND('Mapa de Riesgos'!$Y$60="Muy Alta",'Mapa de Riesgos'!$AA$60="Leve"),CONCATENATE("R8C",'Mapa de Riesgos'!$O$60),"")</f>
        <v/>
      </c>
      <c r="P13" s="52" t="str">
        <f>IF(AND('Mapa de Riesgos'!$Y$55="Muy Alta",'Mapa de Riesgos'!$AA$55="Menor"),CONCATENATE("R8C",'Mapa de Riesgos'!$O$55),"")</f>
        <v/>
      </c>
      <c r="Q13" s="53" t="str">
        <f>IF(AND('Mapa de Riesgos'!$Y$56="Muy Alta",'Mapa de Riesgos'!$AA$56="Menor"),CONCATENATE("R8C",'Mapa de Riesgos'!$O$56),"")</f>
        <v/>
      </c>
      <c r="R13" s="53" t="str">
        <f>IF(AND('Mapa de Riesgos'!$Y$57="Muy Alta",'Mapa de Riesgos'!$AA$57="Menor"),CONCATENATE("R8C",'Mapa de Riesgos'!$O$57),"")</f>
        <v/>
      </c>
      <c r="S13" s="53" t="str">
        <f>IF(AND('Mapa de Riesgos'!$Y$58="Muy Alta",'Mapa de Riesgos'!$AA$58="Menor"),CONCATENATE("R8C",'Mapa de Riesgos'!$O$58),"")</f>
        <v/>
      </c>
      <c r="T13" s="53" t="str">
        <f>IF(AND('Mapa de Riesgos'!$Y$59="Muy Alta",'Mapa de Riesgos'!$AA$59="Menor"),CONCATENATE("R8C",'Mapa de Riesgos'!$O$59),"")</f>
        <v/>
      </c>
      <c r="U13" s="54" t="str">
        <f>IF(AND('Mapa de Riesgos'!$Y$60="Muy Alta",'Mapa de Riesgos'!$AA$60="Menor"),CONCATENATE("R8C",'Mapa de Riesgos'!$O$60),"")</f>
        <v/>
      </c>
      <c r="V13" s="52" t="str">
        <f>IF(AND('Mapa de Riesgos'!$Y$55="Muy Alta",'Mapa de Riesgos'!$AA$55="Moderado"),CONCATENATE("R8C",'Mapa de Riesgos'!$O$55),"")</f>
        <v/>
      </c>
      <c r="W13" s="53" t="str">
        <f>IF(AND('Mapa de Riesgos'!$Y$56="Muy Alta",'Mapa de Riesgos'!$AA$56="Moderado"),CONCATENATE("R8C",'Mapa de Riesgos'!$O$56),"")</f>
        <v/>
      </c>
      <c r="X13" s="53" t="str">
        <f>IF(AND('Mapa de Riesgos'!$Y$57="Muy Alta",'Mapa de Riesgos'!$AA$57="Moderado"),CONCATENATE("R8C",'Mapa de Riesgos'!$O$57),"")</f>
        <v/>
      </c>
      <c r="Y13" s="53" t="str">
        <f>IF(AND('Mapa de Riesgos'!$Y$58="Muy Alta",'Mapa de Riesgos'!$AA$58="Moderado"),CONCATENATE("R8C",'Mapa de Riesgos'!$O$58),"")</f>
        <v/>
      </c>
      <c r="Z13" s="53" t="str">
        <f>IF(AND('Mapa de Riesgos'!$Y$59="Muy Alta",'Mapa de Riesgos'!$AA$59="Moderado"),CONCATENATE("R8C",'Mapa de Riesgos'!$O$59),"")</f>
        <v/>
      </c>
      <c r="AA13" s="54" t="str">
        <f>IF(AND('Mapa de Riesgos'!$Y$60="Muy Alta",'Mapa de Riesgos'!$AA$60="Moderado"),CONCATENATE("R8C",'Mapa de Riesgos'!$O$60),"")</f>
        <v/>
      </c>
      <c r="AB13" s="52" t="str">
        <f>IF(AND('Mapa de Riesgos'!$Y$55="Muy Alta",'Mapa de Riesgos'!$AA$55="Mayor"),CONCATENATE("R8C",'Mapa de Riesgos'!$O$55),"")</f>
        <v/>
      </c>
      <c r="AC13" s="53" t="str">
        <f>IF(AND('Mapa de Riesgos'!$Y$56="Muy Alta",'Mapa de Riesgos'!$AA$56="Mayor"),CONCATENATE("R8C",'Mapa de Riesgos'!$O$56),"")</f>
        <v/>
      </c>
      <c r="AD13" s="53" t="str">
        <f>IF(AND('Mapa de Riesgos'!$Y$57="Muy Alta",'Mapa de Riesgos'!$AA$57="Mayor"),CONCATENATE("R8C",'Mapa de Riesgos'!$O$57),"")</f>
        <v/>
      </c>
      <c r="AE13" s="53" t="str">
        <f>IF(AND('Mapa de Riesgos'!$Y$58="Muy Alta",'Mapa de Riesgos'!$AA$58="Mayor"),CONCATENATE("R8C",'Mapa de Riesgos'!$O$58),"")</f>
        <v/>
      </c>
      <c r="AF13" s="53" t="str">
        <f>IF(AND('Mapa de Riesgos'!$Y$59="Muy Alta",'Mapa de Riesgos'!$AA$59="Mayor"),CONCATENATE("R8C",'Mapa de Riesgos'!$O$59),"")</f>
        <v/>
      </c>
      <c r="AG13" s="54" t="str">
        <f>IF(AND('Mapa de Riesgos'!$Y$60="Muy Alta",'Mapa de Riesgos'!$AA$60="Mayor"),CONCATENATE("R8C",'Mapa de Riesgos'!$O$60),"")</f>
        <v/>
      </c>
      <c r="AH13" s="55" t="str">
        <f>IF(AND('Mapa de Riesgos'!$Y$55="Muy Alta",'Mapa de Riesgos'!$AA$55="Catastrófico"),CONCATENATE("R8C",'Mapa de Riesgos'!$O$55),"")</f>
        <v/>
      </c>
      <c r="AI13" s="56" t="str">
        <f>IF(AND('Mapa de Riesgos'!$Y$56="Muy Alta",'Mapa de Riesgos'!$AA$56="Catastrófico"),CONCATENATE("R8C",'Mapa de Riesgos'!$O$56),"")</f>
        <v/>
      </c>
      <c r="AJ13" s="56" t="str">
        <f>IF(AND('Mapa de Riesgos'!$Y$57="Muy Alta",'Mapa de Riesgos'!$AA$57="Catastrófico"),CONCATENATE("R8C",'Mapa de Riesgos'!$O$57),"")</f>
        <v/>
      </c>
      <c r="AK13" s="56" t="str">
        <f>IF(AND('Mapa de Riesgos'!$Y$58="Muy Alta",'Mapa de Riesgos'!$AA$58="Catastrófico"),CONCATENATE("R8C",'Mapa de Riesgos'!$O$58),"")</f>
        <v/>
      </c>
      <c r="AL13" s="56" t="str">
        <f>IF(AND('Mapa de Riesgos'!$Y$59="Muy Alta",'Mapa de Riesgos'!$AA$59="Catastrófico"),CONCATENATE("R8C",'Mapa de Riesgos'!$O$59),"")</f>
        <v/>
      </c>
      <c r="AM13" s="57" t="str">
        <f>IF(AND('Mapa de Riesgos'!$Y$60="Muy Alta",'Mapa de Riesgos'!$AA$60="Catastrófico"),CONCATENATE("R8C",'Mapa de Riesgos'!$O$60),"")</f>
        <v/>
      </c>
      <c r="AN13" s="83"/>
      <c r="AO13" s="556"/>
      <c r="AP13" s="557"/>
      <c r="AQ13" s="557"/>
      <c r="AR13" s="557"/>
      <c r="AS13" s="557"/>
      <c r="AT13" s="558"/>
      <c r="AU13" s="83"/>
      <c r="AV13" s="83"/>
      <c r="AW13" s="83"/>
      <c r="AX13" s="83"/>
      <c r="AY13" s="83"/>
      <c r="AZ13" s="83"/>
      <c r="BA13" s="83"/>
      <c r="BB13" s="83"/>
      <c r="BC13" s="83"/>
      <c r="BD13" s="83"/>
      <c r="BE13" s="83"/>
      <c r="BF13" s="83"/>
      <c r="BG13" s="83"/>
      <c r="BH13" s="83"/>
      <c r="BI13" s="83"/>
      <c r="BJ13" s="83"/>
      <c r="BK13" s="83"/>
      <c r="BL13" s="83"/>
      <c r="BM13" s="83"/>
      <c r="BN13" s="83"/>
      <c r="BO13" s="83"/>
      <c r="BP13" s="83"/>
      <c r="BQ13" s="83"/>
      <c r="BR13" s="83"/>
      <c r="BS13" s="83"/>
      <c r="BT13" s="83"/>
      <c r="BU13" s="83"/>
      <c r="BV13" s="83"/>
      <c r="BW13" s="83"/>
      <c r="BX13" s="83"/>
    </row>
    <row r="14" spans="1:91" ht="15" customHeight="1">
      <c r="A14" s="83"/>
      <c r="B14" s="451"/>
      <c r="C14" s="451"/>
      <c r="D14" s="452"/>
      <c r="E14" s="550"/>
      <c r="F14" s="549"/>
      <c r="G14" s="549"/>
      <c r="H14" s="549"/>
      <c r="I14" s="565"/>
      <c r="J14" s="52" t="str">
        <f>IF(AND('Mapa de Riesgos'!$Y$61="Muy Alta",'Mapa de Riesgos'!$AA$61="Leve"),CONCATENATE("R9C",'Mapa de Riesgos'!$O$61),"")</f>
        <v/>
      </c>
      <c r="K14" s="53" t="str">
        <f>IF(AND('Mapa de Riesgos'!$Y$62="Muy Alta",'Mapa de Riesgos'!$AA$62="Leve"),CONCATENATE("R9C",'Mapa de Riesgos'!$O$62),"")</f>
        <v/>
      </c>
      <c r="L14" s="53" t="str">
        <f>IF(AND('Mapa de Riesgos'!$Y$63="Muy Alta",'Mapa de Riesgos'!$AA$63="Leve"),CONCATENATE("R9C",'Mapa de Riesgos'!$O$63),"")</f>
        <v/>
      </c>
      <c r="M14" s="53" t="str">
        <f>IF(AND('Mapa de Riesgos'!$Y$64="Muy Alta",'Mapa de Riesgos'!$AA$64="Leve"),CONCATENATE("R9C",'Mapa de Riesgos'!$O$64),"")</f>
        <v/>
      </c>
      <c r="N14" s="53" t="str">
        <f>IF(AND('Mapa de Riesgos'!$Y$65="Muy Alta",'Mapa de Riesgos'!$AA$65="Leve"),CONCATENATE("R9C",'Mapa de Riesgos'!$O$65),"")</f>
        <v/>
      </c>
      <c r="O14" s="54" t="str">
        <f>IF(AND('Mapa de Riesgos'!$Y$66="Muy Alta",'Mapa de Riesgos'!$AA$66="Leve"),CONCATENATE("R9C",'Mapa de Riesgos'!$O$66),"")</f>
        <v/>
      </c>
      <c r="P14" s="52" t="str">
        <f>IF(AND('Mapa de Riesgos'!$Y$61="Muy Alta",'Mapa de Riesgos'!$AA$61="Menor"),CONCATENATE("R9C",'Mapa de Riesgos'!$O$61),"")</f>
        <v/>
      </c>
      <c r="Q14" s="53" t="str">
        <f>IF(AND('Mapa de Riesgos'!$Y$62="Muy Alta",'Mapa de Riesgos'!$AA$62="Menor"),CONCATENATE("R9C",'Mapa de Riesgos'!$O$62),"")</f>
        <v/>
      </c>
      <c r="R14" s="53" t="str">
        <f>IF(AND('Mapa de Riesgos'!$Y$63="Muy Alta",'Mapa de Riesgos'!$AA$63="Menor"),CONCATENATE("R9C",'Mapa de Riesgos'!$O$63),"")</f>
        <v/>
      </c>
      <c r="S14" s="53" t="str">
        <f>IF(AND('Mapa de Riesgos'!$Y$64="Muy Alta",'Mapa de Riesgos'!$AA$64="Menor"),CONCATENATE("R9C",'Mapa de Riesgos'!$O$64),"")</f>
        <v/>
      </c>
      <c r="T14" s="53" t="str">
        <f>IF(AND('Mapa de Riesgos'!$Y$65="Muy Alta",'Mapa de Riesgos'!$AA$65="Menor"),CONCATENATE("R9C",'Mapa de Riesgos'!$O$65),"")</f>
        <v/>
      </c>
      <c r="U14" s="54" t="str">
        <f>IF(AND('Mapa de Riesgos'!$Y$66="Muy Alta",'Mapa de Riesgos'!$AA$66="Menor"),CONCATENATE("R9C",'Mapa de Riesgos'!$O$66),"")</f>
        <v/>
      </c>
      <c r="V14" s="52" t="str">
        <f>IF(AND('Mapa de Riesgos'!$Y$61="Muy Alta",'Mapa de Riesgos'!$AA$61="Moderado"),CONCATENATE("R9C",'Mapa de Riesgos'!$O$61),"")</f>
        <v/>
      </c>
      <c r="W14" s="53" t="str">
        <f>IF(AND('Mapa de Riesgos'!$Y$62="Muy Alta",'Mapa de Riesgos'!$AA$62="Moderado"),CONCATENATE("R9C",'Mapa de Riesgos'!$O$62),"")</f>
        <v/>
      </c>
      <c r="X14" s="53" t="str">
        <f>IF(AND('Mapa de Riesgos'!$Y$63="Muy Alta",'Mapa de Riesgos'!$AA$63="Moderado"),CONCATENATE("R9C",'Mapa de Riesgos'!$O$63),"")</f>
        <v/>
      </c>
      <c r="Y14" s="53" t="str">
        <f>IF(AND('Mapa de Riesgos'!$Y$64="Muy Alta",'Mapa de Riesgos'!$AA$64="Moderado"),CONCATENATE("R9C",'Mapa de Riesgos'!$O$64),"")</f>
        <v/>
      </c>
      <c r="Z14" s="53" t="str">
        <f>IF(AND('Mapa de Riesgos'!$Y$65="Muy Alta",'Mapa de Riesgos'!$AA$65="Moderado"),CONCATENATE("R9C",'Mapa de Riesgos'!$O$65),"")</f>
        <v/>
      </c>
      <c r="AA14" s="54" t="str">
        <f>IF(AND('Mapa de Riesgos'!$Y$66="Muy Alta",'Mapa de Riesgos'!$AA$66="Moderado"),CONCATENATE("R9C",'Mapa de Riesgos'!$O$66),"")</f>
        <v/>
      </c>
      <c r="AB14" s="52" t="str">
        <f>IF(AND('Mapa de Riesgos'!$Y$61="Muy Alta",'Mapa de Riesgos'!$AA$61="Mayor"),CONCATENATE("R9C",'Mapa de Riesgos'!$O$61),"")</f>
        <v/>
      </c>
      <c r="AC14" s="53" t="str">
        <f>IF(AND('Mapa de Riesgos'!$Y$62="Muy Alta",'Mapa de Riesgos'!$AA$62="Mayor"),CONCATENATE("R9C",'Mapa de Riesgos'!$O$62),"")</f>
        <v/>
      </c>
      <c r="AD14" s="53" t="str">
        <f>IF(AND('Mapa de Riesgos'!$Y$63="Muy Alta",'Mapa de Riesgos'!$AA$63="Mayor"),CONCATENATE("R9C",'Mapa de Riesgos'!$O$63),"")</f>
        <v/>
      </c>
      <c r="AE14" s="53" t="str">
        <f>IF(AND('Mapa de Riesgos'!$Y$64="Muy Alta",'Mapa de Riesgos'!$AA$64="Mayor"),CONCATENATE("R9C",'Mapa de Riesgos'!$O$64),"")</f>
        <v/>
      </c>
      <c r="AF14" s="53" t="str">
        <f>IF(AND('Mapa de Riesgos'!$Y$65="Muy Alta",'Mapa de Riesgos'!$AA$65="Mayor"),CONCATENATE("R9C",'Mapa de Riesgos'!$O$65),"")</f>
        <v/>
      </c>
      <c r="AG14" s="54" t="str">
        <f>IF(AND('Mapa de Riesgos'!$Y$66="Muy Alta",'Mapa de Riesgos'!$AA$66="Mayor"),CONCATENATE("R9C",'Mapa de Riesgos'!$O$66),"")</f>
        <v/>
      </c>
      <c r="AH14" s="55" t="str">
        <f>IF(AND('Mapa de Riesgos'!$Y$61="Muy Alta",'Mapa de Riesgos'!$AA$61="Catastrófico"),CONCATENATE("R9C",'Mapa de Riesgos'!$O$61),"")</f>
        <v/>
      </c>
      <c r="AI14" s="56" t="str">
        <f>IF(AND('Mapa de Riesgos'!$Y$62="Muy Alta",'Mapa de Riesgos'!$AA$62="Catastrófico"),CONCATENATE("R9C",'Mapa de Riesgos'!$O$62),"")</f>
        <v/>
      </c>
      <c r="AJ14" s="56" t="str">
        <f>IF(AND('Mapa de Riesgos'!$Y$63="Muy Alta",'Mapa de Riesgos'!$AA$63="Catastrófico"),CONCATENATE("R9C",'Mapa de Riesgos'!$O$63),"")</f>
        <v/>
      </c>
      <c r="AK14" s="56" t="str">
        <f>IF(AND('Mapa de Riesgos'!$Y$64="Muy Alta",'Mapa de Riesgos'!$AA$64="Catastrófico"),CONCATENATE("R9C",'Mapa de Riesgos'!$O$64),"")</f>
        <v/>
      </c>
      <c r="AL14" s="56" t="str">
        <f>IF(AND('Mapa de Riesgos'!$Y$65="Muy Alta",'Mapa de Riesgos'!$AA$65="Catastrófico"),CONCATENATE("R9C",'Mapa de Riesgos'!$O$65),"")</f>
        <v/>
      </c>
      <c r="AM14" s="57" t="str">
        <f>IF(AND('Mapa de Riesgos'!$Y$66="Muy Alta",'Mapa de Riesgos'!$AA$66="Catastrófico"),CONCATENATE("R9C",'Mapa de Riesgos'!$O$66),"")</f>
        <v/>
      </c>
      <c r="AN14" s="83"/>
      <c r="AO14" s="556"/>
      <c r="AP14" s="557"/>
      <c r="AQ14" s="557"/>
      <c r="AR14" s="557"/>
      <c r="AS14" s="557"/>
      <c r="AT14" s="558"/>
      <c r="AU14" s="83"/>
      <c r="AV14" s="83"/>
      <c r="AW14" s="83"/>
      <c r="AX14" s="83"/>
      <c r="AY14" s="83"/>
      <c r="AZ14" s="83"/>
      <c r="BA14" s="83"/>
      <c r="BB14" s="83"/>
      <c r="BC14" s="83"/>
      <c r="BD14" s="83"/>
      <c r="BE14" s="83"/>
      <c r="BF14" s="83"/>
      <c r="BG14" s="83"/>
      <c r="BH14" s="83"/>
      <c r="BI14" s="83"/>
      <c r="BJ14" s="83"/>
      <c r="BK14" s="83"/>
      <c r="BL14" s="83"/>
      <c r="BM14" s="83"/>
      <c r="BN14" s="83"/>
      <c r="BO14" s="83"/>
      <c r="BP14" s="83"/>
      <c r="BQ14" s="83"/>
      <c r="BR14" s="83"/>
      <c r="BS14" s="83"/>
      <c r="BT14" s="83"/>
      <c r="BU14" s="83"/>
      <c r="BV14" s="83"/>
      <c r="BW14" s="83"/>
      <c r="BX14" s="83"/>
    </row>
    <row r="15" spans="1:91" ht="15.75" customHeight="1" thickBot="1">
      <c r="A15" s="83"/>
      <c r="B15" s="451"/>
      <c r="C15" s="451"/>
      <c r="D15" s="452"/>
      <c r="E15" s="551"/>
      <c r="F15" s="552"/>
      <c r="G15" s="552"/>
      <c r="H15" s="552"/>
      <c r="I15" s="566"/>
      <c r="J15" s="58" t="str">
        <f>IF(AND('Mapa de Riesgos'!$Y$67="Muy Alta",'Mapa de Riesgos'!$AA$67="Leve"),CONCATENATE("R10C",'Mapa de Riesgos'!$O$67),"")</f>
        <v/>
      </c>
      <c r="K15" s="59" t="str">
        <f>IF(AND('Mapa de Riesgos'!$Y$68="Muy Alta",'Mapa de Riesgos'!$AA$68="Leve"),CONCATENATE("R10C",'Mapa de Riesgos'!$O$68),"")</f>
        <v/>
      </c>
      <c r="L15" s="59" t="str">
        <f>IF(AND('Mapa de Riesgos'!$Y$69="Muy Alta",'Mapa de Riesgos'!$AA$69="Leve"),CONCATENATE("R10C",'Mapa de Riesgos'!$O$69),"")</f>
        <v/>
      </c>
      <c r="M15" s="59" t="str">
        <f>IF(AND('Mapa de Riesgos'!$Y$70="Muy Alta",'Mapa de Riesgos'!$AA$70="Leve"),CONCATENATE("R10C",'Mapa de Riesgos'!$O$70),"")</f>
        <v/>
      </c>
      <c r="N15" s="59" t="str">
        <f>IF(AND('Mapa de Riesgos'!$Y$71="Muy Alta",'Mapa de Riesgos'!$AA$71="Leve"),CONCATENATE("R10C",'Mapa de Riesgos'!$O$71),"")</f>
        <v/>
      </c>
      <c r="O15" s="60" t="str">
        <f>IF(AND('Mapa de Riesgos'!$Y$72="Muy Alta",'Mapa de Riesgos'!$AA$72="Leve"),CONCATENATE("R10C",'Mapa de Riesgos'!$O$72),"")</f>
        <v/>
      </c>
      <c r="P15" s="52" t="str">
        <f>IF(AND('Mapa de Riesgos'!$Y$67="Muy Alta",'Mapa de Riesgos'!$AA$67="Menor"),CONCATENATE("R10C",'Mapa de Riesgos'!$O$67),"")</f>
        <v/>
      </c>
      <c r="Q15" s="53" t="str">
        <f>IF(AND('Mapa de Riesgos'!$Y$68="Muy Alta",'Mapa de Riesgos'!$AA$68="Menor"),CONCATENATE("R10C",'Mapa de Riesgos'!$O$68),"")</f>
        <v/>
      </c>
      <c r="R15" s="53" t="str">
        <f>IF(AND('Mapa de Riesgos'!$Y$69="Muy Alta",'Mapa de Riesgos'!$AA$69="Menor"),CONCATENATE("R10C",'Mapa de Riesgos'!$O$69),"")</f>
        <v/>
      </c>
      <c r="S15" s="53" t="str">
        <f>IF(AND('Mapa de Riesgos'!$Y$70="Muy Alta",'Mapa de Riesgos'!$AA$70="Menor"),CONCATENATE("R10C",'Mapa de Riesgos'!$O$70),"")</f>
        <v/>
      </c>
      <c r="T15" s="53" t="str">
        <f>IF(AND('Mapa de Riesgos'!$Y$71="Muy Alta",'Mapa de Riesgos'!$AA$71="Menor"),CONCATENATE("R10C",'Mapa de Riesgos'!$O$71),"")</f>
        <v/>
      </c>
      <c r="U15" s="54" t="str">
        <f>IF(AND('Mapa de Riesgos'!$Y$72="Muy Alta",'Mapa de Riesgos'!$AA$72="Menor"),CONCATENATE("R10C",'Mapa de Riesgos'!$O$72),"")</f>
        <v/>
      </c>
      <c r="V15" s="58" t="str">
        <f>IF(AND('Mapa de Riesgos'!$Y$67="Muy Alta",'Mapa de Riesgos'!$AA$67="Moderado"),CONCATENATE("R10C",'Mapa de Riesgos'!$O$67),"")</f>
        <v/>
      </c>
      <c r="W15" s="59" t="str">
        <f>IF(AND('Mapa de Riesgos'!$Y$68="Muy Alta",'Mapa de Riesgos'!$AA$68="Moderado"),CONCATENATE("R10C",'Mapa de Riesgos'!$O$68),"")</f>
        <v/>
      </c>
      <c r="X15" s="59" t="str">
        <f>IF(AND('Mapa de Riesgos'!$Y$69="Muy Alta",'Mapa de Riesgos'!$AA$69="Moderado"),CONCATENATE("R10C",'Mapa de Riesgos'!$O$69),"")</f>
        <v/>
      </c>
      <c r="Y15" s="59" t="str">
        <f>IF(AND('Mapa de Riesgos'!$Y$70="Muy Alta",'Mapa de Riesgos'!$AA$70="Moderado"),CONCATENATE("R10C",'Mapa de Riesgos'!$O$70),"")</f>
        <v/>
      </c>
      <c r="Z15" s="59" t="str">
        <f>IF(AND('Mapa de Riesgos'!$Y$71="Muy Alta",'Mapa de Riesgos'!$AA$71="Moderado"),CONCATENATE("R10C",'Mapa de Riesgos'!$O$71),"")</f>
        <v/>
      </c>
      <c r="AA15" s="60" t="str">
        <f>IF(AND('Mapa de Riesgos'!$Y$72="Muy Alta",'Mapa de Riesgos'!$AA$72="Moderado"),CONCATENATE("R10C",'Mapa de Riesgos'!$O$72),"")</f>
        <v/>
      </c>
      <c r="AB15" s="52" t="str">
        <f>IF(AND('Mapa de Riesgos'!$Y$67="Muy Alta",'Mapa de Riesgos'!$AA$67="Mayor"),CONCATENATE("R10C",'Mapa de Riesgos'!$O$67),"")</f>
        <v/>
      </c>
      <c r="AC15" s="53" t="str">
        <f>IF(AND('Mapa de Riesgos'!$Y$68="Muy Alta",'Mapa de Riesgos'!$AA$68="Mayor"),CONCATENATE("R10C",'Mapa de Riesgos'!$O$68),"")</f>
        <v/>
      </c>
      <c r="AD15" s="53" t="str">
        <f>IF(AND('Mapa de Riesgos'!$Y$69="Muy Alta",'Mapa de Riesgos'!$AA$69="Mayor"),CONCATENATE("R10C",'Mapa de Riesgos'!$O$69),"")</f>
        <v/>
      </c>
      <c r="AE15" s="53" t="str">
        <f>IF(AND('Mapa de Riesgos'!$Y$70="Muy Alta",'Mapa de Riesgos'!$AA$70="Mayor"),CONCATENATE("R10C",'Mapa de Riesgos'!$O$70),"")</f>
        <v/>
      </c>
      <c r="AF15" s="53" t="str">
        <f>IF(AND('Mapa de Riesgos'!$Y$71="Muy Alta",'Mapa de Riesgos'!$AA$71="Mayor"),CONCATENATE("R10C",'Mapa de Riesgos'!$O$71),"")</f>
        <v/>
      </c>
      <c r="AG15" s="54" t="str">
        <f>IF(AND('Mapa de Riesgos'!$Y$72="Muy Alta",'Mapa de Riesgos'!$AA$72="Mayor"),CONCATENATE("R10C",'Mapa de Riesgos'!$O$72),"")</f>
        <v/>
      </c>
      <c r="AH15" s="61" t="str">
        <f>IF(AND('Mapa de Riesgos'!$Y$67="Muy Alta",'Mapa de Riesgos'!$AA$67="Catastrófico"),CONCATENATE("R10C",'Mapa de Riesgos'!$O$67),"")</f>
        <v/>
      </c>
      <c r="AI15" s="62" t="str">
        <f>IF(AND('Mapa de Riesgos'!$Y$68="Muy Alta",'Mapa de Riesgos'!$AA$68="Catastrófico"),CONCATENATE("R10C",'Mapa de Riesgos'!$O$68),"")</f>
        <v/>
      </c>
      <c r="AJ15" s="62" t="str">
        <f>IF(AND('Mapa de Riesgos'!$Y$69="Muy Alta",'Mapa de Riesgos'!$AA$69="Catastrófico"),CONCATENATE("R10C",'Mapa de Riesgos'!$O$69),"")</f>
        <v/>
      </c>
      <c r="AK15" s="62" t="str">
        <f>IF(AND('Mapa de Riesgos'!$Y$70="Muy Alta",'Mapa de Riesgos'!$AA$70="Catastrófico"),CONCATENATE("R10C",'Mapa de Riesgos'!$O$70),"")</f>
        <v/>
      </c>
      <c r="AL15" s="62" t="str">
        <f>IF(AND('Mapa de Riesgos'!$Y$71="Muy Alta",'Mapa de Riesgos'!$AA$71="Catastrófico"),CONCATENATE("R10C",'Mapa de Riesgos'!$O$71),"")</f>
        <v/>
      </c>
      <c r="AM15" s="63" t="str">
        <f>IF(AND('Mapa de Riesgos'!$Y$72="Muy Alta",'Mapa de Riesgos'!$AA$72="Catastrófico"),CONCATENATE("R10C",'Mapa de Riesgos'!$O$72),"")</f>
        <v/>
      </c>
      <c r="AN15" s="83"/>
      <c r="AO15" s="559"/>
      <c r="AP15" s="560"/>
      <c r="AQ15" s="560"/>
      <c r="AR15" s="560"/>
      <c r="AS15" s="560"/>
      <c r="AT15" s="561"/>
      <c r="AU15" s="83"/>
      <c r="AV15" s="83"/>
      <c r="AW15" s="83"/>
      <c r="AX15" s="83"/>
      <c r="AY15" s="83"/>
      <c r="AZ15" s="83"/>
      <c r="BA15" s="83"/>
      <c r="BB15" s="83"/>
      <c r="BC15" s="83"/>
      <c r="BD15" s="83"/>
      <c r="BE15" s="83"/>
      <c r="BF15" s="83"/>
      <c r="BG15" s="83"/>
      <c r="BH15" s="83"/>
      <c r="BI15" s="83"/>
      <c r="BJ15" s="83"/>
      <c r="BK15" s="83"/>
      <c r="BL15" s="83"/>
      <c r="BM15" s="83"/>
      <c r="BN15" s="83"/>
      <c r="BO15" s="83"/>
      <c r="BP15" s="83"/>
      <c r="BQ15" s="83"/>
      <c r="BR15" s="83"/>
      <c r="BS15" s="83"/>
      <c r="BT15" s="83"/>
      <c r="BU15" s="83"/>
      <c r="BV15" s="83"/>
      <c r="BW15" s="83"/>
      <c r="BX15" s="83"/>
    </row>
    <row r="16" spans="1:91" ht="15" customHeight="1">
      <c r="A16" s="83"/>
      <c r="B16" s="451"/>
      <c r="C16" s="451"/>
      <c r="D16" s="452"/>
      <c r="E16" s="546" t="s">
        <v>245</v>
      </c>
      <c r="F16" s="547"/>
      <c r="G16" s="547"/>
      <c r="H16" s="547"/>
      <c r="I16" s="547"/>
      <c r="J16" s="64" t="str">
        <f>IF(AND('Mapa de Riesgos'!$Y$12="Alta",'Mapa de Riesgos'!$AA$12="Leve"),CONCATENATE("R1C",'Mapa de Riesgos'!$O$12),"")</f>
        <v/>
      </c>
      <c r="K16" s="65" t="str">
        <f>IF(AND('Mapa de Riesgos'!$Y$14="Alta",'Mapa de Riesgos'!$AA$14="Leve"),CONCATENATE("R1C",'Mapa de Riesgos'!$O$14),"")</f>
        <v/>
      </c>
      <c r="L16" s="65" t="str">
        <f>IF(AND('Mapa de Riesgos'!$Y$15="Alta",'Mapa de Riesgos'!$AA$15="Leve"),CONCATENATE("R1C",'Mapa de Riesgos'!$O$15),"")</f>
        <v/>
      </c>
      <c r="M16" s="65" t="str">
        <f>IF(AND('Mapa de Riesgos'!$Y$16="Alta",'Mapa de Riesgos'!$AA$16="Leve"),CONCATENATE("R1C",'Mapa de Riesgos'!$O$16),"")</f>
        <v/>
      </c>
      <c r="N16" s="65" t="str">
        <f>IF(AND('Mapa de Riesgos'!$Y$17="Alta",'Mapa de Riesgos'!$AA$17="Leve"),CONCATENATE("R1C",'Mapa de Riesgos'!$O$17),"")</f>
        <v/>
      </c>
      <c r="O16" s="66" t="str">
        <f>IF(AND('Mapa de Riesgos'!$Y$18="Alta",'Mapa de Riesgos'!$AA$18="Leve"),CONCATENATE("R1C",'Mapa de Riesgos'!$O$18),"")</f>
        <v/>
      </c>
      <c r="P16" s="64" t="str">
        <f>IF(AND('Mapa de Riesgos'!$Y$12="Alta",'Mapa de Riesgos'!$AA$12="Menor"),CONCATENATE("R1C",'Mapa de Riesgos'!$O$12),"")</f>
        <v/>
      </c>
      <c r="Q16" s="65" t="str">
        <f>IF(AND('Mapa de Riesgos'!$Y$14="Alta",'Mapa de Riesgos'!$AA$14="Menor"),CONCATENATE("R1C",'Mapa de Riesgos'!$O$14),"")</f>
        <v/>
      </c>
      <c r="R16" s="65" t="str">
        <f>IF(AND('Mapa de Riesgos'!$Y$15="Alta",'Mapa de Riesgos'!$AA$15="Menor"),CONCATENATE("R1C",'Mapa de Riesgos'!$O$15),"")</f>
        <v/>
      </c>
      <c r="S16" s="65" t="str">
        <f>IF(AND('Mapa de Riesgos'!$Y$16="Alta",'Mapa de Riesgos'!$AA$16="Menor"),CONCATENATE("R1C",'Mapa de Riesgos'!$O$16),"")</f>
        <v/>
      </c>
      <c r="T16" s="65" t="str">
        <f>IF(AND('Mapa de Riesgos'!$Y$17="Alta",'Mapa de Riesgos'!$AA$17="Menor"),CONCATENATE("R1C",'Mapa de Riesgos'!$O$17),"")</f>
        <v/>
      </c>
      <c r="U16" s="66" t="str">
        <f>IF(AND('Mapa de Riesgos'!$Y$18="Alta",'Mapa de Riesgos'!$AA$18="Menor"),CONCATENATE("R1C",'Mapa de Riesgos'!$O$18),"")</f>
        <v/>
      </c>
      <c r="V16" s="46" t="str">
        <f>IF(AND('Mapa de Riesgos'!$Y$12="Alta",'Mapa de Riesgos'!$AA$12="Moderado"),CONCATENATE("R1C",'Mapa de Riesgos'!$O$12),"")</f>
        <v/>
      </c>
      <c r="W16" s="47" t="str">
        <f>IF(AND('Mapa de Riesgos'!$Y$14="Alta",'Mapa de Riesgos'!$AA$14="Moderado"),CONCATENATE("R1C",'Mapa de Riesgos'!$O$14),"")</f>
        <v/>
      </c>
      <c r="X16" s="47" t="str">
        <f>IF(AND('Mapa de Riesgos'!$Y$15="Alta",'Mapa de Riesgos'!$AA$15="Moderado"),CONCATENATE("R1C",'Mapa de Riesgos'!$O$15),"")</f>
        <v/>
      </c>
      <c r="Y16" s="47" t="str">
        <f>IF(AND('Mapa de Riesgos'!$Y$16="Alta",'Mapa de Riesgos'!$AA$16="Moderado"),CONCATENATE("R1C",'Mapa de Riesgos'!$O$16),"")</f>
        <v/>
      </c>
      <c r="Z16" s="47" t="str">
        <f>IF(AND('Mapa de Riesgos'!$Y$17="Alta",'Mapa de Riesgos'!$AA$17="Moderado"),CONCATENATE("R1C",'Mapa de Riesgos'!$O$17),"")</f>
        <v/>
      </c>
      <c r="AA16" s="48" t="str">
        <f>IF(AND('Mapa de Riesgos'!$Y$18="Alta",'Mapa de Riesgos'!$AA$18="Moderado"),CONCATENATE("R1C",'Mapa de Riesgos'!$O$18),"")</f>
        <v/>
      </c>
      <c r="AB16" s="46" t="str">
        <f>IF(AND('Mapa de Riesgos'!$Y$12="Alta",'Mapa de Riesgos'!$AA$12="Mayor"),CONCATENATE("R1C",'Mapa de Riesgos'!$O$12),"")</f>
        <v/>
      </c>
      <c r="AC16" s="47" t="str">
        <f>IF(AND('Mapa de Riesgos'!$Y$14="Alta",'Mapa de Riesgos'!$AA$14="Mayor"),CONCATENATE("R1C",'Mapa de Riesgos'!$O$14),"")</f>
        <v/>
      </c>
      <c r="AD16" s="47" t="str">
        <f>IF(AND('Mapa de Riesgos'!$Y$15="Alta",'Mapa de Riesgos'!$AA$15="Mayor"),CONCATENATE("R1C",'Mapa de Riesgos'!$O$15),"")</f>
        <v/>
      </c>
      <c r="AE16" s="47" t="str">
        <f>IF(AND('Mapa de Riesgos'!$Y$16="Alta",'Mapa de Riesgos'!$AA$16="Mayor"),CONCATENATE("R1C",'Mapa de Riesgos'!$O$16),"")</f>
        <v/>
      </c>
      <c r="AF16" s="47" t="str">
        <f>IF(AND('Mapa de Riesgos'!$Y$17="Alta",'Mapa de Riesgos'!$AA$17="Mayor"),CONCATENATE("R1C",'Mapa de Riesgos'!$O$17),"")</f>
        <v/>
      </c>
      <c r="AG16" s="48" t="str">
        <f>IF(AND('Mapa de Riesgos'!$Y$18="Alta",'Mapa de Riesgos'!$AA$18="Mayor"),CONCATENATE("R1C",'Mapa de Riesgos'!$O$18),"")</f>
        <v/>
      </c>
      <c r="AH16" s="49" t="str">
        <f>IF(AND('Mapa de Riesgos'!$Y$12="Alta",'Mapa de Riesgos'!$AA$12="Catastrófico"),CONCATENATE("R1C",'Mapa de Riesgos'!$O$12),"")</f>
        <v/>
      </c>
      <c r="AI16" s="50" t="str">
        <f>IF(AND('Mapa de Riesgos'!$Y$14="Alta",'Mapa de Riesgos'!$AA$14="Catastrófico"),CONCATENATE("R1C",'Mapa de Riesgos'!$O$14),"")</f>
        <v/>
      </c>
      <c r="AJ16" s="50" t="str">
        <f>IF(AND('Mapa de Riesgos'!$Y$15="Alta",'Mapa de Riesgos'!$AA$15="Catastrófico"),CONCATENATE("R1C",'Mapa de Riesgos'!$O$15),"")</f>
        <v/>
      </c>
      <c r="AK16" s="50" t="str">
        <f>IF(AND('Mapa de Riesgos'!$Y$16="Alta",'Mapa de Riesgos'!$AA$16="Catastrófico"),CONCATENATE("R1C",'Mapa de Riesgos'!$O$16),"")</f>
        <v/>
      </c>
      <c r="AL16" s="50" t="str">
        <f>IF(AND('Mapa de Riesgos'!$Y$17="Alta",'Mapa de Riesgos'!$AA$17="Catastrófico"),CONCATENATE("R1C",'Mapa de Riesgos'!$O$17),"")</f>
        <v/>
      </c>
      <c r="AM16" s="51" t="str">
        <f>IF(AND('Mapa de Riesgos'!$Y$18="Alta",'Mapa de Riesgos'!$AA$18="Catastrófico"),CONCATENATE("R1C",'Mapa de Riesgos'!$O$18),"")</f>
        <v/>
      </c>
      <c r="AN16" s="83"/>
      <c r="AO16" s="537" t="s">
        <v>246</v>
      </c>
      <c r="AP16" s="538"/>
      <c r="AQ16" s="538"/>
      <c r="AR16" s="538"/>
      <c r="AS16" s="538"/>
      <c r="AT16" s="539"/>
      <c r="AU16" s="83"/>
      <c r="AV16" s="83"/>
      <c r="AW16" s="83"/>
      <c r="AX16" s="83"/>
      <c r="AY16" s="83"/>
      <c r="AZ16" s="83"/>
      <c r="BA16" s="83"/>
      <c r="BB16" s="83"/>
      <c r="BC16" s="83"/>
      <c r="BD16" s="83"/>
      <c r="BE16" s="83"/>
      <c r="BF16" s="83"/>
      <c r="BG16" s="83"/>
      <c r="BH16" s="83"/>
      <c r="BI16" s="83"/>
      <c r="BJ16" s="83"/>
      <c r="BK16" s="83"/>
      <c r="BL16" s="83"/>
      <c r="BM16" s="83"/>
      <c r="BN16" s="83"/>
      <c r="BO16" s="83"/>
      <c r="BP16" s="83"/>
      <c r="BQ16" s="83"/>
      <c r="BR16" s="83"/>
      <c r="BS16" s="83"/>
      <c r="BT16" s="83"/>
      <c r="BU16" s="83"/>
      <c r="BV16" s="83"/>
      <c r="BW16" s="83"/>
      <c r="BX16" s="83"/>
    </row>
    <row r="17" spans="1:76" ht="15" customHeight="1">
      <c r="A17" s="83"/>
      <c r="B17" s="451"/>
      <c r="C17" s="451"/>
      <c r="D17" s="452"/>
      <c r="E17" s="548"/>
      <c r="F17" s="549"/>
      <c r="G17" s="549"/>
      <c r="H17" s="549"/>
      <c r="I17" s="549"/>
      <c r="J17" s="67" t="str">
        <f>IF(AND('Mapa de Riesgos'!$Y$19="Alta",'Mapa de Riesgos'!$AA$19="Leve"),CONCATENATE("R2C",'Mapa de Riesgos'!$O$19),"")</f>
        <v/>
      </c>
      <c r="K17" s="68" t="str">
        <f>IF(AND('Mapa de Riesgos'!$Y$20="Alta",'Mapa de Riesgos'!$AA$20="Leve"),CONCATENATE("R2C",'Mapa de Riesgos'!$O$20),"")</f>
        <v/>
      </c>
      <c r="L17" s="68" t="str">
        <f>IF(AND('Mapa de Riesgos'!$Y$21="Alta",'Mapa de Riesgos'!$AA$21="Leve"),CONCATENATE("R2C",'Mapa de Riesgos'!$O$21),"")</f>
        <v/>
      </c>
      <c r="M17" s="68" t="str">
        <f>IF(AND('Mapa de Riesgos'!$Y$22="Alta",'Mapa de Riesgos'!$AA$22="Leve"),CONCATENATE("R2C",'Mapa de Riesgos'!$O$22),"")</f>
        <v/>
      </c>
      <c r="N17" s="68" t="str">
        <f>IF(AND('Mapa de Riesgos'!$Y$23="Alta",'Mapa de Riesgos'!$AA$23="Leve"),CONCATENATE("R2C",'Mapa de Riesgos'!$O$23),"")</f>
        <v/>
      </c>
      <c r="O17" s="69" t="str">
        <f>IF(AND('Mapa de Riesgos'!$Y$24="Alta",'Mapa de Riesgos'!$AA$24="Leve"),CONCATENATE("R2C",'Mapa de Riesgos'!$O$24),"")</f>
        <v/>
      </c>
      <c r="P17" s="67" t="str">
        <f>IF(AND('Mapa de Riesgos'!$Y$19="Alta",'Mapa de Riesgos'!$AA$19="Menor"),CONCATENATE("R2C",'Mapa de Riesgos'!$O$19),"")</f>
        <v/>
      </c>
      <c r="Q17" s="68" t="str">
        <f>IF(AND('Mapa de Riesgos'!$Y$20="Alta",'Mapa de Riesgos'!$AA$20="Menor"),CONCATENATE("R2C",'Mapa de Riesgos'!$O$20),"")</f>
        <v/>
      </c>
      <c r="R17" s="68" t="str">
        <f>IF(AND('Mapa de Riesgos'!$Y$21="Alta",'Mapa de Riesgos'!$AA$21="Menor"),CONCATENATE("R2C",'Mapa de Riesgos'!$O$21),"")</f>
        <v/>
      </c>
      <c r="S17" s="68" t="str">
        <f>IF(AND('Mapa de Riesgos'!$Y$22="Alta",'Mapa de Riesgos'!$AA$22="Menor"),CONCATENATE("R2C",'Mapa de Riesgos'!$O$22),"")</f>
        <v/>
      </c>
      <c r="T17" s="68" t="str">
        <f>IF(AND('Mapa de Riesgos'!$Y$23="Alta",'Mapa de Riesgos'!$AA$23="Menor"),CONCATENATE("R2C",'Mapa de Riesgos'!$O$23),"")</f>
        <v/>
      </c>
      <c r="U17" s="69" t="str">
        <f>IF(AND('Mapa de Riesgos'!$Y$24="Alta",'Mapa de Riesgos'!$AA$24="Menor"),CONCATENATE("R2C",'Mapa de Riesgos'!$O$24),"")</f>
        <v/>
      </c>
      <c r="V17" s="52" t="str">
        <f>IF(AND('Mapa de Riesgos'!$Y$19="Alta",'Mapa de Riesgos'!$AA$19="Moderado"),CONCATENATE("R2C",'Mapa de Riesgos'!$O$19),"")</f>
        <v/>
      </c>
      <c r="W17" s="53" t="str">
        <f>IF(AND('Mapa de Riesgos'!$Y$20="Alta",'Mapa de Riesgos'!$AA$20="Moderado"),CONCATENATE("R2C",'Mapa de Riesgos'!$O$20),"")</f>
        <v/>
      </c>
      <c r="X17" s="53" t="str">
        <f>IF(AND('Mapa de Riesgos'!$Y$21="Alta",'Mapa de Riesgos'!$AA$21="Moderado"),CONCATENATE("R2C",'Mapa de Riesgos'!$O$21),"")</f>
        <v/>
      </c>
      <c r="Y17" s="53" t="str">
        <f>IF(AND('Mapa de Riesgos'!$Y$22="Alta",'Mapa de Riesgos'!$AA$22="Moderado"),CONCATENATE("R2C",'Mapa de Riesgos'!$O$22),"")</f>
        <v/>
      </c>
      <c r="Z17" s="53" t="str">
        <f>IF(AND('Mapa de Riesgos'!$Y$23="Alta",'Mapa de Riesgos'!$AA$23="Moderado"),CONCATENATE("R2C",'Mapa de Riesgos'!$O$23),"")</f>
        <v/>
      </c>
      <c r="AA17" s="54" t="str">
        <f>IF(AND('Mapa de Riesgos'!$Y$24="Alta",'Mapa de Riesgos'!$AA$24="Moderado"),CONCATENATE("R2C",'Mapa de Riesgos'!$O$24),"")</f>
        <v/>
      </c>
      <c r="AB17" s="52" t="str">
        <f>IF(AND('Mapa de Riesgos'!$Y$19="Alta",'Mapa de Riesgos'!$AA$19="Mayor"),CONCATENATE("R2C",'Mapa de Riesgos'!$O$19),"")</f>
        <v/>
      </c>
      <c r="AC17" s="53" t="str">
        <f>IF(AND('Mapa de Riesgos'!$Y$20="Alta",'Mapa de Riesgos'!$AA$20="Mayor"),CONCATENATE("R2C",'Mapa de Riesgos'!$O$20),"")</f>
        <v/>
      </c>
      <c r="AD17" s="53" t="str">
        <f>IF(AND('Mapa de Riesgos'!$Y$21="Alta",'Mapa de Riesgos'!$AA$21="Mayor"),CONCATENATE("R2C",'Mapa de Riesgos'!$O$21),"")</f>
        <v/>
      </c>
      <c r="AE17" s="53" t="str">
        <f>IF(AND('Mapa de Riesgos'!$Y$22="Alta",'Mapa de Riesgos'!$AA$22="Mayor"),CONCATENATE("R2C",'Mapa de Riesgos'!$O$22),"")</f>
        <v/>
      </c>
      <c r="AF17" s="53" t="str">
        <f>IF(AND('Mapa de Riesgos'!$Y$23="Alta",'Mapa de Riesgos'!$AA$23="Mayor"),CONCATENATE("R2C",'Mapa de Riesgos'!$O$23),"")</f>
        <v/>
      </c>
      <c r="AG17" s="54" t="str">
        <f>IF(AND('Mapa de Riesgos'!$Y$24="Alta",'Mapa de Riesgos'!$AA$24="Mayor"),CONCATENATE("R2C",'Mapa de Riesgos'!$O$24),"")</f>
        <v/>
      </c>
      <c r="AH17" s="55" t="str">
        <f>IF(AND('Mapa de Riesgos'!$Y$19="Alta",'Mapa de Riesgos'!$AA$19="Catastrófico"),CONCATENATE("R2C",'Mapa de Riesgos'!$O$19),"")</f>
        <v/>
      </c>
      <c r="AI17" s="56" t="str">
        <f>IF(AND('Mapa de Riesgos'!$Y$20="Alta",'Mapa de Riesgos'!$AA$20="Catastrófico"),CONCATENATE("R2C",'Mapa de Riesgos'!$O$20),"")</f>
        <v/>
      </c>
      <c r="AJ17" s="56" t="str">
        <f>IF(AND('Mapa de Riesgos'!$Y$21="Alta",'Mapa de Riesgos'!$AA$21="Catastrófico"),CONCATENATE("R2C",'Mapa de Riesgos'!$O$21),"")</f>
        <v/>
      </c>
      <c r="AK17" s="56" t="str">
        <f>IF(AND('Mapa de Riesgos'!$Y$22="Alta",'Mapa de Riesgos'!$AA$22="Catastrófico"),CONCATENATE("R2C",'Mapa de Riesgos'!$O$22),"")</f>
        <v/>
      </c>
      <c r="AL17" s="56" t="str">
        <f>IF(AND('Mapa de Riesgos'!$Y$23="Alta",'Mapa de Riesgos'!$AA$23="Catastrófico"),CONCATENATE("R2C",'Mapa de Riesgos'!$O$23),"")</f>
        <v/>
      </c>
      <c r="AM17" s="57" t="str">
        <f>IF(AND('Mapa de Riesgos'!$Y$24="Alta",'Mapa de Riesgos'!$AA$24="Catastrófico"),CONCATENATE("R2C",'Mapa de Riesgos'!$O$24),"")</f>
        <v/>
      </c>
      <c r="AN17" s="83"/>
      <c r="AO17" s="540"/>
      <c r="AP17" s="541"/>
      <c r="AQ17" s="541"/>
      <c r="AR17" s="541"/>
      <c r="AS17" s="541"/>
      <c r="AT17" s="542"/>
      <c r="AU17" s="83"/>
      <c r="AV17" s="83"/>
      <c r="AW17" s="83"/>
      <c r="AX17" s="83"/>
      <c r="AY17" s="83"/>
      <c r="AZ17" s="83"/>
      <c r="BA17" s="83"/>
      <c r="BB17" s="83"/>
      <c r="BC17" s="83"/>
      <c r="BD17" s="83"/>
      <c r="BE17" s="83"/>
      <c r="BF17" s="83"/>
      <c r="BG17" s="83"/>
      <c r="BH17" s="83"/>
      <c r="BI17" s="83"/>
      <c r="BJ17" s="83"/>
      <c r="BK17" s="83"/>
      <c r="BL17" s="83"/>
      <c r="BM17" s="83"/>
      <c r="BN17" s="83"/>
      <c r="BO17" s="83"/>
      <c r="BP17" s="83"/>
      <c r="BQ17" s="83"/>
      <c r="BR17" s="83"/>
      <c r="BS17" s="83"/>
      <c r="BT17" s="83"/>
      <c r="BU17" s="83"/>
      <c r="BV17" s="83"/>
      <c r="BW17" s="83"/>
      <c r="BX17" s="83"/>
    </row>
    <row r="18" spans="1:76" ht="15" customHeight="1">
      <c r="A18" s="83"/>
      <c r="B18" s="451"/>
      <c r="C18" s="451"/>
      <c r="D18" s="452"/>
      <c r="E18" s="550"/>
      <c r="F18" s="549"/>
      <c r="G18" s="549"/>
      <c r="H18" s="549"/>
      <c r="I18" s="549"/>
      <c r="J18" s="67" t="str">
        <f>IF(AND('Mapa de Riesgos'!$Y$25="Alta",'Mapa de Riesgos'!$AA$25="Leve"),CONCATENATE("R3C",'Mapa de Riesgos'!$O$25),"")</f>
        <v/>
      </c>
      <c r="K18" s="68" t="str">
        <f>IF(AND('Mapa de Riesgos'!$Y$26="Alta",'Mapa de Riesgos'!$AA$26="Leve"),CONCATENATE("R3C",'Mapa de Riesgos'!$O$26),"")</f>
        <v/>
      </c>
      <c r="L18" s="68" t="str">
        <f>IF(AND('Mapa de Riesgos'!$Y$27="Alta",'Mapa de Riesgos'!$AA$27="Leve"),CONCATENATE("R3C",'Mapa de Riesgos'!$O$27),"")</f>
        <v/>
      </c>
      <c r="M18" s="68" t="str">
        <f>IF(AND('Mapa de Riesgos'!$Y$28="Alta",'Mapa de Riesgos'!$AA$28="Leve"),CONCATENATE("R3C",'Mapa de Riesgos'!$O$28),"")</f>
        <v/>
      </c>
      <c r="N18" s="68" t="str">
        <f>IF(AND('Mapa de Riesgos'!$Y$29="Alta",'Mapa de Riesgos'!$AA$29="Leve"),CONCATENATE("R3C",'Mapa de Riesgos'!$O$29),"")</f>
        <v/>
      </c>
      <c r="O18" s="69" t="str">
        <f>IF(AND('Mapa de Riesgos'!$Y$30="Alta",'Mapa de Riesgos'!$AA$30="Leve"),CONCATENATE("R3C",'Mapa de Riesgos'!$O$30),"")</f>
        <v/>
      </c>
      <c r="P18" s="67" t="str">
        <f>IF(AND('Mapa de Riesgos'!$Y$25="Alta",'Mapa de Riesgos'!$AA$25="Menor"),CONCATENATE("R3C",'Mapa de Riesgos'!$O$25),"")</f>
        <v/>
      </c>
      <c r="Q18" s="68" t="str">
        <f>IF(AND('Mapa de Riesgos'!$Y$26="Alta",'Mapa de Riesgos'!$AA$26="Menor"),CONCATENATE("R3C",'Mapa de Riesgos'!$O$26),"")</f>
        <v/>
      </c>
      <c r="R18" s="68" t="str">
        <f>IF(AND('Mapa de Riesgos'!$Y$27="Alta",'Mapa de Riesgos'!$AA$27="Menor"),CONCATENATE("R3C",'Mapa de Riesgos'!$O$27),"")</f>
        <v/>
      </c>
      <c r="S18" s="68" t="str">
        <f>IF(AND('Mapa de Riesgos'!$Y$28="Alta",'Mapa de Riesgos'!$AA$28="Menor"),CONCATENATE("R3C",'Mapa de Riesgos'!$O$28),"")</f>
        <v/>
      </c>
      <c r="T18" s="68" t="str">
        <f>IF(AND('Mapa de Riesgos'!$Y$29="Alta",'Mapa de Riesgos'!$AA$29="Menor"),CONCATENATE("R3C",'Mapa de Riesgos'!$O$29),"")</f>
        <v/>
      </c>
      <c r="U18" s="69" t="str">
        <f>IF(AND('Mapa de Riesgos'!$Y$30="Alta",'Mapa de Riesgos'!$AA$30="Menor"),CONCATENATE("R3C",'Mapa de Riesgos'!$O$30),"")</f>
        <v/>
      </c>
      <c r="V18" s="52" t="str">
        <f>IF(AND('Mapa de Riesgos'!$Y$25="Alta",'Mapa de Riesgos'!$AA$25="Moderado"),CONCATENATE("R3C",'Mapa de Riesgos'!$O$25),"")</f>
        <v/>
      </c>
      <c r="W18" s="53" t="str">
        <f>IF(AND('Mapa de Riesgos'!$Y$26="Alta",'Mapa de Riesgos'!$AA$26="Moderado"),CONCATENATE("R3C",'Mapa de Riesgos'!$O$26),"")</f>
        <v/>
      </c>
      <c r="X18" s="53" t="str">
        <f>IF(AND('Mapa de Riesgos'!$Y$27="Alta",'Mapa de Riesgos'!$AA$27="Moderado"),CONCATENATE("R3C",'Mapa de Riesgos'!$O$27),"")</f>
        <v/>
      </c>
      <c r="Y18" s="53" t="str">
        <f>IF(AND('Mapa de Riesgos'!$Y$28="Alta",'Mapa de Riesgos'!$AA$28="Moderado"),CONCATENATE("R3C",'Mapa de Riesgos'!$O$28),"")</f>
        <v/>
      </c>
      <c r="Z18" s="53" t="str">
        <f>IF(AND('Mapa de Riesgos'!$Y$29="Alta",'Mapa de Riesgos'!$AA$29="Moderado"),CONCATENATE("R3C",'Mapa de Riesgos'!$O$29),"")</f>
        <v/>
      </c>
      <c r="AA18" s="54" t="str">
        <f>IF(AND('Mapa de Riesgos'!$Y$30="Alta",'Mapa de Riesgos'!$AA$30="Moderado"),CONCATENATE("R3C",'Mapa de Riesgos'!$O$30),"")</f>
        <v/>
      </c>
      <c r="AB18" s="52" t="str">
        <f>IF(AND('Mapa de Riesgos'!$Y$25="Alta",'Mapa de Riesgos'!$AA$25="Mayor"),CONCATENATE("R3C",'Mapa de Riesgos'!$O$25),"")</f>
        <v/>
      </c>
      <c r="AC18" s="53" t="str">
        <f>IF(AND('Mapa de Riesgos'!$Y$26="Alta",'Mapa de Riesgos'!$AA$26="Mayor"),CONCATENATE("R3C",'Mapa de Riesgos'!$O$26),"")</f>
        <v/>
      </c>
      <c r="AD18" s="53" t="str">
        <f>IF(AND('Mapa de Riesgos'!$Y$27="Alta",'Mapa de Riesgos'!$AA$27="Mayor"),CONCATENATE("R3C",'Mapa de Riesgos'!$O$27),"")</f>
        <v/>
      </c>
      <c r="AE18" s="53" t="str">
        <f>IF(AND('Mapa de Riesgos'!$Y$28="Alta",'Mapa de Riesgos'!$AA$28="Mayor"),CONCATENATE("R3C",'Mapa de Riesgos'!$O$28),"")</f>
        <v/>
      </c>
      <c r="AF18" s="53" t="str">
        <f>IF(AND('Mapa de Riesgos'!$Y$29="Alta",'Mapa de Riesgos'!$AA$29="Mayor"),CONCATENATE("R3C",'Mapa de Riesgos'!$O$29),"")</f>
        <v/>
      </c>
      <c r="AG18" s="54" t="str">
        <f>IF(AND('Mapa de Riesgos'!$Y$30="Alta",'Mapa de Riesgos'!$AA$30="Mayor"),CONCATENATE("R3C",'Mapa de Riesgos'!$O$30),"")</f>
        <v/>
      </c>
      <c r="AH18" s="55" t="str">
        <f>IF(AND('Mapa de Riesgos'!$Y$25="Alta",'Mapa de Riesgos'!$AA$25="Catastrófico"),CONCATENATE("R3C",'Mapa de Riesgos'!$O$25),"")</f>
        <v/>
      </c>
      <c r="AI18" s="56" t="str">
        <f>IF(AND('Mapa de Riesgos'!$Y$26="Alta",'Mapa de Riesgos'!$AA$26="Catastrófico"),CONCATENATE("R3C",'Mapa de Riesgos'!$O$26),"")</f>
        <v/>
      </c>
      <c r="AJ18" s="56" t="str">
        <f>IF(AND('Mapa de Riesgos'!$Y$27="Alta",'Mapa de Riesgos'!$AA$27="Catastrófico"),CONCATENATE("R3C",'Mapa de Riesgos'!$O$27),"")</f>
        <v/>
      </c>
      <c r="AK18" s="56" t="str">
        <f>IF(AND('Mapa de Riesgos'!$Y$28="Alta",'Mapa de Riesgos'!$AA$28="Catastrófico"),CONCATENATE("R3C",'Mapa de Riesgos'!$O$28),"")</f>
        <v/>
      </c>
      <c r="AL18" s="56" t="str">
        <f>IF(AND('Mapa de Riesgos'!$Y$29="Alta",'Mapa de Riesgos'!$AA$29="Catastrófico"),CONCATENATE("R3C",'Mapa de Riesgos'!$O$29),"")</f>
        <v/>
      </c>
      <c r="AM18" s="57" t="str">
        <f>IF(AND('Mapa de Riesgos'!$Y$30="Alta",'Mapa de Riesgos'!$AA$30="Catastrófico"),CONCATENATE("R3C",'Mapa de Riesgos'!$O$30),"")</f>
        <v/>
      </c>
      <c r="AN18" s="83"/>
      <c r="AO18" s="540"/>
      <c r="AP18" s="541"/>
      <c r="AQ18" s="541"/>
      <c r="AR18" s="541"/>
      <c r="AS18" s="541"/>
      <c r="AT18" s="542"/>
      <c r="AU18" s="83"/>
      <c r="AV18" s="83"/>
      <c r="AW18" s="83"/>
      <c r="AX18" s="83"/>
      <c r="AY18" s="83"/>
      <c r="AZ18" s="83"/>
      <c r="BA18" s="83"/>
      <c r="BB18" s="83"/>
      <c r="BC18" s="83"/>
      <c r="BD18" s="83"/>
      <c r="BE18" s="83"/>
      <c r="BF18" s="83"/>
      <c r="BG18" s="83"/>
      <c r="BH18" s="83"/>
      <c r="BI18" s="83"/>
      <c r="BJ18" s="83"/>
      <c r="BK18" s="83"/>
      <c r="BL18" s="83"/>
      <c r="BM18" s="83"/>
      <c r="BN18" s="83"/>
      <c r="BO18" s="83"/>
      <c r="BP18" s="83"/>
      <c r="BQ18" s="83"/>
      <c r="BR18" s="83"/>
      <c r="BS18" s="83"/>
      <c r="BT18" s="83"/>
      <c r="BU18" s="83"/>
      <c r="BV18" s="83"/>
      <c r="BW18" s="83"/>
      <c r="BX18" s="83"/>
    </row>
    <row r="19" spans="1:76" ht="15" customHeight="1">
      <c r="A19" s="83"/>
      <c r="B19" s="451"/>
      <c r="C19" s="451"/>
      <c r="D19" s="452"/>
      <c r="E19" s="550"/>
      <c r="F19" s="549"/>
      <c r="G19" s="549"/>
      <c r="H19" s="549"/>
      <c r="I19" s="549"/>
      <c r="J19" s="67" t="str">
        <f>IF(AND('Mapa de Riesgos'!$Y$31="Alta",'Mapa de Riesgos'!$AA$31="Leve"),CONCATENATE("R4C",'Mapa de Riesgos'!$O$31),"")</f>
        <v/>
      </c>
      <c r="K19" s="68" t="str">
        <f>IF(AND('Mapa de Riesgos'!$Y$32="Alta",'Mapa de Riesgos'!$AA$32="Leve"),CONCATENATE("R4C",'Mapa de Riesgos'!$O$32),"")</f>
        <v/>
      </c>
      <c r="L19" s="68" t="str">
        <f>IF(AND('Mapa de Riesgos'!$Y$33="Alta",'Mapa de Riesgos'!$AA$33="Leve"),CONCATENATE("R4C",'Mapa de Riesgos'!$O$33),"")</f>
        <v/>
      </c>
      <c r="M19" s="68" t="str">
        <f>IF(AND('Mapa de Riesgos'!$Y$34="Alta",'Mapa de Riesgos'!$AA$34="Leve"),CONCATENATE("R4C",'Mapa de Riesgos'!$O$34),"")</f>
        <v/>
      </c>
      <c r="N19" s="68" t="str">
        <f>IF(AND('Mapa de Riesgos'!$Y$35="Alta",'Mapa de Riesgos'!$AA$35="Leve"),CONCATENATE("R4C",'Mapa de Riesgos'!$O$35),"")</f>
        <v/>
      </c>
      <c r="O19" s="69" t="str">
        <f>IF(AND('Mapa de Riesgos'!$Y$36="Alta",'Mapa de Riesgos'!$AA$36="Leve"),CONCATENATE("R4C",'Mapa de Riesgos'!$O$36),"")</f>
        <v/>
      </c>
      <c r="P19" s="67" t="str">
        <f>IF(AND('Mapa de Riesgos'!$Y$31="Alta",'Mapa de Riesgos'!$AA$31="Menor"),CONCATENATE("R4C",'Mapa de Riesgos'!$O$31),"")</f>
        <v/>
      </c>
      <c r="Q19" s="68" t="str">
        <f>IF(AND('Mapa de Riesgos'!$Y$32="Alta",'Mapa de Riesgos'!$AA$32="Menor"),CONCATENATE("R4C",'Mapa de Riesgos'!$O$32),"")</f>
        <v/>
      </c>
      <c r="R19" s="68" t="str">
        <f>IF(AND('Mapa de Riesgos'!$Y$33="Alta",'Mapa de Riesgos'!$AA$33="Menor"),CONCATENATE("R4C",'Mapa de Riesgos'!$O$33),"")</f>
        <v/>
      </c>
      <c r="S19" s="68" t="str">
        <f>IF(AND('Mapa de Riesgos'!$Y$34="Alta",'Mapa de Riesgos'!$AA$34="Menor"),CONCATENATE("R4C",'Mapa de Riesgos'!$O$34),"")</f>
        <v/>
      </c>
      <c r="T19" s="68" t="str">
        <f>IF(AND('Mapa de Riesgos'!$Y$35="Alta",'Mapa de Riesgos'!$AA$35="Menor"),CONCATENATE("R4C",'Mapa de Riesgos'!$O$35),"")</f>
        <v/>
      </c>
      <c r="U19" s="69" t="str">
        <f>IF(AND('Mapa de Riesgos'!$Y$36="Alta",'Mapa de Riesgos'!$AA$36="Menor"),CONCATENATE("R4C",'Mapa de Riesgos'!$O$36),"")</f>
        <v/>
      </c>
      <c r="V19" s="52" t="str">
        <f>IF(AND('Mapa de Riesgos'!$Y$31="Alta",'Mapa de Riesgos'!$AA$31="Moderado"),CONCATENATE("R4C",'Mapa de Riesgos'!$O$31),"")</f>
        <v/>
      </c>
      <c r="W19" s="53" t="str">
        <f>IF(AND('Mapa de Riesgos'!$Y$32="Alta",'Mapa de Riesgos'!$AA$32="Moderado"),CONCATENATE("R4C",'Mapa de Riesgos'!$O$32),"")</f>
        <v/>
      </c>
      <c r="X19" s="53" t="str">
        <f>IF(AND('Mapa de Riesgos'!$Y$33="Alta",'Mapa de Riesgos'!$AA$33="Moderado"),CONCATENATE("R4C",'Mapa de Riesgos'!$O$33),"")</f>
        <v/>
      </c>
      <c r="Y19" s="53" t="str">
        <f>IF(AND('Mapa de Riesgos'!$Y$34="Alta",'Mapa de Riesgos'!$AA$34="Moderado"),CONCATENATE("R4C",'Mapa de Riesgos'!$O$34),"")</f>
        <v/>
      </c>
      <c r="Z19" s="53" t="str">
        <f>IF(AND('Mapa de Riesgos'!$Y$35="Alta",'Mapa de Riesgos'!$AA$35="Moderado"),CONCATENATE("R4C",'Mapa de Riesgos'!$O$35),"")</f>
        <v/>
      </c>
      <c r="AA19" s="54" t="str">
        <f>IF(AND('Mapa de Riesgos'!$Y$36="Alta",'Mapa de Riesgos'!$AA$36="Moderado"),CONCATENATE("R4C",'Mapa de Riesgos'!$O$36),"")</f>
        <v/>
      </c>
      <c r="AB19" s="52" t="str">
        <f>IF(AND('Mapa de Riesgos'!$Y$31="Alta",'Mapa de Riesgos'!$AA$31="Mayor"),CONCATENATE("R4C",'Mapa de Riesgos'!$O$31),"")</f>
        <v/>
      </c>
      <c r="AC19" s="53" t="str">
        <f>IF(AND('Mapa de Riesgos'!$Y$32="Alta",'Mapa de Riesgos'!$AA$32="Mayor"),CONCATENATE("R4C",'Mapa de Riesgos'!$O$32),"")</f>
        <v/>
      </c>
      <c r="AD19" s="53" t="str">
        <f>IF(AND('Mapa de Riesgos'!$Y$33="Alta",'Mapa de Riesgos'!$AA$33="Mayor"),CONCATENATE("R4C",'Mapa de Riesgos'!$O$33),"")</f>
        <v/>
      </c>
      <c r="AE19" s="53" t="str">
        <f>IF(AND('Mapa de Riesgos'!$Y$34="Alta",'Mapa de Riesgos'!$AA$34="Mayor"),CONCATENATE("R4C",'Mapa de Riesgos'!$O$34),"")</f>
        <v/>
      </c>
      <c r="AF19" s="53" t="str">
        <f>IF(AND('Mapa de Riesgos'!$Y$35="Alta",'Mapa de Riesgos'!$AA$35="Mayor"),CONCATENATE("R4C",'Mapa de Riesgos'!$O$35),"")</f>
        <v/>
      </c>
      <c r="AG19" s="54" t="str">
        <f>IF(AND('Mapa de Riesgos'!$Y$36="Alta",'Mapa de Riesgos'!$AA$36="Mayor"),CONCATENATE("R4C",'Mapa de Riesgos'!$O$36),"")</f>
        <v/>
      </c>
      <c r="AH19" s="55" t="str">
        <f>IF(AND('Mapa de Riesgos'!$Y$31="Alta",'Mapa de Riesgos'!$AA$31="Catastrófico"),CONCATENATE("R4C",'Mapa de Riesgos'!$O$31),"")</f>
        <v/>
      </c>
      <c r="AI19" s="56" t="str">
        <f>IF(AND('Mapa de Riesgos'!$Y$32="Alta",'Mapa de Riesgos'!$AA$32="Catastrófico"),CONCATENATE("R4C",'Mapa de Riesgos'!$O$32),"")</f>
        <v/>
      </c>
      <c r="AJ19" s="56" t="str">
        <f>IF(AND('Mapa de Riesgos'!$Y$33="Alta",'Mapa de Riesgos'!$AA$33="Catastrófico"),CONCATENATE("R4C",'Mapa de Riesgos'!$O$33),"")</f>
        <v/>
      </c>
      <c r="AK19" s="56" t="str">
        <f>IF(AND('Mapa de Riesgos'!$Y$34="Alta",'Mapa de Riesgos'!$AA$34="Catastrófico"),CONCATENATE("R4C",'Mapa de Riesgos'!$O$34),"")</f>
        <v/>
      </c>
      <c r="AL19" s="56" t="str">
        <f>IF(AND('Mapa de Riesgos'!$Y$35="Alta",'Mapa de Riesgos'!$AA$35="Catastrófico"),CONCATENATE("R4C",'Mapa de Riesgos'!$O$35),"")</f>
        <v/>
      </c>
      <c r="AM19" s="57" t="str">
        <f>IF(AND('Mapa de Riesgos'!$Y$36="Alta",'Mapa de Riesgos'!$AA$36="Catastrófico"),CONCATENATE("R4C",'Mapa de Riesgos'!$O$36),"")</f>
        <v/>
      </c>
      <c r="AN19" s="83"/>
      <c r="AO19" s="540"/>
      <c r="AP19" s="541"/>
      <c r="AQ19" s="541"/>
      <c r="AR19" s="541"/>
      <c r="AS19" s="541"/>
      <c r="AT19" s="542"/>
      <c r="AU19" s="83"/>
      <c r="AV19" s="83"/>
      <c r="AW19" s="83"/>
      <c r="AX19" s="83"/>
      <c r="AY19" s="83"/>
      <c r="AZ19" s="83"/>
      <c r="BA19" s="83"/>
      <c r="BB19" s="83"/>
      <c r="BC19" s="83"/>
      <c r="BD19" s="83"/>
      <c r="BE19" s="83"/>
      <c r="BF19" s="83"/>
      <c r="BG19" s="83"/>
      <c r="BH19" s="83"/>
      <c r="BI19" s="83"/>
      <c r="BJ19" s="83"/>
      <c r="BK19" s="83"/>
      <c r="BL19" s="83"/>
      <c r="BM19" s="83"/>
      <c r="BN19" s="83"/>
      <c r="BO19" s="83"/>
      <c r="BP19" s="83"/>
      <c r="BQ19" s="83"/>
      <c r="BR19" s="83"/>
      <c r="BS19" s="83"/>
      <c r="BT19" s="83"/>
      <c r="BU19" s="83"/>
      <c r="BV19" s="83"/>
      <c r="BW19" s="83"/>
      <c r="BX19" s="83"/>
    </row>
    <row r="20" spans="1:76" ht="15" customHeight="1">
      <c r="A20" s="83"/>
      <c r="B20" s="451"/>
      <c r="C20" s="451"/>
      <c r="D20" s="452"/>
      <c r="E20" s="550"/>
      <c r="F20" s="549"/>
      <c r="G20" s="549"/>
      <c r="H20" s="549"/>
      <c r="I20" s="549"/>
      <c r="J20" s="67" t="str">
        <f>IF(AND('Mapa de Riesgos'!$Y$37="Alta",'Mapa de Riesgos'!$AA$37="Leve"),CONCATENATE("R5C",'Mapa de Riesgos'!$O$37),"")</f>
        <v/>
      </c>
      <c r="K20" s="68" t="str">
        <f>IF(AND('Mapa de Riesgos'!$Y$38="Alta",'Mapa de Riesgos'!$AA$38="Leve"),CONCATENATE("R5C",'Mapa de Riesgos'!$O$38),"")</f>
        <v/>
      </c>
      <c r="L20" s="68" t="str">
        <f>IF(AND('Mapa de Riesgos'!$Y$39="Alta",'Mapa de Riesgos'!$AA$39="Leve"),CONCATENATE("R5C",'Mapa de Riesgos'!$O$39),"")</f>
        <v/>
      </c>
      <c r="M20" s="68" t="str">
        <f>IF(AND('Mapa de Riesgos'!$Y$40="Alta",'Mapa de Riesgos'!$AA$40="Leve"),CONCATENATE("R5C",'Mapa de Riesgos'!$O$40),"")</f>
        <v/>
      </c>
      <c r="N20" s="68" t="str">
        <f>IF(AND('Mapa de Riesgos'!$Y$41="Alta",'Mapa de Riesgos'!$AA$41="Leve"),CONCATENATE("R5C",'Mapa de Riesgos'!$O$41),"")</f>
        <v/>
      </c>
      <c r="O20" s="69" t="str">
        <f>IF(AND('Mapa de Riesgos'!$Y$42="Alta",'Mapa de Riesgos'!$AA$42="Leve"),CONCATENATE("R5C",'Mapa de Riesgos'!$O$42),"")</f>
        <v/>
      </c>
      <c r="P20" s="67" t="str">
        <f>IF(AND('Mapa de Riesgos'!$Y$37="Alta",'Mapa de Riesgos'!$AA$37="Menor"),CONCATENATE("R5C",'Mapa de Riesgos'!$O$37),"")</f>
        <v/>
      </c>
      <c r="Q20" s="68" t="str">
        <f>IF(AND('Mapa de Riesgos'!$Y$38="Alta",'Mapa de Riesgos'!$AA$38="Menor"),CONCATENATE("R5C",'Mapa de Riesgos'!$O$38),"")</f>
        <v/>
      </c>
      <c r="R20" s="68" t="str">
        <f>IF(AND('Mapa de Riesgos'!$Y$39="Alta",'Mapa de Riesgos'!$AA$39="Menor"),CONCATENATE("R5C",'Mapa de Riesgos'!$O$39),"")</f>
        <v/>
      </c>
      <c r="S20" s="68" t="str">
        <f>IF(AND('Mapa de Riesgos'!$Y$40="Alta",'Mapa de Riesgos'!$AA$40="Menor"),CONCATENATE("R5C",'Mapa de Riesgos'!$O$40),"")</f>
        <v/>
      </c>
      <c r="T20" s="68" t="str">
        <f>IF(AND('Mapa de Riesgos'!$Y$41="Alta",'Mapa de Riesgos'!$AA$41="Menor"),CONCATENATE("R5C",'Mapa de Riesgos'!$O$41),"")</f>
        <v/>
      </c>
      <c r="U20" s="69" t="str">
        <f>IF(AND('Mapa de Riesgos'!$Y$42="Alta",'Mapa de Riesgos'!$AA$42="Menor"),CONCATENATE("R5C",'Mapa de Riesgos'!$O$42),"")</f>
        <v/>
      </c>
      <c r="V20" s="52" t="str">
        <f>IF(AND('Mapa de Riesgos'!$Y$37="Alta",'Mapa de Riesgos'!$AA$37="Moderado"),CONCATENATE("R5C",'Mapa de Riesgos'!$O$37),"")</f>
        <v/>
      </c>
      <c r="W20" s="53" t="str">
        <f>IF(AND('Mapa de Riesgos'!$Y$38="Alta",'Mapa de Riesgos'!$AA$38="Moderado"),CONCATENATE("R5C",'Mapa de Riesgos'!$O$38),"")</f>
        <v/>
      </c>
      <c r="X20" s="53" t="str">
        <f>IF(AND('Mapa de Riesgos'!$Y$39="Alta",'Mapa de Riesgos'!$AA$39="Moderado"),CONCATENATE("R5C",'Mapa de Riesgos'!$O$39),"")</f>
        <v/>
      </c>
      <c r="Y20" s="53" t="str">
        <f>IF(AND('Mapa de Riesgos'!$Y$40="Alta",'Mapa de Riesgos'!$AA$40="Moderado"),CONCATENATE("R5C",'Mapa de Riesgos'!$O$40),"")</f>
        <v/>
      </c>
      <c r="Z20" s="53" t="str">
        <f>IF(AND('Mapa de Riesgos'!$Y$41="Alta",'Mapa de Riesgos'!$AA$41="Moderado"),CONCATENATE("R5C",'Mapa de Riesgos'!$O$41),"")</f>
        <v/>
      </c>
      <c r="AA20" s="54" t="str">
        <f>IF(AND('Mapa de Riesgos'!$Y$42="Alta",'Mapa de Riesgos'!$AA$42="Moderado"),CONCATENATE("R5C",'Mapa de Riesgos'!$O$42),"")</f>
        <v/>
      </c>
      <c r="AB20" s="52" t="str">
        <f>IF(AND('Mapa de Riesgos'!$Y$37="Alta",'Mapa de Riesgos'!$AA$37="Mayor"),CONCATENATE("R5C",'Mapa de Riesgos'!$O$37),"")</f>
        <v/>
      </c>
      <c r="AC20" s="53" t="str">
        <f>IF(AND('Mapa de Riesgos'!$Y$38="Alta",'Mapa de Riesgos'!$AA$38="Mayor"),CONCATENATE("R5C",'Mapa de Riesgos'!$O$38),"")</f>
        <v/>
      </c>
      <c r="AD20" s="53" t="str">
        <f>IF(AND('Mapa de Riesgos'!$Y$39="Alta",'Mapa de Riesgos'!$AA$39="Mayor"),CONCATENATE("R5C",'Mapa de Riesgos'!$O$39),"")</f>
        <v/>
      </c>
      <c r="AE20" s="53" t="str">
        <f>IF(AND('Mapa de Riesgos'!$Y$40="Alta",'Mapa de Riesgos'!$AA$40="Mayor"),CONCATENATE("R5C",'Mapa de Riesgos'!$O$40),"")</f>
        <v/>
      </c>
      <c r="AF20" s="53" t="str">
        <f>IF(AND('Mapa de Riesgos'!$Y$41="Alta",'Mapa de Riesgos'!$AA$41="Mayor"),CONCATENATE("R5C",'Mapa de Riesgos'!$O$41),"")</f>
        <v/>
      </c>
      <c r="AG20" s="54" t="str">
        <f>IF(AND('Mapa de Riesgos'!$Y$42="Alta",'Mapa de Riesgos'!$AA$42="Mayor"),CONCATENATE("R5C",'Mapa de Riesgos'!$O$42),"")</f>
        <v/>
      </c>
      <c r="AH20" s="55" t="str">
        <f>IF(AND('Mapa de Riesgos'!$Y$37="Alta",'Mapa de Riesgos'!$AA$37="Catastrófico"),CONCATENATE("R5C",'Mapa de Riesgos'!$O$37),"")</f>
        <v/>
      </c>
      <c r="AI20" s="56" t="str">
        <f>IF(AND('Mapa de Riesgos'!$Y$38="Alta",'Mapa de Riesgos'!$AA$38="Catastrófico"),CONCATENATE("R5C",'Mapa de Riesgos'!$O$38),"")</f>
        <v/>
      </c>
      <c r="AJ20" s="56" t="str">
        <f>IF(AND('Mapa de Riesgos'!$Y$39="Alta",'Mapa de Riesgos'!$AA$39="Catastrófico"),CONCATENATE("R5C",'Mapa de Riesgos'!$O$39),"")</f>
        <v/>
      </c>
      <c r="AK20" s="56" t="str">
        <f>IF(AND('Mapa de Riesgos'!$Y$40="Alta",'Mapa de Riesgos'!$AA$40="Catastrófico"),CONCATENATE("R5C",'Mapa de Riesgos'!$O$40),"")</f>
        <v/>
      </c>
      <c r="AL20" s="56" t="str">
        <f>IF(AND('Mapa de Riesgos'!$Y$41="Alta",'Mapa de Riesgos'!$AA$41="Catastrófico"),CONCATENATE("R5C",'Mapa de Riesgos'!$O$41),"")</f>
        <v/>
      </c>
      <c r="AM20" s="57" t="str">
        <f>IF(AND('Mapa de Riesgos'!$Y$42="Alta",'Mapa de Riesgos'!$AA$42="Catastrófico"),CONCATENATE("R5C",'Mapa de Riesgos'!$O$42),"")</f>
        <v/>
      </c>
      <c r="AN20" s="83"/>
      <c r="AO20" s="540"/>
      <c r="AP20" s="541"/>
      <c r="AQ20" s="541"/>
      <c r="AR20" s="541"/>
      <c r="AS20" s="541"/>
      <c r="AT20" s="542"/>
      <c r="AU20" s="83"/>
      <c r="AV20" s="83"/>
      <c r="AW20" s="83"/>
      <c r="AX20" s="83"/>
      <c r="AY20" s="83"/>
      <c r="AZ20" s="83"/>
      <c r="BA20" s="83"/>
      <c r="BB20" s="83"/>
      <c r="BC20" s="83"/>
      <c r="BD20" s="83"/>
      <c r="BE20" s="83"/>
      <c r="BF20" s="83"/>
      <c r="BG20" s="83"/>
      <c r="BH20" s="83"/>
      <c r="BI20" s="83"/>
      <c r="BJ20" s="83"/>
      <c r="BK20" s="83"/>
      <c r="BL20" s="83"/>
      <c r="BM20" s="83"/>
      <c r="BN20" s="83"/>
      <c r="BO20" s="83"/>
      <c r="BP20" s="83"/>
      <c r="BQ20" s="83"/>
      <c r="BR20" s="83"/>
      <c r="BS20" s="83"/>
      <c r="BT20" s="83"/>
      <c r="BU20" s="83"/>
      <c r="BV20" s="83"/>
      <c r="BW20" s="83"/>
      <c r="BX20" s="83"/>
    </row>
    <row r="21" spans="1:76" ht="15" customHeight="1">
      <c r="A21" s="83"/>
      <c r="B21" s="451"/>
      <c r="C21" s="451"/>
      <c r="D21" s="452"/>
      <c r="E21" s="550"/>
      <c r="F21" s="549"/>
      <c r="G21" s="549"/>
      <c r="H21" s="549"/>
      <c r="I21" s="549"/>
      <c r="J21" s="67" t="str">
        <f>IF(AND('Mapa de Riesgos'!$Y$43="Alta",'Mapa de Riesgos'!$AA$43="Leve"),CONCATENATE("R6C",'Mapa de Riesgos'!$O$43),"")</f>
        <v/>
      </c>
      <c r="K21" s="68" t="str">
        <f>IF(AND('Mapa de Riesgos'!$Y$44="Alta",'Mapa de Riesgos'!$AA$44="Leve"),CONCATENATE("R6C",'Mapa de Riesgos'!$O$44),"")</f>
        <v/>
      </c>
      <c r="L21" s="68" t="str">
        <f>IF(AND('Mapa de Riesgos'!$Y$45="Alta",'Mapa de Riesgos'!$AA$45="Leve"),CONCATENATE("R6C",'Mapa de Riesgos'!$O$45),"")</f>
        <v/>
      </c>
      <c r="M21" s="68" t="str">
        <f>IF(AND('Mapa de Riesgos'!$Y$46="Alta",'Mapa de Riesgos'!$AA$46="Leve"),CONCATENATE("R6C",'Mapa de Riesgos'!$O$46),"")</f>
        <v/>
      </c>
      <c r="N21" s="68" t="str">
        <f>IF(AND('Mapa de Riesgos'!$Y$47="Alta",'Mapa de Riesgos'!$AA$47="Leve"),CONCATENATE("R6C",'Mapa de Riesgos'!$O$47),"")</f>
        <v/>
      </c>
      <c r="O21" s="69" t="str">
        <f>IF(AND('Mapa de Riesgos'!$Y$48="Alta",'Mapa de Riesgos'!$AA$48="Leve"),CONCATENATE("R6C",'Mapa de Riesgos'!$O$48),"")</f>
        <v/>
      </c>
      <c r="P21" s="67" t="str">
        <f>IF(AND('Mapa de Riesgos'!$Y$43="Alta",'Mapa de Riesgos'!$AA$43="Menor"),CONCATENATE("R6C",'Mapa de Riesgos'!$O$43),"")</f>
        <v/>
      </c>
      <c r="Q21" s="68" t="str">
        <f>IF(AND('Mapa de Riesgos'!$Y$44="Alta",'Mapa de Riesgos'!$AA$44="Menor"),CONCATENATE("R6C",'Mapa de Riesgos'!$O$44),"")</f>
        <v/>
      </c>
      <c r="R21" s="68" t="str">
        <f>IF(AND('Mapa de Riesgos'!$Y$45="Alta",'Mapa de Riesgos'!$AA$45="Menor"),CONCATENATE("R6C",'Mapa de Riesgos'!$O$45),"")</f>
        <v/>
      </c>
      <c r="S21" s="68" t="str">
        <f>IF(AND('Mapa de Riesgos'!$Y$46="Alta",'Mapa de Riesgos'!$AA$46="Menor"),CONCATENATE("R6C",'Mapa de Riesgos'!$O$46),"")</f>
        <v/>
      </c>
      <c r="T21" s="68" t="str">
        <f>IF(AND('Mapa de Riesgos'!$Y$47="Alta",'Mapa de Riesgos'!$AA$47="Menor"),CONCATENATE("R6C",'Mapa de Riesgos'!$O$47),"")</f>
        <v/>
      </c>
      <c r="U21" s="69" t="str">
        <f>IF(AND('Mapa de Riesgos'!$Y$48="Alta",'Mapa de Riesgos'!$AA$48="Menor"),CONCATENATE("R6C",'Mapa de Riesgos'!$O$48),"")</f>
        <v/>
      </c>
      <c r="V21" s="52" t="str">
        <f>IF(AND('Mapa de Riesgos'!$Y$43="Alta",'Mapa de Riesgos'!$AA$43="Moderado"),CONCATENATE("R6C",'Mapa de Riesgos'!$O$43),"")</f>
        <v/>
      </c>
      <c r="W21" s="53" t="str">
        <f>IF(AND('Mapa de Riesgos'!$Y$44="Alta",'Mapa de Riesgos'!$AA$44="Moderado"),CONCATENATE("R6C",'Mapa de Riesgos'!$O$44),"")</f>
        <v/>
      </c>
      <c r="X21" s="53" t="str">
        <f>IF(AND('Mapa de Riesgos'!$Y$45="Alta",'Mapa de Riesgos'!$AA$45="Moderado"),CONCATENATE("R6C",'Mapa de Riesgos'!$O$45),"")</f>
        <v/>
      </c>
      <c r="Y21" s="53" t="str">
        <f>IF(AND('Mapa de Riesgos'!$Y$46="Alta",'Mapa de Riesgos'!$AA$46="Moderado"),CONCATENATE("R6C",'Mapa de Riesgos'!$O$46),"")</f>
        <v/>
      </c>
      <c r="Z21" s="53" t="str">
        <f>IF(AND('Mapa de Riesgos'!$Y$47="Alta",'Mapa de Riesgos'!$AA$47="Moderado"),CONCATENATE("R6C",'Mapa de Riesgos'!$O$47),"")</f>
        <v/>
      </c>
      <c r="AA21" s="54" t="str">
        <f>IF(AND('Mapa de Riesgos'!$Y$48="Alta",'Mapa de Riesgos'!$AA$48="Moderado"),CONCATENATE("R6C",'Mapa de Riesgos'!$O$48),"")</f>
        <v/>
      </c>
      <c r="AB21" s="52" t="str">
        <f>IF(AND('Mapa de Riesgos'!$Y$43="Alta",'Mapa de Riesgos'!$AA$43="Mayor"),CONCATENATE("R6C",'Mapa de Riesgos'!$O$43),"")</f>
        <v/>
      </c>
      <c r="AC21" s="53" t="str">
        <f>IF(AND('Mapa de Riesgos'!$Y$44="Alta",'Mapa de Riesgos'!$AA$44="Mayor"),CONCATENATE("R6C",'Mapa de Riesgos'!$O$44),"")</f>
        <v/>
      </c>
      <c r="AD21" s="53" t="str">
        <f>IF(AND('Mapa de Riesgos'!$Y$45="Alta",'Mapa de Riesgos'!$AA$45="Mayor"),CONCATENATE("R6C",'Mapa de Riesgos'!$O$45),"")</f>
        <v/>
      </c>
      <c r="AE21" s="53" t="str">
        <f>IF(AND('Mapa de Riesgos'!$Y$46="Alta",'Mapa de Riesgos'!$AA$46="Mayor"),CONCATENATE("R6C",'Mapa de Riesgos'!$O$46),"")</f>
        <v/>
      </c>
      <c r="AF21" s="53" t="str">
        <f>IF(AND('Mapa de Riesgos'!$Y$47="Alta",'Mapa de Riesgos'!$AA$47="Mayor"),CONCATENATE("R6C",'Mapa de Riesgos'!$O$47),"")</f>
        <v/>
      </c>
      <c r="AG21" s="54" t="str">
        <f>IF(AND('Mapa de Riesgos'!$Y$48="Alta",'Mapa de Riesgos'!$AA$48="Mayor"),CONCATENATE("R6C",'Mapa de Riesgos'!$O$48),"")</f>
        <v/>
      </c>
      <c r="AH21" s="55" t="str">
        <f>IF(AND('Mapa de Riesgos'!$Y$43="Alta",'Mapa de Riesgos'!$AA$43="Catastrófico"),CONCATENATE("R6C",'Mapa de Riesgos'!$O$43),"")</f>
        <v/>
      </c>
      <c r="AI21" s="56" t="str">
        <f>IF(AND('Mapa de Riesgos'!$Y$44="Alta",'Mapa de Riesgos'!$AA$44="Catastrófico"),CONCATENATE("R6C",'Mapa de Riesgos'!$O$44),"")</f>
        <v/>
      </c>
      <c r="AJ21" s="56" t="str">
        <f>IF(AND('Mapa de Riesgos'!$Y$45="Alta",'Mapa de Riesgos'!$AA$45="Catastrófico"),CONCATENATE("R6C",'Mapa de Riesgos'!$O$45),"")</f>
        <v/>
      </c>
      <c r="AK21" s="56" t="str">
        <f>IF(AND('Mapa de Riesgos'!$Y$46="Alta",'Mapa de Riesgos'!$AA$46="Catastrófico"),CONCATENATE("R6C",'Mapa de Riesgos'!$O$46),"")</f>
        <v/>
      </c>
      <c r="AL21" s="56" t="str">
        <f>IF(AND('Mapa de Riesgos'!$Y$47="Alta",'Mapa de Riesgos'!$AA$47="Catastrófico"),CONCATENATE("R6C",'Mapa de Riesgos'!$O$47),"")</f>
        <v/>
      </c>
      <c r="AM21" s="57" t="str">
        <f>IF(AND('Mapa de Riesgos'!$Y$48="Alta",'Mapa de Riesgos'!$AA$48="Catastrófico"),CONCATENATE("R6C",'Mapa de Riesgos'!$O$48),"")</f>
        <v/>
      </c>
      <c r="AN21" s="83"/>
      <c r="AO21" s="540"/>
      <c r="AP21" s="541"/>
      <c r="AQ21" s="541"/>
      <c r="AR21" s="541"/>
      <c r="AS21" s="541"/>
      <c r="AT21" s="542"/>
      <c r="AU21" s="83"/>
      <c r="AV21" s="83"/>
      <c r="AW21" s="83"/>
      <c r="AX21" s="83"/>
      <c r="AY21" s="83"/>
      <c r="AZ21" s="83"/>
      <c r="BA21" s="83"/>
      <c r="BB21" s="83"/>
      <c r="BC21" s="83"/>
      <c r="BD21" s="83"/>
      <c r="BE21" s="83"/>
      <c r="BF21" s="83"/>
      <c r="BG21" s="83"/>
      <c r="BH21" s="83"/>
      <c r="BI21" s="83"/>
      <c r="BJ21" s="83"/>
      <c r="BK21" s="83"/>
      <c r="BL21" s="83"/>
      <c r="BM21" s="83"/>
      <c r="BN21" s="83"/>
      <c r="BO21" s="83"/>
      <c r="BP21" s="83"/>
      <c r="BQ21" s="83"/>
      <c r="BR21" s="83"/>
      <c r="BS21" s="83"/>
      <c r="BT21" s="83"/>
      <c r="BU21" s="83"/>
      <c r="BV21" s="83"/>
      <c r="BW21" s="83"/>
      <c r="BX21" s="83"/>
    </row>
    <row r="22" spans="1:76" ht="15" customHeight="1">
      <c r="A22" s="83"/>
      <c r="B22" s="451"/>
      <c r="C22" s="451"/>
      <c r="D22" s="452"/>
      <c r="E22" s="550"/>
      <c r="F22" s="549"/>
      <c r="G22" s="549"/>
      <c r="H22" s="549"/>
      <c r="I22" s="549"/>
      <c r="J22" s="67" t="str">
        <f>IF(AND('Mapa de Riesgos'!$Y$49="Alta",'Mapa de Riesgos'!$AA$49="Leve"),CONCATENATE("R7C",'Mapa de Riesgos'!$O$49),"")</f>
        <v/>
      </c>
      <c r="K22" s="68" t="str">
        <f>IF(AND('Mapa de Riesgos'!$Y$50="Alta",'Mapa de Riesgos'!$AA$50="Leve"),CONCATENATE("R7C",'Mapa de Riesgos'!$O$50),"")</f>
        <v/>
      </c>
      <c r="L22" s="68" t="str">
        <f>IF(AND('Mapa de Riesgos'!$Y$51="Alta",'Mapa de Riesgos'!$AA$51="Leve"),CONCATENATE("R7C",'Mapa de Riesgos'!$O$51),"")</f>
        <v/>
      </c>
      <c r="M22" s="68" t="str">
        <f>IF(AND('Mapa de Riesgos'!$Y$52="Alta",'Mapa de Riesgos'!$AA$52="Leve"),CONCATENATE("R7C",'Mapa de Riesgos'!$O$52),"")</f>
        <v/>
      </c>
      <c r="N22" s="68" t="str">
        <f>IF(AND('Mapa de Riesgos'!$Y$53="Alta",'Mapa de Riesgos'!$AA$53="Leve"),CONCATENATE("R7C",'Mapa de Riesgos'!$O$53),"")</f>
        <v/>
      </c>
      <c r="O22" s="69" t="str">
        <f>IF(AND('Mapa de Riesgos'!$Y$54="Alta",'Mapa de Riesgos'!$AA$54="Leve"),CONCATENATE("R7C",'Mapa de Riesgos'!$O$54),"")</f>
        <v/>
      </c>
      <c r="P22" s="67" t="str">
        <f>IF(AND('Mapa de Riesgos'!$Y$49="Alta",'Mapa de Riesgos'!$AA$49="Menor"),CONCATENATE("R7C",'Mapa de Riesgos'!$O$49),"")</f>
        <v/>
      </c>
      <c r="Q22" s="68" t="str">
        <f>IF(AND('Mapa de Riesgos'!$Y$50="Alta",'Mapa de Riesgos'!$AA$50="Menor"),CONCATENATE("R7C",'Mapa de Riesgos'!$O$50),"")</f>
        <v/>
      </c>
      <c r="R22" s="68" t="str">
        <f>IF(AND('Mapa de Riesgos'!$Y$51="Alta",'Mapa de Riesgos'!$AA$51="Menor"),CONCATENATE("R7C",'Mapa de Riesgos'!$O$51),"")</f>
        <v/>
      </c>
      <c r="S22" s="68" t="str">
        <f>IF(AND('Mapa de Riesgos'!$Y$52="Alta",'Mapa de Riesgos'!$AA$52="Menor"),CONCATENATE("R7C",'Mapa de Riesgos'!$O$52),"")</f>
        <v/>
      </c>
      <c r="T22" s="68" t="str">
        <f>IF(AND('Mapa de Riesgos'!$Y$53="Alta",'Mapa de Riesgos'!$AA$53="Menor"),CONCATENATE("R7C",'Mapa de Riesgos'!$O$53),"")</f>
        <v/>
      </c>
      <c r="U22" s="69" t="str">
        <f>IF(AND('Mapa de Riesgos'!$Y$54="Alta",'Mapa de Riesgos'!$AA$54="Menor"),CONCATENATE("R7C",'Mapa de Riesgos'!$O$54),"")</f>
        <v/>
      </c>
      <c r="V22" s="52" t="str">
        <f>IF(AND('Mapa de Riesgos'!$Y$49="Alta",'Mapa de Riesgos'!$AA$49="Moderado"),CONCATENATE("R7C",'Mapa de Riesgos'!$O$49),"")</f>
        <v/>
      </c>
      <c r="W22" s="53" t="str">
        <f>IF(AND('Mapa de Riesgos'!$Y$50="Alta",'Mapa de Riesgos'!$AA$50="Moderado"),CONCATENATE("R7C",'Mapa de Riesgos'!$O$50),"")</f>
        <v/>
      </c>
      <c r="X22" s="53" t="str">
        <f>IF(AND('Mapa de Riesgos'!$Y$51="Alta",'Mapa de Riesgos'!$AA$51="Moderado"),CONCATENATE("R7C",'Mapa de Riesgos'!$O$51),"")</f>
        <v/>
      </c>
      <c r="Y22" s="53" t="str">
        <f>IF(AND('Mapa de Riesgos'!$Y$52="Alta",'Mapa de Riesgos'!$AA$52="Moderado"),CONCATENATE("R7C",'Mapa de Riesgos'!$O$52),"")</f>
        <v/>
      </c>
      <c r="Z22" s="53" t="str">
        <f>IF(AND('Mapa de Riesgos'!$Y$53="Alta",'Mapa de Riesgos'!$AA$53="Moderado"),CONCATENATE("R7C",'Mapa de Riesgos'!$O$53),"")</f>
        <v/>
      </c>
      <c r="AA22" s="54" t="str">
        <f>IF(AND('Mapa de Riesgos'!$Y$54="Alta",'Mapa de Riesgos'!$AA$54="Moderado"),CONCATENATE("R7C",'Mapa de Riesgos'!$O$54),"")</f>
        <v/>
      </c>
      <c r="AB22" s="52" t="str">
        <f>IF(AND('Mapa de Riesgos'!$Y$49="Alta",'Mapa de Riesgos'!$AA$49="Mayor"),CONCATENATE("R7C",'Mapa de Riesgos'!$O$49),"")</f>
        <v/>
      </c>
      <c r="AC22" s="53" t="str">
        <f>IF(AND('Mapa de Riesgos'!$Y$50="Alta",'Mapa de Riesgos'!$AA$50="Mayor"),CONCATENATE("R7C",'Mapa de Riesgos'!$O$50),"")</f>
        <v/>
      </c>
      <c r="AD22" s="53" t="str">
        <f>IF(AND('Mapa de Riesgos'!$Y$51="Alta",'Mapa de Riesgos'!$AA$51="Mayor"),CONCATENATE("R7C",'Mapa de Riesgos'!$O$51),"")</f>
        <v/>
      </c>
      <c r="AE22" s="53" t="str">
        <f>IF(AND('Mapa de Riesgos'!$Y$52="Alta",'Mapa de Riesgos'!$AA$52="Mayor"),CONCATENATE("R7C",'Mapa de Riesgos'!$O$52),"")</f>
        <v/>
      </c>
      <c r="AF22" s="53" t="str">
        <f>IF(AND('Mapa de Riesgos'!$Y$53="Alta",'Mapa de Riesgos'!$AA$53="Mayor"),CONCATENATE("R7C",'Mapa de Riesgos'!$O$53),"")</f>
        <v/>
      </c>
      <c r="AG22" s="54" t="str">
        <f>IF(AND('Mapa de Riesgos'!$Y$54="Alta",'Mapa de Riesgos'!$AA$54="Mayor"),CONCATENATE("R7C",'Mapa de Riesgos'!$O$54),"")</f>
        <v/>
      </c>
      <c r="AH22" s="55" t="str">
        <f>IF(AND('Mapa de Riesgos'!$Y$49="Alta",'Mapa de Riesgos'!$AA$49="Catastrófico"),CONCATENATE("R7C",'Mapa de Riesgos'!$O$49),"")</f>
        <v/>
      </c>
      <c r="AI22" s="56" t="str">
        <f>IF(AND('Mapa de Riesgos'!$Y$50="Alta",'Mapa de Riesgos'!$AA$50="Catastrófico"),CONCATENATE("R7C",'Mapa de Riesgos'!$O$50),"")</f>
        <v/>
      </c>
      <c r="AJ22" s="56" t="str">
        <f>IF(AND('Mapa de Riesgos'!$Y$51="Alta",'Mapa de Riesgos'!$AA$51="Catastrófico"),CONCATENATE("R7C",'Mapa de Riesgos'!$O$51),"")</f>
        <v/>
      </c>
      <c r="AK22" s="56" t="str">
        <f>IF(AND('Mapa de Riesgos'!$Y$52="Alta",'Mapa de Riesgos'!$AA$52="Catastrófico"),CONCATENATE("R7C",'Mapa de Riesgos'!$O$52),"")</f>
        <v/>
      </c>
      <c r="AL22" s="56" t="str">
        <f>IF(AND('Mapa de Riesgos'!$Y$53="Alta",'Mapa de Riesgos'!$AA$53="Catastrófico"),CONCATENATE("R7C",'Mapa de Riesgos'!$O$53),"")</f>
        <v/>
      </c>
      <c r="AM22" s="57" t="str">
        <f>IF(AND('Mapa de Riesgos'!$Y$54="Alta",'Mapa de Riesgos'!$AA$54="Catastrófico"),CONCATENATE("R7C",'Mapa de Riesgos'!$O$54),"")</f>
        <v/>
      </c>
      <c r="AN22" s="83"/>
      <c r="AO22" s="540"/>
      <c r="AP22" s="541"/>
      <c r="AQ22" s="541"/>
      <c r="AR22" s="541"/>
      <c r="AS22" s="541"/>
      <c r="AT22" s="542"/>
      <c r="AU22" s="83"/>
      <c r="AV22" s="83"/>
      <c r="AW22" s="83"/>
      <c r="AX22" s="83"/>
      <c r="AY22" s="83"/>
      <c r="AZ22" s="83"/>
      <c r="BA22" s="83"/>
      <c r="BB22" s="83"/>
      <c r="BC22" s="83"/>
      <c r="BD22" s="83"/>
      <c r="BE22" s="83"/>
      <c r="BF22" s="83"/>
      <c r="BG22" s="83"/>
      <c r="BH22" s="83"/>
      <c r="BI22" s="83"/>
      <c r="BJ22" s="83"/>
      <c r="BK22" s="83"/>
      <c r="BL22" s="83"/>
      <c r="BM22" s="83"/>
      <c r="BN22" s="83"/>
      <c r="BO22" s="83"/>
      <c r="BP22" s="83"/>
      <c r="BQ22" s="83"/>
      <c r="BR22" s="83"/>
      <c r="BS22" s="83"/>
      <c r="BT22" s="83"/>
      <c r="BU22" s="83"/>
      <c r="BV22" s="83"/>
      <c r="BW22" s="83"/>
      <c r="BX22" s="83"/>
    </row>
    <row r="23" spans="1:76" ht="15" customHeight="1">
      <c r="A23" s="83"/>
      <c r="B23" s="451"/>
      <c r="C23" s="451"/>
      <c r="D23" s="452"/>
      <c r="E23" s="550"/>
      <c r="F23" s="549"/>
      <c r="G23" s="549"/>
      <c r="H23" s="549"/>
      <c r="I23" s="549"/>
      <c r="J23" s="67" t="str">
        <f>IF(AND('Mapa de Riesgos'!$Y$55="Alta",'Mapa de Riesgos'!$AA$55="Leve"),CONCATENATE("R8C",'Mapa de Riesgos'!$O$55),"")</f>
        <v/>
      </c>
      <c r="K23" s="68" t="str">
        <f>IF(AND('Mapa de Riesgos'!$Y$56="Alta",'Mapa de Riesgos'!$AA$56="Leve"),CONCATENATE("R8C",'Mapa de Riesgos'!$O$56),"")</f>
        <v/>
      </c>
      <c r="L23" s="68" t="str">
        <f>IF(AND('Mapa de Riesgos'!$Y$57="Alta",'Mapa de Riesgos'!$AA$57="Leve"),CONCATENATE("R8C",'Mapa de Riesgos'!$O$57),"")</f>
        <v/>
      </c>
      <c r="M23" s="68" t="str">
        <f>IF(AND('Mapa de Riesgos'!$Y$58="Alta",'Mapa de Riesgos'!$AA$58="Leve"),CONCATENATE("R8C",'Mapa de Riesgos'!$O$58),"")</f>
        <v/>
      </c>
      <c r="N23" s="68" t="str">
        <f>IF(AND('Mapa de Riesgos'!$Y$59="Alta",'Mapa de Riesgos'!$AA$59="Leve"),CONCATENATE("R8C",'Mapa de Riesgos'!$O$59),"")</f>
        <v/>
      </c>
      <c r="O23" s="69" t="str">
        <f>IF(AND('Mapa de Riesgos'!$Y$60="Alta",'Mapa de Riesgos'!$AA$60="Leve"),CONCATENATE("R8C",'Mapa de Riesgos'!$O$60),"")</f>
        <v/>
      </c>
      <c r="P23" s="67" t="str">
        <f>IF(AND('Mapa de Riesgos'!$Y$55="Alta",'Mapa de Riesgos'!$AA$55="Menor"),CONCATENATE("R8C",'Mapa de Riesgos'!$O$55),"")</f>
        <v/>
      </c>
      <c r="Q23" s="68" t="str">
        <f>IF(AND('Mapa de Riesgos'!$Y$56="Alta",'Mapa de Riesgos'!$AA$56="Menor"),CONCATENATE("R8C",'Mapa de Riesgos'!$O$56),"")</f>
        <v/>
      </c>
      <c r="R23" s="68" t="str">
        <f>IF(AND('Mapa de Riesgos'!$Y$57="Alta",'Mapa de Riesgos'!$AA$57="Menor"),CONCATENATE("R8C",'Mapa de Riesgos'!$O$57),"")</f>
        <v/>
      </c>
      <c r="S23" s="68" t="str">
        <f>IF(AND('Mapa de Riesgos'!$Y$58="Alta",'Mapa de Riesgos'!$AA$58="Menor"),CONCATENATE("R8C",'Mapa de Riesgos'!$O$58),"")</f>
        <v/>
      </c>
      <c r="T23" s="68" t="str">
        <f>IF(AND('Mapa de Riesgos'!$Y$59="Alta",'Mapa de Riesgos'!$AA$59="Menor"),CONCATENATE("R8C",'Mapa de Riesgos'!$O$59),"")</f>
        <v/>
      </c>
      <c r="U23" s="69" t="str">
        <f>IF(AND('Mapa de Riesgos'!$Y$60="Alta",'Mapa de Riesgos'!$AA$60="Menor"),CONCATENATE("R8C",'Mapa de Riesgos'!$O$60),"")</f>
        <v/>
      </c>
      <c r="V23" s="52" t="str">
        <f>IF(AND('Mapa de Riesgos'!$Y$55="Alta",'Mapa de Riesgos'!$AA$55="Moderado"),CONCATENATE("R8C",'Mapa de Riesgos'!$O$55),"")</f>
        <v/>
      </c>
      <c r="W23" s="53" t="str">
        <f>IF(AND('Mapa de Riesgos'!$Y$56="Alta",'Mapa de Riesgos'!$AA$56="Moderado"),CONCATENATE("R8C",'Mapa de Riesgos'!$O$56),"")</f>
        <v/>
      </c>
      <c r="X23" s="53" t="str">
        <f>IF(AND('Mapa de Riesgos'!$Y$57="Alta",'Mapa de Riesgos'!$AA$57="Moderado"),CONCATENATE("R8C",'Mapa de Riesgos'!$O$57),"")</f>
        <v/>
      </c>
      <c r="Y23" s="53" t="str">
        <f>IF(AND('Mapa de Riesgos'!$Y$58="Alta",'Mapa de Riesgos'!$AA$58="Moderado"),CONCATENATE("R8C",'Mapa de Riesgos'!$O$58),"")</f>
        <v/>
      </c>
      <c r="Z23" s="53" t="str">
        <f>IF(AND('Mapa de Riesgos'!$Y$59="Alta",'Mapa de Riesgos'!$AA$59="Moderado"),CONCATENATE("R8C",'Mapa de Riesgos'!$O$59),"")</f>
        <v/>
      </c>
      <c r="AA23" s="54" t="str">
        <f>IF(AND('Mapa de Riesgos'!$Y$60="Alta",'Mapa de Riesgos'!$AA$60="Moderado"),CONCATENATE("R8C",'Mapa de Riesgos'!$O$60),"")</f>
        <v/>
      </c>
      <c r="AB23" s="52" t="str">
        <f>IF(AND('Mapa de Riesgos'!$Y$55="Alta",'Mapa de Riesgos'!$AA$55="Mayor"),CONCATENATE("R8C",'Mapa de Riesgos'!$O$55),"")</f>
        <v/>
      </c>
      <c r="AC23" s="53" t="str">
        <f>IF(AND('Mapa de Riesgos'!$Y$56="Alta",'Mapa de Riesgos'!$AA$56="Mayor"),CONCATENATE("R8C",'Mapa de Riesgos'!$O$56),"")</f>
        <v/>
      </c>
      <c r="AD23" s="53" t="str">
        <f>IF(AND('Mapa de Riesgos'!$Y$57="Alta",'Mapa de Riesgos'!$AA$57="Mayor"),CONCATENATE("R8C",'Mapa de Riesgos'!$O$57),"")</f>
        <v/>
      </c>
      <c r="AE23" s="53" t="str">
        <f>IF(AND('Mapa de Riesgos'!$Y$58="Alta",'Mapa de Riesgos'!$AA$58="Mayor"),CONCATENATE("R8C",'Mapa de Riesgos'!$O$58),"")</f>
        <v/>
      </c>
      <c r="AF23" s="53" t="str">
        <f>IF(AND('Mapa de Riesgos'!$Y$59="Alta",'Mapa de Riesgos'!$AA$59="Mayor"),CONCATENATE("R8C",'Mapa de Riesgos'!$O$59),"")</f>
        <v/>
      </c>
      <c r="AG23" s="54" t="str">
        <f>IF(AND('Mapa de Riesgos'!$Y$60="Alta",'Mapa de Riesgos'!$AA$60="Mayor"),CONCATENATE("R8C",'Mapa de Riesgos'!$O$60),"")</f>
        <v/>
      </c>
      <c r="AH23" s="55" t="str">
        <f>IF(AND('Mapa de Riesgos'!$Y$55="Alta",'Mapa de Riesgos'!$AA$55="Catastrófico"),CONCATENATE("R8C",'Mapa de Riesgos'!$O$55),"")</f>
        <v/>
      </c>
      <c r="AI23" s="56" t="str">
        <f>IF(AND('Mapa de Riesgos'!$Y$56="Alta",'Mapa de Riesgos'!$AA$56="Catastrófico"),CONCATENATE("R8C",'Mapa de Riesgos'!$O$56),"")</f>
        <v/>
      </c>
      <c r="AJ23" s="56" t="str">
        <f>IF(AND('Mapa de Riesgos'!$Y$57="Alta",'Mapa de Riesgos'!$AA$57="Catastrófico"),CONCATENATE("R8C",'Mapa de Riesgos'!$O$57),"")</f>
        <v/>
      </c>
      <c r="AK23" s="56" t="str">
        <f>IF(AND('Mapa de Riesgos'!$Y$58="Alta",'Mapa de Riesgos'!$AA$58="Catastrófico"),CONCATENATE("R8C",'Mapa de Riesgos'!$O$58),"")</f>
        <v/>
      </c>
      <c r="AL23" s="56" t="str">
        <f>IF(AND('Mapa de Riesgos'!$Y$59="Alta",'Mapa de Riesgos'!$AA$59="Catastrófico"),CONCATENATE("R8C",'Mapa de Riesgos'!$O$59),"")</f>
        <v/>
      </c>
      <c r="AM23" s="57" t="str">
        <f>IF(AND('Mapa de Riesgos'!$Y$60="Alta",'Mapa de Riesgos'!$AA$60="Catastrófico"),CONCATENATE("R8C",'Mapa de Riesgos'!$O$60),"")</f>
        <v/>
      </c>
      <c r="AN23" s="83"/>
      <c r="AO23" s="540"/>
      <c r="AP23" s="541"/>
      <c r="AQ23" s="541"/>
      <c r="AR23" s="541"/>
      <c r="AS23" s="541"/>
      <c r="AT23" s="542"/>
      <c r="AU23" s="83"/>
      <c r="AV23" s="83"/>
      <c r="AW23" s="83"/>
      <c r="AX23" s="83"/>
      <c r="AY23" s="83"/>
      <c r="AZ23" s="83"/>
      <c r="BA23" s="83"/>
      <c r="BB23" s="83"/>
      <c r="BC23" s="83"/>
      <c r="BD23" s="83"/>
      <c r="BE23" s="83"/>
      <c r="BF23" s="83"/>
      <c r="BG23" s="83"/>
      <c r="BH23" s="83"/>
      <c r="BI23" s="83"/>
      <c r="BJ23" s="83"/>
      <c r="BK23" s="83"/>
      <c r="BL23" s="83"/>
      <c r="BM23" s="83"/>
      <c r="BN23" s="83"/>
      <c r="BO23" s="83"/>
      <c r="BP23" s="83"/>
      <c r="BQ23" s="83"/>
      <c r="BR23" s="83"/>
      <c r="BS23" s="83"/>
      <c r="BT23" s="83"/>
      <c r="BU23" s="83"/>
      <c r="BV23" s="83"/>
      <c r="BW23" s="83"/>
      <c r="BX23" s="83"/>
    </row>
    <row r="24" spans="1:76" ht="15" customHeight="1">
      <c r="A24" s="83"/>
      <c r="B24" s="451"/>
      <c r="C24" s="451"/>
      <c r="D24" s="452"/>
      <c r="E24" s="550"/>
      <c r="F24" s="549"/>
      <c r="G24" s="549"/>
      <c r="H24" s="549"/>
      <c r="I24" s="549"/>
      <c r="J24" s="67" t="str">
        <f>IF(AND('Mapa de Riesgos'!$Y$61="Alta",'Mapa de Riesgos'!$AA$61="Leve"),CONCATENATE("R9C",'Mapa de Riesgos'!$O$61),"")</f>
        <v/>
      </c>
      <c r="K24" s="68" t="str">
        <f>IF(AND('Mapa de Riesgos'!$Y$62="Alta",'Mapa de Riesgos'!$AA$62="Leve"),CONCATENATE("R9C",'Mapa de Riesgos'!$O$62),"")</f>
        <v/>
      </c>
      <c r="L24" s="68" t="str">
        <f>IF(AND('Mapa de Riesgos'!$Y$63="Alta",'Mapa de Riesgos'!$AA$63="Leve"),CONCATENATE("R9C",'Mapa de Riesgos'!$O$63),"")</f>
        <v/>
      </c>
      <c r="M24" s="68" t="str">
        <f>IF(AND('Mapa de Riesgos'!$Y$64="Alta",'Mapa de Riesgos'!$AA$64="Leve"),CONCATENATE("R9C",'Mapa de Riesgos'!$O$64),"")</f>
        <v/>
      </c>
      <c r="N24" s="68" t="str">
        <f>IF(AND('Mapa de Riesgos'!$Y$65="Alta",'Mapa de Riesgos'!$AA$65="Leve"),CONCATENATE("R9C",'Mapa de Riesgos'!$O$65),"")</f>
        <v/>
      </c>
      <c r="O24" s="69" t="str">
        <f>IF(AND('Mapa de Riesgos'!$Y$66="Alta",'Mapa de Riesgos'!$AA$66="Leve"),CONCATENATE("R9C",'Mapa de Riesgos'!$O$66),"")</f>
        <v/>
      </c>
      <c r="P24" s="67" t="str">
        <f>IF(AND('Mapa de Riesgos'!$Y$61="Alta",'Mapa de Riesgos'!$AA$61="Menor"),CONCATENATE("R9C",'Mapa de Riesgos'!$O$61),"")</f>
        <v/>
      </c>
      <c r="Q24" s="68" t="str">
        <f>IF(AND('Mapa de Riesgos'!$Y$62="Alta",'Mapa de Riesgos'!$AA$62="Menor"),CONCATENATE("R9C",'Mapa de Riesgos'!$O$62),"")</f>
        <v/>
      </c>
      <c r="R24" s="68" t="str">
        <f>IF(AND('Mapa de Riesgos'!$Y$63="Alta",'Mapa de Riesgos'!$AA$63="Menor"),CONCATENATE("R9C",'Mapa de Riesgos'!$O$63),"")</f>
        <v/>
      </c>
      <c r="S24" s="68" t="str">
        <f>IF(AND('Mapa de Riesgos'!$Y$64="Alta",'Mapa de Riesgos'!$AA$64="Menor"),CONCATENATE("R9C",'Mapa de Riesgos'!$O$64),"")</f>
        <v/>
      </c>
      <c r="T24" s="68" t="str">
        <f>IF(AND('Mapa de Riesgos'!$Y$65="Alta",'Mapa de Riesgos'!$AA$65="Menor"),CONCATENATE("R9C",'Mapa de Riesgos'!$O$65),"")</f>
        <v/>
      </c>
      <c r="U24" s="69" t="str">
        <f>IF(AND('Mapa de Riesgos'!$Y$66="Alta",'Mapa de Riesgos'!$AA$66="Menor"),CONCATENATE("R9C",'Mapa de Riesgos'!$O$66),"")</f>
        <v/>
      </c>
      <c r="V24" s="52" t="str">
        <f>IF(AND('Mapa de Riesgos'!$Y$61="Alta",'Mapa de Riesgos'!$AA$61="Moderado"),CONCATENATE("R9C",'Mapa de Riesgos'!$O$61),"")</f>
        <v/>
      </c>
      <c r="W24" s="53" t="str">
        <f>IF(AND('Mapa de Riesgos'!$Y$62="Alta",'Mapa de Riesgos'!$AA$62="Moderado"),CONCATENATE("R9C",'Mapa de Riesgos'!$O$62),"")</f>
        <v/>
      </c>
      <c r="X24" s="53" t="str">
        <f>IF(AND('Mapa de Riesgos'!$Y$63="Alta",'Mapa de Riesgos'!$AA$63="Moderado"),CONCATENATE("R9C",'Mapa de Riesgos'!$O$63),"")</f>
        <v/>
      </c>
      <c r="Y24" s="53" t="str">
        <f>IF(AND('Mapa de Riesgos'!$Y$64="Alta",'Mapa de Riesgos'!$AA$64="Moderado"),CONCATENATE("R9C",'Mapa de Riesgos'!$O$64),"")</f>
        <v/>
      </c>
      <c r="Z24" s="53" t="str">
        <f>IF(AND('Mapa de Riesgos'!$Y$65="Alta",'Mapa de Riesgos'!$AA$65="Moderado"),CONCATENATE("R9C",'Mapa de Riesgos'!$O$65),"")</f>
        <v/>
      </c>
      <c r="AA24" s="54" t="str">
        <f>IF(AND('Mapa de Riesgos'!$Y$66="Alta",'Mapa de Riesgos'!$AA$66="Moderado"),CONCATENATE("R9C",'Mapa de Riesgos'!$O$66),"")</f>
        <v/>
      </c>
      <c r="AB24" s="52" t="str">
        <f>IF(AND('Mapa de Riesgos'!$Y$61="Alta",'Mapa de Riesgos'!$AA$61="Mayor"),CONCATENATE("R9C",'Mapa de Riesgos'!$O$61),"")</f>
        <v/>
      </c>
      <c r="AC24" s="53" t="str">
        <f>IF(AND('Mapa de Riesgos'!$Y$62="Alta",'Mapa de Riesgos'!$AA$62="Mayor"),CONCATENATE("R9C",'Mapa de Riesgos'!$O$62),"")</f>
        <v/>
      </c>
      <c r="AD24" s="53" t="str">
        <f>IF(AND('Mapa de Riesgos'!$Y$63="Alta",'Mapa de Riesgos'!$AA$63="Mayor"),CONCATENATE("R9C",'Mapa de Riesgos'!$O$63),"")</f>
        <v/>
      </c>
      <c r="AE24" s="53" t="str">
        <f>IF(AND('Mapa de Riesgos'!$Y$64="Alta",'Mapa de Riesgos'!$AA$64="Mayor"),CONCATENATE("R9C",'Mapa de Riesgos'!$O$64),"")</f>
        <v/>
      </c>
      <c r="AF24" s="53" t="str">
        <f>IF(AND('Mapa de Riesgos'!$Y$65="Alta",'Mapa de Riesgos'!$AA$65="Mayor"),CONCATENATE("R9C",'Mapa de Riesgos'!$O$65),"")</f>
        <v/>
      </c>
      <c r="AG24" s="54" t="str">
        <f>IF(AND('Mapa de Riesgos'!$Y$66="Alta",'Mapa de Riesgos'!$AA$66="Mayor"),CONCATENATE("R9C",'Mapa de Riesgos'!$O$66),"")</f>
        <v/>
      </c>
      <c r="AH24" s="55" t="str">
        <f>IF(AND('Mapa de Riesgos'!$Y$61="Alta",'Mapa de Riesgos'!$AA$61="Catastrófico"),CONCATENATE("R9C",'Mapa de Riesgos'!$O$61),"")</f>
        <v/>
      </c>
      <c r="AI24" s="56" t="str">
        <f>IF(AND('Mapa de Riesgos'!$Y$62="Alta",'Mapa de Riesgos'!$AA$62="Catastrófico"),CONCATENATE("R9C",'Mapa de Riesgos'!$O$62),"")</f>
        <v/>
      </c>
      <c r="AJ24" s="56" t="str">
        <f>IF(AND('Mapa de Riesgos'!$Y$63="Alta",'Mapa de Riesgos'!$AA$63="Catastrófico"),CONCATENATE("R9C",'Mapa de Riesgos'!$O$63),"")</f>
        <v/>
      </c>
      <c r="AK24" s="56" t="str">
        <f>IF(AND('Mapa de Riesgos'!$Y$64="Alta",'Mapa de Riesgos'!$AA$64="Catastrófico"),CONCATENATE("R9C",'Mapa de Riesgos'!$O$64),"")</f>
        <v/>
      </c>
      <c r="AL24" s="56" t="str">
        <f>IF(AND('Mapa de Riesgos'!$Y$65="Alta",'Mapa de Riesgos'!$AA$65="Catastrófico"),CONCATENATE("R9C",'Mapa de Riesgos'!$O$65),"")</f>
        <v/>
      </c>
      <c r="AM24" s="57" t="str">
        <f>IF(AND('Mapa de Riesgos'!$Y$66="Alta",'Mapa de Riesgos'!$AA$66="Catastrófico"),CONCATENATE("R9C",'Mapa de Riesgos'!$O$66),"")</f>
        <v/>
      </c>
      <c r="AN24" s="83"/>
      <c r="AO24" s="540"/>
      <c r="AP24" s="541"/>
      <c r="AQ24" s="541"/>
      <c r="AR24" s="541"/>
      <c r="AS24" s="541"/>
      <c r="AT24" s="542"/>
      <c r="AU24" s="83"/>
      <c r="AV24" s="83"/>
      <c r="AW24" s="83"/>
      <c r="AX24" s="83"/>
      <c r="AY24" s="83"/>
      <c r="AZ24" s="83"/>
      <c r="BA24" s="83"/>
      <c r="BB24" s="83"/>
      <c r="BC24" s="83"/>
      <c r="BD24" s="83"/>
      <c r="BE24" s="83"/>
      <c r="BF24" s="83"/>
      <c r="BG24" s="83"/>
      <c r="BH24" s="83"/>
      <c r="BI24" s="83"/>
      <c r="BJ24" s="83"/>
      <c r="BK24" s="83"/>
      <c r="BL24" s="83"/>
      <c r="BM24" s="83"/>
      <c r="BN24" s="83"/>
      <c r="BO24" s="83"/>
      <c r="BP24" s="83"/>
      <c r="BQ24" s="83"/>
      <c r="BR24" s="83"/>
      <c r="BS24" s="83"/>
      <c r="BT24" s="83"/>
      <c r="BU24" s="83"/>
      <c r="BV24" s="83"/>
      <c r="BW24" s="83"/>
      <c r="BX24" s="83"/>
    </row>
    <row r="25" spans="1:76" ht="15.75" customHeight="1" thickBot="1">
      <c r="A25" s="83"/>
      <c r="B25" s="451"/>
      <c r="C25" s="451"/>
      <c r="D25" s="452"/>
      <c r="E25" s="551"/>
      <c r="F25" s="552"/>
      <c r="G25" s="552"/>
      <c r="H25" s="552"/>
      <c r="I25" s="552"/>
      <c r="J25" s="70" t="str">
        <f>IF(AND('Mapa de Riesgos'!$Y$67="Alta",'Mapa de Riesgos'!$AA$67="Leve"),CONCATENATE("R10C",'Mapa de Riesgos'!$O$67),"")</f>
        <v/>
      </c>
      <c r="K25" s="71" t="str">
        <f>IF(AND('Mapa de Riesgos'!$Y$68="Alta",'Mapa de Riesgos'!$AA$68="Leve"),CONCATENATE("R10C",'Mapa de Riesgos'!$O$68),"")</f>
        <v/>
      </c>
      <c r="L25" s="71" t="str">
        <f>IF(AND('Mapa de Riesgos'!$Y$69="Alta",'Mapa de Riesgos'!$AA$69="Leve"),CONCATENATE("R10C",'Mapa de Riesgos'!$O$69),"")</f>
        <v/>
      </c>
      <c r="M25" s="71" t="str">
        <f>IF(AND('Mapa de Riesgos'!$Y$70="Alta",'Mapa de Riesgos'!$AA$70="Leve"),CONCATENATE("R10C",'Mapa de Riesgos'!$O$70),"")</f>
        <v/>
      </c>
      <c r="N25" s="71" t="str">
        <f>IF(AND('Mapa de Riesgos'!$Y$71="Alta",'Mapa de Riesgos'!$AA$71="Leve"),CONCATENATE("R10C",'Mapa de Riesgos'!$O$71),"")</f>
        <v/>
      </c>
      <c r="O25" s="72" t="str">
        <f>IF(AND('Mapa de Riesgos'!$Y$72="Alta",'Mapa de Riesgos'!$AA$72="Leve"),CONCATENATE("R10C",'Mapa de Riesgos'!$O$72),"")</f>
        <v/>
      </c>
      <c r="P25" s="70" t="str">
        <f>IF(AND('Mapa de Riesgos'!$Y$67="Alta",'Mapa de Riesgos'!$AA$67="Menor"),CONCATENATE("R10C",'Mapa de Riesgos'!$O$67),"")</f>
        <v/>
      </c>
      <c r="Q25" s="71" t="str">
        <f>IF(AND('Mapa de Riesgos'!$Y$68="Alta",'Mapa de Riesgos'!$AA$68="Menor"),CONCATENATE("R10C",'Mapa de Riesgos'!$O$68),"")</f>
        <v/>
      </c>
      <c r="R25" s="71" t="str">
        <f>IF(AND('Mapa de Riesgos'!$Y$69="Alta",'Mapa de Riesgos'!$AA$69="Menor"),CONCATENATE("R10C",'Mapa de Riesgos'!$O$69),"")</f>
        <v/>
      </c>
      <c r="S25" s="71" t="str">
        <f>IF(AND('Mapa de Riesgos'!$Y$70="Alta",'Mapa de Riesgos'!$AA$70="Menor"),CONCATENATE("R10C",'Mapa de Riesgos'!$O$70),"")</f>
        <v/>
      </c>
      <c r="T25" s="71" t="str">
        <f>IF(AND('Mapa de Riesgos'!$Y$71="Alta",'Mapa de Riesgos'!$AA$71="Menor"),CONCATENATE("R10C",'Mapa de Riesgos'!$O$71),"")</f>
        <v/>
      </c>
      <c r="U25" s="72" t="str">
        <f>IF(AND('Mapa de Riesgos'!$Y$72="Alta",'Mapa de Riesgos'!$AA$72="Menor"),CONCATENATE("R10C",'Mapa de Riesgos'!$O$72),"")</f>
        <v/>
      </c>
      <c r="V25" s="58" t="str">
        <f>IF(AND('Mapa de Riesgos'!$Y$67="Alta",'Mapa de Riesgos'!$AA$67="Moderado"),CONCATENATE("R10C",'Mapa de Riesgos'!$O$67),"")</f>
        <v/>
      </c>
      <c r="W25" s="59" t="str">
        <f>IF(AND('Mapa de Riesgos'!$Y$68="Alta",'Mapa de Riesgos'!$AA$68="Moderado"),CONCATENATE("R10C",'Mapa de Riesgos'!$O$68),"")</f>
        <v/>
      </c>
      <c r="X25" s="59" t="str">
        <f>IF(AND('Mapa de Riesgos'!$Y$69="Alta",'Mapa de Riesgos'!$AA$69="Moderado"),CONCATENATE("R10C",'Mapa de Riesgos'!$O$69),"")</f>
        <v/>
      </c>
      <c r="Y25" s="59" t="str">
        <f>IF(AND('Mapa de Riesgos'!$Y$70="Alta",'Mapa de Riesgos'!$AA$70="Moderado"),CONCATENATE("R10C",'Mapa de Riesgos'!$O$70),"")</f>
        <v/>
      </c>
      <c r="Z25" s="59" t="str">
        <f>IF(AND('Mapa de Riesgos'!$Y$71="Alta",'Mapa de Riesgos'!$AA$71="Moderado"),CONCATENATE("R10C",'Mapa de Riesgos'!$O$71),"")</f>
        <v/>
      </c>
      <c r="AA25" s="60" t="str">
        <f>IF(AND('Mapa de Riesgos'!$Y$72="Alta",'Mapa de Riesgos'!$AA$72="Moderado"),CONCATENATE("R10C",'Mapa de Riesgos'!$O$72),"")</f>
        <v/>
      </c>
      <c r="AB25" s="58" t="str">
        <f>IF(AND('Mapa de Riesgos'!$Y$67="Alta",'Mapa de Riesgos'!$AA$67="Mayor"),CONCATENATE("R10C",'Mapa de Riesgos'!$O$67),"")</f>
        <v/>
      </c>
      <c r="AC25" s="59" t="str">
        <f>IF(AND('Mapa de Riesgos'!$Y$68="Alta",'Mapa de Riesgos'!$AA$68="Mayor"),CONCATENATE("R10C",'Mapa de Riesgos'!$O$68),"")</f>
        <v/>
      </c>
      <c r="AD25" s="59" t="str">
        <f>IF(AND('Mapa de Riesgos'!$Y$69="Alta",'Mapa de Riesgos'!$AA$69="Mayor"),CONCATENATE("R10C",'Mapa de Riesgos'!$O$69),"")</f>
        <v/>
      </c>
      <c r="AE25" s="59" t="str">
        <f>IF(AND('Mapa de Riesgos'!$Y$70="Alta",'Mapa de Riesgos'!$AA$70="Mayor"),CONCATENATE("R10C",'Mapa de Riesgos'!$O$70),"")</f>
        <v/>
      </c>
      <c r="AF25" s="59" t="str">
        <f>IF(AND('Mapa de Riesgos'!$Y$71="Alta",'Mapa de Riesgos'!$AA$71="Mayor"),CONCATENATE("R10C",'Mapa de Riesgos'!$O$71),"")</f>
        <v/>
      </c>
      <c r="AG25" s="60" t="str">
        <f>IF(AND('Mapa de Riesgos'!$Y$72="Alta",'Mapa de Riesgos'!$AA$72="Mayor"),CONCATENATE("R10C",'Mapa de Riesgos'!$O$72),"")</f>
        <v/>
      </c>
      <c r="AH25" s="61" t="str">
        <f>IF(AND('Mapa de Riesgos'!$Y$67="Alta",'Mapa de Riesgos'!$AA$67="Catastrófico"),CONCATENATE("R10C",'Mapa de Riesgos'!$O$67),"")</f>
        <v/>
      </c>
      <c r="AI25" s="62" t="str">
        <f>IF(AND('Mapa de Riesgos'!$Y$68="Alta",'Mapa de Riesgos'!$AA$68="Catastrófico"),CONCATENATE("R10C",'Mapa de Riesgos'!$O$68),"")</f>
        <v/>
      </c>
      <c r="AJ25" s="62" t="str">
        <f>IF(AND('Mapa de Riesgos'!$Y$69="Alta",'Mapa de Riesgos'!$AA$69="Catastrófico"),CONCATENATE("R10C",'Mapa de Riesgos'!$O$69),"")</f>
        <v/>
      </c>
      <c r="AK25" s="62" t="str">
        <f>IF(AND('Mapa de Riesgos'!$Y$70="Alta",'Mapa de Riesgos'!$AA$70="Catastrófico"),CONCATENATE("R10C",'Mapa de Riesgos'!$O$70),"")</f>
        <v/>
      </c>
      <c r="AL25" s="62" t="str">
        <f>IF(AND('Mapa de Riesgos'!$Y$71="Alta",'Mapa de Riesgos'!$AA$71="Catastrófico"),CONCATENATE("R10C",'Mapa de Riesgos'!$O$71),"")</f>
        <v/>
      </c>
      <c r="AM25" s="63" t="str">
        <f>IF(AND('Mapa de Riesgos'!$Y$72="Alta",'Mapa de Riesgos'!$AA$72="Catastrófico"),CONCATENATE("R10C",'Mapa de Riesgos'!$O$72),"")</f>
        <v/>
      </c>
      <c r="AN25" s="83"/>
      <c r="AO25" s="543"/>
      <c r="AP25" s="544"/>
      <c r="AQ25" s="544"/>
      <c r="AR25" s="544"/>
      <c r="AS25" s="544"/>
      <c r="AT25" s="545"/>
      <c r="AU25" s="83"/>
      <c r="AV25" s="83"/>
      <c r="AW25" s="83"/>
      <c r="AX25" s="83"/>
      <c r="AY25" s="83"/>
      <c r="AZ25" s="83"/>
      <c r="BA25" s="83"/>
      <c r="BB25" s="83"/>
      <c r="BC25" s="83"/>
      <c r="BD25" s="83"/>
      <c r="BE25" s="83"/>
      <c r="BF25" s="83"/>
      <c r="BG25" s="83"/>
      <c r="BH25" s="83"/>
      <c r="BI25" s="83"/>
      <c r="BJ25" s="83"/>
      <c r="BK25" s="83"/>
      <c r="BL25" s="83"/>
      <c r="BM25" s="83"/>
      <c r="BN25" s="83"/>
      <c r="BO25" s="83"/>
      <c r="BP25" s="83"/>
      <c r="BQ25" s="83"/>
      <c r="BR25" s="83"/>
      <c r="BS25" s="83"/>
      <c r="BT25" s="83"/>
      <c r="BU25" s="83"/>
      <c r="BV25" s="83"/>
      <c r="BW25" s="83"/>
      <c r="BX25" s="83"/>
    </row>
    <row r="26" spans="1:76" ht="15" customHeight="1">
      <c r="A26" s="83"/>
      <c r="B26" s="451"/>
      <c r="C26" s="451"/>
      <c r="D26" s="452"/>
      <c r="E26" s="546" t="s">
        <v>247</v>
      </c>
      <c r="F26" s="547"/>
      <c r="G26" s="547"/>
      <c r="H26" s="547"/>
      <c r="I26" s="564"/>
      <c r="J26" s="64" t="str">
        <f>IF(AND('Mapa de Riesgos'!$Y$12="Media",'Mapa de Riesgos'!$AA$12="Leve"),CONCATENATE("R1C",'Mapa de Riesgos'!$O$12),"")</f>
        <v/>
      </c>
      <c r="K26" s="65" t="str">
        <f>IF(AND('Mapa de Riesgos'!$Y$14="Media",'Mapa de Riesgos'!$AA$14="Leve"),CONCATENATE("R1C",'Mapa de Riesgos'!$O$14),"")</f>
        <v/>
      </c>
      <c r="L26" s="65" t="str">
        <f>IF(AND('Mapa de Riesgos'!$Y$15="Media",'Mapa de Riesgos'!$AA$15="Leve"),CONCATENATE("R1C",'Mapa de Riesgos'!$O$15),"")</f>
        <v/>
      </c>
      <c r="M26" s="65" t="str">
        <f>IF(AND('Mapa de Riesgos'!$Y$16="Media",'Mapa de Riesgos'!$AA$16="Leve"),CONCATENATE("R1C",'Mapa de Riesgos'!$O$16),"")</f>
        <v/>
      </c>
      <c r="N26" s="65" t="str">
        <f>IF(AND('Mapa de Riesgos'!$Y$17="Media",'Mapa de Riesgos'!$AA$17="Leve"),CONCATENATE("R1C",'Mapa de Riesgos'!$O$17),"")</f>
        <v/>
      </c>
      <c r="O26" s="66" t="str">
        <f>IF(AND('Mapa de Riesgos'!$Y$18="Media",'Mapa de Riesgos'!$AA$18="Leve"),CONCATENATE("R1C",'Mapa de Riesgos'!$O$18),"")</f>
        <v/>
      </c>
      <c r="P26" s="64" t="str">
        <f>IF(AND('Mapa de Riesgos'!$Y$12="Media",'Mapa de Riesgos'!$AA$12="Menor"),CONCATENATE("R1C",'Mapa de Riesgos'!$O$12),"")</f>
        <v/>
      </c>
      <c r="Q26" s="65" t="str">
        <f>IF(AND('Mapa de Riesgos'!$Y$14="Media",'Mapa de Riesgos'!$AA$14="Menor"),CONCATENATE("R1C",'Mapa de Riesgos'!$O$14),"")</f>
        <v/>
      </c>
      <c r="R26" s="65" t="str">
        <f>IF(AND('Mapa de Riesgos'!$Y$15="Media",'Mapa de Riesgos'!$AA$15="Menor"),CONCATENATE("R1C",'Mapa de Riesgos'!$O$15),"")</f>
        <v/>
      </c>
      <c r="S26" s="65" t="str">
        <f>IF(AND('Mapa de Riesgos'!$Y$16="Media",'Mapa de Riesgos'!$AA$16="Menor"),CONCATENATE("R1C",'Mapa de Riesgos'!$O$16),"")</f>
        <v/>
      </c>
      <c r="T26" s="65" t="str">
        <f>IF(AND('Mapa de Riesgos'!$Y$17="Media",'Mapa de Riesgos'!$AA$17="Menor"),CONCATENATE("R1C",'Mapa de Riesgos'!$O$17),"")</f>
        <v/>
      </c>
      <c r="U26" s="66" t="str">
        <f>IF(AND('Mapa de Riesgos'!$Y$18="Media",'Mapa de Riesgos'!$AA$18="Menor"),CONCATENATE("R1C",'Mapa de Riesgos'!$O$18),"")</f>
        <v/>
      </c>
      <c r="V26" s="64" t="str">
        <f>IF(AND('Mapa de Riesgos'!$Y$12="Media",'Mapa de Riesgos'!$AA$12="Moderado"),CONCATENATE("R1C",'Mapa de Riesgos'!$O$12),"")</f>
        <v/>
      </c>
      <c r="W26" s="65" t="str">
        <f>IF(AND('Mapa de Riesgos'!$Y$14="Media",'Mapa de Riesgos'!$AA$14="Moderado"),CONCATENATE("R1C",'Mapa de Riesgos'!$O$14),"")</f>
        <v/>
      </c>
      <c r="X26" s="65" t="str">
        <f>IF(AND('Mapa de Riesgos'!$Y$15="Media",'Mapa de Riesgos'!$AA$15="Moderado"),CONCATENATE("R1C",'Mapa de Riesgos'!$O$15),"")</f>
        <v/>
      </c>
      <c r="Y26" s="65" t="str">
        <f>IF(AND('Mapa de Riesgos'!$Y$16="Media",'Mapa de Riesgos'!$AA$16="Moderado"),CONCATENATE("R1C",'Mapa de Riesgos'!$O$16),"")</f>
        <v/>
      </c>
      <c r="Z26" s="65" t="str">
        <f>IF(AND('Mapa de Riesgos'!$Y$17="Media",'Mapa de Riesgos'!$AA$17="Moderado"),CONCATENATE("R1C",'Mapa de Riesgos'!$O$17),"")</f>
        <v/>
      </c>
      <c r="AA26" s="66" t="str">
        <f>IF(AND('Mapa de Riesgos'!$Y$18="Media",'Mapa de Riesgos'!$AA$18="Moderado"),CONCATENATE("R1C",'Mapa de Riesgos'!$O$18),"")</f>
        <v/>
      </c>
      <c r="AB26" s="46" t="str">
        <f>IF(AND('Mapa de Riesgos'!$Y$12="Media",'Mapa de Riesgos'!$AA$12="Mayor"),CONCATENATE("R1C",'Mapa de Riesgos'!$O$12),"")</f>
        <v/>
      </c>
      <c r="AC26" s="47" t="str">
        <f>IF(AND('Mapa de Riesgos'!$Y$14="Media",'Mapa de Riesgos'!$AA$14="Mayor"),CONCATENATE("R1C",'Mapa de Riesgos'!$O$14),"")</f>
        <v/>
      </c>
      <c r="AD26" s="47" t="str">
        <f>IF(AND('Mapa de Riesgos'!$Y$15="Media",'Mapa de Riesgos'!$AA$15="Mayor"),CONCATENATE("R1C",'Mapa de Riesgos'!$O$15),"")</f>
        <v/>
      </c>
      <c r="AE26" s="47" t="str">
        <f>IF(AND('Mapa de Riesgos'!$Y$16="Media",'Mapa de Riesgos'!$AA$16="Mayor"),CONCATENATE("R1C",'Mapa de Riesgos'!$O$16),"")</f>
        <v/>
      </c>
      <c r="AF26" s="47" t="str">
        <f>IF(AND('Mapa de Riesgos'!$Y$17="Media",'Mapa de Riesgos'!$AA$17="Mayor"),CONCATENATE("R1C",'Mapa de Riesgos'!$O$17),"")</f>
        <v/>
      </c>
      <c r="AG26" s="48" t="str">
        <f>IF(AND('Mapa de Riesgos'!$Y$18="Media",'Mapa de Riesgos'!$AA$18="Mayor"),CONCATENATE("R1C",'Mapa de Riesgos'!$O$18),"")</f>
        <v/>
      </c>
      <c r="AH26" s="49" t="str">
        <f>IF(AND('Mapa de Riesgos'!$Y$12="Media",'Mapa de Riesgos'!$AA$12="Catastrófico"),CONCATENATE("R1C",'Mapa de Riesgos'!$O$12),"")</f>
        <v/>
      </c>
      <c r="AI26" s="50" t="str">
        <f>IF(AND('Mapa de Riesgos'!$Y$14="Media",'Mapa de Riesgos'!$AA$14="Catastrófico"),CONCATENATE("R1C",'Mapa de Riesgos'!$O$14),"")</f>
        <v/>
      </c>
      <c r="AJ26" s="50" t="str">
        <f>IF(AND('Mapa de Riesgos'!$Y$15="Media",'Mapa de Riesgos'!$AA$15="Catastrófico"),CONCATENATE("R1C",'Mapa de Riesgos'!$O$15),"")</f>
        <v/>
      </c>
      <c r="AK26" s="50" t="str">
        <f>IF(AND('Mapa de Riesgos'!$Y$16="Media",'Mapa de Riesgos'!$AA$16="Catastrófico"),CONCATENATE("R1C",'Mapa de Riesgos'!$O$16),"")</f>
        <v/>
      </c>
      <c r="AL26" s="50" t="str">
        <f>IF(AND('Mapa de Riesgos'!$Y$17="Media",'Mapa de Riesgos'!$AA$17="Catastrófico"),CONCATENATE("R1C",'Mapa de Riesgos'!$O$17),"")</f>
        <v/>
      </c>
      <c r="AM26" s="51" t="str">
        <f>IF(AND('Mapa de Riesgos'!$Y$18="Media",'Mapa de Riesgos'!$AA$18="Catastrófico"),CONCATENATE("R1C",'Mapa de Riesgos'!$O$18),"")</f>
        <v/>
      </c>
      <c r="AN26" s="83"/>
      <c r="AO26" s="576" t="s">
        <v>248</v>
      </c>
      <c r="AP26" s="577"/>
      <c r="AQ26" s="577"/>
      <c r="AR26" s="577"/>
      <c r="AS26" s="577"/>
      <c r="AT26" s="578"/>
      <c r="AU26" s="83"/>
      <c r="AV26" s="83"/>
      <c r="AW26" s="83"/>
      <c r="AX26" s="83"/>
      <c r="AY26" s="83"/>
      <c r="AZ26" s="83"/>
      <c r="BA26" s="83"/>
      <c r="BB26" s="83"/>
      <c r="BC26" s="83"/>
      <c r="BD26" s="83"/>
      <c r="BE26" s="83"/>
      <c r="BF26" s="83"/>
      <c r="BG26" s="83"/>
      <c r="BH26" s="83"/>
      <c r="BI26" s="83"/>
      <c r="BJ26" s="83"/>
      <c r="BK26" s="83"/>
      <c r="BL26" s="83"/>
      <c r="BM26" s="83"/>
      <c r="BN26" s="83"/>
      <c r="BO26" s="83"/>
      <c r="BP26" s="83"/>
      <c r="BQ26" s="83"/>
      <c r="BR26" s="83"/>
      <c r="BS26" s="83"/>
      <c r="BT26" s="83"/>
      <c r="BU26" s="83"/>
      <c r="BV26" s="83"/>
      <c r="BW26" s="83"/>
      <c r="BX26" s="83"/>
    </row>
    <row r="27" spans="1:76" ht="15" customHeight="1">
      <c r="A27" s="83"/>
      <c r="B27" s="451"/>
      <c r="C27" s="451"/>
      <c r="D27" s="452"/>
      <c r="E27" s="548"/>
      <c r="F27" s="549"/>
      <c r="G27" s="549"/>
      <c r="H27" s="549"/>
      <c r="I27" s="565"/>
      <c r="J27" s="67" t="str">
        <f>IF(AND('Mapa de Riesgos'!$Y$19="Media",'Mapa de Riesgos'!$AA$19="Leve"),CONCATENATE("R2C",'Mapa de Riesgos'!$O$19),"")</f>
        <v/>
      </c>
      <c r="K27" s="68" t="str">
        <f>IF(AND('Mapa de Riesgos'!$Y$20="Media",'Mapa de Riesgos'!$AA$20="Leve"),CONCATENATE("R2C",'Mapa de Riesgos'!$O$20),"")</f>
        <v/>
      </c>
      <c r="L27" s="68" t="str">
        <f>IF(AND('Mapa de Riesgos'!$Y$21="Media",'Mapa de Riesgos'!$AA$21="Leve"),CONCATENATE("R2C",'Mapa de Riesgos'!$O$21),"")</f>
        <v/>
      </c>
      <c r="M27" s="68" t="str">
        <f>IF(AND('Mapa de Riesgos'!$Y$22="Media",'Mapa de Riesgos'!$AA$22="Leve"),CONCATENATE("R2C",'Mapa de Riesgos'!$O$22),"")</f>
        <v/>
      </c>
      <c r="N27" s="68" t="str">
        <f>IF(AND('Mapa de Riesgos'!$Y$23="Media",'Mapa de Riesgos'!$AA$23="Leve"),CONCATENATE("R2C",'Mapa de Riesgos'!$O$23),"")</f>
        <v/>
      </c>
      <c r="O27" s="69" t="str">
        <f>IF(AND('Mapa de Riesgos'!$Y$24="Media",'Mapa de Riesgos'!$AA$24="Leve"),CONCATENATE("R2C",'Mapa de Riesgos'!$O$24),"")</f>
        <v/>
      </c>
      <c r="P27" s="67" t="str">
        <f>IF(AND('Mapa de Riesgos'!$Y$19="Media",'Mapa de Riesgos'!$AA$19="Menor"),CONCATENATE("R2C",'Mapa de Riesgos'!$O$19),"")</f>
        <v/>
      </c>
      <c r="Q27" s="68" t="str">
        <f>IF(AND('Mapa de Riesgos'!$Y$20="Media",'Mapa de Riesgos'!$AA$20="Menor"),CONCATENATE("R2C",'Mapa de Riesgos'!$O$20),"")</f>
        <v/>
      </c>
      <c r="R27" s="68" t="str">
        <f>IF(AND('Mapa de Riesgos'!$Y$21="Media",'Mapa de Riesgos'!$AA$21="Menor"),CONCATENATE("R2C",'Mapa de Riesgos'!$O$21),"")</f>
        <v/>
      </c>
      <c r="S27" s="68" t="str">
        <f>IF(AND('Mapa de Riesgos'!$Y$22="Media",'Mapa de Riesgos'!$AA$22="Menor"),CONCATENATE("R2C",'Mapa de Riesgos'!$O$22),"")</f>
        <v/>
      </c>
      <c r="T27" s="68" t="str">
        <f>IF(AND('Mapa de Riesgos'!$Y$23="Media",'Mapa de Riesgos'!$AA$23="Menor"),CONCATENATE("R2C",'Mapa de Riesgos'!$O$23),"")</f>
        <v/>
      </c>
      <c r="U27" s="69" t="str">
        <f>IF(AND('Mapa de Riesgos'!$Y$24="Media",'Mapa de Riesgos'!$AA$24="Menor"),CONCATENATE("R2C",'Mapa de Riesgos'!$O$24),"")</f>
        <v/>
      </c>
      <c r="V27" s="67" t="str">
        <f>IF(AND('Mapa de Riesgos'!$Y$19="Media",'Mapa de Riesgos'!$AA$19="Moderado"),CONCATENATE("R2C",'Mapa de Riesgos'!$O$19),"")</f>
        <v/>
      </c>
      <c r="W27" s="68" t="str">
        <f>IF(AND('Mapa de Riesgos'!$Y$20="Media",'Mapa de Riesgos'!$AA$20="Moderado"),CONCATENATE("R2C",'Mapa de Riesgos'!$O$20),"")</f>
        <v/>
      </c>
      <c r="X27" s="68" t="str">
        <f>IF(AND('Mapa de Riesgos'!$Y$21="Media",'Mapa de Riesgos'!$AA$21="Moderado"),CONCATENATE("R2C",'Mapa de Riesgos'!$O$21),"")</f>
        <v/>
      </c>
      <c r="Y27" s="68" t="str">
        <f>IF(AND('Mapa de Riesgos'!$Y$22="Media",'Mapa de Riesgos'!$AA$22="Moderado"),CONCATENATE("R2C",'Mapa de Riesgos'!$O$22),"")</f>
        <v/>
      </c>
      <c r="Z27" s="68" t="str">
        <f>IF(AND('Mapa de Riesgos'!$Y$23="Media",'Mapa de Riesgos'!$AA$23="Moderado"),CONCATENATE("R2C",'Mapa de Riesgos'!$O$23),"")</f>
        <v/>
      </c>
      <c r="AA27" s="69" t="str">
        <f>IF(AND('Mapa de Riesgos'!$Y$24="Media",'Mapa de Riesgos'!$AA$24="Moderado"),CONCATENATE("R2C",'Mapa de Riesgos'!$O$24),"")</f>
        <v/>
      </c>
      <c r="AB27" s="52" t="str">
        <f>IF(AND('Mapa de Riesgos'!$Y$19="Media",'Mapa de Riesgos'!$AA$19="Mayor"),CONCATENATE("R2C",'Mapa de Riesgos'!$O$19),"")</f>
        <v/>
      </c>
      <c r="AC27" s="53" t="str">
        <f>IF(AND('Mapa de Riesgos'!$Y$20="Media",'Mapa de Riesgos'!$AA$20="Mayor"),CONCATENATE("R2C",'Mapa de Riesgos'!$O$20),"")</f>
        <v/>
      </c>
      <c r="AD27" s="53" t="str">
        <f>IF(AND('Mapa de Riesgos'!$Y$21="Media",'Mapa de Riesgos'!$AA$21="Mayor"),CONCATENATE("R2C",'Mapa de Riesgos'!$O$21),"")</f>
        <v/>
      </c>
      <c r="AE27" s="53" t="str">
        <f>IF(AND('Mapa de Riesgos'!$Y$22="Media",'Mapa de Riesgos'!$AA$22="Mayor"),CONCATENATE("R2C",'Mapa de Riesgos'!$O$22),"")</f>
        <v/>
      </c>
      <c r="AF27" s="53" t="str">
        <f>IF(AND('Mapa de Riesgos'!$Y$23="Media",'Mapa de Riesgos'!$AA$23="Mayor"),CONCATENATE("R2C",'Mapa de Riesgos'!$O$23),"")</f>
        <v/>
      </c>
      <c r="AG27" s="54" t="str">
        <f>IF(AND('Mapa de Riesgos'!$Y$24="Media",'Mapa de Riesgos'!$AA$24="Mayor"),CONCATENATE("R2C",'Mapa de Riesgos'!$O$24),"")</f>
        <v/>
      </c>
      <c r="AH27" s="55" t="str">
        <f>IF(AND('Mapa de Riesgos'!$Y$19="Media",'Mapa de Riesgos'!$AA$19="Catastrófico"),CONCATENATE("R2C",'Mapa de Riesgos'!$O$19),"")</f>
        <v/>
      </c>
      <c r="AI27" s="56" t="str">
        <f>IF(AND('Mapa de Riesgos'!$Y$20="Media",'Mapa de Riesgos'!$AA$20="Catastrófico"),CONCATENATE("R2C",'Mapa de Riesgos'!$O$20),"")</f>
        <v/>
      </c>
      <c r="AJ27" s="56" t="str">
        <f>IF(AND('Mapa de Riesgos'!$Y$21="Media",'Mapa de Riesgos'!$AA$21="Catastrófico"),CONCATENATE("R2C",'Mapa de Riesgos'!$O$21),"")</f>
        <v/>
      </c>
      <c r="AK27" s="56" t="str">
        <f>IF(AND('Mapa de Riesgos'!$Y$22="Media",'Mapa de Riesgos'!$AA$22="Catastrófico"),CONCATENATE("R2C",'Mapa de Riesgos'!$O$22),"")</f>
        <v/>
      </c>
      <c r="AL27" s="56" t="str">
        <f>IF(AND('Mapa de Riesgos'!$Y$23="Media",'Mapa de Riesgos'!$AA$23="Catastrófico"),CONCATENATE("R2C",'Mapa de Riesgos'!$O$23),"")</f>
        <v/>
      </c>
      <c r="AM27" s="57" t="str">
        <f>IF(AND('Mapa de Riesgos'!$Y$24="Media",'Mapa de Riesgos'!$AA$24="Catastrófico"),CONCATENATE("R2C",'Mapa de Riesgos'!$O$24),"")</f>
        <v/>
      </c>
      <c r="AN27" s="83"/>
      <c r="AO27" s="579"/>
      <c r="AP27" s="580"/>
      <c r="AQ27" s="580"/>
      <c r="AR27" s="580"/>
      <c r="AS27" s="580"/>
      <c r="AT27" s="581"/>
      <c r="AU27" s="83"/>
      <c r="AV27" s="83"/>
      <c r="AW27" s="83"/>
      <c r="AX27" s="83"/>
      <c r="AY27" s="83"/>
      <c r="AZ27" s="83"/>
      <c r="BA27" s="83"/>
      <c r="BB27" s="83"/>
      <c r="BC27" s="83"/>
      <c r="BD27" s="83"/>
      <c r="BE27" s="83"/>
      <c r="BF27" s="83"/>
      <c r="BG27" s="83"/>
      <c r="BH27" s="83"/>
      <c r="BI27" s="83"/>
      <c r="BJ27" s="83"/>
      <c r="BK27" s="83"/>
      <c r="BL27" s="83"/>
      <c r="BM27" s="83"/>
      <c r="BN27" s="83"/>
      <c r="BO27" s="83"/>
      <c r="BP27" s="83"/>
      <c r="BQ27" s="83"/>
      <c r="BR27" s="83"/>
      <c r="BS27" s="83"/>
      <c r="BT27" s="83"/>
      <c r="BU27" s="83"/>
      <c r="BV27" s="83"/>
      <c r="BW27" s="83"/>
      <c r="BX27" s="83"/>
    </row>
    <row r="28" spans="1:76" ht="15" customHeight="1">
      <c r="A28" s="83"/>
      <c r="B28" s="451"/>
      <c r="C28" s="451"/>
      <c r="D28" s="452"/>
      <c r="E28" s="550"/>
      <c r="F28" s="549"/>
      <c r="G28" s="549"/>
      <c r="H28" s="549"/>
      <c r="I28" s="565"/>
      <c r="J28" s="67" t="str">
        <f>IF(AND('Mapa de Riesgos'!$Y$25="Media",'Mapa de Riesgos'!$AA$25="Leve"),CONCATENATE("R3C",'Mapa de Riesgos'!$O$25),"")</f>
        <v/>
      </c>
      <c r="K28" s="68" t="str">
        <f>IF(AND('Mapa de Riesgos'!$Y$26="Media",'Mapa de Riesgos'!$AA$26="Leve"),CONCATENATE("R3C",'Mapa de Riesgos'!$O$26),"")</f>
        <v/>
      </c>
      <c r="L28" s="68" t="str">
        <f>IF(AND('Mapa de Riesgos'!$Y$27="Media",'Mapa de Riesgos'!$AA$27="Leve"),CONCATENATE("R3C",'Mapa de Riesgos'!$O$27),"")</f>
        <v/>
      </c>
      <c r="M28" s="68" t="str">
        <f>IF(AND('Mapa de Riesgos'!$Y$28="Media",'Mapa de Riesgos'!$AA$28="Leve"),CONCATENATE("R3C",'Mapa de Riesgos'!$O$28),"")</f>
        <v/>
      </c>
      <c r="N28" s="68" t="str">
        <f>IF(AND('Mapa de Riesgos'!$Y$29="Media",'Mapa de Riesgos'!$AA$29="Leve"),CONCATENATE("R3C",'Mapa de Riesgos'!$O$29),"")</f>
        <v/>
      </c>
      <c r="O28" s="69" t="str">
        <f>IF(AND('Mapa de Riesgos'!$Y$30="Media",'Mapa de Riesgos'!$AA$30="Leve"),CONCATENATE("R3C",'Mapa de Riesgos'!$O$30),"")</f>
        <v/>
      </c>
      <c r="P28" s="67" t="str">
        <f>IF(AND('Mapa de Riesgos'!$Y$25="Media",'Mapa de Riesgos'!$AA$25="Menor"),CONCATENATE("R3C",'Mapa de Riesgos'!$O$25),"")</f>
        <v/>
      </c>
      <c r="Q28" s="68" t="str">
        <f>IF(AND('Mapa de Riesgos'!$Y$26="Media",'Mapa de Riesgos'!$AA$26="Menor"),CONCATENATE("R3C",'Mapa de Riesgos'!$O$26),"")</f>
        <v/>
      </c>
      <c r="R28" s="68" t="str">
        <f>IF(AND('Mapa de Riesgos'!$Y$27="Media",'Mapa de Riesgos'!$AA$27="Menor"),CONCATENATE("R3C",'Mapa de Riesgos'!$O$27),"")</f>
        <v/>
      </c>
      <c r="S28" s="68" t="str">
        <f>IF(AND('Mapa de Riesgos'!$Y$28="Media",'Mapa de Riesgos'!$AA$28="Menor"),CONCATENATE("R3C",'Mapa de Riesgos'!$O$28),"")</f>
        <v/>
      </c>
      <c r="T28" s="68" t="str">
        <f>IF(AND('Mapa de Riesgos'!$Y$29="Media",'Mapa de Riesgos'!$AA$29="Menor"),CONCATENATE("R3C",'Mapa de Riesgos'!$O$29),"")</f>
        <v/>
      </c>
      <c r="U28" s="69" t="str">
        <f>IF(AND('Mapa de Riesgos'!$Y$30="Media",'Mapa de Riesgos'!$AA$30="Menor"),CONCATENATE("R3C",'Mapa de Riesgos'!$O$30),"")</f>
        <v/>
      </c>
      <c r="V28" s="67" t="str">
        <f>IF(AND('Mapa de Riesgos'!$Y$25="Media",'Mapa de Riesgos'!$AA$25="Moderado"),CONCATENATE("R3C",'Mapa de Riesgos'!$O$25),"")</f>
        <v/>
      </c>
      <c r="W28" s="68" t="str">
        <f>IF(AND('Mapa de Riesgos'!$Y$26="Media",'Mapa de Riesgos'!$AA$26="Moderado"),CONCATENATE("R3C",'Mapa de Riesgos'!$O$26),"")</f>
        <v/>
      </c>
      <c r="X28" s="68" t="str">
        <f>IF(AND('Mapa de Riesgos'!$Y$27="Media",'Mapa de Riesgos'!$AA$27="Moderado"),CONCATENATE("R3C",'Mapa de Riesgos'!$O$27),"")</f>
        <v/>
      </c>
      <c r="Y28" s="68" t="str">
        <f>IF(AND('Mapa de Riesgos'!$Y$28="Media",'Mapa de Riesgos'!$AA$28="Moderado"),CONCATENATE("R3C",'Mapa de Riesgos'!$O$28),"")</f>
        <v/>
      </c>
      <c r="Z28" s="68" t="str">
        <f>IF(AND('Mapa de Riesgos'!$Y$29="Media",'Mapa de Riesgos'!$AA$29="Moderado"),CONCATENATE("R3C",'Mapa de Riesgos'!$O$29),"")</f>
        <v/>
      </c>
      <c r="AA28" s="69" t="str">
        <f>IF(AND('Mapa de Riesgos'!$Y$30="Media",'Mapa de Riesgos'!$AA$30="Moderado"),CONCATENATE("R3C",'Mapa de Riesgos'!$O$30),"")</f>
        <v/>
      </c>
      <c r="AB28" s="52" t="str">
        <f>IF(AND('Mapa de Riesgos'!$Y$25="Media",'Mapa de Riesgos'!$AA$25="Mayor"),CONCATENATE("R3C",'Mapa de Riesgos'!$O$25),"")</f>
        <v/>
      </c>
      <c r="AC28" s="53" t="str">
        <f>IF(AND('Mapa de Riesgos'!$Y$26="Media",'Mapa de Riesgos'!$AA$26="Mayor"),CONCATENATE("R3C",'Mapa de Riesgos'!$O$26),"")</f>
        <v/>
      </c>
      <c r="AD28" s="53" t="str">
        <f>IF(AND('Mapa de Riesgos'!$Y$27="Media",'Mapa de Riesgos'!$AA$27="Mayor"),CONCATENATE("R3C",'Mapa de Riesgos'!$O$27),"")</f>
        <v/>
      </c>
      <c r="AE28" s="53" t="str">
        <f>IF(AND('Mapa de Riesgos'!$Y$28="Media",'Mapa de Riesgos'!$AA$28="Mayor"),CONCATENATE("R3C",'Mapa de Riesgos'!$O$28),"")</f>
        <v/>
      </c>
      <c r="AF28" s="53" t="str">
        <f>IF(AND('Mapa de Riesgos'!$Y$29="Media",'Mapa de Riesgos'!$AA$29="Mayor"),CONCATENATE("R3C",'Mapa de Riesgos'!$O$29),"")</f>
        <v/>
      </c>
      <c r="AG28" s="54" t="str">
        <f>IF(AND('Mapa de Riesgos'!$Y$30="Media",'Mapa de Riesgos'!$AA$30="Mayor"),CONCATENATE("R3C",'Mapa de Riesgos'!$O$30),"")</f>
        <v/>
      </c>
      <c r="AH28" s="55" t="str">
        <f>IF(AND('Mapa de Riesgos'!$Y$25="Media",'Mapa de Riesgos'!$AA$25="Catastrófico"),CONCATENATE("R3C",'Mapa de Riesgos'!$O$25),"")</f>
        <v/>
      </c>
      <c r="AI28" s="56" t="str">
        <f>IF(AND('Mapa de Riesgos'!$Y$26="Media",'Mapa de Riesgos'!$AA$26="Catastrófico"),CONCATENATE("R3C",'Mapa de Riesgos'!$O$26),"")</f>
        <v/>
      </c>
      <c r="AJ28" s="56" t="str">
        <f>IF(AND('Mapa de Riesgos'!$Y$27="Media",'Mapa de Riesgos'!$AA$27="Catastrófico"),CONCATENATE("R3C",'Mapa de Riesgos'!$O$27),"")</f>
        <v/>
      </c>
      <c r="AK28" s="56" t="str">
        <f>IF(AND('Mapa de Riesgos'!$Y$28="Media",'Mapa de Riesgos'!$AA$28="Catastrófico"),CONCATENATE("R3C",'Mapa de Riesgos'!$O$28),"")</f>
        <v/>
      </c>
      <c r="AL28" s="56" t="str">
        <f>IF(AND('Mapa de Riesgos'!$Y$29="Media",'Mapa de Riesgos'!$AA$29="Catastrófico"),CONCATENATE("R3C",'Mapa de Riesgos'!$O$29),"")</f>
        <v/>
      </c>
      <c r="AM28" s="57" t="str">
        <f>IF(AND('Mapa de Riesgos'!$Y$30="Media",'Mapa de Riesgos'!$AA$30="Catastrófico"),CONCATENATE("R3C",'Mapa de Riesgos'!$O$30),"")</f>
        <v/>
      </c>
      <c r="AN28" s="83"/>
      <c r="AO28" s="579"/>
      <c r="AP28" s="580"/>
      <c r="AQ28" s="580"/>
      <c r="AR28" s="580"/>
      <c r="AS28" s="580"/>
      <c r="AT28" s="581"/>
      <c r="AU28" s="83"/>
      <c r="AV28" s="83"/>
      <c r="AW28" s="83"/>
      <c r="AX28" s="83"/>
      <c r="AY28" s="83"/>
      <c r="AZ28" s="83"/>
      <c r="BA28" s="83"/>
      <c r="BB28" s="83"/>
      <c r="BC28" s="83"/>
      <c r="BD28" s="83"/>
      <c r="BE28" s="83"/>
      <c r="BF28" s="83"/>
      <c r="BG28" s="83"/>
      <c r="BH28" s="83"/>
      <c r="BI28" s="83"/>
      <c r="BJ28" s="83"/>
      <c r="BK28" s="83"/>
      <c r="BL28" s="83"/>
      <c r="BM28" s="83"/>
      <c r="BN28" s="83"/>
      <c r="BO28" s="83"/>
      <c r="BP28" s="83"/>
      <c r="BQ28" s="83"/>
      <c r="BR28" s="83"/>
      <c r="BS28" s="83"/>
      <c r="BT28" s="83"/>
      <c r="BU28" s="83"/>
      <c r="BV28" s="83"/>
      <c r="BW28" s="83"/>
      <c r="BX28" s="83"/>
    </row>
    <row r="29" spans="1:76" ht="15" customHeight="1">
      <c r="A29" s="83"/>
      <c r="B29" s="451"/>
      <c r="C29" s="451"/>
      <c r="D29" s="452"/>
      <c r="E29" s="550"/>
      <c r="F29" s="549"/>
      <c r="G29" s="549"/>
      <c r="H29" s="549"/>
      <c r="I29" s="565"/>
      <c r="J29" s="67" t="str">
        <f>IF(AND('Mapa de Riesgos'!$Y$31="Media",'Mapa de Riesgos'!$AA$31="Leve"),CONCATENATE("R4C",'Mapa de Riesgos'!$O$31),"")</f>
        <v/>
      </c>
      <c r="K29" s="68" t="str">
        <f>IF(AND('Mapa de Riesgos'!$Y$32="Media",'Mapa de Riesgos'!$AA$32="Leve"),CONCATENATE("R4C",'Mapa de Riesgos'!$O$32),"")</f>
        <v/>
      </c>
      <c r="L29" s="68" t="str">
        <f>IF(AND('Mapa de Riesgos'!$Y$33="Media",'Mapa de Riesgos'!$AA$33="Leve"),CONCATENATE("R4C",'Mapa de Riesgos'!$O$33),"")</f>
        <v/>
      </c>
      <c r="M29" s="68" t="str">
        <f>IF(AND('Mapa de Riesgos'!$Y$34="Media",'Mapa de Riesgos'!$AA$34="Leve"),CONCATENATE("R4C",'Mapa de Riesgos'!$O$34),"")</f>
        <v/>
      </c>
      <c r="N29" s="68" t="str">
        <f>IF(AND('Mapa de Riesgos'!$Y$35="Media",'Mapa de Riesgos'!$AA$35="Leve"),CONCATENATE("R4C",'Mapa de Riesgos'!$O$35),"")</f>
        <v/>
      </c>
      <c r="O29" s="69" t="str">
        <f>IF(AND('Mapa de Riesgos'!$Y$36="Media",'Mapa de Riesgos'!$AA$36="Leve"),CONCATENATE("R4C",'Mapa de Riesgos'!$O$36),"")</f>
        <v/>
      </c>
      <c r="P29" s="67" t="str">
        <f>IF(AND('Mapa de Riesgos'!$Y$31="Media",'Mapa de Riesgos'!$AA$31="Menor"),CONCATENATE("R4C",'Mapa de Riesgos'!$O$31),"")</f>
        <v/>
      </c>
      <c r="Q29" s="68" t="str">
        <f>IF(AND('Mapa de Riesgos'!$Y$32="Media",'Mapa de Riesgos'!$AA$32="Menor"),CONCATENATE("R4C",'Mapa de Riesgos'!$O$32),"")</f>
        <v/>
      </c>
      <c r="R29" s="68" t="str">
        <f>IF(AND('Mapa de Riesgos'!$Y$33="Media",'Mapa de Riesgos'!$AA$33="Menor"),CONCATENATE("R4C",'Mapa de Riesgos'!$O$33),"")</f>
        <v/>
      </c>
      <c r="S29" s="68" t="str">
        <f>IF(AND('Mapa de Riesgos'!$Y$34="Media",'Mapa de Riesgos'!$AA$34="Menor"),CONCATENATE("R4C",'Mapa de Riesgos'!$O$34),"")</f>
        <v/>
      </c>
      <c r="T29" s="68" t="str">
        <f>IF(AND('Mapa de Riesgos'!$Y$35="Media",'Mapa de Riesgos'!$AA$35="Menor"),CONCATENATE("R4C",'Mapa de Riesgos'!$O$35),"")</f>
        <v/>
      </c>
      <c r="U29" s="69" t="str">
        <f>IF(AND('Mapa de Riesgos'!$Y$36="Media",'Mapa de Riesgos'!$AA$36="Menor"),CONCATENATE("R4C",'Mapa de Riesgos'!$O$36),"")</f>
        <v/>
      </c>
      <c r="V29" s="67" t="str">
        <f>IF(AND('Mapa de Riesgos'!$Y$31="Media",'Mapa de Riesgos'!$AA$31="Moderado"),CONCATENATE("R4C",'Mapa de Riesgos'!$O$31),"")</f>
        <v/>
      </c>
      <c r="W29" s="68" t="str">
        <f>IF(AND('Mapa de Riesgos'!$Y$32="Media",'Mapa de Riesgos'!$AA$32="Moderado"),CONCATENATE("R4C",'Mapa de Riesgos'!$O$32),"")</f>
        <v/>
      </c>
      <c r="X29" s="68" t="str">
        <f>IF(AND('Mapa de Riesgos'!$Y$33="Media",'Mapa de Riesgos'!$AA$33="Moderado"),CONCATENATE("R4C",'Mapa de Riesgos'!$O$33),"")</f>
        <v/>
      </c>
      <c r="Y29" s="68" t="str">
        <f>IF(AND('Mapa de Riesgos'!$Y$34="Media",'Mapa de Riesgos'!$AA$34="Moderado"),CONCATENATE("R4C",'Mapa de Riesgos'!$O$34),"")</f>
        <v/>
      </c>
      <c r="Z29" s="68" t="str">
        <f>IF(AND('Mapa de Riesgos'!$Y$35="Media",'Mapa de Riesgos'!$AA$35="Moderado"),CONCATENATE("R4C",'Mapa de Riesgos'!$O$35),"")</f>
        <v/>
      </c>
      <c r="AA29" s="69" t="str">
        <f>IF(AND('Mapa de Riesgos'!$Y$36="Media",'Mapa de Riesgos'!$AA$36="Moderado"),CONCATENATE("R4C",'Mapa de Riesgos'!$O$36),"")</f>
        <v/>
      </c>
      <c r="AB29" s="52" t="str">
        <f>IF(AND('Mapa de Riesgos'!$Y$31="Media",'Mapa de Riesgos'!$AA$31="Mayor"),CONCATENATE("R4C",'Mapa de Riesgos'!$O$31),"")</f>
        <v/>
      </c>
      <c r="AC29" s="53" t="str">
        <f>IF(AND('Mapa de Riesgos'!$Y$32="Media",'Mapa de Riesgos'!$AA$32="Mayor"),CONCATENATE("R4C",'Mapa de Riesgos'!$O$32),"")</f>
        <v/>
      </c>
      <c r="AD29" s="53" t="str">
        <f>IF(AND('Mapa de Riesgos'!$Y$33="Media",'Mapa de Riesgos'!$AA$33="Mayor"),CONCATENATE("R4C",'Mapa de Riesgos'!$O$33),"")</f>
        <v/>
      </c>
      <c r="AE29" s="53" t="str">
        <f>IF(AND('Mapa de Riesgos'!$Y$34="Media",'Mapa de Riesgos'!$AA$34="Mayor"),CONCATENATE("R4C",'Mapa de Riesgos'!$O$34),"")</f>
        <v/>
      </c>
      <c r="AF29" s="53" t="str">
        <f>IF(AND('Mapa de Riesgos'!$Y$35="Media",'Mapa de Riesgos'!$AA$35="Mayor"),CONCATENATE("R4C",'Mapa de Riesgos'!$O$35),"")</f>
        <v/>
      </c>
      <c r="AG29" s="54" t="str">
        <f>IF(AND('Mapa de Riesgos'!$Y$36="Media",'Mapa de Riesgos'!$AA$36="Mayor"),CONCATENATE("R4C",'Mapa de Riesgos'!$O$36),"")</f>
        <v/>
      </c>
      <c r="AH29" s="55" t="str">
        <f>IF(AND('Mapa de Riesgos'!$Y$31="Media",'Mapa de Riesgos'!$AA$31="Catastrófico"),CONCATENATE("R4C",'Mapa de Riesgos'!$O$31),"")</f>
        <v/>
      </c>
      <c r="AI29" s="56" t="str">
        <f>IF(AND('Mapa de Riesgos'!$Y$32="Media",'Mapa de Riesgos'!$AA$32="Catastrófico"),CONCATENATE("R4C",'Mapa de Riesgos'!$O$32),"")</f>
        <v/>
      </c>
      <c r="AJ29" s="56" t="str">
        <f>IF(AND('Mapa de Riesgos'!$Y$33="Media",'Mapa de Riesgos'!$AA$33="Catastrófico"),CONCATENATE("R4C",'Mapa de Riesgos'!$O$33),"")</f>
        <v/>
      </c>
      <c r="AK29" s="56" t="str">
        <f>IF(AND('Mapa de Riesgos'!$Y$34="Media",'Mapa de Riesgos'!$AA$34="Catastrófico"),CONCATENATE("R4C",'Mapa de Riesgos'!$O$34),"")</f>
        <v/>
      </c>
      <c r="AL29" s="56" t="str">
        <f>IF(AND('Mapa de Riesgos'!$Y$35="Media",'Mapa de Riesgos'!$AA$35="Catastrófico"),CONCATENATE("R4C",'Mapa de Riesgos'!$O$35),"")</f>
        <v/>
      </c>
      <c r="AM29" s="57" t="str">
        <f>IF(AND('Mapa de Riesgos'!$Y$36="Media",'Mapa de Riesgos'!$AA$36="Catastrófico"),CONCATENATE("R4C",'Mapa de Riesgos'!$O$36),"")</f>
        <v/>
      </c>
      <c r="AN29" s="83"/>
      <c r="AO29" s="579"/>
      <c r="AP29" s="580"/>
      <c r="AQ29" s="580"/>
      <c r="AR29" s="580"/>
      <c r="AS29" s="580"/>
      <c r="AT29" s="581"/>
      <c r="AU29" s="83"/>
      <c r="AV29" s="83"/>
      <c r="AW29" s="83"/>
      <c r="AX29" s="83"/>
      <c r="AY29" s="83"/>
      <c r="AZ29" s="83"/>
      <c r="BA29" s="83"/>
      <c r="BB29" s="83"/>
      <c r="BC29" s="83"/>
      <c r="BD29" s="83"/>
      <c r="BE29" s="83"/>
      <c r="BF29" s="83"/>
      <c r="BG29" s="83"/>
      <c r="BH29" s="83"/>
      <c r="BI29" s="83"/>
      <c r="BJ29" s="83"/>
      <c r="BK29" s="83"/>
      <c r="BL29" s="83"/>
      <c r="BM29" s="83"/>
      <c r="BN29" s="83"/>
      <c r="BO29" s="83"/>
      <c r="BP29" s="83"/>
      <c r="BQ29" s="83"/>
      <c r="BR29" s="83"/>
      <c r="BS29" s="83"/>
      <c r="BT29" s="83"/>
      <c r="BU29" s="83"/>
      <c r="BV29" s="83"/>
      <c r="BW29" s="83"/>
      <c r="BX29" s="83"/>
    </row>
    <row r="30" spans="1:76" ht="15" customHeight="1">
      <c r="A30" s="83"/>
      <c r="B30" s="451"/>
      <c r="C30" s="451"/>
      <c r="D30" s="452"/>
      <c r="E30" s="550"/>
      <c r="F30" s="549"/>
      <c r="G30" s="549"/>
      <c r="H30" s="549"/>
      <c r="I30" s="565"/>
      <c r="J30" s="67" t="str">
        <f>IF(AND('Mapa de Riesgos'!$Y$37="Media",'Mapa de Riesgos'!$AA$37="Leve"),CONCATENATE("R5C",'Mapa de Riesgos'!$O$37),"")</f>
        <v/>
      </c>
      <c r="K30" s="68" t="str">
        <f>IF(AND('Mapa de Riesgos'!$Y$38="Media",'Mapa de Riesgos'!$AA$38="Leve"),CONCATENATE("R5C",'Mapa de Riesgos'!$O$38),"")</f>
        <v/>
      </c>
      <c r="L30" s="68" t="str">
        <f>IF(AND('Mapa de Riesgos'!$Y$39="Media",'Mapa de Riesgos'!$AA$39="Leve"),CONCATENATE("R5C",'Mapa de Riesgos'!$O$39),"")</f>
        <v/>
      </c>
      <c r="M30" s="68" t="str">
        <f>IF(AND('Mapa de Riesgos'!$Y$40="Media",'Mapa de Riesgos'!$AA$40="Leve"),CONCATENATE("R5C",'Mapa de Riesgos'!$O$40),"")</f>
        <v/>
      </c>
      <c r="N30" s="68" t="str">
        <f>IF(AND('Mapa de Riesgos'!$Y$41="Media",'Mapa de Riesgos'!$AA$41="Leve"),CONCATENATE("R5C",'Mapa de Riesgos'!$O$41),"")</f>
        <v/>
      </c>
      <c r="O30" s="69" t="str">
        <f>IF(AND('Mapa de Riesgos'!$Y$42="Media",'Mapa de Riesgos'!$AA$42="Leve"),CONCATENATE("R5C",'Mapa de Riesgos'!$O$42),"")</f>
        <v/>
      </c>
      <c r="P30" s="67" t="str">
        <f>IF(AND('Mapa de Riesgos'!$Y$37="Media",'Mapa de Riesgos'!$AA$37="Menor"),CONCATENATE("R5C",'Mapa de Riesgos'!$O$37),"")</f>
        <v/>
      </c>
      <c r="Q30" s="68" t="str">
        <f>IF(AND('Mapa de Riesgos'!$Y$38="Media",'Mapa de Riesgos'!$AA$38="Menor"),CONCATENATE("R5C",'Mapa de Riesgos'!$O$38),"")</f>
        <v/>
      </c>
      <c r="R30" s="68" t="str">
        <f>IF(AND('Mapa de Riesgos'!$Y$39="Media",'Mapa de Riesgos'!$AA$39="Menor"),CONCATENATE("R5C",'Mapa de Riesgos'!$O$39),"")</f>
        <v/>
      </c>
      <c r="S30" s="68" t="str">
        <f>IF(AND('Mapa de Riesgos'!$Y$40="Media",'Mapa de Riesgos'!$AA$40="Menor"),CONCATENATE("R5C",'Mapa de Riesgos'!$O$40),"")</f>
        <v/>
      </c>
      <c r="T30" s="68" t="str">
        <f>IF(AND('Mapa de Riesgos'!$Y$41="Media",'Mapa de Riesgos'!$AA$41="Menor"),CONCATENATE("R5C",'Mapa de Riesgos'!$O$41),"")</f>
        <v/>
      </c>
      <c r="U30" s="69" t="str">
        <f>IF(AND('Mapa de Riesgos'!$Y$42="Media",'Mapa de Riesgos'!$AA$42="Menor"),CONCATENATE("R5C",'Mapa de Riesgos'!$O$42),"")</f>
        <v/>
      </c>
      <c r="V30" s="67" t="str">
        <f>IF(AND('Mapa de Riesgos'!$Y$37="Media",'Mapa de Riesgos'!$AA$37="Moderado"),CONCATENATE("R5C",'Mapa de Riesgos'!$O$37),"")</f>
        <v/>
      </c>
      <c r="W30" s="68" t="str">
        <f>IF(AND('Mapa de Riesgos'!$Y$38="Media",'Mapa de Riesgos'!$AA$38="Moderado"),CONCATENATE("R5C",'Mapa de Riesgos'!$O$38),"")</f>
        <v/>
      </c>
      <c r="X30" s="68" t="str">
        <f>IF(AND('Mapa de Riesgos'!$Y$39="Media",'Mapa de Riesgos'!$AA$39="Moderado"),CONCATENATE("R5C",'Mapa de Riesgos'!$O$39),"")</f>
        <v/>
      </c>
      <c r="Y30" s="68" t="str">
        <f>IF(AND('Mapa de Riesgos'!$Y$40="Media",'Mapa de Riesgos'!$AA$40="Moderado"),CONCATENATE("R5C",'Mapa de Riesgos'!$O$40),"")</f>
        <v/>
      </c>
      <c r="Z30" s="68" t="str">
        <f>IF(AND('Mapa de Riesgos'!$Y$41="Media",'Mapa de Riesgos'!$AA$41="Moderado"),CONCATENATE("R5C",'Mapa de Riesgos'!$O$41),"")</f>
        <v/>
      </c>
      <c r="AA30" s="69" t="str">
        <f>IF(AND('Mapa de Riesgos'!$Y$42="Media",'Mapa de Riesgos'!$AA$42="Moderado"),CONCATENATE("R5C",'Mapa de Riesgos'!$O$42),"")</f>
        <v/>
      </c>
      <c r="AB30" s="52" t="str">
        <f>IF(AND('Mapa de Riesgos'!$Y$37="Media",'Mapa de Riesgos'!$AA$37="Mayor"),CONCATENATE("R5C",'Mapa de Riesgos'!$O$37),"")</f>
        <v/>
      </c>
      <c r="AC30" s="53" t="str">
        <f>IF(AND('Mapa de Riesgos'!$Y$38="Media",'Mapa de Riesgos'!$AA$38="Mayor"),CONCATENATE("R5C",'Mapa de Riesgos'!$O$38),"")</f>
        <v/>
      </c>
      <c r="AD30" s="53" t="str">
        <f>IF(AND('Mapa de Riesgos'!$Y$39="Media",'Mapa de Riesgos'!$AA$39="Mayor"),CONCATENATE("R5C",'Mapa de Riesgos'!$O$39),"")</f>
        <v/>
      </c>
      <c r="AE30" s="53" t="str">
        <f>IF(AND('Mapa de Riesgos'!$Y$40="Media",'Mapa de Riesgos'!$AA$40="Mayor"),CONCATENATE("R5C",'Mapa de Riesgos'!$O$40),"")</f>
        <v/>
      </c>
      <c r="AF30" s="53" t="str">
        <f>IF(AND('Mapa de Riesgos'!$Y$41="Media",'Mapa de Riesgos'!$AA$41="Mayor"),CONCATENATE("R5C",'Mapa de Riesgos'!$O$41),"")</f>
        <v/>
      </c>
      <c r="AG30" s="54" t="str">
        <f>IF(AND('Mapa de Riesgos'!$Y$42="Media",'Mapa de Riesgos'!$AA$42="Mayor"),CONCATENATE("R5C",'Mapa de Riesgos'!$O$42),"")</f>
        <v/>
      </c>
      <c r="AH30" s="55" t="str">
        <f>IF(AND('Mapa de Riesgos'!$Y$37="Media",'Mapa de Riesgos'!$AA$37="Catastrófico"),CONCATENATE("R5C",'Mapa de Riesgos'!$O$37),"")</f>
        <v/>
      </c>
      <c r="AI30" s="56" t="str">
        <f>IF(AND('Mapa de Riesgos'!$Y$38="Media",'Mapa de Riesgos'!$AA$38="Catastrófico"),CONCATENATE("R5C",'Mapa de Riesgos'!$O$38),"")</f>
        <v/>
      </c>
      <c r="AJ30" s="56" t="str">
        <f>IF(AND('Mapa de Riesgos'!$Y$39="Media",'Mapa de Riesgos'!$AA$39="Catastrófico"),CONCATENATE("R5C",'Mapa de Riesgos'!$O$39),"")</f>
        <v/>
      </c>
      <c r="AK30" s="56" t="str">
        <f>IF(AND('Mapa de Riesgos'!$Y$40="Media",'Mapa de Riesgos'!$AA$40="Catastrófico"),CONCATENATE("R5C",'Mapa de Riesgos'!$O$40),"")</f>
        <v/>
      </c>
      <c r="AL30" s="56" t="str">
        <f>IF(AND('Mapa de Riesgos'!$Y$41="Media",'Mapa de Riesgos'!$AA$41="Catastrófico"),CONCATENATE("R5C",'Mapa de Riesgos'!$O$41),"")</f>
        <v/>
      </c>
      <c r="AM30" s="57" t="str">
        <f>IF(AND('Mapa de Riesgos'!$Y$42="Media",'Mapa de Riesgos'!$AA$42="Catastrófico"),CONCATENATE("R5C",'Mapa de Riesgos'!$O$42),"")</f>
        <v/>
      </c>
      <c r="AN30" s="83"/>
      <c r="AO30" s="579"/>
      <c r="AP30" s="580"/>
      <c r="AQ30" s="580"/>
      <c r="AR30" s="580"/>
      <c r="AS30" s="580"/>
      <c r="AT30" s="581"/>
      <c r="AU30" s="83"/>
      <c r="AV30" s="83"/>
      <c r="AW30" s="83"/>
      <c r="AX30" s="83"/>
      <c r="AY30" s="83"/>
      <c r="AZ30" s="83"/>
      <c r="BA30" s="83"/>
      <c r="BB30" s="83"/>
      <c r="BC30" s="83"/>
      <c r="BD30" s="83"/>
      <c r="BE30" s="83"/>
      <c r="BF30" s="83"/>
      <c r="BG30" s="83"/>
      <c r="BH30" s="83"/>
      <c r="BI30" s="83"/>
      <c r="BJ30" s="83"/>
      <c r="BK30" s="83"/>
      <c r="BL30" s="83"/>
      <c r="BM30" s="83"/>
      <c r="BN30" s="83"/>
      <c r="BO30" s="83"/>
      <c r="BP30" s="83"/>
      <c r="BQ30" s="83"/>
      <c r="BR30" s="83"/>
      <c r="BS30" s="83"/>
      <c r="BT30" s="83"/>
      <c r="BU30" s="83"/>
      <c r="BV30" s="83"/>
      <c r="BW30" s="83"/>
      <c r="BX30" s="83"/>
    </row>
    <row r="31" spans="1:76" ht="15" customHeight="1">
      <c r="A31" s="83"/>
      <c r="B31" s="451"/>
      <c r="C31" s="451"/>
      <c r="D31" s="452"/>
      <c r="E31" s="550"/>
      <c r="F31" s="549"/>
      <c r="G31" s="549"/>
      <c r="H31" s="549"/>
      <c r="I31" s="565"/>
      <c r="J31" s="67" t="str">
        <f>IF(AND('Mapa de Riesgos'!$Y$43="Media",'Mapa de Riesgos'!$AA$43="Leve"),CONCATENATE("R6C",'Mapa de Riesgos'!$O$43),"")</f>
        <v/>
      </c>
      <c r="K31" s="68" t="str">
        <f>IF(AND('Mapa de Riesgos'!$Y$44="Media",'Mapa de Riesgos'!$AA$44="Leve"),CONCATENATE("R6C",'Mapa de Riesgos'!$O$44),"")</f>
        <v/>
      </c>
      <c r="L31" s="68" t="str">
        <f>IF(AND('Mapa de Riesgos'!$Y$45="Media",'Mapa de Riesgos'!$AA$45="Leve"),CONCATENATE("R6C",'Mapa de Riesgos'!$O$45),"")</f>
        <v/>
      </c>
      <c r="M31" s="68" t="str">
        <f>IF(AND('Mapa de Riesgos'!$Y$46="Media",'Mapa de Riesgos'!$AA$46="Leve"),CONCATENATE("R6C",'Mapa de Riesgos'!$O$46),"")</f>
        <v/>
      </c>
      <c r="N31" s="68" t="str">
        <f>IF(AND('Mapa de Riesgos'!$Y$47="Media",'Mapa de Riesgos'!$AA$47="Leve"),CONCATENATE("R6C",'Mapa de Riesgos'!$O$47),"")</f>
        <v/>
      </c>
      <c r="O31" s="69" t="str">
        <f>IF(AND('Mapa de Riesgos'!$Y$48="Media",'Mapa de Riesgos'!$AA$48="Leve"),CONCATENATE("R6C",'Mapa de Riesgos'!$O$48),"")</f>
        <v/>
      </c>
      <c r="P31" s="67" t="str">
        <f>IF(AND('Mapa de Riesgos'!$Y$43="Media",'Mapa de Riesgos'!$AA$43="Menor"),CONCATENATE("R6C",'Mapa de Riesgos'!$O$43),"")</f>
        <v/>
      </c>
      <c r="Q31" s="68" t="str">
        <f>IF(AND('Mapa de Riesgos'!$Y$44="Media",'Mapa de Riesgos'!$AA$44="Menor"),CONCATENATE("R6C",'Mapa de Riesgos'!$O$44),"")</f>
        <v/>
      </c>
      <c r="R31" s="68" t="str">
        <f>IF(AND('Mapa de Riesgos'!$Y$45="Media",'Mapa de Riesgos'!$AA$45="Menor"),CONCATENATE("R6C",'Mapa de Riesgos'!$O$45),"")</f>
        <v/>
      </c>
      <c r="S31" s="68" t="str">
        <f>IF(AND('Mapa de Riesgos'!$Y$46="Media",'Mapa de Riesgos'!$AA$46="Menor"),CONCATENATE("R6C",'Mapa de Riesgos'!$O$46),"")</f>
        <v/>
      </c>
      <c r="T31" s="68" t="str">
        <f>IF(AND('Mapa de Riesgos'!$Y$47="Media",'Mapa de Riesgos'!$AA$47="Menor"),CONCATENATE("R6C",'Mapa de Riesgos'!$O$47),"")</f>
        <v/>
      </c>
      <c r="U31" s="69" t="str">
        <f>IF(AND('Mapa de Riesgos'!$Y$48="Media",'Mapa de Riesgos'!$AA$48="Menor"),CONCATENATE("R6C",'Mapa de Riesgos'!$O$48),"")</f>
        <v/>
      </c>
      <c r="V31" s="67" t="str">
        <f>IF(AND('Mapa de Riesgos'!$Y$43="Media",'Mapa de Riesgos'!$AA$43="Moderado"),CONCATENATE("R6C",'Mapa de Riesgos'!$O$43),"")</f>
        <v/>
      </c>
      <c r="W31" s="68" t="str">
        <f>IF(AND('Mapa de Riesgos'!$Y$44="Media",'Mapa de Riesgos'!$AA$44="Moderado"),CONCATENATE("R6C",'Mapa de Riesgos'!$O$44),"")</f>
        <v/>
      </c>
      <c r="X31" s="68" t="str">
        <f>IF(AND('Mapa de Riesgos'!$Y$45="Media",'Mapa de Riesgos'!$AA$45="Moderado"),CONCATENATE("R6C",'Mapa de Riesgos'!$O$45),"")</f>
        <v/>
      </c>
      <c r="Y31" s="68" t="str">
        <f>IF(AND('Mapa de Riesgos'!$Y$46="Media",'Mapa de Riesgos'!$AA$46="Moderado"),CONCATENATE("R6C",'Mapa de Riesgos'!$O$46),"")</f>
        <v/>
      </c>
      <c r="Z31" s="68" t="str">
        <f>IF(AND('Mapa de Riesgos'!$Y$47="Media",'Mapa de Riesgos'!$AA$47="Moderado"),CONCATENATE("R6C",'Mapa de Riesgos'!$O$47),"")</f>
        <v/>
      </c>
      <c r="AA31" s="69" t="str">
        <f>IF(AND('Mapa de Riesgos'!$Y$48="Media",'Mapa de Riesgos'!$AA$48="Moderado"),CONCATENATE("R6C",'Mapa de Riesgos'!$O$48),"")</f>
        <v/>
      </c>
      <c r="AB31" s="52" t="str">
        <f>IF(AND('Mapa de Riesgos'!$Y$43="Media",'Mapa de Riesgos'!$AA$43="Mayor"),CONCATENATE("R6C",'Mapa de Riesgos'!$O$43),"")</f>
        <v/>
      </c>
      <c r="AC31" s="53" t="str">
        <f>IF(AND('Mapa de Riesgos'!$Y$44="Media",'Mapa de Riesgos'!$AA$44="Mayor"),CONCATENATE("R6C",'Mapa de Riesgos'!$O$44),"")</f>
        <v/>
      </c>
      <c r="AD31" s="53" t="str">
        <f>IF(AND('Mapa de Riesgos'!$Y$45="Media",'Mapa de Riesgos'!$AA$45="Mayor"),CONCATENATE("R6C",'Mapa de Riesgos'!$O$45),"")</f>
        <v/>
      </c>
      <c r="AE31" s="53" t="str">
        <f>IF(AND('Mapa de Riesgos'!$Y$46="Media",'Mapa de Riesgos'!$AA$46="Mayor"),CONCATENATE("R6C",'Mapa de Riesgos'!$O$46),"")</f>
        <v/>
      </c>
      <c r="AF31" s="53" t="str">
        <f>IF(AND('Mapa de Riesgos'!$Y$47="Media",'Mapa de Riesgos'!$AA$47="Mayor"),CONCATENATE("R6C",'Mapa de Riesgos'!$O$47),"")</f>
        <v/>
      </c>
      <c r="AG31" s="54" t="str">
        <f>IF(AND('Mapa de Riesgos'!$Y$48="Media",'Mapa de Riesgos'!$AA$48="Mayor"),CONCATENATE("R6C",'Mapa de Riesgos'!$O$48),"")</f>
        <v/>
      </c>
      <c r="AH31" s="55" t="str">
        <f>IF(AND('Mapa de Riesgos'!$Y$43="Media",'Mapa de Riesgos'!$AA$43="Catastrófico"),CONCATENATE("R6C",'Mapa de Riesgos'!$O$43),"")</f>
        <v/>
      </c>
      <c r="AI31" s="56" t="str">
        <f>IF(AND('Mapa de Riesgos'!$Y$44="Media",'Mapa de Riesgos'!$AA$44="Catastrófico"),CONCATENATE("R6C",'Mapa de Riesgos'!$O$44),"")</f>
        <v/>
      </c>
      <c r="AJ31" s="56" t="str">
        <f>IF(AND('Mapa de Riesgos'!$Y$45="Media",'Mapa de Riesgos'!$AA$45="Catastrófico"),CONCATENATE("R6C",'Mapa de Riesgos'!$O$45),"")</f>
        <v/>
      </c>
      <c r="AK31" s="56" t="str">
        <f>IF(AND('Mapa de Riesgos'!$Y$46="Media",'Mapa de Riesgos'!$AA$46="Catastrófico"),CONCATENATE("R6C",'Mapa de Riesgos'!$O$46),"")</f>
        <v/>
      </c>
      <c r="AL31" s="56" t="str">
        <f>IF(AND('Mapa de Riesgos'!$Y$47="Media",'Mapa de Riesgos'!$AA$47="Catastrófico"),CONCATENATE("R6C",'Mapa de Riesgos'!$O$47),"")</f>
        <v/>
      </c>
      <c r="AM31" s="57" t="str">
        <f>IF(AND('Mapa de Riesgos'!$Y$48="Media",'Mapa de Riesgos'!$AA$48="Catastrófico"),CONCATENATE("R6C",'Mapa de Riesgos'!$O$48),"")</f>
        <v/>
      </c>
      <c r="AN31" s="83"/>
      <c r="AO31" s="579"/>
      <c r="AP31" s="580"/>
      <c r="AQ31" s="580"/>
      <c r="AR31" s="580"/>
      <c r="AS31" s="580"/>
      <c r="AT31" s="581"/>
      <c r="AU31" s="83"/>
      <c r="AV31" s="83"/>
      <c r="AW31" s="83"/>
      <c r="AX31" s="83"/>
      <c r="AY31" s="83"/>
      <c r="AZ31" s="83"/>
      <c r="BA31" s="83"/>
      <c r="BB31" s="83"/>
      <c r="BC31" s="83"/>
      <c r="BD31" s="83"/>
      <c r="BE31" s="83"/>
      <c r="BF31" s="83"/>
      <c r="BG31" s="83"/>
      <c r="BH31" s="83"/>
      <c r="BI31" s="83"/>
      <c r="BJ31" s="83"/>
      <c r="BK31" s="83"/>
      <c r="BL31" s="83"/>
      <c r="BM31" s="83"/>
      <c r="BN31" s="83"/>
      <c r="BO31" s="83"/>
      <c r="BP31" s="83"/>
      <c r="BQ31" s="83"/>
      <c r="BR31" s="83"/>
      <c r="BS31" s="83"/>
      <c r="BT31" s="83"/>
      <c r="BU31" s="83"/>
      <c r="BV31" s="83"/>
      <c r="BW31" s="83"/>
      <c r="BX31" s="83"/>
    </row>
    <row r="32" spans="1:76" ht="15" customHeight="1">
      <c r="A32" s="83"/>
      <c r="B32" s="451"/>
      <c r="C32" s="451"/>
      <c r="D32" s="452"/>
      <c r="E32" s="550"/>
      <c r="F32" s="549"/>
      <c r="G32" s="549"/>
      <c r="H32" s="549"/>
      <c r="I32" s="565"/>
      <c r="J32" s="67" t="str">
        <f>IF(AND('Mapa de Riesgos'!$Y$49="Media",'Mapa de Riesgos'!$AA$49="Leve"),CONCATENATE("R7C",'Mapa de Riesgos'!$O$49),"")</f>
        <v/>
      </c>
      <c r="K32" s="68" t="str">
        <f>IF(AND('Mapa de Riesgos'!$Y$50="Media",'Mapa de Riesgos'!$AA$50="Leve"),CONCATENATE("R7C",'Mapa de Riesgos'!$O$50),"")</f>
        <v/>
      </c>
      <c r="L32" s="68" t="str">
        <f>IF(AND('Mapa de Riesgos'!$Y$51="Media",'Mapa de Riesgos'!$AA$51="Leve"),CONCATENATE("R7C",'Mapa de Riesgos'!$O$51),"")</f>
        <v/>
      </c>
      <c r="M32" s="68" t="str">
        <f>IF(AND('Mapa de Riesgos'!$Y$52="Media",'Mapa de Riesgos'!$AA$52="Leve"),CONCATENATE("R7C",'Mapa de Riesgos'!$O$52),"")</f>
        <v/>
      </c>
      <c r="N32" s="68" t="str">
        <f>IF(AND('Mapa de Riesgos'!$Y$53="Media",'Mapa de Riesgos'!$AA$53="Leve"),CONCATENATE("R7C",'Mapa de Riesgos'!$O$53),"")</f>
        <v/>
      </c>
      <c r="O32" s="69" t="str">
        <f>IF(AND('Mapa de Riesgos'!$Y$54="Media",'Mapa de Riesgos'!$AA$54="Leve"),CONCATENATE("R7C",'Mapa de Riesgos'!$O$54),"")</f>
        <v/>
      </c>
      <c r="P32" s="67" t="str">
        <f>IF(AND('Mapa de Riesgos'!$Y$49="Media",'Mapa de Riesgos'!$AA$49="Menor"),CONCATENATE("R7C",'Mapa de Riesgos'!$O$49),"")</f>
        <v/>
      </c>
      <c r="Q32" s="68" t="str">
        <f>IF(AND('Mapa de Riesgos'!$Y$50="Media",'Mapa de Riesgos'!$AA$50="Menor"),CONCATENATE("R7C",'Mapa de Riesgos'!$O$50),"")</f>
        <v/>
      </c>
      <c r="R32" s="68" t="str">
        <f>IF(AND('Mapa de Riesgos'!$Y$51="Media",'Mapa de Riesgos'!$AA$51="Menor"),CONCATENATE("R7C",'Mapa de Riesgos'!$O$51),"")</f>
        <v/>
      </c>
      <c r="S32" s="68" t="str">
        <f>IF(AND('Mapa de Riesgos'!$Y$52="Media",'Mapa de Riesgos'!$AA$52="Menor"),CONCATENATE("R7C",'Mapa de Riesgos'!$O$52),"")</f>
        <v/>
      </c>
      <c r="T32" s="68" t="str">
        <f>IF(AND('Mapa de Riesgos'!$Y$53="Media",'Mapa de Riesgos'!$AA$53="Menor"),CONCATENATE("R7C",'Mapa de Riesgos'!$O$53),"")</f>
        <v/>
      </c>
      <c r="U32" s="69" t="str">
        <f>IF(AND('Mapa de Riesgos'!$Y$54="Media",'Mapa de Riesgos'!$AA$54="Menor"),CONCATENATE("R7C",'Mapa de Riesgos'!$O$54),"")</f>
        <v/>
      </c>
      <c r="V32" s="67" t="str">
        <f>IF(AND('Mapa de Riesgos'!$Y$49="Media",'Mapa de Riesgos'!$AA$49="Moderado"),CONCATENATE("R7C",'Mapa de Riesgos'!$O$49),"")</f>
        <v/>
      </c>
      <c r="W32" s="68" t="str">
        <f>IF(AND('Mapa de Riesgos'!$Y$50="Media",'Mapa de Riesgos'!$AA$50="Moderado"),CONCATENATE("R7C",'Mapa de Riesgos'!$O$50),"")</f>
        <v/>
      </c>
      <c r="X32" s="68" t="str">
        <f>IF(AND('Mapa de Riesgos'!$Y$51="Media",'Mapa de Riesgos'!$AA$51="Moderado"),CONCATENATE("R7C",'Mapa de Riesgos'!$O$51),"")</f>
        <v/>
      </c>
      <c r="Y32" s="68" t="str">
        <f>IF(AND('Mapa de Riesgos'!$Y$52="Media",'Mapa de Riesgos'!$AA$52="Moderado"),CONCATENATE("R7C",'Mapa de Riesgos'!$O$52),"")</f>
        <v/>
      </c>
      <c r="Z32" s="68" t="str">
        <f>IF(AND('Mapa de Riesgos'!$Y$53="Media",'Mapa de Riesgos'!$AA$53="Moderado"),CONCATENATE("R7C",'Mapa de Riesgos'!$O$53),"")</f>
        <v/>
      </c>
      <c r="AA32" s="69" t="str">
        <f>IF(AND('Mapa de Riesgos'!$Y$54="Media",'Mapa de Riesgos'!$AA$54="Moderado"),CONCATENATE("R7C",'Mapa de Riesgos'!$O$54),"")</f>
        <v/>
      </c>
      <c r="AB32" s="52" t="str">
        <f>IF(AND('Mapa de Riesgos'!$Y$49="Media",'Mapa de Riesgos'!$AA$49="Mayor"),CONCATENATE("R7C",'Mapa de Riesgos'!$O$49),"")</f>
        <v/>
      </c>
      <c r="AC32" s="53" t="str">
        <f>IF(AND('Mapa de Riesgos'!$Y$50="Media",'Mapa de Riesgos'!$AA$50="Mayor"),CONCATENATE("R7C",'Mapa de Riesgos'!$O$50),"")</f>
        <v/>
      </c>
      <c r="AD32" s="53" t="str">
        <f>IF(AND('Mapa de Riesgos'!$Y$51="Media",'Mapa de Riesgos'!$AA$51="Mayor"),CONCATENATE("R7C",'Mapa de Riesgos'!$O$51),"")</f>
        <v/>
      </c>
      <c r="AE32" s="53" t="str">
        <f>IF(AND('Mapa de Riesgos'!$Y$52="Media",'Mapa de Riesgos'!$AA$52="Mayor"),CONCATENATE("R7C",'Mapa de Riesgos'!$O$52),"")</f>
        <v/>
      </c>
      <c r="AF32" s="53" t="str">
        <f>IF(AND('Mapa de Riesgos'!$Y$53="Media",'Mapa de Riesgos'!$AA$53="Mayor"),CONCATENATE("R7C",'Mapa de Riesgos'!$O$53),"")</f>
        <v/>
      </c>
      <c r="AG32" s="54" t="str">
        <f>IF(AND('Mapa de Riesgos'!$Y$54="Media",'Mapa de Riesgos'!$AA$54="Mayor"),CONCATENATE("R7C",'Mapa de Riesgos'!$O$54),"")</f>
        <v/>
      </c>
      <c r="AH32" s="55" t="str">
        <f>IF(AND('Mapa de Riesgos'!$Y$49="Media",'Mapa de Riesgos'!$AA$49="Catastrófico"),CONCATENATE("R7C",'Mapa de Riesgos'!$O$49),"")</f>
        <v/>
      </c>
      <c r="AI32" s="56" t="str">
        <f>IF(AND('Mapa de Riesgos'!$Y$50="Media",'Mapa de Riesgos'!$AA$50="Catastrófico"),CONCATENATE("R7C",'Mapa de Riesgos'!$O$50),"")</f>
        <v/>
      </c>
      <c r="AJ32" s="56" t="str">
        <f>IF(AND('Mapa de Riesgos'!$Y$51="Media",'Mapa de Riesgos'!$AA$51="Catastrófico"),CONCATENATE("R7C",'Mapa de Riesgos'!$O$51),"")</f>
        <v/>
      </c>
      <c r="AK32" s="56" t="str">
        <f>IF(AND('Mapa de Riesgos'!$Y$52="Media",'Mapa de Riesgos'!$AA$52="Catastrófico"),CONCATENATE("R7C",'Mapa de Riesgos'!$O$52),"")</f>
        <v/>
      </c>
      <c r="AL32" s="56" t="str">
        <f>IF(AND('Mapa de Riesgos'!$Y$53="Media",'Mapa de Riesgos'!$AA$53="Catastrófico"),CONCATENATE("R7C",'Mapa de Riesgos'!$O$53),"")</f>
        <v/>
      </c>
      <c r="AM32" s="57" t="str">
        <f>IF(AND('Mapa de Riesgos'!$Y$54="Media",'Mapa de Riesgos'!$AA$54="Catastrófico"),CONCATENATE("R7C",'Mapa de Riesgos'!$O$54),"")</f>
        <v/>
      </c>
      <c r="AN32" s="83"/>
      <c r="AO32" s="579"/>
      <c r="AP32" s="580"/>
      <c r="AQ32" s="580"/>
      <c r="AR32" s="580"/>
      <c r="AS32" s="580"/>
      <c r="AT32" s="581"/>
      <c r="AU32" s="83"/>
      <c r="AV32" s="83"/>
      <c r="AW32" s="83"/>
      <c r="AX32" s="83"/>
      <c r="AY32" s="83"/>
      <c r="AZ32" s="83"/>
      <c r="BA32" s="83"/>
      <c r="BB32" s="83"/>
      <c r="BC32" s="83"/>
      <c r="BD32" s="83"/>
      <c r="BE32" s="83"/>
      <c r="BF32" s="83"/>
      <c r="BG32" s="83"/>
      <c r="BH32" s="83"/>
      <c r="BI32" s="83"/>
      <c r="BJ32" s="83"/>
      <c r="BK32" s="83"/>
      <c r="BL32" s="83"/>
      <c r="BM32" s="83"/>
      <c r="BN32" s="83"/>
      <c r="BO32" s="83"/>
      <c r="BP32" s="83"/>
      <c r="BQ32" s="83"/>
      <c r="BR32" s="83"/>
      <c r="BS32" s="83"/>
      <c r="BT32" s="83"/>
      <c r="BU32" s="83"/>
      <c r="BV32" s="83"/>
      <c r="BW32" s="83"/>
      <c r="BX32" s="83"/>
    </row>
    <row r="33" spans="1:80" ht="15" customHeight="1">
      <c r="A33" s="83"/>
      <c r="B33" s="451"/>
      <c r="C33" s="451"/>
      <c r="D33" s="452"/>
      <c r="E33" s="550"/>
      <c r="F33" s="549"/>
      <c r="G33" s="549"/>
      <c r="H33" s="549"/>
      <c r="I33" s="565"/>
      <c r="J33" s="67" t="str">
        <f>IF(AND('Mapa de Riesgos'!$Y$55="Media",'Mapa de Riesgos'!$AA$55="Leve"),CONCATENATE("R8C",'Mapa de Riesgos'!$O$55),"")</f>
        <v/>
      </c>
      <c r="K33" s="68" t="str">
        <f>IF(AND('Mapa de Riesgos'!$Y$56="Media",'Mapa de Riesgos'!$AA$56="Leve"),CONCATENATE("R8C",'Mapa de Riesgos'!$O$56),"")</f>
        <v/>
      </c>
      <c r="L33" s="68" t="str">
        <f>IF(AND('Mapa de Riesgos'!$Y$57="Media",'Mapa de Riesgos'!$AA$57="Leve"),CONCATENATE("R8C",'Mapa de Riesgos'!$O$57),"")</f>
        <v/>
      </c>
      <c r="M33" s="68" t="str">
        <f>IF(AND('Mapa de Riesgos'!$Y$58="Media",'Mapa de Riesgos'!$AA$58="Leve"),CONCATENATE("R8C",'Mapa de Riesgos'!$O$58),"")</f>
        <v/>
      </c>
      <c r="N33" s="68" t="str">
        <f>IF(AND('Mapa de Riesgos'!$Y$59="Media",'Mapa de Riesgos'!$AA$59="Leve"),CONCATENATE("R8C",'Mapa de Riesgos'!$O$59),"")</f>
        <v/>
      </c>
      <c r="O33" s="69" t="str">
        <f>IF(AND('Mapa de Riesgos'!$Y$60="Media",'Mapa de Riesgos'!$AA$60="Leve"),CONCATENATE("R8C",'Mapa de Riesgos'!$O$60),"")</f>
        <v/>
      </c>
      <c r="P33" s="67" t="str">
        <f>IF(AND('Mapa de Riesgos'!$Y$55="Media",'Mapa de Riesgos'!$AA$55="Menor"),CONCATENATE("R8C",'Mapa de Riesgos'!$O$55),"")</f>
        <v/>
      </c>
      <c r="Q33" s="68" t="str">
        <f>IF(AND('Mapa de Riesgos'!$Y$56="Media",'Mapa de Riesgos'!$AA$56="Menor"),CONCATENATE("R8C",'Mapa de Riesgos'!$O$56),"")</f>
        <v/>
      </c>
      <c r="R33" s="68" t="str">
        <f>IF(AND('Mapa de Riesgos'!$Y$57="Media",'Mapa de Riesgos'!$AA$57="Menor"),CONCATENATE("R8C",'Mapa de Riesgos'!$O$57),"")</f>
        <v/>
      </c>
      <c r="S33" s="68" t="str">
        <f>IF(AND('Mapa de Riesgos'!$Y$58="Media",'Mapa de Riesgos'!$AA$58="Menor"),CONCATENATE("R8C",'Mapa de Riesgos'!$O$58),"")</f>
        <v/>
      </c>
      <c r="T33" s="68" t="str">
        <f>IF(AND('Mapa de Riesgos'!$Y$59="Media",'Mapa de Riesgos'!$AA$59="Menor"),CONCATENATE("R8C",'Mapa de Riesgos'!$O$59),"")</f>
        <v/>
      </c>
      <c r="U33" s="69" t="str">
        <f>IF(AND('Mapa de Riesgos'!$Y$60="Media",'Mapa de Riesgos'!$AA$60="Menor"),CONCATENATE("R8C",'Mapa de Riesgos'!$O$60),"")</f>
        <v/>
      </c>
      <c r="V33" s="67" t="str">
        <f>IF(AND('Mapa de Riesgos'!$Y$55="Media",'Mapa de Riesgos'!$AA$55="Moderado"),CONCATENATE("R8C",'Mapa de Riesgos'!$O$55),"")</f>
        <v/>
      </c>
      <c r="W33" s="68" t="str">
        <f>IF(AND('Mapa de Riesgos'!$Y$56="Media",'Mapa de Riesgos'!$AA$56="Moderado"),CONCATENATE("R8C",'Mapa de Riesgos'!$O$56),"")</f>
        <v/>
      </c>
      <c r="X33" s="68" t="str">
        <f>IF(AND('Mapa de Riesgos'!$Y$57="Media",'Mapa de Riesgos'!$AA$57="Moderado"),CONCATENATE("R8C",'Mapa de Riesgos'!$O$57),"")</f>
        <v/>
      </c>
      <c r="Y33" s="68" t="str">
        <f>IF(AND('Mapa de Riesgos'!$Y$58="Media",'Mapa de Riesgos'!$AA$58="Moderado"),CONCATENATE("R8C",'Mapa de Riesgos'!$O$58),"")</f>
        <v/>
      </c>
      <c r="Z33" s="68" t="str">
        <f>IF(AND('Mapa de Riesgos'!$Y$59="Media",'Mapa de Riesgos'!$AA$59="Moderado"),CONCATENATE("R8C",'Mapa de Riesgos'!$O$59),"")</f>
        <v/>
      </c>
      <c r="AA33" s="69" t="str">
        <f>IF(AND('Mapa de Riesgos'!$Y$60="Media",'Mapa de Riesgos'!$AA$60="Moderado"),CONCATENATE("R8C",'Mapa de Riesgos'!$O$60),"")</f>
        <v/>
      </c>
      <c r="AB33" s="52" t="str">
        <f>IF(AND('Mapa de Riesgos'!$Y$55="Media",'Mapa de Riesgos'!$AA$55="Mayor"),CONCATENATE("R8C",'Mapa de Riesgos'!$O$55),"")</f>
        <v/>
      </c>
      <c r="AC33" s="53" t="str">
        <f>IF(AND('Mapa de Riesgos'!$Y$56="Media",'Mapa de Riesgos'!$AA$56="Mayor"),CONCATENATE("R8C",'Mapa de Riesgos'!$O$56),"")</f>
        <v/>
      </c>
      <c r="AD33" s="53" t="str">
        <f>IF(AND('Mapa de Riesgos'!$Y$57="Media",'Mapa de Riesgos'!$AA$57="Mayor"),CONCATENATE("R8C",'Mapa de Riesgos'!$O$57),"")</f>
        <v/>
      </c>
      <c r="AE33" s="53" t="str">
        <f>IF(AND('Mapa de Riesgos'!$Y$58="Media",'Mapa de Riesgos'!$AA$58="Mayor"),CONCATENATE("R8C",'Mapa de Riesgos'!$O$58),"")</f>
        <v/>
      </c>
      <c r="AF33" s="53" t="str">
        <f>IF(AND('Mapa de Riesgos'!$Y$59="Media",'Mapa de Riesgos'!$AA$59="Mayor"),CONCATENATE("R8C",'Mapa de Riesgos'!$O$59),"")</f>
        <v/>
      </c>
      <c r="AG33" s="54" t="str">
        <f>IF(AND('Mapa de Riesgos'!$Y$60="Media",'Mapa de Riesgos'!$AA$60="Mayor"),CONCATENATE("R8C",'Mapa de Riesgos'!$O$60),"")</f>
        <v/>
      </c>
      <c r="AH33" s="55" t="str">
        <f>IF(AND('Mapa de Riesgos'!$Y$55="Media",'Mapa de Riesgos'!$AA$55="Catastrófico"),CONCATENATE("R8C",'Mapa de Riesgos'!$O$55),"")</f>
        <v/>
      </c>
      <c r="AI33" s="56" t="str">
        <f>IF(AND('Mapa de Riesgos'!$Y$56="Media",'Mapa de Riesgos'!$AA$56="Catastrófico"),CONCATENATE("R8C",'Mapa de Riesgos'!$O$56),"")</f>
        <v/>
      </c>
      <c r="AJ33" s="56" t="str">
        <f>IF(AND('Mapa de Riesgos'!$Y$57="Media",'Mapa de Riesgos'!$AA$57="Catastrófico"),CONCATENATE("R8C",'Mapa de Riesgos'!$O$57),"")</f>
        <v/>
      </c>
      <c r="AK33" s="56" t="str">
        <f>IF(AND('Mapa de Riesgos'!$Y$58="Media",'Mapa de Riesgos'!$AA$58="Catastrófico"),CONCATENATE("R8C",'Mapa de Riesgos'!$O$58),"")</f>
        <v/>
      </c>
      <c r="AL33" s="56" t="str">
        <f>IF(AND('Mapa de Riesgos'!$Y$59="Media",'Mapa de Riesgos'!$AA$59="Catastrófico"),CONCATENATE("R8C",'Mapa de Riesgos'!$O$59),"")</f>
        <v/>
      </c>
      <c r="AM33" s="57" t="str">
        <f>IF(AND('Mapa de Riesgos'!$Y$60="Media",'Mapa de Riesgos'!$AA$60="Catastrófico"),CONCATENATE("R8C",'Mapa de Riesgos'!$O$60),"")</f>
        <v/>
      </c>
      <c r="AN33" s="83"/>
      <c r="AO33" s="579"/>
      <c r="AP33" s="580"/>
      <c r="AQ33" s="580"/>
      <c r="AR33" s="580"/>
      <c r="AS33" s="580"/>
      <c r="AT33" s="581"/>
      <c r="AU33" s="83"/>
      <c r="AV33" s="83"/>
      <c r="AW33" s="83"/>
      <c r="AX33" s="83"/>
      <c r="AY33" s="83"/>
      <c r="AZ33" s="83"/>
      <c r="BA33" s="83"/>
      <c r="BB33" s="83"/>
      <c r="BC33" s="83"/>
      <c r="BD33" s="83"/>
      <c r="BE33" s="83"/>
      <c r="BF33" s="83"/>
      <c r="BG33" s="83"/>
      <c r="BH33" s="83"/>
      <c r="BI33" s="83"/>
      <c r="BJ33" s="83"/>
      <c r="BK33" s="83"/>
      <c r="BL33" s="83"/>
      <c r="BM33" s="83"/>
      <c r="BN33" s="83"/>
      <c r="BO33" s="83"/>
      <c r="BP33" s="83"/>
      <c r="BQ33" s="83"/>
      <c r="BR33" s="83"/>
      <c r="BS33" s="83"/>
      <c r="BT33" s="83"/>
      <c r="BU33" s="83"/>
      <c r="BV33" s="83"/>
      <c r="BW33" s="83"/>
      <c r="BX33" s="83"/>
    </row>
    <row r="34" spans="1:80" ht="15" customHeight="1">
      <c r="A34" s="83"/>
      <c r="B34" s="451"/>
      <c r="C34" s="451"/>
      <c r="D34" s="452"/>
      <c r="E34" s="550"/>
      <c r="F34" s="549"/>
      <c r="G34" s="549"/>
      <c r="H34" s="549"/>
      <c r="I34" s="565"/>
      <c r="J34" s="67" t="str">
        <f>IF(AND('Mapa de Riesgos'!$Y$61="Media",'Mapa de Riesgos'!$AA$61="Leve"),CONCATENATE("R9C",'Mapa de Riesgos'!$O$61),"")</f>
        <v/>
      </c>
      <c r="K34" s="68" t="str">
        <f>IF(AND('Mapa de Riesgos'!$Y$62="Media",'Mapa de Riesgos'!$AA$62="Leve"),CONCATENATE("R9C",'Mapa de Riesgos'!$O$62),"")</f>
        <v/>
      </c>
      <c r="L34" s="68" t="str">
        <f>IF(AND('Mapa de Riesgos'!$Y$63="Media",'Mapa de Riesgos'!$AA$63="Leve"),CONCATENATE("R9C",'Mapa de Riesgos'!$O$63),"")</f>
        <v/>
      </c>
      <c r="M34" s="68" t="str">
        <f>IF(AND('Mapa de Riesgos'!$Y$64="Media",'Mapa de Riesgos'!$AA$64="Leve"),CONCATENATE("R9C",'Mapa de Riesgos'!$O$64),"")</f>
        <v/>
      </c>
      <c r="N34" s="68" t="str">
        <f>IF(AND('Mapa de Riesgos'!$Y$65="Media",'Mapa de Riesgos'!$AA$65="Leve"),CONCATENATE("R9C",'Mapa de Riesgos'!$O$65),"")</f>
        <v/>
      </c>
      <c r="O34" s="69" t="str">
        <f>IF(AND('Mapa de Riesgos'!$Y$66="Media",'Mapa de Riesgos'!$AA$66="Leve"),CONCATENATE("R9C",'Mapa de Riesgos'!$O$66),"")</f>
        <v/>
      </c>
      <c r="P34" s="67" t="str">
        <f>IF(AND('Mapa de Riesgos'!$Y$61="Media",'Mapa de Riesgos'!$AA$61="Menor"),CONCATENATE("R9C",'Mapa de Riesgos'!$O$61),"")</f>
        <v/>
      </c>
      <c r="Q34" s="68" t="str">
        <f>IF(AND('Mapa de Riesgos'!$Y$62="Media",'Mapa de Riesgos'!$AA$62="Menor"),CONCATENATE("R9C",'Mapa de Riesgos'!$O$62),"")</f>
        <v/>
      </c>
      <c r="R34" s="68" t="str">
        <f>IF(AND('Mapa de Riesgos'!$Y$63="Media",'Mapa de Riesgos'!$AA$63="Menor"),CONCATENATE("R9C",'Mapa de Riesgos'!$O$63),"")</f>
        <v/>
      </c>
      <c r="S34" s="68" t="str">
        <f>IF(AND('Mapa de Riesgos'!$Y$64="Media",'Mapa de Riesgos'!$AA$64="Menor"),CONCATENATE("R9C",'Mapa de Riesgos'!$O$64),"")</f>
        <v/>
      </c>
      <c r="T34" s="68" t="str">
        <f>IF(AND('Mapa de Riesgos'!$Y$65="Media",'Mapa de Riesgos'!$AA$65="Menor"),CONCATENATE("R9C",'Mapa de Riesgos'!$O$65),"")</f>
        <v/>
      </c>
      <c r="U34" s="69" t="str">
        <f>IF(AND('Mapa de Riesgos'!$Y$66="Media",'Mapa de Riesgos'!$AA$66="Menor"),CONCATENATE("R9C",'Mapa de Riesgos'!$O$66),"")</f>
        <v/>
      </c>
      <c r="V34" s="67" t="str">
        <f>IF(AND('Mapa de Riesgos'!$Y$61="Media",'Mapa de Riesgos'!$AA$61="Moderado"),CONCATENATE("R9C",'Mapa de Riesgos'!$O$61),"")</f>
        <v/>
      </c>
      <c r="W34" s="68" t="str">
        <f>IF(AND('Mapa de Riesgos'!$Y$62="Media",'Mapa de Riesgos'!$AA$62="Moderado"),CONCATENATE("R9C",'Mapa de Riesgos'!$O$62),"")</f>
        <v/>
      </c>
      <c r="X34" s="68" t="str">
        <f>IF(AND('Mapa de Riesgos'!$Y$63="Media",'Mapa de Riesgos'!$AA$63="Moderado"),CONCATENATE("R9C",'Mapa de Riesgos'!$O$63),"")</f>
        <v/>
      </c>
      <c r="Y34" s="68" t="str">
        <f>IF(AND('Mapa de Riesgos'!$Y$64="Media",'Mapa de Riesgos'!$AA$64="Moderado"),CONCATENATE("R9C",'Mapa de Riesgos'!$O$64),"")</f>
        <v/>
      </c>
      <c r="Z34" s="68" t="str">
        <f>IF(AND('Mapa de Riesgos'!$Y$65="Media",'Mapa de Riesgos'!$AA$65="Moderado"),CONCATENATE("R9C",'Mapa de Riesgos'!$O$65),"")</f>
        <v/>
      </c>
      <c r="AA34" s="69" t="str">
        <f>IF(AND('Mapa de Riesgos'!$Y$66="Media",'Mapa de Riesgos'!$AA$66="Moderado"),CONCATENATE("R9C",'Mapa de Riesgos'!$O$66),"")</f>
        <v/>
      </c>
      <c r="AB34" s="52" t="str">
        <f>IF(AND('Mapa de Riesgos'!$Y$61="Media",'Mapa de Riesgos'!$AA$61="Mayor"),CONCATENATE("R9C",'Mapa de Riesgos'!$O$61),"")</f>
        <v/>
      </c>
      <c r="AC34" s="53" t="str">
        <f>IF(AND('Mapa de Riesgos'!$Y$62="Media",'Mapa de Riesgos'!$AA$62="Mayor"),CONCATENATE("R9C",'Mapa de Riesgos'!$O$62),"")</f>
        <v/>
      </c>
      <c r="AD34" s="53" t="str">
        <f>IF(AND('Mapa de Riesgos'!$Y$63="Media",'Mapa de Riesgos'!$AA$63="Mayor"),CONCATENATE("R9C",'Mapa de Riesgos'!$O$63),"")</f>
        <v/>
      </c>
      <c r="AE34" s="53" t="str">
        <f>IF(AND('Mapa de Riesgos'!$Y$64="Media",'Mapa de Riesgos'!$AA$64="Mayor"),CONCATENATE("R9C",'Mapa de Riesgos'!$O$64),"")</f>
        <v/>
      </c>
      <c r="AF34" s="53" t="str">
        <f>IF(AND('Mapa de Riesgos'!$Y$65="Media",'Mapa de Riesgos'!$AA$65="Mayor"),CONCATENATE("R9C",'Mapa de Riesgos'!$O$65),"")</f>
        <v/>
      </c>
      <c r="AG34" s="54" t="str">
        <f>IF(AND('Mapa de Riesgos'!$Y$66="Media",'Mapa de Riesgos'!$AA$66="Mayor"),CONCATENATE("R9C",'Mapa de Riesgos'!$O$66),"")</f>
        <v/>
      </c>
      <c r="AH34" s="55" t="str">
        <f>IF(AND('Mapa de Riesgos'!$Y$61="Media",'Mapa de Riesgos'!$AA$61="Catastrófico"),CONCATENATE("R9C",'Mapa de Riesgos'!$O$61),"")</f>
        <v/>
      </c>
      <c r="AI34" s="56" t="str">
        <f>IF(AND('Mapa de Riesgos'!$Y$62="Media",'Mapa de Riesgos'!$AA$62="Catastrófico"),CONCATENATE("R9C",'Mapa de Riesgos'!$O$62),"")</f>
        <v/>
      </c>
      <c r="AJ34" s="56" t="str">
        <f>IF(AND('Mapa de Riesgos'!$Y$63="Media",'Mapa de Riesgos'!$AA$63="Catastrófico"),CONCATENATE("R9C",'Mapa de Riesgos'!$O$63),"")</f>
        <v/>
      </c>
      <c r="AK34" s="56" t="str">
        <f>IF(AND('Mapa de Riesgos'!$Y$64="Media",'Mapa de Riesgos'!$AA$64="Catastrófico"),CONCATENATE("R9C",'Mapa de Riesgos'!$O$64),"")</f>
        <v/>
      </c>
      <c r="AL34" s="56" t="str">
        <f>IF(AND('Mapa de Riesgos'!$Y$65="Media",'Mapa de Riesgos'!$AA$65="Catastrófico"),CONCATENATE("R9C",'Mapa de Riesgos'!$O$65),"")</f>
        <v/>
      </c>
      <c r="AM34" s="57" t="str">
        <f>IF(AND('Mapa de Riesgos'!$Y$66="Media",'Mapa de Riesgos'!$AA$66="Catastrófico"),CONCATENATE("R9C",'Mapa de Riesgos'!$O$66),"")</f>
        <v/>
      </c>
      <c r="AN34" s="83"/>
      <c r="AO34" s="579"/>
      <c r="AP34" s="580"/>
      <c r="AQ34" s="580"/>
      <c r="AR34" s="580"/>
      <c r="AS34" s="580"/>
      <c r="AT34" s="581"/>
      <c r="AU34" s="83"/>
      <c r="AV34" s="83"/>
      <c r="AW34" s="83"/>
      <c r="AX34" s="83"/>
      <c r="AY34" s="83"/>
      <c r="AZ34" s="83"/>
      <c r="BA34" s="83"/>
      <c r="BB34" s="83"/>
      <c r="BC34" s="83"/>
      <c r="BD34" s="83"/>
      <c r="BE34" s="83"/>
      <c r="BF34" s="83"/>
      <c r="BG34" s="83"/>
      <c r="BH34" s="83"/>
      <c r="BI34" s="83"/>
      <c r="BJ34" s="83"/>
      <c r="BK34" s="83"/>
      <c r="BL34" s="83"/>
      <c r="BM34" s="83"/>
      <c r="BN34" s="83"/>
      <c r="BO34" s="83"/>
      <c r="BP34" s="83"/>
      <c r="BQ34" s="83"/>
      <c r="BR34" s="83"/>
      <c r="BS34" s="83"/>
      <c r="BT34" s="83"/>
      <c r="BU34" s="83"/>
      <c r="BV34" s="83"/>
      <c r="BW34" s="83"/>
      <c r="BX34" s="83"/>
    </row>
    <row r="35" spans="1:80" ht="15.75" customHeight="1" thickBot="1">
      <c r="A35" s="83"/>
      <c r="B35" s="451"/>
      <c r="C35" s="451"/>
      <c r="D35" s="452"/>
      <c r="E35" s="551"/>
      <c r="F35" s="552"/>
      <c r="G35" s="552"/>
      <c r="H35" s="552"/>
      <c r="I35" s="566"/>
      <c r="J35" s="67" t="str">
        <f>IF(AND('Mapa de Riesgos'!$Y$67="Media",'Mapa de Riesgos'!$AA$67="Leve"),CONCATENATE("R10C",'Mapa de Riesgos'!$O$67),"")</f>
        <v/>
      </c>
      <c r="K35" s="68" t="str">
        <f>IF(AND('Mapa de Riesgos'!$Y$68="Media",'Mapa de Riesgos'!$AA$68="Leve"),CONCATENATE("R10C",'Mapa de Riesgos'!$O$68),"")</f>
        <v/>
      </c>
      <c r="L35" s="68" t="str">
        <f>IF(AND('Mapa de Riesgos'!$Y$69="Media",'Mapa de Riesgos'!$AA$69="Leve"),CONCATENATE("R10C",'Mapa de Riesgos'!$O$69),"")</f>
        <v/>
      </c>
      <c r="M35" s="68" t="str">
        <f>IF(AND('Mapa de Riesgos'!$Y$70="Media",'Mapa de Riesgos'!$AA$70="Leve"),CONCATENATE("R10C",'Mapa de Riesgos'!$O$70),"")</f>
        <v/>
      </c>
      <c r="N35" s="68" t="str">
        <f>IF(AND('Mapa de Riesgos'!$Y$71="Media",'Mapa de Riesgos'!$AA$71="Leve"),CONCATENATE("R10C",'Mapa de Riesgos'!$O$71),"")</f>
        <v/>
      </c>
      <c r="O35" s="69" t="str">
        <f>IF(AND('Mapa de Riesgos'!$Y$72="Media",'Mapa de Riesgos'!$AA$72="Leve"),CONCATENATE("R10C",'Mapa de Riesgos'!$O$72),"")</f>
        <v/>
      </c>
      <c r="P35" s="67" t="str">
        <f>IF(AND('Mapa de Riesgos'!$Y$67="Media",'Mapa de Riesgos'!$AA$67="Menor"),CONCATENATE("R10C",'Mapa de Riesgos'!$O$67),"")</f>
        <v/>
      </c>
      <c r="Q35" s="68" t="str">
        <f>IF(AND('Mapa de Riesgos'!$Y$68="Media",'Mapa de Riesgos'!$AA$68="Menor"),CONCATENATE("R10C",'Mapa de Riesgos'!$O$68),"")</f>
        <v/>
      </c>
      <c r="R35" s="68" t="str">
        <f>IF(AND('Mapa de Riesgos'!$Y$69="Media",'Mapa de Riesgos'!$AA$69="Menor"),CONCATENATE("R10C",'Mapa de Riesgos'!$O$69),"")</f>
        <v/>
      </c>
      <c r="S35" s="68" t="str">
        <f>IF(AND('Mapa de Riesgos'!$Y$70="Media",'Mapa de Riesgos'!$AA$70="Menor"),CONCATENATE("R10C",'Mapa de Riesgos'!$O$70),"")</f>
        <v/>
      </c>
      <c r="T35" s="68" t="str">
        <f>IF(AND('Mapa de Riesgos'!$Y$71="Media",'Mapa de Riesgos'!$AA$71="Menor"),CONCATENATE("R10C",'Mapa de Riesgos'!$O$71),"")</f>
        <v/>
      </c>
      <c r="U35" s="69" t="str">
        <f>IF(AND('Mapa de Riesgos'!$Y$72="Media",'Mapa de Riesgos'!$AA$72="Menor"),CONCATENATE("R10C",'Mapa de Riesgos'!$O$72),"")</f>
        <v/>
      </c>
      <c r="V35" s="67" t="str">
        <f>IF(AND('Mapa de Riesgos'!$Y$67="Media",'Mapa de Riesgos'!$AA$67="Moderado"),CONCATENATE("R10C",'Mapa de Riesgos'!$O$67),"")</f>
        <v/>
      </c>
      <c r="W35" s="68" t="str">
        <f>IF(AND('Mapa de Riesgos'!$Y$68="Media",'Mapa de Riesgos'!$AA$68="Moderado"),CONCATENATE("R10C",'Mapa de Riesgos'!$O$68),"")</f>
        <v/>
      </c>
      <c r="X35" s="68" t="str">
        <f>IF(AND('Mapa de Riesgos'!$Y$69="Media",'Mapa de Riesgos'!$AA$69="Moderado"),CONCATENATE("R10C",'Mapa de Riesgos'!$O$69),"")</f>
        <v/>
      </c>
      <c r="Y35" s="68" t="str">
        <f>IF(AND('Mapa de Riesgos'!$Y$70="Media",'Mapa de Riesgos'!$AA$70="Moderado"),CONCATENATE("R10C",'Mapa de Riesgos'!$O$70),"")</f>
        <v/>
      </c>
      <c r="Z35" s="68" t="str">
        <f>IF(AND('Mapa de Riesgos'!$Y$71="Media",'Mapa de Riesgos'!$AA$71="Moderado"),CONCATENATE("R10C",'Mapa de Riesgos'!$O$71),"")</f>
        <v/>
      </c>
      <c r="AA35" s="69" t="str">
        <f>IF(AND('Mapa de Riesgos'!$Y$72="Media",'Mapa de Riesgos'!$AA$72="Moderado"),CONCATENATE("R10C",'Mapa de Riesgos'!$O$72),"")</f>
        <v/>
      </c>
      <c r="AB35" s="58" t="str">
        <f>IF(AND('Mapa de Riesgos'!$Y$67="Media",'Mapa de Riesgos'!$AA$67="Mayor"),CONCATENATE("R10C",'Mapa de Riesgos'!$O$67),"")</f>
        <v/>
      </c>
      <c r="AC35" s="59" t="str">
        <f>IF(AND('Mapa de Riesgos'!$Y$68="Media",'Mapa de Riesgos'!$AA$68="Mayor"),CONCATENATE("R10C",'Mapa de Riesgos'!$O$68),"")</f>
        <v/>
      </c>
      <c r="AD35" s="59" t="str">
        <f>IF(AND('Mapa de Riesgos'!$Y$69="Media",'Mapa de Riesgos'!$AA$69="Mayor"),CONCATENATE("R10C",'Mapa de Riesgos'!$O$69),"")</f>
        <v/>
      </c>
      <c r="AE35" s="59" t="str">
        <f>IF(AND('Mapa de Riesgos'!$Y$70="Media",'Mapa de Riesgos'!$AA$70="Mayor"),CONCATENATE("R10C",'Mapa de Riesgos'!$O$70),"")</f>
        <v/>
      </c>
      <c r="AF35" s="59" t="str">
        <f>IF(AND('Mapa de Riesgos'!$Y$71="Media",'Mapa de Riesgos'!$AA$71="Mayor"),CONCATENATE("R10C",'Mapa de Riesgos'!$O$71),"")</f>
        <v/>
      </c>
      <c r="AG35" s="60" t="str">
        <f>IF(AND('Mapa de Riesgos'!$Y$72="Media",'Mapa de Riesgos'!$AA$72="Mayor"),CONCATENATE("R10C",'Mapa de Riesgos'!$O$72),"")</f>
        <v/>
      </c>
      <c r="AH35" s="61" t="str">
        <f>IF(AND('Mapa de Riesgos'!$Y$67="Media",'Mapa de Riesgos'!$AA$67="Catastrófico"),CONCATENATE("R10C",'Mapa de Riesgos'!$O$67),"")</f>
        <v/>
      </c>
      <c r="AI35" s="62" t="str">
        <f>IF(AND('Mapa de Riesgos'!$Y$68="Media",'Mapa de Riesgos'!$AA$68="Catastrófico"),CONCATENATE("R10C",'Mapa de Riesgos'!$O$68),"")</f>
        <v/>
      </c>
      <c r="AJ35" s="62" t="str">
        <f>IF(AND('Mapa de Riesgos'!$Y$69="Media",'Mapa de Riesgos'!$AA$69="Catastrófico"),CONCATENATE("R10C",'Mapa de Riesgos'!$O$69),"")</f>
        <v/>
      </c>
      <c r="AK35" s="62" t="str">
        <f>IF(AND('Mapa de Riesgos'!$Y$70="Media",'Mapa de Riesgos'!$AA$70="Catastrófico"),CONCATENATE("R10C",'Mapa de Riesgos'!$O$70),"")</f>
        <v/>
      </c>
      <c r="AL35" s="62" t="str">
        <f>IF(AND('Mapa de Riesgos'!$Y$71="Media",'Mapa de Riesgos'!$AA$71="Catastrófico"),CONCATENATE("R10C",'Mapa de Riesgos'!$O$71),"")</f>
        <v/>
      </c>
      <c r="AM35" s="63" t="str">
        <f>IF(AND('Mapa de Riesgos'!$Y$72="Media",'Mapa de Riesgos'!$AA$72="Catastrófico"),CONCATENATE("R10C",'Mapa de Riesgos'!$O$72),"")</f>
        <v/>
      </c>
      <c r="AN35" s="83"/>
      <c r="AO35" s="582"/>
      <c r="AP35" s="583"/>
      <c r="AQ35" s="583"/>
      <c r="AR35" s="583"/>
      <c r="AS35" s="583"/>
      <c r="AT35" s="584"/>
      <c r="AU35" s="83"/>
      <c r="AV35" s="83"/>
      <c r="AW35" s="83"/>
      <c r="AX35" s="83"/>
      <c r="AY35" s="83"/>
      <c r="AZ35" s="83"/>
      <c r="BA35" s="83"/>
      <c r="BB35" s="83"/>
      <c r="BC35" s="83"/>
      <c r="BD35" s="83"/>
      <c r="BE35" s="83"/>
      <c r="BF35" s="83"/>
      <c r="BG35" s="83"/>
      <c r="BH35" s="83"/>
      <c r="BI35" s="83"/>
      <c r="BJ35" s="83"/>
      <c r="BK35" s="83"/>
      <c r="BL35" s="83"/>
      <c r="BM35" s="83"/>
      <c r="BN35" s="83"/>
      <c r="BO35" s="83"/>
      <c r="BP35" s="83"/>
      <c r="BQ35" s="83"/>
      <c r="BR35" s="83"/>
      <c r="BS35" s="83"/>
      <c r="BT35" s="83"/>
      <c r="BU35" s="83"/>
      <c r="BV35" s="83"/>
      <c r="BW35" s="83"/>
      <c r="BX35" s="83"/>
    </row>
    <row r="36" spans="1:80" ht="15" customHeight="1">
      <c r="A36" s="83"/>
      <c r="B36" s="451"/>
      <c r="C36" s="451"/>
      <c r="D36" s="452"/>
      <c r="E36" s="546" t="s">
        <v>249</v>
      </c>
      <c r="F36" s="547"/>
      <c r="G36" s="547"/>
      <c r="H36" s="547"/>
      <c r="I36" s="547"/>
      <c r="J36" s="73" t="str">
        <f>IF(AND('Mapa de Riesgos'!$Y$12="Baja",'Mapa de Riesgos'!$AA$12="Leve"),CONCATENATE("R1C",'Mapa de Riesgos'!$O$12),"")</f>
        <v/>
      </c>
      <c r="K36" s="74" t="str">
        <f>IF(AND('Mapa de Riesgos'!$Y$14="Baja",'Mapa de Riesgos'!$AA$14="Leve"),CONCATENATE("R1C",'Mapa de Riesgos'!$O$14),"")</f>
        <v/>
      </c>
      <c r="L36" s="74" t="str">
        <f>IF(AND('Mapa de Riesgos'!$Y$15="Baja",'Mapa de Riesgos'!$AA$15="Leve"),CONCATENATE("R1C",'Mapa de Riesgos'!$O$15),"")</f>
        <v/>
      </c>
      <c r="M36" s="74" t="str">
        <f>IF(AND('Mapa de Riesgos'!$Y$16="Baja",'Mapa de Riesgos'!$AA$16="Leve"),CONCATENATE("R1C",'Mapa de Riesgos'!$O$16),"")</f>
        <v/>
      </c>
      <c r="N36" s="74" t="str">
        <f>IF(AND('Mapa de Riesgos'!$Y$17="Baja",'Mapa de Riesgos'!$AA$17="Leve"),CONCATENATE("R1C",'Mapa de Riesgos'!$O$17),"")</f>
        <v/>
      </c>
      <c r="O36" s="75" t="str">
        <f>IF(AND('Mapa de Riesgos'!$Y$18="Baja",'Mapa de Riesgos'!$AA$18="Leve"),CONCATENATE("R1C",'Mapa de Riesgos'!$O$18),"")</f>
        <v/>
      </c>
      <c r="P36" s="64" t="str">
        <f>IF(AND('Mapa de Riesgos'!$Y$12="Baja",'Mapa de Riesgos'!$AA$12="Menor"),CONCATENATE("R1C",'Mapa de Riesgos'!$O$12),"")</f>
        <v/>
      </c>
      <c r="Q36" s="65" t="str">
        <f>IF(AND('Mapa de Riesgos'!$Y$14="Baja",'Mapa de Riesgos'!$AA$14="Menor"),CONCATENATE("R1C",'Mapa de Riesgos'!$O$14),"")</f>
        <v/>
      </c>
      <c r="R36" s="65" t="str">
        <f>IF(AND('Mapa de Riesgos'!$Y$15="Baja",'Mapa de Riesgos'!$AA$15="Menor"),CONCATENATE("R1C",'Mapa de Riesgos'!$O$15),"")</f>
        <v/>
      </c>
      <c r="S36" s="65" t="str">
        <f>IF(AND('Mapa de Riesgos'!$Y$16="Baja",'Mapa de Riesgos'!$AA$16="Menor"),CONCATENATE("R1C",'Mapa de Riesgos'!$O$16),"")</f>
        <v/>
      </c>
      <c r="T36" s="65" t="str">
        <f>IF(AND('Mapa de Riesgos'!$Y$17="Baja",'Mapa de Riesgos'!$AA$17="Menor"),CONCATENATE("R1C",'Mapa de Riesgos'!$O$17),"")</f>
        <v/>
      </c>
      <c r="U36" s="66" t="str">
        <f>IF(AND('Mapa de Riesgos'!$Y$18="Baja",'Mapa de Riesgos'!$AA$18="Menor"),CONCATENATE("R1C",'Mapa de Riesgos'!$O$18),"")</f>
        <v/>
      </c>
      <c r="V36" s="64" t="str">
        <f>IF(AND('Mapa de Riesgos'!$Y$12="Baja",'Mapa de Riesgos'!$AA$12="Moderado"),CONCATENATE("R1C",'Mapa de Riesgos'!$O$12),"")</f>
        <v/>
      </c>
      <c r="W36" s="65" t="str">
        <f>IF(AND('Mapa de Riesgos'!$Y$14="Baja",'Mapa de Riesgos'!$AA$14="Moderado"),CONCATENATE("R1C",'Mapa de Riesgos'!$O$14),"")</f>
        <v/>
      </c>
      <c r="X36" s="65" t="str">
        <f>IF(AND('Mapa de Riesgos'!$Y$15="Baja",'Mapa de Riesgos'!$AA$15="Moderado"),CONCATENATE("R1C",'Mapa de Riesgos'!$O$15),"")</f>
        <v/>
      </c>
      <c r="Y36" s="65" t="str">
        <f>IF(AND('Mapa de Riesgos'!$Y$16="Baja",'Mapa de Riesgos'!$AA$16="Moderado"),CONCATENATE("R1C",'Mapa de Riesgos'!$O$16),"")</f>
        <v/>
      </c>
      <c r="Z36" s="65" t="str">
        <f>IF(AND('Mapa de Riesgos'!$Y$17="Baja",'Mapa de Riesgos'!$AA$17="Moderado"),CONCATENATE("R1C",'Mapa de Riesgos'!$O$17),"")</f>
        <v/>
      </c>
      <c r="AA36" s="66" t="str">
        <f>IF(AND('Mapa de Riesgos'!$Y$18="Baja",'Mapa de Riesgos'!$AA$18="Moderado"),CONCATENATE("R1C",'Mapa de Riesgos'!$O$18),"")</f>
        <v/>
      </c>
      <c r="AB36" s="46" t="str">
        <f>IF(AND('Mapa de Riesgos'!$Y$12="Baja",'Mapa de Riesgos'!$AA$12="Mayor"),CONCATENATE("R1C",'Mapa de Riesgos'!$O$12),"")</f>
        <v/>
      </c>
      <c r="AC36" s="47" t="str">
        <f>IF(AND('Mapa de Riesgos'!$Y$14="Baja",'Mapa de Riesgos'!$AA$14="Mayor"),CONCATENATE("R1C",'Mapa de Riesgos'!$O$14),"")</f>
        <v/>
      </c>
      <c r="AD36" s="47" t="str">
        <f>IF(AND('Mapa de Riesgos'!$Y$15="Baja",'Mapa de Riesgos'!$AA$15="Mayor"),CONCATENATE("R1C",'Mapa de Riesgos'!$O$15),"")</f>
        <v/>
      </c>
      <c r="AE36" s="47" t="str">
        <f>IF(AND('Mapa de Riesgos'!$Y$16="Baja",'Mapa de Riesgos'!$AA$16="Mayor"),CONCATENATE("R1C",'Mapa de Riesgos'!$O$16),"")</f>
        <v/>
      </c>
      <c r="AF36" s="47" t="str">
        <f>IF(AND('Mapa de Riesgos'!$Y$17="Baja",'Mapa de Riesgos'!$AA$17="Mayor"),CONCATENATE("R1C",'Mapa de Riesgos'!$O$17),"")</f>
        <v/>
      </c>
      <c r="AG36" s="48" t="str">
        <f>IF(AND('Mapa de Riesgos'!$Y$18="Baja",'Mapa de Riesgos'!$AA$18="Mayor"),CONCATENATE("R1C",'Mapa de Riesgos'!$O$18),"")</f>
        <v/>
      </c>
      <c r="AH36" s="49" t="str">
        <f>IF(AND('Mapa de Riesgos'!$Y$12="Baja",'Mapa de Riesgos'!$AA$12="Catastrófico"),CONCATENATE("R1C",'Mapa de Riesgos'!$O$12),"")</f>
        <v>R1C1</v>
      </c>
      <c r="AI36" s="50" t="str">
        <f>IF(AND('Mapa de Riesgos'!$Y$14="Baja",'Mapa de Riesgos'!$AA$14="Catastrófico"),CONCATENATE("R1C",'Mapa de Riesgos'!$O$14),"")</f>
        <v/>
      </c>
      <c r="AJ36" s="50" t="str">
        <f>IF(AND('Mapa de Riesgos'!$Y$15="Baja",'Mapa de Riesgos'!$AA$15="Catastrófico"),CONCATENATE("R1C",'Mapa de Riesgos'!$O$15),"")</f>
        <v/>
      </c>
      <c r="AK36" s="50" t="str">
        <f>IF(AND('Mapa de Riesgos'!$Y$16="Baja",'Mapa de Riesgos'!$AA$16="Catastrófico"),CONCATENATE("R1C",'Mapa de Riesgos'!$O$16),"")</f>
        <v/>
      </c>
      <c r="AL36" s="50" t="str">
        <f>IF(AND('Mapa de Riesgos'!$Y$17="Baja",'Mapa de Riesgos'!$AA$17="Catastrófico"),CONCATENATE("R1C",'Mapa de Riesgos'!$O$17),"")</f>
        <v/>
      </c>
      <c r="AM36" s="51" t="str">
        <f>IF(AND('Mapa de Riesgos'!$Y$18="Baja",'Mapa de Riesgos'!$AA$18="Catastrófico"),CONCATENATE("R1C",'Mapa de Riesgos'!$O$18),"")</f>
        <v/>
      </c>
      <c r="AN36" s="83"/>
      <c r="AO36" s="567" t="s">
        <v>250</v>
      </c>
      <c r="AP36" s="568"/>
      <c r="AQ36" s="568"/>
      <c r="AR36" s="568"/>
      <c r="AS36" s="568"/>
      <c r="AT36" s="569"/>
      <c r="AU36" s="83"/>
      <c r="AV36" s="83"/>
      <c r="AW36" s="83"/>
      <c r="AX36" s="83"/>
      <c r="AY36" s="83"/>
      <c r="AZ36" s="83"/>
      <c r="BA36" s="83"/>
      <c r="BB36" s="83"/>
      <c r="BC36" s="83"/>
      <c r="BD36" s="83"/>
      <c r="BE36" s="83"/>
      <c r="BF36" s="83"/>
      <c r="BG36" s="83"/>
      <c r="BH36" s="83"/>
      <c r="BI36" s="83"/>
      <c r="BJ36" s="83"/>
      <c r="BK36" s="83"/>
      <c r="BL36" s="83"/>
      <c r="BM36" s="83"/>
      <c r="BN36" s="83"/>
      <c r="BO36" s="83"/>
      <c r="BP36" s="83"/>
      <c r="BQ36" s="83"/>
      <c r="BR36" s="83"/>
      <c r="BS36" s="83"/>
      <c r="BT36" s="83"/>
      <c r="BU36" s="83"/>
      <c r="BV36" s="83"/>
      <c r="BW36" s="83"/>
      <c r="BX36" s="83"/>
    </row>
    <row r="37" spans="1:80" ht="15" customHeight="1">
      <c r="A37" s="83"/>
      <c r="B37" s="451"/>
      <c r="C37" s="451"/>
      <c r="D37" s="452"/>
      <c r="E37" s="548"/>
      <c r="F37" s="549"/>
      <c r="G37" s="549"/>
      <c r="H37" s="549"/>
      <c r="I37" s="549"/>
      <c r="J37" s="76" t="str">
        <f>IF(AND('Mapa de Riesgos'!$Y$19="Baja",'Mapa de Riesgos'!$AA$19="Leve"),CONCATENATE("R2C",'Mapa de Riesgos'!$O$19),"")</f>
        <v/>
      </c>
      <c r="K37" s="77" t="str">
        <f>IF(AND('Mapa de Riesgos'!$Y$20="Baja",'Mapa de Riesgos'!$AA$20="Leve"),CONCATENATE("R2C",'Mapa de Riesgos'!$O$20),"")</f>
        <v/>
      </c>
      <c r="L37" s="77" t="str">
        <f>IF(AND('Mapa de Riesgos'!$Y$21="Baja",'Mapa de Riesgos'!$AA$21="Leve"),CONCATENATE("R2C",'Mapa de Riesgos'!$O$21),"")</f>
        <v/>
      </c>
      <c r="M37" s="77" t="str">
        <f>IF(AND('Mapa de Riesgos'!$Y$22="Baja",'Mapa de Riesgos'!$AA$22="Leve"),CONCATENATE("R2C",'Mapa de Riesgos'!$O$22),"")</f>
        <v/>
      </c>
      <c r="N37" s="77" t="str">
        <f>IF(AND('Mapa de Riesgos'!$Y$23="Baja",'Mapa de Riesgos'!$AA$23="Leve"),CONCATENATE("R2C",'Mapa de Riesgos'!$O$23),"")</f>
        <v/>
      </c>
      <c r="O37" s="78" t="str">
        <f>IF(AND('Mapa de Riesgos'!$Y$24="Baja",'Mapa de Riesgos'!$AA$24="Leve"),CONCATENATE("R2C",'Mapa de Riesgos'!$O$24),"")</f>
        <v/>
      </c>
      <c r="P37" s="67" t="str">
        <f>IF(AND('Mapa de Riesgos'!$Y$19="Baja",'Mapa de Riesgos'!$AA$19="Menor"),CONCATENATE("R2C",'Mapa de Riesgos'!$O$19),"")</f>
        <v/>
      </c>
      <c r="Q37" s="68" t="str">
        <f>IF(AND('Mapa de Riesgos'!$Y$20="Baja",'Mapa de Riesgos'!$AA$20="Menor"),CONCATENATE("R2C",'Mapa de Riesgos'!$O$20),"")</f>
        <v/>
      </c>
      <c r="R37" s="68" t="str">
        <f>IF(AND('Mapa de Riesgos'!$Y$21="Baja",'Mapa de Riesgos'!$AA$21="Menor"),CONCATENATE("R2C",'Mapa de Riesgos'!$O$21),"")</f>
        <v/>
      </c>
      <c r="S37" s="68" t="str">
        <f>IF(AND('Mapa de Riesgos'!$Y$22="Baja",'Mapa de Riesgos'!$AA$22="Menor"),CONCATENATE("R2C",'Mapa de Riesgos'!$O$22),"")</f>
        <v/>
      </c>
      <c r="T37" s="68" t="str">
        <f>IF(AND('Mapa de Riesgos'!$Y$23="Baja",'Mapa de Riesgos'!$AA$23="Menor"),CONCATENATE("R2C",'Mapa de Riesgos'!$O$23),"")</f>
        <v/>
      </c>
      <c r="U37" s="69" t="str">
        <f>IF(AND('Mapa de Riesgos'!$Y$24="Baja",'Mapa de Riesgos'!$AA$24="Menor"),CONCATENATE("R2C",'Mapa de Riesgos'!$O$24),"")</f>
        <v/>
      </c>
      <c r="V37" s="67" t="str">
        <f>IF(AND('Mapa de Riesgos'!$Y$19="Baja",'Mapa de Riesgos'!$AA$19="Moderado"),CONCATENATE("R2C",'Mapa de Riesgos'!$O$19),"")</f>
        <v>R2C1</v>
      </c>
      <c r="W37" s="68" t="str">
        <f>IF(AND('Mapa de Riesgos'!$Y$20="Baja",'Mapa de Riesgos'!$AA$20="Moderado"),CONCATENATE("R2C",'Mapa de Riesgos'!$O$20),"")</f>
        <v>R2C2</v>
      </c>
      <c r="X37" s="68" t="str">
        <f>IF(AND('Mapa de Riesgos'!$Y$21="Baja",'Mapa de Riesgos'!$AA$21="Moderado"),CONCATENATE("R2C",'Mapa de Riesgos'!$O$21),"")</f>
        <v/>
      </c>
      <c r="Y37" s="68" t="str">
        <f>IF(AND('Mapa de Riesgos'!$Y$22="Baja",'Mapa de Riesgos'!$AA$22="Moderado"),CONCATENATE("R2C",'Mapa de Riesgos'!$O$22),"")</f>
        <v/>
      </c>
      <c r="Z37" s="68" t="str">
        <f>IF(AND('Mapa de Riesgos'!$Y$23="Baja",'Mapa de Riesgos'!$AA$23="Moderado"),CONCATENATE("R2C",'Mapa de Riesgos'!$O$23),"")</f>
        <v/>
      </c>
      <c r="AA37" s="69" t="str">
        <f>IF(AND('Mapa de Riesgos'!$Y$24="Baja",'Mapa de Riesgos'!$AA$24="Moderado"),CONCATENATE("R2C",'Mapa de Riesgos'!$O$24),"")</f>
        <v/>
      </c>
      <c r="AB37" s="52" t="str">
        <f>IF(AND('Mapa de Riesgos'!$Y$19="Baja",'Mapa de Riesgos'!$AA$19="Mayor"),CONCATENATE("R2C",'Mapa de Riesgos'!$O$19),"")</f>
        <v/>
      </c>
      <c r="AC37" s="53" t="str">
        <f>IF(AND('Mapa de Riesgos'!$Y$20="Baja",'Mapa de Riesgos'!$AA$20="Mayor"),CONCATENATE("R2C",'Mapa de Riesgos'!$O$20),"")</f>
        <v/>
      </c>
      <c r="AD37" s="53" t="str">
        <f>IF(AND('Mapa de Riesgos'!$Y$21="Baja",'Mapa de Riesgos'!$AA$21="Mayor"),CONCATENATE("R2C",'Mapa de Riesgos'!$O$21),"")</f>
        <v/>
      </c>
      <c r="AE37" s="53" t="str">
        <f>IF(AND('Mapa de Riesgos'!$Y$22="Baja",'Mapa de Riesgos'!$AA$22="Mayor"),CONCATENATE("R2C",'Mapa de Riesgos'!$O$22),"")</f>
        <v/>
      </c>
      <c r="AF37" s="53" t="str">
        <f>IF(AND('Mapa de Riesgos'!$Y$23="Baja",'Mapa de Riesgos'!$AA$23="Mayor"),CONCATENATE("R2C",'Mapa de Riesgos'!$O$23),"")</f>
        <v/>
      </c>
      <c r="AG37" s="54" t="str">
        <f>IF(AND('Mapa de Riesgos'!$Y$24="Baja",'Mapa de Riesgos'!$AA$24="Mayor"),CONCATENATE("R2C",'Mapa de Riesgos'!$O$24),"")</f>
        <v/>
      </c>
      <c r="AH37" s="55" t="str">
        <f>IF(AND('Mapa de Riesgos'!$Y$19="Baja",'Mapa de Riesgos'!$AA$19="Catastrófico"),CONCATENATE("R2C",'Mapa de Riesgos'!$O$19),"")</f>
        <v/>
      </c>
      <c r="AI37" s="56" t="str">
        <f>IF(AND('Mapa de Riesgos'!$Y$20="Baja",'Mapa de Riesgos'!$AA$20="Catastrófico"),CONCATENATE("R2C",'Mapa de Riesgos'!$O$20),"")</f>
        <v/>
      </c>
      <c r="AJ37" s="56" t="str">
        <f>IF(AND('Mapa de Riesgos'!$Y$21="Baja",'Mapa de Riesgos'!$AA$21="Catastrófico"),CONCATENATE("R2C",'Mapa de Riesgos'!$O$21),"")</f>
        <v/>
      </c>
      <c r="AK37" s="56" t="str">
        <f>IF(AND('Mapa de Riesgos'!$Y$22="Baja",'Mapa de Riesgos'!$AA$22="Catastrófico"),CONCATENATE("R2C",'Mapa de Riesgos'!$O$22),"")</f>
        <v/>
      </c>
      <c r="AL37" s="56" t="str">
        <f>IF(AND('Mapa de Riesgos'!$Y$23="Baja",'Mapa de Riesgos'!$AA$23="Catastrófico"),CONCATENATE("R2C",'Mapa de Riesgos'!$O$23),"")</f>
        <v/>
      </c>
      <c r="AM37" s="57" t="str">
        <f>IF(AND('Mapa de Riesgos'!$Y$24="Baja",'Mapa de Riesgos'!$AA$24="Catastrófico"),CONCATENATE("R2C",'Mapa de Riesgos'!$O$24),"")</f>
        <v/>
      </c>
      <c r="AN37" s="83"/>
      <c r="AO37" s="570"/>
      <c r="AP37" s="571"/>
      <c r="AQ37" s="571"/>
      <c r="AR37" s="571"/>
      <c r="AS37" s="571"/>
      <c r="AT37" s="572"/>
      <c r="AU37" s="83"/>
      <c r="AV37" s="83"/>
      <c r="AW37" s="83"/>
      <c r="AX37" s="83"/>
      <c r="AY37" s="83"/>
      <c r="AZ37" s="83"/>
      <c r="BA37" s="83"/>
      <c r="BB37" s="83"/>
      <c r="BC37" s="83"/>
      <c r="BD37" s="83"/>
      <c r="BE37" s="83"/>
      <c r="BF37" s="83"/>
      <c r="BG37" s="83"/>
      <c r="BH37" s="83"/>
      <c r="BI37" s="83"/>
      <c r="BJ37" s="83"/>
      <c r="BK37" s="83"/>
      <c r="BL37" s="83"/>
      <c r="BM37" s="83"/>
      <c r="BN37" s="83"/>
      <c r="BO37" s="83"/>
      <c r="BP37" s="83"/>
      <c r="BQ37" s="83"/>
      <c r="BR37" s="83"/>
      <c r="BS37" s="83"/>
      <c r="BT37" s="83"/>
      <c r="BU37" s="83"/>
      <c r="BV37" s="83"/>
      <c r="BW37" s="83"/>
      <c r="BX37" s="83"/>
    </row>
    <row r="38" spans="1:80" ht="15" customHeight="1">
      <c r="A38" s="83"/>
      <c r="B38" s="451"/>
      <c r="C38" s="451"/>
      <c r="D38" s="452"/>
      <c r="E38" s="550"/>
      <c r="F38" s="549"/>
      <c r="G38" s="549"/>
      <c r="H38" s="549"/>
      <c r="I38" s="549"/>
      <c r="J38" s="76" t="str">
        <f>IF(AND('Mapa de Riesgos'!$Y$25="Baja",'Mapa de Riesgos'!$AA$25="Leve"),CONCATENATE("R3C",'Mapa de Riesgos'!$O$25),"")</f>
        <v/>
      </c>
      <c r="K38" s="77" t="str">
        <f>IF(AND('Mapa de Riesgos'!$Y$26="Baja",'Mapa de Riesgos'!$AA$26="Leve"),CONCATENATE("R3C",'Mapa de Riesgos'!$O$26),"")</f>
        <v/>
      </c>
      <c r="L38" s="77" t="str">
        <f>IF(AND('Mapa de Riesgos'!$Y$27="Baja",'Mapa de Riesgos'!$AA$27="Leve"),CONCATENATE("R3C",'Mapa de Riesgos'!$O$27),"")</f>
        <v/>
      </c>
      <c r="M38" s="77" t="str">
        <f>IF(AND('Mapa de Riesgos'!$Y$28="Baja",'Mapa de Riesgos'!$AA$28="Leve"),CONCATENATE("R3C",'Mapa de Riesgos'!$O$28),"")</f>
        <v/>
      </c>
      <c r="N38" s="77" t="str">
        <f>IF(AND('Mapa de Riesgos'!$Y$29="Baja",'Mapa de Riesgos'!$AA$29="Leve"),CONCATENATE("R3C",'Mapa de Riesgos'!$O$29),"")</f>
        <v/>
      </c>
      <c r="O38" s="78" t="str">
        <f>IF(AND('Mapa de Riesgos'!$Y$30="Baja",'Mapa de Riesgos'!$AA$30="Leve"),CONCATENATE("R3C",'Mapa de Riesgos'!$O$30),"")</f>
        <v/>
      </c>
      <c r="P38" s="67" t="str">
        <f>IF(AND('Mapa de Riesgos'!$Y$25="Baja",'Mapa de Riesgos'!$AA$25="Menor"),CONCATENATE("R3C",'Mapa de Riesgos'!$O$25),"")</f>
        <v>R3C1</v>
      </c>
      <c r="Q38" s="68" t="str">
        <f>IF(AND('Mapa de Riesgos'!$Y$26="Baja",'Mapa de Riesgos'!$AA$26="Menor"),CONCATENATE("R3C",'Mapa de Riesgos'!$O$26),"")</f>
        <v>R3C2</v>
      </c>
      <c r="R38" s="68" t="str">
        <f>IF(AND('Mapa de Riesgos'!$Y$27="Baja",'Mapa de Riesgos'!$AA$27="Menor"),CONCATENATE("R3C",'Mapa de Riesgos'!$O$27),"")</f>
        <v/>
      </c>
      <c r="S38" s="68" t="str">
        <f>IF(AND('Mapa de Riesgos'!$Y$28="Baja",'Mapa de Riesgos'!$AA$28="Menor"),CONCATENATE("R3C",'Mapa de Riesgos'!$O$28),"")</f>
        <v/>
      </c>
      <c r="T38" s="68" t="str">
        <f>IF(AND('Mapa de Riesgos'!$Y$29="Baja",'Mapa de Riesgos'!$AA$29="Menor"),CONCATENATE("R3C",'Mapa de Riesgos'!$O$29),"")</f>
        <v/>
      </c>
      <c r="U38" s="69" t="str">
        <f>IF(AND('Mapa de Riesgos'!$Y$30="Baja",'Mapa de Riesgos'!$AA$30="Menor"),CONCATENATE("R3C",'Mapa de Riesgos'!$O$30),"")</f>
        <v/>
      </c>
      <c r="V38" s="67" t="str">
        <f>IF(AND('Mapa de Riesgos'!$Y$25="Baja",'Mapa de Riesgos'!$AA$25="Moderado"),CONCATENATE("R3C",'Mapa de Riesgos'!$O$25),"")</f>
        <v/>
      </c>
      <c r="W38" s="68" t="str">
        <f>IF(AND('Mapa de Riesgos'!$Y$26="Baja",'Mapa de Riesgos'!$AA$26="Moderado"),CONCATENATE("R3C",'Mapa de Riesgos'!$O$26),"")</f>
        <v/>
      </c>
      <c r="X38" s="68" t="str">
        <f>IF(AND('Mapa de Riesgos'!$Y$27="Baja",'Mapa de Riesgos'!$AA$27="Moderado"),CONCATENATE("R3C",'Mapa de Riesgos'!$O$27),"")</f>
        <v/>
      </c>
      <c r="Y38" s="68" t="str">
        <f>IF(AND('Mapa de Riesgos'!$Y$28="Baja",'Mapa de Riesgos'!$AA$28="Moderado"),CONCATENATE("R3C",'Mapa de Riesgos'!$O$28),"")</f>
        <v/>
      </c>
      <c r="Z38" s="68" t="str">
        <f>IF(AND('Mapa de Riesgos'!$Y$29="Baja",'Mapa de Riesgos'!$AA$29="Moderado"),CONCATENATE("R3C",'Mapa de Riesgos'!$O$29),"")</f>
        <v/>
      </c>
      <c r="AA38" s="69" t="str">
        <f>IF(AND('Mapa de Riesgos'!$Y$30="Baja",'Mapa de Riesgos'!$AA$30="Moderado"),CONCATENATE("R3C",'Mapa de Riesgos'!$O$30),"")</f>
        <v/>
      </c>
      <c r="AB38" s="52" t="str">
        <f>IF(AND('Mapa de Riesgos'!$Y$25="Baja",'Mapa de Riesgos'!$AA$25="Mayor"),CONCATENATE("R3C",'Mapa de Riesgos'!$O$25),"")</f>
        <v/>
      </c>
      <c r="AC38" s="53" t="str">
        <f>IF(AND('Mapa de Riesgos'!$Y$26="Baja",'Mapa de Riesgos'!$AA$26="Mayor"),CONCATENATE("R3C",'Mapa de Riesgos'!$O$26),"")</f>
        <v/>
      </c>
      <c r="AD38" s="53" t="str">
        <f>IF(AND('Mapa de Riesgos'!$Y$27="Baja",'Mapa de Riesgos'!$AA$27="Mayor"),CONCATENATE("R3C",'Mapa de Riesgos'!$O$27),"")</f>
        <v/>
      </c>
      <c r="AE38" s="53" t="str">
        <f>IF(AND('Mapa de Riesgos'!$Y$28="Baja",'Mapa de Riesgos'!$AA$28="Mayor"),CONCATENATE("R3C",'Mapa de Riesgos'!$O$28),"")</f>
        <v/>
      </c>
      <c r="AF38" s="53" t="str">
        <f>IF(AND('Mapa de Riesgos'!$Y$29="Baja",'Mapa de Riesgos'!$AA$29="Mayor"),CONCATENATE("R3C",'Mapa de Riesgos'!$O$29),"")</f>
        <v/>
      </c>
      <c r="AG38" s="54" t="str">
        <f>IF(AND('Mapa de Riesgos'!$Y$30="Baja",'Mapa de Riesgos'!$AA$30="Mayor"),CONCATENATE("R3C",'Mapa de Riesgos'!$O$30),"")</f>
        <v/>
      </c>
      <c r="AH38" s="55" t="str">
        <f>IF(AND('Mapa de Riesgos'!$Y$25="Baja",'Mapa de Riesgos'!$AA$25="Catastrófico"),CONCATENATE("R3C",'Mapa de Riesgos'!$O$25),"")</f>
        <v/>
      </c>
      <c r="AI38" s="56" t="str">
        <f>IF(AND('Mapa de Riesgos'!$Y$26="Baja",'Mapa de Riesgos'!$AA$26="Catastrófico"),CONCATENATE("R3C",'Mapa de Riesgos'!$O$26),"")</f>
        <v/>
      </c>
      <c r="AJ38" s="56" t="str">
        <f>IF(AND('Mapa de Riesgos'!$Y$27="Baja",'Mapa de Riesgos'!$AA$27="Catastrófico"),CONCATENATE("R3C",'Mapa de Riesgos'!$O$27),"")</f>
        <v/>
      </c>
      <c r="AK38" s="56" t="str">
        <f>IF(AND('Mapa de Riesgos'!$Y$28="Baja",'Mapa de Riesgos'!$AA$28="Catastrófico"),CONCATENATE("R3C",'Mapa de Riesgos'!$O$28),"")</f>
        <v/>
      </c>
      <c r="AL38" s="56" t="str">
        <f>IF(AND('Mapa de Riesgos'!$Y$29="Baja",'Mapa de Riesgos'!$AA$29="Catastrófico"),CONCATENATE("R3C",'Mapa de Riesgos'!$O$29),"")</f>
        <v/>
      </c>
      <c r="AM38" s="57" t="str">
        <f>IF(AND('Mapa de Riesgos'!$Y$30="Baja",'Mapa de Riesgos'!$AA$30="Catastrófico"),CONCATENATE("R3C",'Mapa de Riesgos'!$O$30),"")</f>
        <v/>
      </c>
      <c r="AN38" s="83"/>
      <c r="AO38" s="570"/>
      <c r="AP38" s="571"/>
      <c r="AQ38" s="571"/>
      <c r="AR38" s="571"/>
      <c r="AS38" s="571"/>
      <c r="AT38" s="572"/>
      <c r="AU38" s="83"/>
      <c r="AV38" s="83"/>
      <c r="AW38" s="83"/>
      <c r="AX38" s="83"/>
      <c r="AY38" s="83"/>
      <c r="AZ38" s="83"/>
      <c r="BA38" s="83"/>
      <c r="BB38" s="83"/>
      <c r="BC38" s="83"/>
      <c r="BD38" s="83"/>
      <c r="BE38" s="83"/>
      <c r="BF38" s="83"/>
      <c r="BG38" s="83"/>
      <c r="BH38" s="83"/>
      <c r="BI38" s="83"/>
      <c r="BJ38" s="83"/>
      <c r="BK38" s="83"/>
      <c r="BL38" s="83"/>
      <c r="BM38" s="83"/>
      <c r="BN38" s="83"/>
      <c r="BO38" s="83"/>
      <c r="BP38" s="83"/>
      <c r="BQ38" s="83"/>
      <c r="BR38" s="83"/>
      <c r="BS38" s="83"/>
      <c r="BT38" s="83"/>
      <c r="BU38" s="83"/>
      <c r="BV38" s="83"/>
      <c r="BW38" s="83"/>
      <c r="BX38" s="83"/>
    </row>
    <row r="39" spans="1:80" ht="15" customHeight="1">
      <c r="A39" s="83"/>
      <c r="B39" s="451"/>
      <c r="C39" s="451"/>
      <c r="D39" s="452"/>
      <c r="E39" s="550"/>
      <c r="F39" s="549"/>
      <c r="G39" s="549"/>
      <c r="H39" s="549"/>
      <c r="I39" s="549"/>
      <c r="J39" s="76" t="str">
        <f>IF(AND('Mapa de Riesgos'!$Y$31="Baja",'Mapa de Riesgos'!$AA$31="Leve"),CONCATENATE("R4C",'Mapa de Riesgos'!$O$31),"")</f>
        <v/>
      </c>
      <c r="K39" s="77" t="str">
        <f>IF(AND('Mapa de Riesgos'!$Y$32="Baja",'Mapa de Riesgos'!$AA$32="Leve"),CONCATENATE("R4C",'Mapa de Riesgos'!$O$32),"")</f>
        <v/>
      </c>
      <c r="L39" s="77" t="str">
        <f>IF(AND('Mapa de Riesgos'!$Y$33="Baja",'Mapa de Riesgos'!$AA$33="Leve"),CONCATENATE("R4C",'Mapa de Riesgos'!$O$33),"")</f>
        <v/>
      </c>
      <c r="M39" s="77" t="str">
        <f>IF(AND('Mapa de Riesgos'!$Y$34="Baja",'Mapa de Riesgos'!$AA$34="Leve"),CONCATENATE("R4C",'Mapa de Riesgos'!$O$34),"")</f>
        <v/>
      </c>
      <c r="N39" s="77" t="str">
        <f>IF(AND('Mapa de Riesgos'!$Y$35="Baja",'Mapa de Riesgos'!$AA$35="Leve"),CONCATENATE("R4C",'Mapa de Riesgos'!$O$35),"")</f>
        <v/>
      </c>
      <c r="O39" s="78" t="str">
        <f>IF(AND('Mapa de Riesgos'!$Y$36="Baja",'Mapa de Riesgos'!$AA$36="Leve"),CONCATENATE("R4C",'Mapa de Riesgos'!$O$36),"")</f>
        <v/>
      </c>
      <c r="P39" s="67" t="str">
        <f>IF(AND('Mapa de Riesgos'!$Y$31="Baja",'Mapa de Riesgos'!$AA$31="Menor"),CONCATENATE("R4C",'Mapa de Riesgos'!$O$31),"")</f>
        <v/>
      </c>
      <c r="Q39" s="68" t="str">
        <f>IF(AND('Mapa de Riesgos'!$Y$32="Baja",'Mapa de Riesgos'!$AA$32="Menor"),CONCATENATE("R4C",'Mapa de Riesgos'!$O$32),"")</f>
        <v/>
      </c>
      <c r="R39" s="68" t="str">
        <f>IF(AND('Mapa de Riesgos'!$Y$33="Baja",'Mapa de Riesgos'!$AA$33="Menor"),CONCATENATE("R4C",'Mapa de Riesgos'!$O$33),"")</f>
        <v/>
      </c>
      <c r="S39" s="68" t="str">
        <f>IF(AND('Mapa de Riesgos'!$Y$34="Baja",'Mapa de Riesgos'!$AA$34="Menor"),CONCATENATE("R4C",'Mapa de Riesgos'!$O$34),"")</f>
        <v/>
      </c>
      <c r="T39" s="68" t="str">
        <f>IF(AND('Mapa de Riesgos'!$Y$35="Baja",'Mapa de Riesgos'!$AA$35="Menor"),CONCATENATE("R4C",'Mapa de Riesgos'!$O$35),"")</f>
        <v/>
      </c>
      <c r="U39" s="69" t="str">
        <f>IF(AND('Mapa de Riesgos'!$Y$36="Baja",'Mapa de Riesgos'!$AA$36="Menor"),CONCATENATE("R4C",'Mapa de Riesgos'!$O$36),"")</f>
        <v/>
      </c>
      <c r="V39" s="67" t="str">
        <f>IF(AND('Mapa de Riesgos'!$Y$31="Baja",'Mapa de Riesgos'!$AA$31="Moderado"),CONCATENATE("R4C",'Mapa de Riesgos'!$O$31),"")</f>
        <v>R4C1</v>
      </c>
      <c r="W39" s="68" t="str">
        <f>IF(AND('Mapa de Riesgos'!$Y$32="Baja",'Mapa de Riesgos'!$AA$32="Moderado"),CONCATENATE("R4C",'Mapa de Riesgos'!$O$32),"")</f>
        <v/>
      </c>
      <c r="X39" s="68" t="str">
        <f>IF(AND('Mapa de Riesgos'!$Y$33="Baja",'Mapa de Riesgos'!$AA$33="Moderado"),CONCATENATE("R4C",'Mapa de Riesgos'!$O$33),"")</f>
        <v/>
      </c>
      <c r="Y39" s="68" t="str">
        <f>IF(AND('Mapa de Riesgos'!$Y$34="Baja",'Mapa de Riesgos'!$AA$34="Moderado"),CONCATENATE("R4C",'Mapa de Riesgos'!$O$34),"")</f>
        <v/>
      </c>
      <c r="Z39" s="68" t="str">
        <f>IF(AND('Mapa de Riesgos'!$Y$35="Baja",'Mapa de Riesgos'!$AA$35="Moderado"),CONCATENATE("R4C",'Mapa de Riesgos'!$O$35),"")</f>
        <v/>
      </c>
      <c r="AA39" s="69" t="str">
        <f>IF(AND('Mapa de Riesgos'!$Y$36="Baja",'Mapa de Riesgos'!$AA$36="Moderado"),CONCATENATE("R4C",'Mapa de Riesgos'!$O$36),"")</f>
        <v/>
      </c>
      <c r="AB39" s="52" t="str">
        <f>IF(AND('Mapa de Riesgos'!$Y$31="Baja",'Mapa de Riesgos'!$AA$31="Mayor"),CONCATENATE("R4C",'Mapa de Riesgos'!$O$31),"")</f>
        <v/>
      </c>
      <c r="AC39" s="53" t="str">
        <f>IF(AND('Mapa de Riesgos'!$Y$32="Baja",'Mapa de Riesgos'!$AA$32="Mayor"),CONCATENATE("R4C",'Mapa de Riesgos'!$O$32),"")</f>
        <v/>
      </c>
      <c r="AD39" s="53" t="str">
        <f>IF(AND('Mapa de Riesgos'!$Y$33="Baja",'Mapa de Riesgos'!$AA$33="Mayor"),CONCATENATE("R4C",'Mapa de Riesgos'!$O$33),"")</f>
        <v/>
      </c>
      <c r="AE39" s="53" t="str">
        <f>IF(AND('Mapa de Riesgos'!$Y$34="Baja",'Mapa de Riesgos'!$AA$34="Mayor"),CONCATENATE("R4C",'Mapa de Riesgos'!$O$34),"")</f>
        <v/>
      </c>
      <c r="AF39" s="53" t="str">
        <f>IF(AND('Mapa de Riesgos'!$Y$35="Baja",'Mapa de Riesgos'!$AA$35="Mayor"),CONCATENATE("R4C",'Mapa de Riesgos'!$O$35),"")</f>
        <v/>
      </c>
      <c r="AG39" s="54" t="str">
        <f>IF(AND('Mapa de Riesgos'!$Y$36="Baja",'Mapa de Riesgos'!$AA$36="Mayor"),CONCATENATE("R4C",'Mapa de Riesgos'!$O$36),"")</f>
        <v/>
      </c>
      <c r="AH39" s="55" t="str">
        <f>IF(AND('Mapa de Riesgos'!$Y$31="Baja",'Mapa de Riesgos'!$AA$31="Catastrófico"),CONCATENATE("R4C",'Mapa de Riesgos'!$O$31),"")</f>
        <v/>
      </c>
      <c r="AI39" s="56" t="str">
        <f>IF(AND('Mapa de Riesgos'!$Y$32="Baja",'Mapa de Riesgos'!$AA$32="Catastrófico"),CONCATENATE("R4C",'Mapa de Riesgos'!$O$32),"")</f>
        <v/>
      </c>
      <c r="AJ39" s="56" t="str">
        <f>IF(AND('Mapa de Riesgos'!$Y$33="Baja",'Mapa de Riesgos'!$AA$33="Catastrófico"),CONCATENATE("R4C",'Mapa de Riesgos'!$O$33),"")</f>
        <v/>
      </c>
      <c r="AK39" s="56" t="str">
        <f>IF(AND('Mapa de Riesgos'!$Y$34="Baja",'Mapa de Riesgos'!$AA$34="Catastrófico"),CONCATENATE("R4C",'Mapa de Riesgos'!$O$34),"")</f>
        <v/>
      </c>
      <c r="AL39" s="56" t="str">
        <f>IF(AND('Mapa de Riesgos'!$Y$35="Baja",'Mapa de Riesgos'!$AA$35="Catastrófico"),CONCATENATE("R4C",'Mapa de Riesgos'!$O$35),"")</f>
        <v/>
      </c>
      <c r="AM39" s="57" t="str">
        <f>IF(AND('Mapa de Riesgos'!$Y$36="Baja",'Mapa de Riesgos'!$AA$36="Catastrófico"),CONCATENATE("R4C",'Mapa de Riesgos'!$O$36),"")</f>
        <v/>
      </c>
      <c r="AN39" s="83"/>
      <c r="AO39" s="570"/>
      <c r="AP39" s="571"/>
      <c r="AQ39" s="571"/>
      <c r="AR39" s="571"/>
      <c r="AS39" s="571"/>
      <c r="AT39" s="572"/>
      <c r="AU39" s="83"/>
      <c r="AV39" s="83"/>
      <c r="AW39" s="83"/>
      <c r="AX39" s="83"/>
      <c r="AY39" s="83"/>
      <c r="AZ39" s="83"/>
      <c r="BA39" s="83"/>
      <c r="BB39" s="83"/>
      <c r="BC39" s="83"/>
      <c r="BD39" s="83"/>
      <c r="BE39" s="83"/>
      <c r="BF39" s="83"/>
      <c r="BG39" s="83"/>
      <c r="BH39" s="83"/>
      <c r="BI39" s="83"/>
      <c r="BJ39" s="83"/>
      <c r="BK39" s="83"/>
      <c r="BL39" s="83"/>
      <c r="BM39" s="83"/>
      <c r="BN39" s="83"/>
      <c r="BO39" s="83"/>
      <c r="BP39" s="83"/>
      <c r="BQ39" s="83"/>
      <c r="BR39" s="83"/>
      <c r="BS39" s="83"/>
      <c r="BT39" s="83"/>
      <c r="BU39" s="83"/>
      <c r="BV39" s="83"/>
      <c r="BW39" s="83"/>
      <c r="BX39" s="83"/>
    </row>
    <row r="40" spans="1:80" ht="15" customHeight="1">
      <c r="A40" s="83"/>
      <c r="B40" s="451"/>
      <c r="C40" s="451"/>
      <c r="D40" s="452"/>
      <c r="E40" s="550"/>
      <c r="F40" s="549"/>
      <c r="G40" s="549"/>
      <c r="H40" s="549"/>
      <c r="I40" s="549"/>
      <c r="J40" s="76" t="str">
        <f>IF(AND('Mapa de Riesgos'!$Y$37="Baja",'Mapa de Riesgos'!$AA$37="Leve"),CONCATENATE("R5C",'Mapa de Riesgos'!$O$37),"")</f>
        <v/>
      </c>
      <c r="K40" s="77" t="str">
        <f>IF(AND('Mapa de Riesgos'!$Y$38="Baja",'Mapa de Riesgos'!$AA$38="Leve"),CONCATENATE("R5C",'Mapa de Riesgos'!$O$38),"")</f>
        <v/>
      </c>
      <c r="L40" s="77" t="str">
        <f>IF(AND('Mapa de Riesgos'!$Y$39="Baja",'Mapa de Riesgos'!$AA$39="Leve"),CONCATENATE("R5C",'Mapa de Riesgos'!$O$39),"")</f>
        <v/>
      </c>
      <c r="M40" s="77" t="str">
        <f>IF(AND('Mapa de Riesgos'!$Y$40="Baja",'Mapa de Riesgos'!$AA$40="Leve"),CONCATENATE("R5C",'Mapa de Riesgos'!$O$40),"")</f>
        <v/>
      </c>
      <c r="N40" s="77" t="str">
        <f>IF(AND('Mapa de Riesgos'!$Y$41="Baja",'Mapa de Riesgos'!$AA$41="Leve"),CONCATENATE("R5C",'Mapa de Riesgos'!$O$41),"")</f>
        <v/>
      </c>
      <c r="O40" s="78" t="str">
        <f>IF(AND('Mapa de Riesgos'!$Y$42="Baja",'Mapa de Riesgos'!$AA$42="Leve"),CONCATENATE("R5C",'Mapa de Riesgos'!$O$42),"")</f>
        <v/>
      </c>
      <c r="P40" s="67" t="str">
        <f>IF(AND('Mapa de Riesgos'!$Y$37="Baja",'Mapa de Riesgos'!$AA$37="Menor"),CONCATENATE("R5C",'Mapa de Riesgos'!$O$37),"")</f>
        <v/>
      </c>
      <c r="Q40" s="68" t="str">
        <f>IF(AND('Mapa de Riesgos'!$Y$38="Baja",'Mapa de Riesgos'!$AA$38="Menor"),CONCATENATE("R5C",'Mapa de Riesgos'!$O$38),"")</f>
        <v/>
      </c>
      <c r="R40" s="68" t="str">
        <f>IF(AND('Mapa de Riesgos'!$Y$39="Baja",'Mapa de Riesgos'!$AA$39="Menor"),CONCATENATE("R5C",'Mapa de Riesgos'!$O$39),"")</f>
        <v/>
      </c>
      <c r="S40" s="68" t="str">
        <f>IF(AND('Mapa de Riesgos'!$Y$40="Baja",'Mapa de Riesgos'!$AA$40="Menor"),CONCATENATE("R5C",'Mapa de Riesgos'!$O$40),"")</f>
        <v/>
      </c>
      <c r="T40" s="68" t="str">
        <f>IF(AND('Mapa de Riesgos'!$Y$41="Baja",'Mapa de Riesgos'!$AA$41="Menor"),CONCATENATE("R5C",'Mapa de Riesgos'!$O$41),"")</f>
        <v/>
      </c>
      <c r="U40" s="69" t="str">
        <f>IF(AND('Mapa de Riesgos'!$Y$42="Baja",'Mapa de Riesgos'!$AA$42="Menor"),CONCATENATE("R5C",'Mapa de Riesgos'!$O$42),"")</f>
        <v/>
      </c>
      <c r="V40" s="67" t="str">
        <f>IF(AND('Mapa de Riesgos'!$Y$37="Baja",'Mapa de Riesgos'!$AA$37="Moderado"),CONCATENATE("R5C",'Mapa de Riesgos'!$O$37),"")</f>
        <v>R5C1</v>
      </c>
      <c r="W40" s="68" t="str">
        <f>IF(AND('Mapa de Riesgos'!$Y$38="Baja",'Mapa de Riesgos'!$AA$38="Moderado"),CONCATENATE("R5C",'Mapa de Riesgos'!$O$38),"")</f>
        <v>R5C2</v>
      </c>
      <c r="X40" s="68" t="str">
        <f>IF(AND('Mapa de Riesgos'!$Y$39="Baja",'Mapa de Riesgos'!$AA$39="Moderado"),CONCATENATE("R5C",'Mapa de Riesgos'!$O$39),"")</f>
        <v/>
      </c>
      <c r="Y40" s="68" t="str">
        <f>IF(AND('Mapa de Riesgos'!$Y$40="Baja",'Mapa de Riesgos'!$AA$40="Moderado"),CONCATENATE("R5C",'Mapa de Riesgos'!$O$40),"")</f>
        <v/>
      </c>
      <c r="Z40" s="68" t="str">
        <f>IF(AND('Mapa de Riesgos'!$Y$41="Baja",'Mapa de Riesgos'!$AA$41="Moderado"),CONCATENATE("R5C",'Mapa de Riesgos'!$O$41),"")</f>
        <v/>
      </c>
      <c r="AA40" s="69" t="str">
        <f>IF(AND('Mapa de Riesgos'!$Y$42="Baja",'Mapa de Riesgos'!$AA$42="Moderado"),CONCATENATE("R5C",'Mapa de Riesgos'!$O$42),"")</f>
        <v/>
      </c>
      <c r="AB40" s="52" t="str">
        <f>IF(AND('Mapa de Riesgos'!$Y$37="Baja",'Mapa de Riesgos'!$AA$37="Mayor"),CONCATENATE("R5C",'Mapa de Riesgos'!$O$37),"")</f>
        <v/>
      </c>
      <c r="AC40" s="53" t="str">
        <f>IF(AND('Mapa de Riesgos'!$Y$38="Baja",'Mapa de Riesgos'!$AA$38="Mayor"),CONCATENATE("R5C",'Mapa de Riesgos'!$O$38),"")</f>
        <v/>
      </c>
      <c r="AD40" s="53" t="str">
        <f>IF(AND('Mapa de Riesgos'!$Y$39="Baja",'Mapa de Riesgos'!$AA$39="Mayor"),CONCATENATE("R5C",'Mapa de Riesgos'!$O$39),"")</f>
        <v/>
      </c>
      <c r="AE40" s="53" t="str">
        <f>IF(AND('Mapa de Riesgos'!$Y$40="Baja",'Mapa de Riesgos'!$AA$40="Mayor"),CONCATENATE("R5C",'Mapa de Riesgos'!$O$40),"")</f>
        <v/>
      </c>
      <c r="AF40" s="53" t="str">
        <f>IF(AND('Mapa de Riesgos'!$Y$41="Baja",'Mapa de Riesgos'!$AA$41="Mayor"),CONCATENATE("R5C",'Mapa de Riesgos'!$O$41),"")</f>
        <v/>
      </c>
      <c r="AG40" s="54" t="str">
        <f>IF(AND('Mapa de Riesgos'!$Y$42="Baja",'Mapa de Riesgos'!$AA$42="Mayor"),CONCATENATE("R5C",'Mapa de Riesgos'!$O$42),"")</f>
        <v/>
      </c>
      <c r="AH40" s="55" t="str">
        <f>IF(AND('Mapa de Riesgos'!$Y$37="Baja",'Mapa de Riesgos'!$AA$37="Catastrófico"),CONCATENATE("R5C",'Mapa de Riesgos'!$O$37),"")</f>
        <v/>
      </c>
      <c r="AI40" s="56" t="str">
        <f>IF(AND('Mapa de Riesgos'!$Y$38="Baja",'Mapa de Riesgos'!$AA$38="Catastrófico"),CONCATENATE("R5C",'Mapa de Riesgos'!$O$38),"")</f>
        <v/>
      </c>
      <c r="AJ40" s="56" t="str">
        <f>IF(AND('Mapa de Riesgos'!$Y$39="Baja",'Mapa de Riesgos'!$AA$39="Catastrófico"),CONCATENATE("R5C",'Mapa de Riesgos'!$O$39),"")</f>
        <v/>
      </c>
      <c r="AK40" s="56" t="str">
        <f>IF(AND('Mapa de Riesgos'!$Y$40="Baja",'Mapa de Riesgos'!$AA$40="Catastrófico"),CONCATENATE("R5C",'Mapa de Riesgos'!$O$40),"")</f>
        <v/>
      </c>
      <c r="AL40" s="56" t="str">
        <f>IF(AND('Mapa de Riesgos'!$Y$41="Baja",'Mapa de Riesgos'!$AA$41="Catastrófico"),CONCATENATE("R5C",'Mapa de Riesgos'!$O$41),"")</f>
        <v/>
      </c>
      <c r="AM40" s="57" t="str">
        <f>IF(AND('Mapa de Riesgos'!$Y$42="Baja",'Mapa de Riesgos'!$AA$42="Catastrófico"),CONCATENATE("R5C",'Mapa de Riesgos'!$O$42),"")</f>
        <v/>
      </c>
      <c r="AN40" s="83"/>
      <c r="AO40" s="570"/>
      <c r="AP40" s="571"/>
      <c r="AQ40" s="571"/>
      <c r="AR40" s="571"/>
      <c r="AS40" s="571"/>
      <c r="AT40" s="572"/>
      <c r="AU40" s="83"/>
      <c r="AV40" s="83"/>
      <c r="AW40" s="83"/>
      <c r="AX40" s="83"/>
      <c r="AY40" s="83"/>
      <c r="AZ40" s="83"/>
      <c r="BA40" s="83"/>
      <c r="BB40" s="83"/>
      <c r="BC40" s="83"/>
      <c r="BD40" s="83"/>
      <c r="BE40" s="83"/>
      <c r="BF40" s="83"/>
      <c r="BG40" s="83"/>
      <c r="BH40" s="83"/>
      <c r="BI40" s="83"/>
      <c r="BJ40" s="83"/>
      <c r="BK40" s="83"/>
      <c r="BL40" s="83"/>
      <c r="BM40" s="83"/>
      <c r="BN40" s="83"/>
      <c r="BO40" s="83"/>
      <c r="BP40" s="83"/>
      <c r="BQ40" s="83"/>
      <c r="BR40" s="83"/>
      <c r="BS40" s="83"/>
      <c r="BT40" s="83"/>
      <c r="BU40" s="83"/>
      <c r="BV40" s="83"/>
      <c r="BW40" s="83"/>
      <c r="BX40" s="83"/>
    </row>
    <row r="41" spans="1:80" ht="15" customHeight="1">
      <c r="A41" s="83"/>
      <c r="B41" s="451"/>
      <c r="C41" s="451"/>
      <c r="D41" s="452"/>
      <c r="E41" s="550"/>
      <c r="F41" s="549"/>
      <c r="G41" s="549"/>
      <c r="H41" s="549"/>
      <c r="I41" s="549"/>
      <c r="J41" s="76" t="str">
        <f>IF(AND('Mapa de Riesgos'!$Y$43="Baja",'Mapa de Riesgos'!$AA$43="Leve"),CONCATENATE("R6C",'Mapa de Riesgos'!$O$43),"")</f>
        <v/>
      </c>
      <c r="K41" s="77" t="str">
        <f>IF(AND('Mapa de Riesgos'!$Y$44="Baja",'Mapa de Riesgos'!$AA$44="Leve"),CONCATENATE("R6C",'Mapa de Riesgos'!$O$44),"")</f>
        <v/>
      </c>
      <c r="L41" s="77" t="str">
        <f>IF(AND('Mapa de Riesgos'!$Y$45="Baja",'Mapa de Riesgos'!$AA$45="Leve"),CONCATENATE("R6C",'Mapa de Riesgos'!$O$45),"")</f>
        <v/>
      </c>
      <c r="M41" s="77" t="str">
        <f>IF(AND('Mapa de Riesgos'!$Y$46="Baja",'Mapa de Riesgos'!$AA$46="Leve"),CONCATENATE("R6C",'Mapa de Riesgos'!$O$46),"")</f>
        <v/>
      </c>
      <c r="N41" s="77" t="str">
        <f>IF(AND('Mapa de Riesgos'!$Y$47="Baja",'Mapa de Riesgos'!$AA$47="Leve"),CONCATENATE("R6C",'Mapa de Riesgos'!$O$47),"")</f>
        <v/>
      </c>
      <c r="O41" s="78" t="str">
        <f>IF(AND('Mapa de Riesgos'!$Y$48="Baja",'Mapa de Riesgos'!$AA$48="Leve"),CONCATENATE("R6C",'Mapa de Riesgos'!$O$48),"")</f>
        <v/>
      </c>
      <c r="P41" s="67" t="str">
        <f>IF(AND('Mapa de Riesgos'!$Y$43="Baja",'Mapa de Riesgos'!$AA$43="Menor"),CONCATENATE("R6C",'Mapa de Riesgos'!$O$43),"")</f>
        <v/>
      </c>
      <c r="Q41" s="68" t="str">
        <f>IF(AND('Mapa de Riesgos'!$Y$44="Baja",'Mapa de Riesgos'!$AA$44="Menor"),CONCATENATE("R6C",'Mapa de Riesgos'!$O$44),"")</f>
        <v/>
      </c>
      <c r="R41" s="68" t="str">
        <f>IF(AND('Mapa de Riesgos'!$Y$45="Baja",'Mapa de Riesgos'!$AA$45="Menor"),CONCATENATE("R6C",'Mapa de Riesgos'!$O$45),"")</f>
        <v/>
      </c>
      <c r="S41" s="68" t="str">
        <f>IF(AND('Mapa de Riesgos'!$Y$46="Baja",'Mapa de Riesgos'!$AA$46="Menor"),CONCATENATE("R6C",'Mapa de Riesgos'!$O$46),"")</f>
        <v/>
      </c>
      <c r="T41" s="68" t="str">
        <f>IF(AND('Mapa de Riesgos'!$Y$47="Baja",'Mapa de Riesgos'!$AA$47="Menor"),CONCATENATE("R6C",'Mapa de Riesgos'!$O$47),"")</f>
        <v/>
      </c>
      <c r="U41" s="69" t="str">
        <f>IF(AND('Mapa de Riesgos'!$Y$48="Baja",'Mapa de Riesgos'!$AA$48="Menor"),CONCATENATE("R6C",'Mapa de Riesgos'!$O$48),"")</f>
        <v/>
      </c>
      <c r="V41" s="67" t="str">
        <f>IF(AND('Mapa de Riesgos'!$Y$43="Baja",'Mapa de Riesgos'!$AA$43="Moderado"),CONCATENATE("R6C",'Mapa de Riesgos'!$O$43),"")</f>
        <v>R6C1</v>
      </c>
      <c r="W41" s="68" t="str">
        <f>IF(AND('Mapa de Riesgos'!$Y$44="Baja",'Mapa de Riesgos'!$AA$44="Moderado"),CONCATENATE("R6C",'Mapa de Riesgos'!$O$44),"")</f>
        <v>R6C2</v>
      </c>
      <c r="X41" s="68" t="str">
        <f>IF(AND('Mapa de Riesgos'!$Y$45="Baja",'Mapa de Riesgos'!$AA$45="Moderado"),CONCATENATE("R6C",'Mapa de Riesgos'!$O$45),"")</f>
        <v/>
      </c>
      <c r="Y41" s="68" t="str">
        <f>IF(AND('Mapa de Riesgos'!$Y$46="Baja",'Mapa de Riesgos'!$AA$46="Moderado"),CONCATENATE("R6C",'Mapa de Riesgos'!$O$46),"")</f>
        <v/>
      </c>
      <c r="Z41" s="68" t="str">
        <f>IF(AND('Mapa de Riesgos'!$Y$47="Baja",'Mapa de Riesgos'!$AA$47="Moderado"),CONCATENATE("R6C",'Mapa de Riesgos'!$O$47),"")</f>
        <v/>
      </c>
      <c r="AA41" s="69" t="str">
        <f>IF(AND('Mapa de Riesgos'!$Y$48="Baja",'Mapa de Riesgos'!$AA$48="Moderado"),CONCATENATE("R6C",'Mapa de Riesgos'!$O$48),"")</f>
        <v/>
      </c>
      <c r="AB41" s="52" t="str">
        <f>IF(AND('Mapa de Riesgos'!$Y$43="Baja",'Mapa de Riesgos'!$AA$43="Mayor"),CONCATENATE("R6C",'Mapa de Riesgos'!$O$43),"")</f>
        <v/>
      </c>
      <c r="AC41" s="53" t="str">
        <f>IF(AND('Mapa de Riesgos'!$Y$44="Baja",'Mapa de Riesgos'!$AA$44="Mayor"),CONCATENATE("R6C",'Mapa de Riesgos'!$O$44),"")</f>
        <v/>
      </c>
      <c r="AD41" s="53" t="str">
        <f>IF(AND('Mapa de Riesgos'!$Y$45="Baja",'Mapa de Riesgos'!$AA$45="Mayor"),CONCATENATE("R6C",'Mapa de Riesgos'!$O$45),"")</f>
        <v/>
      </c>
      <c r="AE41" s="53" t="str">
        <f>IF(AND('Mapa de Riesgos'!$Y$46="Baja",'Mapa de Riesgos'!$AA$46="Mayor"),CONCATENATE("R6C",'Mapa de Riesgos'!$O$46),"")</f>
        <v/>
      </c>
      <c r="AF41" s="53" t="str">
        <f>IF(AND('Mapa de Riesgos'!$Y$47="Baja",'Mapa de Riesgos'!$AA$47="Mayor"),CONCATENATE("R6C",'Mapa de Riesgos'!$O$47),"")</f>
        <v/>
      </c>
      <c r="AG41" s="54" t="str">
        <f>IF(AND('Mapa de Riesgos'!$Y$48="Baja",'Mapa de Riesgos'!$AA$48="Mayor"),CONCATENATE("R6C",'Mapa de Riesgos'!$O$48),"")</f>
        <v/>
      </c>
      <c r="AH41" s="55" t="str">
        <f>IF(AND('Mapa de Riesgos'!$Y$43="Baja",'Mapa de Riesgos'!$AA$43="Catastrófico"),CONCATENATE("R6C",'Mapa de Riesgos'!$O$43),"")</f>
        <v/>
      </c>
      <c r="AI41" s="56" t="str">
        <f>IF(AND('Mapa de Riesgos'!$Y$44="Baja",'Mapa de Riesgos'!$AA$44="Catastrófico"),CONCATENATE("R6C",'Mapa de Riesgos'!$O$44),"")</f>
        <v/>
      </c>
      <c r="AJ41" s="56" t="str">
        <f>IF(AND('Mapa de Riesgos'!$Y$45="Baja",'Mapa de Riesgos'!$AA$45="Catastrófico"),CONCATENATE("R6C",'Mapa de Riesgos'!$O$45),"")</f>
        <v/>
      </c>
      <c r="AK41" s="56" t="str">
        <f>IF(AND('Mapa de Riesgos'!$Y$46="Baja",'Mapa de Riesgos'!$AA$46="Catastrófico"),CONCATENATE("R6C",'Mapa de Riesgos'!$O$46),"")</f>
        <v/>
      </c>
      <c r="AL41" s="56" t="str">
        <f>IF(AND('Mapa de Riesgos'!$Y$47="Baja",'Mapa de Riesgos'!$AA$47="Catastrófico"),CONCATENATE("R6C",'Mapa de Riesgos'!$O$47),"")</f>
        <v/>
      </c>
      <c r="AM41" s="57" t="str">
        <f>IF(AND('Mapa de Riesgos'!$Y$48="Baja",'Mapa de Riesgos'!$AA$48="Catastrófico"),CONCATENATE("R6C",'Mapa de Riesgos'!$O$48),"")</f>
        <v/>
      </c>
      <c r="AN41" s="83"/>
      <c r="AO41" s="570"/>
      <c r="AP41" s="571"/>
      <c r="AQ41" s="571"/>
      <c r="AR41" s="571"/>
      <c r="AS41" s="571"/>
      <c r="AT41" s="572"/>
      <c r="AU41" s="83"/>
      <c r="AV41" s="83"/>
      <c r="AW41" s="83"/>
      <c r="AX41" s="83"/>
      <c r="AY41" s="83"/>
      <c r="AZ41" s="83"/>
      <c r="BA41" s="83"/>
      <c r="BB41" s="83"/>
      <c r="BC41" s="83"/>
      <c r="BD41" s="83"/>
      <c r="BE41" s="83"/>
      <c r="BF41" s="83"/>
      <c r="BG41" s="83"/>
      <c r="BH41" s="83"/>
      <c r="BI41" s="83"/>
      <c r="BJ41" s="83"/>
      <c r="BK41" s="83"/>
      <c r="BL41" s="83"/>
      <c r="BM41" s="83"/>
      <c r="BN41" s="83"/>
      <c r="BO41" s="83"/>
      <c r="BP41" s="83"/>
      <c r="BQ41" s="83"/>
      <c r="BR41" s="83"/>
      <c r="BS41" s="83"/>
      <c r="BT41" s="83"/>
      <c r="BU41" s="83"/>
      <c r="BV41" s="83"/>
      <c r="BW41" s="83"/>
      <c r="BX41" s="83"/>
    </row>
    <row r="42" spans="1:80" ht="15" customHeight="1">
      <c r="A42" s="83"/>
      <c r="B42" s="451"/>
      <c r="C42" s="451"/>
      <c r="D42" s="452"/>
      <c r="E42" s="550"/>
      <c r="F42" s="549"/>
      <c r="G42" s="549"/>
      <c r="H42" s="549"/>
      <c r="I42" s="549"/>
      <c r="J42" s="76" t="str">
        <f>IF(AND('Mapa de Riesgos'!$Y$49="Baja",'Mapa de Riesgos'!$AA$49="Leve"),CONCATENATE("R7C",'Mapa de Riesgos'!$O$49),"")</f>
        <v/>
      </c>
      <c r="K42" s="77" t="str">
        <f>IF(AND('Mapa de Riesgos'!$Y$50="Baja",'Mapa de Riesgos'!$AA$50="Leve"),CONCATENATE("R7C",'Mapa de Riesgos'!$O$50),"")</f>
        <v/>
      </c>
      <c r="L42" s="77" t="str">
        <f>IF(AND('Mapa de Riesgos'!$Y$51="Baja",'Mapa de Riesgos'!$AA$51="Leve"),CONCATENATE("R7C",'Mapa de Riesgos'!$O$51),"")</f>
        <v/>
      </c>
      <c r="M42" s="77" t="str">
        <f>IF(AND('Mapa de Riesgos'!$Y$52="Baja",'Mapa de Riesgos'!$AA$52="Leve"),CONCATENATE("R7C",'Mapa de Riesgos'!$O$52),"")</f>
        <v/>
      </c>
      <c r="N42" s="77" t="str">
        <f>IF(AND('Mapa de Riesgos'!$Y$53="Baja",'Mapa de Riesgos'!$AA$53="Leve"),CONCATENATE("R7C",'Mapa de Riesgos'!$O$53),"")</f>
        <v/>
      </c>
      <c r="O42" s="78" t="str">
        <f>IF(AND('Mapa de Riesgos'!$Y$54="Baja",'Mapa de Riesgos'!$AA$54="Leve"),CONCATENATE("R7C",'Mapa de Riesgos'!$O$54),"")</f>
        <v/>
      </c>
      <c r="P42" s="67" t="str">
        <f>IF(AND('Mapa de Riesgos'!$Y$49="Baja",'Mapa de Riesgos'!$AA$49="Menor"),CONCATENATE("R7C",'Mapa de Riesgos'!$O$49),"")</f>
        <v/>
      </c>
      <c r="Q42" s="68" t="str">
        <f>IF(AND('Mapa de Riesgos'!$Y$50="Baja",'Mapa de Riesgos'!$AA$50="Menor"),CONCATENATE("R7C",'Mapa de Riesgos'!$O$50),"")</f>
        <v/>
      </c>
      <c r="R42" s="68" t="str">
        <f>IF(AND('Mapa de Riesgos'!$Y$51="Baja",'Mapa de Riesgos'!$AA$51="Menor"),CONCATENATE("R7C",'Mapa de Riesgos'!$O$51),"")</f>
        <v/>
      </c>
      <c r="S42" s="68" t="str">
        <f>IF(AND('Mapa de Riesgos'!$Y$52="Baja",'Mapa de Riesgos'!$AA$52="Menor"),CONCATENATE("R7C",'Mapa de Riesgos'!$O$52),"")</f>
        <v/>
      </c>
      <c r="T42" s="68" t="str">
        <f>IF(AND('Mapa de Riesgos'!$Y$53="Baja",'Mapa de Riesgos'!$AA$53="Menor"),CONCATENATE("R7C",'Mapa de Riesgos'!$O$53),"")</f>
        <v/>
      </c>
      <c r="U42" s="69" t="str">
        <f>IF(AND('Mapa de Riesgos'!$Y$54="Baja",'Mapa de Riesgos'!$AA$54="Menor"),CONCATENATE("R7C",'Mapa de Riesgos'!$O$54),"")</f>
        <v/>
      </c>
      <c r="V42" s="67" t="str">
        <f>IF(AND('Mapa de Riesgos'!$Y$49="Baja",'Mapa de Riesgos'!$AA$49="Moderado"),CONCATENATE("R7C",'Mapa de Riesgos'!$O$49),"")</f>
        <v>R7C1</v>
      </c>
      <c r="W42" s="68" t="str">
        <f>IF(AND('Mapa de Riesgos'!$Y$50="Baja",'Mapa de Riesgos'!$AA$50="Moderado"),CONCATENATE("R7C",'Mapa de Riesgos'!$O$50),"")</f>
        <v/>
      </c>
      <c r="X42" s="68" t="str">
        <f>IF(AND('Mapa de Riesgos'!$Y$51="Baja",'Mapa de Riesgos'!$AA$51="Moderado"),CONCATENATE("R7C",'Mapa de Riesgos'!$O$51),"")</f>
        <v/>
      </c>
      <c r="Y42" s="68" t="str">
        <f>IF(AND('Mapa de Riesgos'!$Y$52="Baja",'Mapa de Riesgos'!$AA$52="Moderado"),CONCATENATE("R7C",'Mapa de Riesgos'!$O$52),"")</f>
        <v/>
      </c>
      <c r="Z42" s="68" t="str">
        <f>IF(AND('Mapa de Riesgos'!$Y$53="Baja",'Mapa de Riesgos'!$AA$53="Moderado"),CONCATENATE("R7C",'Mapa de Riesgos'!$O$53),"")</f>
        <v/>
      </c>
      <c r="AA42" s="69" t="str">
        <f>IF(AND('Mapa de Riesgos'!$Y$54="Baja",'Mapa de Riesgos'!$AA$54="Moderado"),CONCATENATE("R7C",'Mapa de Riesgos'!$O$54),"")</f>
        <v/>
      </c>
      <c r="AB42" s="52" t="str">
        <f>IF(AND('Mapa de Riesgos'!$Y$49="Baja",'Mapa de Riesgos'!$AA$49="Mayor"),CONCATENATE("R7C",'Mapa de Riesgos'!$O$49),"")</f>
        <v/>
      </c>
      <c r="AC42" s="53" t="str">
        <f>IF(AND('Mapa de Riesgos'!$Y$50="Baja",'Mapa de Riesgos'!$AA$50="Mayor"),CONCATENATE("R7C",'Mapa de Riesgos'!$O$50),"")</f>
        <v/>
      </c>
      <c r="AD42" s="53" t="str">
        <f>IF(AND('Mapa de Riesgos'!$Y$51="Baja",'Mapa de Riesgos'!$AA$51="Mayor"),CONCATENATE("R7C",'Mapa de Riesgos'!$O$51),"")</f>
        <v/>
      </c>
      <c r="AE42" s="53" t="str">
        <f>IF(AND('Mapa de Riesgos'!$Y$52="Baja",'Mapa de Riesgos'!$AA$52="Mayor"),CONCATENATE("R7C",'Mapa de Riesgos'!$O$52),"")</f>
        <v/>
      </c>
      <c r="AF42" s="53" t="str">
        <f>IF(AND('Mapa de Riesgos'!$Y$53="Baja",'Mapa de Riesgos'!$AA$53="Mayor"),CONCATENATE("R7C",'Mapa de Riesgos'!$O$53),"")</f>
        <v/>
      </c>
      <c r="AG42" s="54" t="str">
        <f>IF(AND('Mapa de Riesgos'!$Y$54="Baja",'Mapa de Riesgos'!$AA$54="Mayor"),CONCATENATE("R7C",'Mapa de Riesgos'!$O$54),"")</f>
        <v/>
      </c>
      <c r="AH42" s="55" t="str">
        <f>IF(AND('Mapa de Riesgos'!$Y$49="Baja",'Mapa de Riesgos'!$AA$49="Catastrófico"),CONCATENATE("R7C",'Mapa de Riesgos'!$O$49),"")</f>
        <v/>
      </c>
      <c r="AI42" s="56" t="str">
        <f>IF(AND('Mapa de Riesgos'!$Y$50="Baja",'Mapa de Riesgos'!$AA$50="Catastrófico"),CONCATENATE("R7C",'Mapa de Riesgos'!$O$50),"")</f>
        <v/>
      </c>
      <c r="AJ42" s="56" t="str">
        <f>IF(AND('Mapa de Riesgos'!$Y$51="Baja",'Mapa de Riesgos'!$AA$51="Catastrófico"),CONCATENATE("R7C",'Mapa de Riesgos'!$O$51),"")</f>
        <v/>
      </c>
      <c r="AK42" s="56" t="str">
        <f>IF(AND('Mapa de Riesgos'!$Y$52="Baja",'Mapa de Riesgos'!$AA$52="Catastrófico"),CONCATENATE("R7C",'Mapa de Riesgos'!$O$52),"")</f>
        <v/>
      </c>
      <c r="AL42" s="56" t="str">
        <f>IF(AND('Mapa de Riesgos'!$Y$53="Baja",'Mapa de Riesgos'!$AA$53="Catastrófico"),CONCATENATE("R7C",'Mapa de Riesgos'!$O$53),"")</f>
        <v/>
      </c>
      <c r="AM42" s="57" t="str">
        <f>IF(AND('Mapa de Riesgos'!$Y$54="Baja",'Mapa de Riesgos'!$AA$54="Catastrófico"),CONCATENATE("R7C",'Mapa de Riesgos'!$O$54),"")</f>
        <v/>
      </c>
      <c r="AN42" s="83"/>
      <c r="AO42" s="570"/>
      <c r="AP42" s="571"/>
      <c r="AQ42" s="571"/>
      <c r="AR42" s="571"/>
      <c r="AS42" s="571"/>
      <c r="AT42" s="572"/>
      <c r="AU42" s="83"/>
      <c r="AV42" s="83"/>
      <c r="AW42" s="83"/>
      <c r="AX42" s="83"/>
      <c r="AY42" s="83"/>
      <c r="AZ42" s="83"/>
      <c r="BA42" s="83"/>
      <c r="BB42" s="83"/>
      <c r="BC42" s="83"/>
      <c r="BD42" s="83"/>
      <c r="BE42" s="83"/>
      <c r="BF42" s="83"/>
      <c r="BG42" s="83"/>
      <c r="BH42" s="83"/>
      <c r="BI42" s="83"/>
      <c r="BJ42" s="83"/>
      <c r="BK42" s="83"/>
      <c r="BL42" s="83"/>
      <c r="BM42" s="83"/>
      <c r="BN42" s="83"/>
      <c r="BO42" s="83"/>
      <c r="BP42" s="83"/>
      <c r="BQ42" s="83"/>
      <c r="BR42" s="83"/>
      <c r="BS42" s="83"/>
      <c r="BT42" s="83"/>
      <c r="BU42" s="83"/>
      <c r="BV42" s="83"/>
      <c r="BW42" s="83"/>
      <c r="BX42" s="83"/>
    </row>
    <row r="43" spans="1:80" ht="15" customHeight="1">
      <c r="A43" s="83"/>
      <c r="B43" s="451"/>
      <c r="C43" s="451"/>
      <c r="D43" s="452"/>
      <c r="E43" s="550"/>
      <c r="F43" s="549"/>
      <c r="G43" s="549"/>
      <c r="H43" s="549"/>
      <c r="I43" s="549"/>
      <c r="J43" s="76" t="str">
        <f>IF(AND('Mapa de Riesgos'!$Y$55="Baja",'Mapa de Riesgos'!$AA$55="Leve"),CONCATENATE("R8C",'Mapa de Riesgos'!$O$55),"")</f>
        <v/>
      </c>
      <c r="K43" s="77" t="str">
        <f>IF(AND('Mapa de Riesgos'!$Y$56="Baja",'Mapa de Riesgos'!$AA$56="Leve"),CONCATENATE("R8C",'Mapa de Riesgos'!$O$56),"")</f>
        <v/>
      </c>
      <c r="L43" s="77" t="str">
        <f>IF(AND('Mapa de Riesgos'!$Y$57="Baja",'Mapa de Riesgos'!$AA$57="Leve"),CONCATENATE("R8C",'Mapa de Riesgos'!$O$57),"")</f>
        <v/>
      </c>
      <c r="M43" s="77" t="str">
        <f>IF(AND('Mapa de Riesgos'!$Y$58="Baja",'Mapa de Riesgos'!$AA$58="Leve"),CONCATENATE("R8C",'Mapa de Riesgos'!$O$58),"")</f>
        <v/>
      </c>
      <c r="N43" s="77" t="str">
        <f>IF(AND('Mapa de Riesgos'!$Y$59="Baja",'Mapa de Riesgos'!$AA$59="Leve"),CONCATENATE("R8C",'Mapa de Riesgos'!$O$59),"")</f>
        <v/>
      </c>
      <c r="O43" s="78" t="str">
        <f>IF(AND('Mapa de Riesgos'!$Y$60="Baja",'Mapa de Riesgos'!$AA$60="Leve"),CONCATENATE("R8C",'Mapa de Riesgos'!$O$60),"")</f>
        <v/>
      </c>
      <c r="P43" s="67" t="str">
        <f>IF(AND('Mapa de Riesgos'!$Y$55="Baja",'Mapa de Riesgos'!$AA$55="Menor"),CONCATENATE("R8C",'Mapa de Riesgos'!$O$55),"")</f>
        <v/>
      </c>
      <c r="Q43" s="68" t="str">
        <f>IF(AND('Mapa de Riesgos'!$Y$56="Baja",'Mapa de Riesgos'!$AA$56="Menor"),CONCATENATE("R8C",'Mapa de Riesgos'!$O$56),"")</f>
        <v/>
      </c>
      <c r="R43" s="68" t="str">
        <f>IF(AND('Mapa de Riesgos'!$Y$57="Baja",'Mapa de Riesgos'!$AA$57="Menor"),CONCATENATE("R8C",'Mapa de Riesgos'!$O$57),"")</f>
        <v/>
      </c>
      <c r="S43" s="68" t="str">
        <f>IF(AND('Mapa de Riesgos'!$Y$58="Baja",'Mapa de Riesgos'!$AA$58="Menor"),CONCATENATE("R8C",'Mapa de Riesgos'!$O$58),"")</f>
        <v/>
      </c>
      <c r="T43" s="68" t="str">
        <f>IF(AND('Mapa de Riesgos'!$Y$59="Baja",'Mapa de Riesgos'!$AA$59="Menor"),CONCATENATE("R8C",'Mapa de Riesgos'!$O$59),"")</f>
        <v/>
      </c>
      <c r="U43" s="69" t="str">
        <f>IF(AND('Mapa de Riesgos'!$Y$60="Baja",'Mapa de Riesgos'!$AA$60="Menor"),CONCATENATE("R8C",'Mapa de Riesgos'!$O$60),"")</f>
        <v/>
      </c>
      <c r="V43" s="67" t="str">
        <f>IF(AND('Mapa de Riesgos'!$Y$55="Baja",'Mapa de Riesgos'!$AA$55="Moderado"),CONCATENATE("R8C",'Mapa de Riesgos'!$O$55),"")</f>
        <v>R8C1</v>
      </c>
      <c r="W43" s="68" t="str">
        <f>IF(AND('Mapa de Riesgos'!$Y$56="Baja",'Mapa de Riesgos'!$AA$56="Moderado"),CONCATENATE("R8C",'Mapa de Riesgos'!$O$56),"")</f>
        <v>R8C2</v>
      </c>
      <c r="X43" s="68" t="str">
        <f>IF(AND('Mapa de Riesgos'!$Y$57="Baja",'Mapa de Riesgos'!$AA$57="Moderado"),CONCATENATE("R8C",'Mapa de Riesgos'!$O$57),"")</f>
        <v/>
      </c>
      <c r="Y43" s="68" t="str">
        <f>IF(AND('Mapa de Riesgos'!$Y$58="Baja",'Mapa de Riesgos'!$AA$58="Moderado"),CONCATENATE("R8C",'Mapa de Riesgos'!$O$58),"")</f>
        <v/>
      </c>
      <c r="Z43" s="68" t="str">
        <f>IF(AND('Mapa de Riesgos'!$Y$59="Baja",'Mapa de Riesgos'!$AA$59="Moderado"),CONCATENATE("R8C",'Mapa de Riesgos'!$O$59),"")</f>
        <v/>
      </c>
      <c r="AA43" s="69" t="str">
        <f>IF(AND('Mapa de Riesgos'!$Y$60="Baja",'Mapa de Riesgos'!$AA$60="Moderado"),CONCATENATE("R8C",'Mapa de Riesgos'!$O$60),"")</f>
        <v/>
      </c>
      <c r="AB43" s="52" t="str">
        <f>IF(AND('Mapa de Riesgos'!$Y$55="Baja",'Mapa de Riesgos'!$AA$55="Mayor"),CONCATENATE("R8C",'Mapa de Riesgos'!$O$55),"")</f>
        <v/>
      </c>
      <c r="AC43" s="53" t="str">
        <f>IF(AND('Mapa de Riesgos'!$Y$56="Baja",'Mapa de Riesgos'!$AA$56="Mayor"),CONCATENATE("R8C",'Mapa de Riesgos'!$O$56),"")</f>
        <v/>
      </c>
      <c r="AD43" s="53" t="str">
        <f>IF(AND('Mapa de Riesgos'!$Y$57="Baja",'Mapa de Riesgos'!$AA$57="Mayor"),CONCATENATE("R8C",'Mapa de Riesgos'!$O$57),"")</f>
        <v/>
      </c>
      <c r="AE43" s="53" t="str">
        <f>IF(AND('Mapa de Riesgos'!$Y$58="Baja",'Mapa de Riesgos'!$AA$58="Mayor"),CONCATENATE("R8C",'Mapa de Riesgos'!$O$58),"")</f>
        <v/>
      </c>
      <c r="AF43" s="53" t="str">
        <f>IF(AND('Mapa de Riesgos'!$Y$59="Baja",'Mapa de Riesgos'!$AA$59="Mayor"),CONCATENATE("R8C",'Mapa de Riesgos'!$O$59),"")</f>
        <v/>
      </c>
      <c r="AG43" s="54" t="str">
        <f>IF(AND('Mapa de Riesgos'!$Y$60="Baja",'Mapa de Riesgos'!$AA$60="Mayor"),CONCATENATE("R8C",'Mapa de Riesgos'!$O$60),"")</f>
        <v/>
      </c>
      <c r="AH43" s="55" t="str">
        <f>IF(AND('Mapa de Riesgos'!$Y$55="Baja",'Mapa de Riesgos'!$AA$55="Catastrófico"),CONCATENATE("R8C",'Mapa de Riesgos'!$O$55),"")</f>
        <v/>
      </c>
      <c r="AI43" s="56" t="str">
        <f>IF(AND('Mapa de Riesgos'!$Y$56="Baja",'Mapa de Riesgos'!$AA$56="Catastrófico"),CONCATENATE("R8C",'Mapa de Riesgos'!$O$56),"")</f>
        <v/>
      </c>
      <c r="AJ43" s="56" t="str">
        <f>IF(AND('Mapa de Riesgos'!$Y$57="Baja",'Mapa de Riesgos'!$AA$57="Catastrófico"),CONCATENATE("R8C",'Mapa de Riesgos'!$O$57),"")</f>
        <v/>
      </c>
      <c r="AK43" s="56" t="str">
        <f>IF(AND('Mapa de Riesgos'!$Y$58="Baja",'Mapa de Riesgos'!$AA$58="Catastrófico"),CONCATENATE("R8C",'Mapa de Riesgos'!$O$58),"")</f>
        <v/>
      </c>
      <c r="AL43" s="56" t="str">
        <f>IF(AND('Mapa de Riesgos'!$Y$59="Baja",'Mapa de Riesgos'!$AA$59="Catastrófico"),CONCATENATE("R8C",'Mapa de Riesgos'!$O$59),"")</f>
        <v/>
      </c>
      <c r="AM43" s="57" t="str">
        <f>IF(AND('Mapa de Riesgos'!$Y$60="Baja",'Mapa de Riesgos'!$AA$60="Catastrófico"),CONCATENATE("R8C",'Mapa de Riesgos'!$O$60),"")</f>
        <v/>
      </c>
      <c r="AN43" s="83"/>
      <c r="AO43" s="570"/>
      <c r="AP43" s="571"/>
      <c r="AQ43" s="571"/>
      <c r="AR43" s="571"/>
      <c r="AS43" s="571"/>
      <c r="AT43" s="572"/>
      <c r="AU43" s="83"/>
      <c r="AV43" s="83"/>
      <c r="AW43" s="83"/>
      <c r="AX43" s="83"/>
      <c r="AY43" s="83"/>
      <c r="AZ43" s="83"/>
      <c r="BA43" s="83"/>
      <c r="BB43" s="83"/>
      <c r="BC43" s="83"/>
      <c r="BD43" s="83"/>
      <c r="BE43" s="83"/>
      <c r="BF43" s="83"/>
      <c r="BG43" s="83"/>
      <c r="BH43" s="83"/>
      <c r="BI43" s="83"/>
      <c r="BJ43" s="83"/>
      <c r="BK43" s="83"/>
      <c r="BL43" s="83"/>
      <c r="BM43" s="83"/>
      <c r="BN43" s="83"/>
      <c r="BO43" s="83"/>
      <c r="BP43" s="83"/>
      <c r="BQ43" s="83"/>
      <c r="BR43" s="83"/>
      <c r="BS43" s="83"/>
      <c r="BT43" s="83"/>
      <c r="BU43" s="83"/>
      <c r="BV43" s="83"/>
      <c r="BW43" s="83"/>
      <c r="BX43" s="83"/>
    </row>
    <row r="44" spans="1:80" ht="15" customHeight="1">
      <c r="A44" s="83"/>
      <c r="B44" s="451"/>
      <c r="C44" s="451"/>
      <c r="D44" s="452"/>
      <c r="E44" s="550"/>
      <c r="F44" s="549"/>
      <c r="G44" s="549"/>
      <c r="H44" s="549"/>
      <c r="I44" s="549"/>
      <c r="J44" s="76" t="str">
        <f>IF(AND('Mapa de Riesgos'!$Y$61="Baja",'Mapa de Riesgos'!$AA$61="Leve"),CONCATENATE("R9C",'Mapa de Riesgos'!$O$61),"")</f>
        <v/>
      </c>
      <c r="K44" s="77" t="str">
        <f>IF(AND('Mapa de Riesgos'!$Y$62="Baja",'Mapa de Riesgos'!$AA$62="Leve"),CONCATENATE("R9C",'Mapa de Riesgos'!$O$62),"")</f>
        <v/>
      </c>
      <c r="L44" s="77" t="str">
        <f>IF(AND('Mapa de Riesgos'!$Y$63="Baja",'Mapa de Riesgos'!$AA$63="Leve"),CONCATENATE("R9C",'Mapa de Riesgos'!$O$63),"")</f>
        <v/>
      </c>
      <c r="M44" s="77" t="str">
        <f>IF(AND('Mapa de Riesgos'!$Y$64="Baja",'Mapa de Riesgos'!$AA$64="Leve"),CONCATENATE("R9C",'Mapa de Riesgos'!$O$64),"")</f>
        <v/>
      </c>
      <c r="N44" s="77" t="str">
        <f>IF(AND('Mapa de Riesgos'!$Y$65="Baja",'Mapa de Riesgos'!$AA$65="Leve"),CONCATENATE("R9C",'Mapa de Riesgos'!$O$65),"")</f>
        <v/>
      </c>
      <c r="O44" s="78" t="str">
        <f>IF(AND('Mapa de Riesgos'!$Y$66="Baja",'Mapa de Riesgos'!$AA$66="Leve"),CONCATENATE("R9C",'Mapa de Riesgos'!$O$66),"")</f>
        <v/>
      </c>
      <c r="P44" s="67" t="str">
        <f>IF(AND('Mapa de Riesgos'!$Y$61="Baja",'Mapa de Riesgos'!$AA$61="Menor"),CONCATENATE("R9C",'Mapa de Riesgos'!$O$61),"")</f>
        <v/>
      </c>
      <c r="Q44" s="68" t="str">
        <f>IF(AND('Mapa de Riesgos'!$Y$62="Baja",'Mapa de Riesgos'!$AA$62="Menor"),CONCATENATE("R9C",'Mapa de Riesgos'!$O$62),"")</f>
        <v/>
      </c>
      <c r="R44" s="68" t="str">
        <f>IF(AND('Mapa de Riesgos'!$Y$63="Baja",'Mapa de Riesgos'!$AA$63="Menor"),CONCATENATE("R9C",'Mapa de Riesgos'!$O$63),"")</f>
        <v/>
      </c>
      <c r="S44" s="68" t="str">
        <f>IF(AND('Mapa de Riesgos'!$Y$64="Baja",'Mapa de Riesgos'!$AA$64="Menor"),CONCATENATE("R9C",'Mapa de Riesgos'!$O$64),"")</f>
        <v/>
      </c>
      <c r="T44" s="68" t="str">
        <f>IF(AND('Mapa de Riesgos'!$Y$65="Baja",'Mapa de Riesgos'!$AA$65="Menor"),CONCATENATE("R9C",'Mapa de Riesgos'!$O$65),"")</f>
        <v/>
      </c>
      <c r="U44" s="69" t="str">
        <f>IF(AND('Mapa de Riesgos'!$Y$66="Baja",'Mapa de Riesgos'!$AA$66="Menor"),CONCATENATE("R9C",'Mapa de Riesgos'!$O$66),"")</f>
        <v/>
      </c>
      <c r="V44" s="67" t="str">
        <f>IF(AND('Mapa de Riesgos'!$Y$61="Baja",'Mapa de Riesgos'!$AA$61="Moderado"),CONCATENATE("R9C",'Mapa de Riesgos'!$O$61),"")</f>
        <v/>
      </c>
      <c r="W44" s="68" t="str">
        <f>IF(AND('Mapa de Riesgos'!$Y$62="Baja",'Mapa de Riesgos'!$AA$62="Moderado"),CONCATENATE("R9C",'Mapa de Riesgos'!$O$62),"")</f>
        <v/>
      </c>
      <c r="X44" s="68" t="str">
        <f>IF(AND('Mapa de Riesgos'!$Y$63="Baja",'Mapa de Riesgos'!$AA$63="Moderado"),CONCATENATE("R9C",'Mapa de Riesgos'!$O$63),"")</f>
        <v/>
      </c>
      <c r="Y44" s="68" t="str">
        <f>IF(AND('Mapa de Riesgos'!$Y$64="Baja",'Mapa de Riesgos'!$AA$64="Moderado"),CONCATENATE("R9C",'Mapa de Riesgos'!$O$64),"")</f>
        <v/>
      </c>
      <c r="Z44" s="68" t="str">
        <f>IF(AND('Mapa de Riesgos'!$Y$65="Baja",'Mapa de Riesgos'!$AA$65="Moderado"),CONCATENATE("R9C",'Mapa de Riesgos'!$O$65),"")</f>
        <v/>
      </c>
      <c r="AA44" s="69" t="str">
        <f>IF(AND('Mapa de Riesgos'!$Y$66="Baja",'Mapa de Riesgos'!$AA$66="Moderado"),CONCATENATE("R9C",'Mapa de Riesgos'!$O$66),"")</f>
        <v/>
      </c>
      <c r="AB44" s="52" t="str">
        <f>IF(AND('Mapa de Riesgos'!$Y$61="Baja",'Mapa de Riesgos'!$AA$61="Mayor"),CONCATENATE("R9C",'Mapa de Riesgos'!$O$61),"")</f>
        <v>R9C1</v>
      </c>
      <c r="AC44" s="53" t="str">
        <f>IF(AND('Mapa de Riesgos'!$Y$62="Baja",'Mapa de Riesgos'!$AA$62="Mayor"),CONCATENATE("R9C",'Mapa de Riesgos'!$O$62),"")</f>
        <v/>
      </c>
      <c r="AD44" s="53" t="str">
        <f>IF(AND('Mapa de Riesgos'!$Y$63="Baja",'Mapa de Riesgos'!$AA$63="Mayor"),CONCATENATE("R9C",'Mapa de Riesgos'!$O$63),"")</f>
        <v/>
      </c>
      <c r="AE44" s="53" t="str">
        <f>IF(AND('Mapa de Riesgos'!$Y$64="Baja",'Mapa de Riesgos'!$AA$64="Mayor"),CONCATENATE("R9C",'Mapa de Riesgos'!$O$64),"")</f>
        <v/>
      </c>
      <c r="AF44" s="53" t="str">
        <f>IF(AND('Mapa de Riesgos'!$Y$65="Baja",'Mapa de Riesgos'!$AA$65="Mayor"),CONCATENATE("R9C",'Mapa de Riesgos'!$O$65),"")</f>
        <v/>
      </c>
      <c r="AG44" s="54" t="str">
        <f>IF(AND('Mapa de Riesgos'!$Y$66="Baja",'Mapa de Riesgos'!$AA$66="Mayor"),CONCATENATE("R9C",'Mapa de Riesgos'!$O$66),"")</f>
        <v/>
      </c>
      <c r="AH44" s="55" t="str">
        <f>IF(AND('Mapa de Riesgos'!$Y$61="Baja",'Mapa de Riesgos'!$AA$61="Catastrófico"),CONCATENATE("R9C",'Mapa de Riesgos'!$O$61),"")</f>
        <v/>
      </c>
      <c r="AI44" s="56" t="str">
        <f>IF(AND('Mapa de Riesgos'!$Y$62="Baja",'Mapa de Riesgos'!$AA$62="Catastrófico"),CONCATENATE("R9C",'Mapa de Riesgos'!$O$62),"")</f>
        <v/>
      </c>
      <c r="AJ44" s="56" t="str">
        <f>IF(AND('Mapa de Riesgos'!$Y$63="Baja",'Mapa de Riesgos'!$AA$63="Catastrófico"),CONCATENATE("R9C",'Mapa de Riesgos'!$O$63),"")</f>
        <v/>
      </c>
      <c r="AK44" s="56" t="str">
        <f>IF(AND('Mapa de Riesgos'!$Y$64="Baja",'Mapa de Riesgos'!$AA$64="Catastrófico"),CONCATENATE("R9C",'Mapa de Riesgos'!$O$64),"")</f>
        <v/>
      </c>
      <c r="AL44" s="56" t="str">
        <f>IF(AND('Mapa de Riesgos'!$Y$65="Baja",'Mapa de Riesgos'!$AA$65="Catastrófico"),CONCATENATE("R9C",'Mapa de Riesgos'!$O$65),"")</f>
        <v/>
      </c>
      <c r="AM44" s="57" t="str">
        <f>IF(AND('Mapa de Riesgos'!$Y$66="Baja",'Mapa de Riesgos'!$AA$66="Catastrófico"),CONCATENATE("R9C",'Mapa de Riesgos'!$O$66),"")</f>
        <v/>
      </c>
      <c r="AN44" s="83"/>
      <c r="AO44" s="570"/>
      <c r="AP44" s="571"/>
      <c r="AQ44" s="571"/>
      <c r="AR44" s="571"/>
      <c r="AS44" s="571"/>
      <c r="AT44" s="572"/>
      <c r="AU44" s="83"/>
      <c r="AV44" s="83"/>
      <c r="AW44" s="83"/>
      <c r="AX44" s="83"/>
      <c r="AY44" s="83"/>
      <c r="AZ44" s="83"/>
      <c r="BA44" s="83"/>
      <c r="BB44" s="83"/>
      <c r="BC44" s="83"/>
      <c r="BD44" s="83"/>
      <c r="BE44" s="83"/>
      <c r="BF44" s="83"/>
      <c r="BG44" s="83"/>
      <c r="BH44" s="83"/>
      <c r="BI44" s="83"/>
      <c r="BJ44" s="83"/>
      <c r="BK44" s="83"/>
      <c r="BL44" s="83"/>
      <c r="BM44" s="83"/>
      <c r="BN44" s="83"/>
      <c r="BO44" s="83"/>
      <c r="BP44" s="83"/>
      <c r="BQ44" s="83"/>
      <c r="BR44" s="83"/>
      <c r="BS44" s="83"/>
      <c r="BT44" s="83"/>
      <c r="BU44" s="83"/>
      <c r="BV44" s="83"/>
      <c r="BW44" s="83"/>
      <c r="BX44" s="83"/>
    </row>
    <row r="45" spans="1:80" ht="15.75" customHeight="1" thickBot="1">
      <c r="A45" s="83"/>
      <c r="B45" s="451"/>
      <c r="C45" s="451"/>
      <c r="D45" s="452"/>
      <c r="E45" s="551"/>
      <c r="F45" s="552"/>
      <c r="G45" s="552"/>
      <c r="H45" s="552"/>
      <c r="I45" s="552"/>
      <c r="J45" s="79" t="str">
        <f>IF(AND('Mapa de Riesgos'!$Y$67="Baja",'Mapa de Riesgos'!$AA$67="Leve"),CONCATENATE("R10C",'Mapa de Riesgos'!$O$67),"")</f>
        <v/>
      </c>
      <c r="K45" s="80" t="str">
        <f>IF(AND('Mapa de Riesgos'!$Y$68="Baja",'Mapa de Riesgos'!$AA$68="Leve"),CONCATENATE("R10C",'Mapa de Riesgos'!$O$68),"")</f>
        <v/>
      </c>
      <c r="L45" s="80" t="str">
        <f>IF(AND('Mapa de Riesgos'!$Y$69="Baja",'Mapa de Riesgos'!$AA$69="Leve"),CONCATENATE("R10C",'Mapa de Riesgos'!$O$69),"")</f>
        <v/>
      </c>
      <c r="M45" s="80" t="str">
        <f>IF(AND('Mapa de Riesgos'!$Y$70="Baja",'Mapa de Riesgos'!$AA$70="Leve"),CONCATENATE("R10C",'Mapa de Riesgos'!$O$70),"")</f>
        <v/>
      </c>
      <c r="N45" s="80" t="str">
        <f>IF(AND('Mapa de Riesgos'!$Y$71="Baja",'Mapa de Riesgos'!$AA$71="Leve"),CONCATENATE("R10C",'Mapa de Riesgos'!$O$71),"")</f>
        <v/>
      </c>
      <c r="O45" s="81" t="str">
        <f>IF(AND('Mapa de Riesgos'!$Y$72="Baja",'Mapa de Riesgos'!$AA$72="Leve"),CONCATENATE("R10C",'Mapa de Riesgos'!$O$72),"")</f>
        <v/>
      </c>
      <c r="P45" s="67" t="str">
        <f>IF(AND('Mapa de Riesgos'!$Y$67="Baja",'Mapa de Riesgos'!$AA$67="Menor"),CONCATENATE("R10C",'Mapa de Riesgos'!$O$67),"")</f>
        <v>R10C1</v>
      </c>
      <c r="Q45" s="68" t="str">
        <f>IF(AND('Mapa de Riesgos'!$Y$68="Baja",'Mapa de Riesgos'!$AA$68="Menor"),CONCATENATE("R10C",'Mapa de Riesgos'!$O$68),"")</f>
        <v/>
      </c>
      <c r="R45" s="68" t="str">
        <f>IF(AND('Mapa de Riesgos'!$Y$69="Baja",'Mapa de Riesgos'!$AA$69="Menor"),CONCATENATE("R10C",'Mapa de Riesgos'!$O$69),"")</f>
        <v/>
      </c>
      <c r="S45" s="68" t="str">
        <f>IF(AND('Mapa de Riesgos'!$Y$70="Baja",'Mapa de Riesgos'!$AA$70="Menor"),CONCATENATE("R10C",'Mapa de Riesgos'!$O$70),"")</f>
        <v/>
      </c>
      <c r="T45" s="68" t="str">
        <f>IF(AND('Mapa de Riesgos'!$Y$71="Baja",'Mapa de Riesgos'!$AA$71="Menor"),CONCATENATE("R10C",'Mapa de Riesgos'!$O$71),"")</f>
        <v/>
      </c>
      <c r="U45" s="69" t="str">
        <f>IF(AND('Mapa de Riesgos'!$Y$72="Baja",'Mapa de Riesgos'!$AA$72="Menor"),CONCATENATE("R10C",'Mapa de Riesgos'!$O$72),"")</f>
        <v/>
      </c>
      <c r="V45" s="70" t="str">
        <f>IF(AND('Mapa de Riesgos'!$Y$67="Baja",'Mapa de Riesgos'!$AA$67="Moderado"),CONCATENATE("R10C",'Mapa de Riesgos'!$O$67),"")</f>
        <v/>
      </c>
      <c r="W45" s="71" t="str">
        <f>IF(AND('Mapa de Riesgos'!$Y$68="Baja",'Mapa de Riesgos'!$AA$68="Moderado"),CONCATENATE("R10C",'Mapa de Riesgos'!$O$68),"")</f>
        <v/>
      </c>
      <c r="X45" s="71" t="str">
        <f>IF(AND('Mapa de Riesgos'!$Y$69="Baja",'Mapa de Riesgos'!$AA$69="Moderado"),CONCATENATE("R10C",'Mapa de Riesgos'!$O$69),"")</f>
        <v/>
      </c>
      <c r="Y45" s="71" t="str">
        <f>IF(AND('Mapa de Riesgos'!$Y$70="Baja",'Mapa de Riesgos'!$AA$70="Moderado"),CONCATENATE("R10C",'Mapa de Riesgos'!$O$70),"")</f>
        <v/>
      </c>
      <c r="Z45" s="71" t="str">
        <f>IF(AND('Mapa de Riesgos'!$Y$71="Baja",'Mapa de Riesgos'!$AA$71="Moderado"),CONCATENATE("R10C",'Mapa de Riesgos'!$O$71),"")</f>
        <v/>
      </c>
      <c r="AA45" s="72" t="str">
        <f>IF(AND('Mapa de Riesgos'!$Y$72="Baja",'Mapa de Riesgos'!$AA$72="Moderado"),CONCATENATE("R10C",'Mapa de Riesgos'!$O$72),"")</f>
        <v/>
      </c>
      <c r="AB45" s="58" t="str">
        <f>IF(AND('Mapa de Riesgos'!$Y$67="Baja",'Mapa de Riesgos'!$AA$67="Mayor"),CONCATENATE("R10C",'Mapa de Riesgos'!$O$67),"")</f>
        <v/>
      </c>
      <c r="AC45" s="59" t="str">
        <f>IF(AND('Mapa de Riesgos'!$Y$68="Baja",'Mapa de Riesgos'!$AA$68="Mayor"),CONCATENATE("R10C",'Mapa de Riesgos'!$O$68),"")</f>
        <v/>
      </c>
      <c r="AD45" s="59" t="str">
        <f>IF(AND('Mapa de Riesgos'!$Y$69="Baja",'Mapa de Riesgos'!$AA$69="Mayor"),CONCATENATE("R10C",'Mapa de Riesgos'!$O$69),"")</f>
        <v/>
      </c>
      <c r="AE45" s="59" t="str">
        <f>IF(AND('Mapa de Riesgos'!$Y$70="Baja",'Mapa de Riesgos'!$AA$70="Mayor"),CONCATENATE("R10C",'Mapa de Riesgos'!$O$70),"")</f>
        <v/>
      </c>
      <c r="AF45" s="59" t="str">
        <f>IF(AND('Mapa de Riesgos'!$Y$71="Baja",'Mapa de Riesgos'!$AA$71="Mayor"),CONCATENATE("R10C",'Mapa de Riesgos'!$O$71),"")</f>
        <v/>
      </c>
      <c r="AG45" s="60" t="str">
        <f>IF(AND('Mapa de Riesgos'!$Y$72="Baja",'Mapa de Riesgos'!$AA$72="Mayor"),CONCATENATE("R10C",'Mapa de Riesgos'!$O$72),"")</f>
        <v/>
      </c>
      <c r="AH45" s="61" t="str">
        <f>IF(AND('Mapa de Riesgos'!$Y$67="Baja",'Mapa de Riesgos'!$AA$67="Catastrófico"),CONCATENATE("R10C",'Mapa de Riesgos'!$O$67),"")</f>
        <v/>
      </c>
      <c r="AI45" s="62" t="str">
        <f>IF(AND('Mapa de Riesgos'!$Y$68="Baja",'Mapa de Riesgos'!$AA$68="Catastrófico"),CONCATENATE("R10C",'Mapa de Riesgos'!$O$68),"")</f>
        <v/>
      </c>
      <c r="AJ45" s="62" t="str">
        <f>IF(AND('Mapa de Riesgos'!$Y$69="Baja",'Mapa de Riesgos'!$AA$69="Catastrófico"),CONCATENATE("R10C",'Mapa de Riesgos'!$O$69),"")</f>
        <v/>
      </c>
      <c r="AK45" s="62" t="str">
        <f>IF(AND('Mapa de Riesgos'!$Y$70="Baja",'Mapa de Riesgos'!$AA$70="Catastrófico"),CONCATENATE("R10C",'Mapa de Riesgos'!$O$70),"")</f>
        <v/>
      </c>
      <c r="AL45" s="62" t="str">
        <f>IF(AND('Mapa de Riesgos'!$Y$71="Baja",'Mapa de Riesgos'!$AA$71="Catastrófico"),CONCATENATE("R10C",'Mapa de Riesgos'!$O$71),"")</f>
        <v/>
      </c>
      <c r="AM45" s="63" t="str">
        <f>IF(AND('Mapa de Riesgos'!$Y$72="Baja",'Mapa de Riesgos'!$AA$72="Catastrófico"),CONCATENATE("R10C",'Mapa de Riesgos'!$O$72),"")</f>
        <v/>
      </c>
      <c r="AN45" s="83"/>
      <c r="AO45" s="573"/>
      <c r="AP45" s="574"/>
      <c r="AQ45" s="574"/>
      <c r="AR45" s="574"/>
      <c r="AS45" s="574"/>
      <c r="AT45" s="575"/>
    </row>
    <row r="46" spans="1:80" ht="46.5" customHeight="1">
      <c r="A46" s="83"/>
      <c r="B46" s="451"/>
      <c r="C46" s="451"/>
      <c r="D46" s="452"/>
      <c r="E46" s="546" t="s">
        <v>251</v>
      </c>
      <c r="F46" s="547"/>
      <c r="G46" s="547"/>
      <c r="H46" s="547"/>
      <c r="I46" s="564"/>
      <c r="J46" s="73" t="str">
        <f>IF(AND('Mapa de Riesgos'!$Y$12="Muy Baja",'Mapa de Riesgos'!$AA$12="Leve"),CONCATENATE("R1C",'Mapa de Riesgos'!$O$12),"")</f>
        <v/>
      </c>
      <c r="K46" s="74" t="str">
        <f>IF(AND('Mapa de Riesgos'!$Y$14="Muy Baja",'Mapa de Riesgos'!$AA$14="Leve"),CONCATENATE("R1C",'Mapa de Riesgos'!$O$14),"")</f>
        <v/>
      </c>
      <c r="L46" s="74" t="str">
        <f>IF(AND('Mapa de Riesgos'!$Y$15="Muy Baja",'Mapa de Riesgos'!$AA$15="Leve"),CONCATENATE("R1C",'Mapa de Riesgos'!$O$15),"")</f>
        <v/>
      </c>
      <c r="M46" s="74" t="str">
        <f>IF(AND('Mapa de Riesgos'!$Y$16="Muy Baja",'Mapa de Riesgos'!$AA$16="Leve"),CONCATENATE("R1C",'Mapa de Riesgos'!$O$16),"")</f>
        <v/>
      </c>
      <c r="N46" s="74" t="str">
        <f>IF(AND('Mapa de Riesgos'!$Y$17="Muy Baja",'Mapa de Riesgos'!$AA$17="Leve"),CONCATENATE("R1C",'Mapa de Riesgos'!$O$17),"")</f>
        <v/>
      </c>
      <c r="O46" s="75" t="str">
        <f>IF(AND('Mapa de Riesgos'!$Y$18="Muy Baja",'Mapa de Riesgos'!$AA$18="Leve"),CONCATENATE("R1C",'Mapa de Riesgos'!$O$18),"")</f>
        <v/>
      </c>
      <c r="P46" s="73" t="str">
        <f>IF(AND('Mapa de Riesgos'!$Y$12="Muy Baja",'Mapa de Riesgos'!$AA$12="Menor"),CONCATENATE("R1C",'Mapa de Riesgos'!$O$12),"")</f>
        <v/>
      </c>
      <c r="Q46" s="74" t="str">
        <f>IF(AND('Mapa de Riesgos'!$Y$14="Muy Baja",'Mapa de Riesgos'!$AA$14="Menor"),CONCATENATE("R1C",'Mapa de Riesgos'!$O$14),"")</f>
        <v/>
      </c>
      <c r="R46" s="74" t="str">
        <f>IF(AND('Mapa de Riesgos'!$Y$15="Muy Baja",'Mapa de Riesgos'!$AA$15="Menor"),CONCATENATE("R1C",'Mapa de Riesgos'!$O$15),"")</f>
        <v/>
      </c>
      <c r="S46" s="74" t="str">
        <f>IF(AND('Mapa de Riesgos'!$Y$16="Muy Baja",'Mapa de Riesgos'!$AA$16="Menor"),CONCATENATE("R1C",'Mapa de Riesgos'!$O$16),"")</f>
        <v/>
      </c>
      <c r="T46" s="74" t="str">
        <f>IF(AND('Mapa de Riesgos'!$Y$17="Muy Baja",'Mapa de Riesgos'!$AA$17="Menor"),CONCATENATE("R1C",'Mapa de Riesgos'!$O$17),"")</f>
        <v/>
      </c>
      <c r="U46" s="75" t="str">
        <f>IF(AND('Mapa de Riesgos'!$Y$18="Muy Baja",'Mapa de Riesgos'!$AA$18="Menor"),CONCATENATE("R1C",'Mapa de Riesgos'!$O$18),"")</f>
        <v/>
      </c>
      <c r="V46" s="64" t="str">
        <f>IF(AND('Mapa de Riesgos'!$Y$12="Muy Baja",'Mapa de Riesgos'!$AA$12="Moderado"),CONCATENATE("R1C",'Mapa de Riesgos'!$O$12),"")</f>
        <v/>
      </c>
      <c r="W46" s="82" t="str">
        <f>IF(AND('Mapa de Riesgos'!$Y$14="Muy Baja",'Mapa de Riesgos'!$AA$14="Moderado"),CONCATENATE("R1C",'Mapa de Riesgos'!$O$14),"")</f>
        <v/>
      </c>
      <c r="X46" s="65" t="str">
        <f>IF(AND('Mapa de Riesgos'!$Y$15="Muy Baja",'Mapa de Riesgos'!$AA$15="Moderado"),CONCATENATE("R1C",'Mapa de Riesgos'!$O$15),"")</f>
        <v/>
      </c>
      <c r="Y46" s="65" t="str">
        <f>IF(AND('Mapa de Riesgos'!$Y$16="Muy Baja",'Mapa de Riesgos'!$AA$16="Moderado"),CONCATENATE("R1C",'Mapa de Riesgos'!$O$16),"")</f>
        <v/>
      </c>
      <c r="Z46" s="65" t="str">
        <f>IF(AND('Mapa de Riesgos'!$Y$17="Muy Baja",'Mapa de Riesgos'!$AA$17="Moderado"),CONCATENATE("R1C",'Mapa de Riesgos'!$O$17),"")</f>
        <v/>
      </c>
      <c r="AA46" s="66" t="str">
        <f>IF(AND('Mapa de Riesgos'!$Y$18="Muy Baja",'Mapa de Riesgos'!$AA$18="Moderado"),CONCATENATE("R1C",'Mapa de Riesgos'!$O$18),"")</f>
        <v/>
      </c>
      <c r="AB46" s="46" t="str">
        <f>IF(AND('Mapa de Riesgos'!$Y$12="Muy Baja",'Mapa de Riesgos'!$AA$12="Mayor"),CONCATENATE("R1C",'Mapa de Riesgos'!$O$12),"")</f>
        <v/>
      </c>
      <c r="AC46" s="47" t="str">
        <f>IF(AND('Mapa de Riesgos'!$Y$14="Muy Baja",'Mapa de Riesgos'!$AA$14="Mayor"),CONCATENATE("R1C",'Mapa de Riesgos'!$O$14),"")</f>
        <v/>
      </c>
      <c r="AD46" s="47" t="str">
        <f>IF(AND('Mapa de Riesgos'!$Y$15="Muy Baja",'Mapa de Riesgos'!$AA$15="Mayor"),CONCATENATE("R1C",'Mapa de Riesgos'!$O$15),"")</f>
        <v/>
      </c>
      <c r="AE46" s="47" t="str">
        <f>IF(AND('Mapa de Riesgos'!$Y$16="Muy Baja",'Mapa de Riesgos'!$AA$16="Mayor"),CONCATENATE("R1C",'Mapa de Riesgos'!$O$16),"")</f>
        <v/>
      </c>
      <c r="AF46" s="47" t="str">
        <f>IF(AND('Mapa de Riesgos'!$Y$17="Muy Baja",'Mapa de Riesgos'!$AA$17="Mayor"),CONCATENATE("R1C",'Mapa de Riesgos'!$O$17),"")</f>
        <v/>
      </c>
      <c r="AG46" s="48" t="str">
        <f>IF(AND('Mapa de Riesgos'!$Y$18="Muy Baja",'Mapa de Riesgos'!$AA$18="Mayor"),CONCATENATE("R1C",'Mapa de Riesgos'!$O$18),"")</f>
        <v/>
      </c>
      <c r="AH46" s="49" t="str">
        <f>IF(AND('Mapa de Riesgos'!$Y$12="Muy Baja",'Mapa de Riesgos'!$AA$12="Catastrófico"),CONCATENATE("R1C",'Mapa de Riesgos'!$O$12),"")</f>
        <v/>
      </c>
      <c r="AI46" s="50" t="str">
        <f>IF(AND('Mapa de Riesgos'!$Y$14="Muy Baja",'Mapa de Riesgos'!$AA$14="Catastrófico"),CONCATENATE("R1C",'Mapa de Riesgos'!$O$14),"")</f>
        <v/>
      </c>
      <c r="AJ46" s="50" t="str">
        <f>IF(AND('Mapa de Riesgos'!$Y$15="Muy Baja",'Mapa de Riesgos'!$AA$15="Catastrófico"),CONCATENATE("R1C",'Mapa de Riesgos'!$O$15),"")</f>
        <v/>
      </c>
      <c r="AK46" s="50" t="str">
        <f>IF(AND('Mapa de Riesgos'!$Y$16="Muy Baja",'Mapa de Riesgos'!$AA$16="Catastrófico"),CONCATENATE("R1C",'Mapa de Riesgos'!$O$16),"")</f>
        <v/>
      </c>
      <c r="AL46" s="50" t="str">
        <f>IF(AND('Mapa de Riesgos'!$Y$17="Muy Baja",'Mapa de Riesgos'!$AA$17="Catastrófico"),CONCATENATE("R1C",'Mapa de Riesgos'!$O$17),"")</f>
        <v/>
      </c>
      <c r="AM46" s="51" t="str">
        <f>IF(AND('Mapa de Riesgos'!$Y$18="Muy Baja",'Mapa de Riesgos'!$AA$18="Catastrófico"),CONCATENATE("R1C",'Mapa de Riesgos'!$O$18),"")</f>
        <v/>
      </c>
      <c r="AN46" s="83"/>
      <c r="AO46" s="83"/>
      <c r="AP46" s="83"/>
      <c r="AQ46" s="83"/>
      <c r="AR46" s="83"/>
      <c r="AS46" s="83"/>
      <c r="AT46" s="83"/>
      <c r="AU46" s="83"/>
      <c r="AV46" s="83"/>
      <c r="AW46" s="83"/>
      <c r="AX46" s="83"/>
      <c r="AY46" s="83"/>
      <c r="AZ46" s="83"/>
      <c r="BA46" s="83"/>
      <c r="BB46" s="83"/>
      <c r="BC46" s="83"/>
      <c r="BD46" s="83"/>
      <c r="BE46" s="83"/>
      <c r="BF46" s="83"/>
      <c r="BG46" s="83"/>
      <c r="BH46" s="83"/>
      <c r="BI46" s="83"/>
      <c r="BJ46" s="83"/>
      <c r="BK46" s="83"/>
      <c r="BL46" s="83"/>
      <c r="BM46" s="83"/>
      <c r="BN46" s="83"/>
      <c r="BO46" s="83"/>
      <c r="BP46" s="83"/>
      <c r="BQ46" s="83"/>
      <c r="BR46" s="83"/>
      <c r="BS46" s="83"/>
      <c r="BT46" s="83"/>
      <c r="BU46" s="83"/>
      <c r="BV46" s="83"/>
      <c r="BW46" s="83"/>
      <c r="BX46" s="83"/>
      <c r="BY46" s="83"/>
      <c r="BZ46" s="83"/>
      <c r="CA46" s="83"/>
      <c r="CB46" s="83"/>
    </row>
    <row r="47" spans="1:80" ht="46.5" customHeight="1">
      <c r="A47" s="83"/>
      <c r="B47" s="451"/>
      <c r="C47" s="451"/>
      <c r="D47" s="452"/>
      <c r="E47" s="548"/>
      <c r="F47" s="549"/>
      <c r="G47" s="549"/>
      <c r="H47" s="549"/>
      <c r="I47" s="565"/>
      <c r="J47" s="76" t="str">
        <f>IF(AND('Mapa de Riesgos'!$Y$19="Muy Baja",'Mapa de Riesgos'!$AA$19="Leve"),CONCATENATE("R2C",'Mapa de Riesgos'!$O$19),"")</f>
        <v/>
      </c>
      <c r="K47" s="77" t="str">
        <f>IF(AND('Mapa de Riesgos'!$Y$20="Muy Baja",'Mapa de Riesgos'!$AA$20="Leve"),CONCATENATE("R2C",'Mapa de Riesgos'!$O$20),"")</f>
        <v/>
      </c>
      <c r="L47" s="77" t="str">
        <f>IF(AND('Mapa de Riesgos'!$Y$21="Muy Baja",'Mapa de Riesgos'!$AA$21="Leve"),CONCATENATE("R2C",'Mapa de Riesgos'!$O$21),"")</f>
        <v/>
      </c>
      <c r="M47" s="77" t="str">
        <f>IF(AND('Mapa de Riesgos'!$Y$22="Muy Baja",'Mapa de Riesgos'!$AA$22="Leve"),CONCATENATE("R2C",'Mapa de Riesgos'!$O$22),"")</f>
        <v/>
      </c>
      <c r="N47" s="77" t="str">
        <f>IF(AND('Mapa de Riesgos'!$Y$23="Muy Baja",'Mapa de Riesgos'!$AA$23="Leve"),CONCATENATE("R2C",'Mapa de Riesgos'!$O$23),"")</f>
        <v/>
      </c>
      <c r="O47" s="78" t="str">
        <f>IF(AND('Mapa de Riesgos'!$Y$24="Muy Baja",'Mapa de Riesgos'!$AA$24="Leve"),CONCATENATE("R2C",'Mapa de Riesgos'!$O$24),"")</f>
        <v/>
      </c>
      <c r="P47" s="76" t="str">
        <f>IF(AND('Mapa de Riesgos'!$Y$19="Muy Baja",'Mapa de Riesgos'!$AA$19="Menor"),CONCATENATE("R2C",'Mapa de Riesgos'!$O$19),"")</f>
        <v/>
      </c>
      <c r="Q47" s="77" t="str">
        <f>IF(AND('Mapa de Riesgos'!$Y$20="Muy Baja",'Mapa de Riesgos'!$AA$20="Menor"),CONCATENATE("R2C",'Mapa de Riesgos'!$O$20),"")</f>
        <v/>
      </c>
      <c r="R47" s="77" t="str">
        <f>IF(AND('Mapa de Riesgos'!$Y$21="Muy Baja",'Mapa de Riesgos'!$AA$21="Menor"),CONCATENATE("R2C",'Mapa de Riesgos'!$O$21),"")</f>
        <v/>
      </c>
      <c r="S47" s="77" t="str">
        <f>IF(AND('Mapa de Riesgos'!$Y$22="Muy Baja",'Mapa de Riesgos'!$AA$22="Menor"),CONCATENATE("R2C",'Mapa de Riesgos'!$O$22),"")</f>
        <v/>
      </c>
      <c r="T47" s="77" t="str">
        <f>IF(AND('Mapa de Riesgos'!$Y$23="Muy Baja",'Mapa de Riesgos'!$AA$23="Menor"),CONCATENATE("R2C",'Mapa de Riesgos'!$O$23),"")</f>
        <v/>
      </c>
      <c r="U47" s="78" t="str">
        <f>IF(AND('Mapa de Riesgos'!$Y$24="Muy Baja",'Mapa de Riesgos'!$AA$24="Menor"),CONCATENATE("R2C",'Mapa de Riesgos'!$O$24),"")</f>
        <v/>
      </c>
      <c r="V47" s="67" t="str">
        <f>IF(AND('Mapa de Riesgos'!$Y$19="Muy Baja",'Mapa de Riesgos'!$AA$19="Moderado"),CONCATENATE("R2C",'Mapa de Riesgos'!$O$19),"")</f>
        <v/>
      </c>
      <c r="W47" s="68" t="str">
        <f>IF(AND('Mapa de Riesgos'!$Y$20="Muy Baja",'Mapa de Riesgos'!$AA$20="Moderado"),CONCATENATE("R2C",'Mapa de Riesgos'!$O$20),"")</f>
        <v/>
      </c>
      <c r="X47" s="68" t="str">
        <f>IF(AND('Mapa de Riesgos'!$Y$21="Muy Baja",'Mapa de Riesgos'!$AA$21="Moderado"),CONCATENATE("R2C",'Mapa de Riesgos'!$O$21),"")</f>
        <v/>
      </c>
      <c r="Y47" s="68" t="str">
        <f>IF(AND('Mapa de Riesgos'!$Y$22="Muy Baja",'Mapa de Riesgos'!$AA$22="Moderado"),CONCATENATE("R2C",'Mapa de Riesgos'!$O$22),"")</f>
        <v/>
      </c>
      <c r="Z47" s="68" t="str">
        <f>IF(AND('Mapa de Riesgos'!$Y$23="Muy Baja",'Mapa de Riesgos'!$AA$23="Moderado"),CONCATENATE("R2C",'Mapa de Riesgos'!$O$23),"")</f>
        <v/>
      </c>
      <c r="AA47" s="69" t="str">
        <f>IF(AND('Mapa de Riesgos'!$Y$24="Muy Baja",'Mapa de Riesgos'!$AA$24="Moderado"),CONCATENATE("R2C",'Mapa de Riesgos'!$O$24),"")</f>
        <v/>
      </c>
      <c r="AB47" s="52" t="str">
        <f>IF(AND('Mapa de Riesgos'!$Y$19="Muy Baja",'Mapa de Riesgos'!$AA$19="Mayor"),CONCATENATE("R2C",'Mapa de Riesgos'!$O$19),"")</f>
        <v/>
      </c>
      <c r="AC47" s="53" t="str">
        <f>IF(AND('Mapa de Riesgos'!$Y$20="Muy Baja",'Mapa de Riesgos'!$AA$20="Mayor"),CONCATENATE("R2C",'Mapa de Riesgos'!$O$20),"")</f>
        <v/>
      </c>
      <c r="AD47" s="53" t="str">
        <f>IF(AND('Mapa de Riesgos'!$Y$21="Muy Baja",'Mapa de Riesgos'!$AA$21="Mayor"),CONCATENATE("R2C",'Mapa de Riesgos'!$O$21),"")</f>
        <v/>
      </c>
      <c r="AE47" s="53" t="str">
        <f>IF(AND('Mapa de Riesgos'!$Y$22="Muy Baja",'Mapa de Riesgos'!$AA$22="Mayor"),CONCATENATE("R2C",'Mapa de Riesgos'!$O$22),"")</f>
        <v/>
      </c>
      <c r="AF47" s="53" t="str">
        <f>IF(AND('Mapa de Riesgos'!$Y$23="Muy Baja",'Mapa de Riesgos'!$AA$23="Mayor"),CONCATENATE("R2C",'Mapa de Riesgos'!$O$23),"")</f>
        <v/>
      </c>
      <c r="AG47" s="54" t="str">
        <f>IF(AND('Mapa de Riesgos'!$Y$24="Muy Baja",'Mapa de Riesgos'!$AA$24="Mayor"),CONCATENATE("R2C",'Mapa de Riesgos'!$O$24),"")</f>
        <v/>
      </c>
      <c r="AH47" s="55" t="str">
        <f>IF(AND('Mapa de Riesgos'!$Y$19="Muy Baja",'Mapa de Riesgos'!$AA$19="Catastrófico"),CONCATENATE("R2C",'Mapa de Riesgos'!$O$19),"")</f>
        <v/>
      </c>
      <c r="AI47" s="56" t="str">
        <f>IF(AND('Mapa de Riesgos'!$Y$20="Muy Baja",'Mapa de Riesgos'!$AA$20="Catastrófico"),CONCATENATE("R2C",'Mapa de Riesgos'!$O$20),"")</f>
        <v/>
      </c>
      <c r="AJ47" s="56" t="str">
        <f>IF(AND('Mapa de Riesgos'!$Y$21="Muy Baja",'Mapa de Riesgos'!$AA$21="Catastrófico"),CONCATENATE("R2C",'Mapa de Riesgos'!$O$21),"")</f>
        <v/>
      </c>
      <c r="AK47" s="56" t="str">
        <f>IF(AND('Mapa de Riesgos'!$Y$22="Muy Baja",'Mapa de Riesgos'!$AA$22="Catastrófico"),CONCATENATE("R2C",'Mapa de Riesgos'!$O$22),"")</f>
        <v/>
      </c>
      <c r="AL47" s="56" t="str">
        <f>IF(AND('Mapa de Riesgos'!$Y$23="Muy Baja",'Mapa de Riesgos'!$AA$23="Catastrófico"),CONCATENATE("R2C",'Mapa de Riesgos'!$O$23),"")</f>
        <v/>
      </c>
      <c r="AM47" s="57" t="str">
        <f>IF(AND('Mapa de Riesgos'!$Y$24="Muy Baja",'Mapa de Riesgos'!$AA$24="Catastrófico"),CONCATENATE("R2C",'Mapa de Riesgos'!$O$24),"")</f>
        <v/>
      </c>
      <c r="AN47" s="83"/>
      <c r="AO47" s="83"/>
      <c r="AP47" s="83"/>
      <c r="AQ47" s="83"/>
      <c r="AR47" s="83"/>
      <c r="AS47" s="83"/>
      <c r="AT47" s="83"/>
      <c r="AU47" s="83"/>
      <c r="AV47" s="83"/>
      <c r="AW47" s="83"/>
      <c r="AX47" s="83"/>
      <c r="AY47" s="83"/>
      <c r="AZ47" s="83"/>
      <c r="BA47" s="83"/>
      <c r="BB47" s="83"/>
      <c r="BC47" s="83"/>
      <c r="BD47" s="83"/>
      <c r="BE47" s="83"/>
      <c r="BF47" s="83"/>
      <c r="BG47" s="83"/>
      <c r="BH47" s="83"/>
      <c r="BI47" s="83"/>
      <c r="BJ47" s="83"/>
      <c r="BK47" s="83"/>
      <c r="BL47" s="83"/>
      <c r="BM47" s="83"/>
      <c r="BN47" s="83"/>
      <c r="BO47" s="83"/>
      <c r="BP47" s="83"/>
      <c r="BQ47" s="83"/>
      <c r="BR47" s="83"/>
      <c r="BS47" s="83"/>
      <c r="BT47" s="83"/>
      <c r="BU47" s="83"/>
      <c r="BV47" s="83"/>
      <c r="BW47" s="83"/>
      <c r="BX47" s="83"/>
      <c r="BY47" s="83"/>
      <c r="BZ47" s="83"/>
      <c r="CA47" s="83"/>
      <c r="CB47" s="83"/>
    </row>
    <row r="48" spans="1:80" ht="15" customHeight="1">
      <c r="A48" s="83"/>
      <c r="B48" s="451"/>
      <c r="C48" s="451"/>
      <c r="D48" s="452"/>
      <c r="E48" s="548"/>
      <c r="F48" s="549"/>
      <c r="G48" s="549"/>
      <c r="H48" s="549"/>
      <c r="I48" s="565"/>
      <c r="J48" s="76" t="str">
        <f>IF(AND('Mapa de Riesgos'!$Y$25="Muy Baja",'Mapa de Riesgos'!$AA$25="Leve"),CONCATENATE("R3C",'Mapa de Riesgos'!$O$25),"")</f>
        <v/>
      </c>
      <c r="K48" s="77" t="str">
        <f>IF(AND('Mapa de Riesgos'!$Y$26="Muy Baja",'Mapa de Riesgos'!$AA$26="Leve"),CONCATENATE("R3C",'Mapa de Riesgos'!$O$26),"")</f>
        <v/>
      </c>
      <c r="L48" s="77" t="str">
        <f>IF(AND('Mapa de Riesgos'!$Y$27="Muy Baja",'Mapa de Riesgos'!$AA$27="Leve"),CONCATENATE("R3C",'Mapa de Riesgos'!$O$27),"")</f>
        <v/>
      </c>
      <c r="M48" s="77" t="str">
        <f>IF(AND('Mapa de Riesgos'!$Y$28="Muy Baja",'Mapa de Riesgos'!$AA$28="Leve"),CONCATENATE("R3C",'Mapa de Riesgos'!$O$28),"")</f>
        <v/>
      </c>
      <c r="N48" s="77" t="str">
        <f>IF(AND('Mapa de Riesgos'!$Y$29="Muy Baja",'Mapa de Riesgos'!$AA$29="Leve"),CONCATENATE("R3C",'Mapa de Riesgos'!$O$29),"")</f>
        <v/>
      </c>
      <c r="O48" s="78" t="str">
        <f>IF(AND('Mapa de Riesgos'!$Y$30="Muy Baja",'Mapa de Riesgos'!$AA$30="Leve"),CONCATENATE("R3C",'Mapa de Riesgos'!$O$30),"")</f>
        <v/>
      </c>
      <c r="P48" s="76" t="str">
        <f>IF(AND('Mapa de Riesgos'!$Y$25="Muy Baja",'Mapa de Riesgos'!$AA$25="Menor"),CONCATENATE("R3C",'Mapa de Riesgos'!$O$25),"")</f>
        <v/>
      </c>
      <c r="Q48" s="77" t="str">
        <f>IF(AND('Mapa de Riesgos'!$Y$26="Muy Baja",'Mapa de Riesgos'!$AA$26="Menor"),CONCATENATE("R3C",'Mapa de Riesgos'!$O$26),"")</f>
        <v/>
      </c>
      <c r="R48" s="77" t="str">
        <f>IF(AND('Mapa de Riesgos'!$Y$27="Muy Baja",'Mapa de Riesgos'!$AA$27="Menor"),CONCATENATE("R3C",'Mapa de Riesgos'!$O$27),"")</f>
        <v/>
      </c>
      <c r="S48" s="77" t="str">
        <f>IF(AND('Mapa de Riesgos'!$Y$28="Muy Baja",'Mapa de Riesgos'!$AA$28="Menor"),CONCATENATE("R3C",'Mapa de Riesgos'!$O$28),"")</f>
        <v/>
      </c>
      <c r="T48" s="77" t="str">
        <f>IF(AND('Mapa de Riesgos'!$Y$29="Muy Baja",'Mapa de Riesgos'!$AA$29="Menor"),CONCATENATE("R3C",'Mapa de Riesgos'!$O$29),"")</f>
        <v/>
      </c>
      <c r="U48" s="78" t="str">
        <f>IF(AND('Mapa de Riesgos'!$Y$30="Muy Baja",'Mapa de Riesgos'!$AA$30="Menor"),CONCATENATE("R3C",'Mapa de Riesgos'!$O$30),"")</f>
        <v/>
      </c>
      <c r="V48" s="67" t="str">
        <f>IF(AND('Mapa de Riesgos'!$Y$25="Muy Baja",'Mapa de Riesgos'!$AA$25="Moderado"),CONCATENATE("R3C",'Mapa de Riesgos'!$O$25),"")</f>
        <v/>
      </c>
      <c r="W48" s="68" t="str">
        <f>IF(AND('Mapa de Riesgos'!$Y$26="Muy Baja",'Mapa de Riesgos'!$AA$26="Moderado"),CONCATENATE("R3C",'Mapa de Riesgos'!$O$26),"")</f>
        <v/>
      </c>
      <c r="X48" s="68" t="str">
        <f>IF(AND('Mapa de Riesgos'!$Y$27="Muy Baja",'Mapa de Riesgos'!$AA$27="Moderado"),CONCATENATE("R3C",'Mapa de Riesgos'!$O$27),"")</f>
        <v/>
      </c>
      <c r="Y48" s="68" t="str">
        <f>IF(AND('Mapa de Riesgos'!$Y$28="Muy Baja",'Mapa de Riesgos'!$AA$28="Moderado"),CONCATENATE("R3C",'Mapa de Riesgos'!$O$28),"")</f>
        <v/>
      </c>
      <c r="Z48" s="68" t="str">
        <f>IF(AND('Mapa de Riesgos'!$Y$29="Muy Baja",'Mapa de Riesgos'!$AA$29="Moderado"),CONCATENATE("R3C",'Mapa de Riesgos'!$O$29),"")</f>
        <v/>
      </c>
      <c r="AA48" s="69" t="str">
        <f>IF(AND('Mapa de Riesgos'!$Y$30="Muy Baja",'Mapa de Riesgos'!$AA$30="Moderado"),CONCATENATE("R3C",'Mapa de Riesgos'!$O$30),"")</f>
        <v/>
      </c>
      <c r="AB48" s="52" t="str">
        <f>IF(AND('Mapa de Riesgos'!$Y$25="Muy Baja",'Mapa de Riesgos'!$AA$25="Mayor"),CONCATENATE("R3C",'Mapa de Riesgos'!$O$25),"")</f>
        <v/>
      </c>
      <c r="AC48" s="53" t="str">
        <f>IF(AND('Mapa de Riesgos'!$Y$26="Muy Baja",'Mapa de Riesgos'!$AA$26="Mayor"),CONCATENATE("R3C",'Mapa de Riesgos'!$O$26),"")</f>
        <v/>
      </c>
      <c r="AD48" s="53" t="str">
        <f>IF(AND('Mapa de Riesgos'!$Y$27="Muy Baja",'Mapa de Riesgos'!$AA$27="Mayor"),CONCATENATE("R3C",'Mapa de Riesgos'!$O$27),"")</f>
        <v/>
      </c>
      <c r="AE48" s="53" t="str">
        <f>IF(AND('Mapa de Riesgos'!$Y$28="Muy Baja",'Mapa de Riesgos'!$AA$28="Mayor"),CONCATENATE("R3C",'Mapa de Riesgos'!$O$28),"")</f>
        <v/>
      </c>
      <c r="AF48" s="53" t="str">
        <f>IF(AND('Mapa de Riesgos'!$Y$29="Muy Baja",'Mapa de Riesgos'!$AA$29="Mayor"),CONCATENATE("R3C",'Mapa de Riesgos'!$O$29),"")</f>
        <v/>
      </c>
      <c r="AG48" s="54" t="str">
        <f>IF(AND('Mapa de Riesgos'!$Y$30="Muy Baja",'Mapa de Riesgos'!$AA$30="Mayor"),CONCATENATE("R3C",'Mapa de Riesgos'!$O$30),"")</f>
        <v/>
      </c>
      <c r="AH48" s="55" t="str">
        <f>IF(AND('Mapa de Riesgos'!$Y$25="Muy Baja",'Mapa de Riesgos'!$AA$25="Catastrófico"),CONCATENATE("R3C",'Mapa de Riesgos'!$O$25),"")</f>
        <v/>
      </c>
      <c r="AI48" s="56" t="str">
        <f>IF(AND('Mapa de Riesgos'!$Y$26="Muy Baja",'Mapa de Riesgos'!$AA$26="Catastrófico"),CONCATENATE("R3C",'Mapa de Riesgos'!$O$26),"")</f>
        <v/>
      </c>
      <c r="AJ48" s="56" t="str">
        <f>IF(AND('Mapa de Riesgos'!$Y$27="Muy Baja",'Mapa de Riesgos'!$AA$27="Catastrófico"),CONCATENATE("R3C",'Mapa de Riesgos'!$O$27),"")</f>
        <v/>
      </c>
      <c r="AK48" s="56" t="str">
        <f>IF(AND('Mapa de Riesgos'!$Y$28="Muy Baja",'Mapa de Riesgos'!$AA$28="Catastrófico"),CONCATENATE("R3C",'Mapa de Riesgos'!$O$28),"")</f>
        <v/>
      </c>
      <c r="AL48" s="56" t="str">
        <f>IF(AND('Mapa de Riesgos'!$Y$29="Muy Baja",'Mapa de Riesgos'!$AA$29="Catastrófico"),CONCATENATE("R3C",'Mapa de Riesgos'!$O$29),"")</f>
        <v/>
      </c>
      <c r="AM48" s="57" t="str">
        <f>IF(AND('Mapa de Riesgos'!$Y$30="Muy Baja",'Mapa de Riesgos'!$AA$30="Catastrófico"),CONCATENATE("R3C",'Mapa de Riesgos'!$O$30),"")</f>
        <v/>
      </c>
      <c r="AN48" s="83"/>
      <c r="AO48" s="83"/>
      <c r="AP48" s="83"/>
      <c r="AQ48" s="83"/>
      <c r="AR48" s="83"/>
      <c r="AS48" s="83"/>
      <c r="AT48" s="83"/>
      <c r="AU48" s="83"/>
      <c r="AV48" s="83"/>
      <c r="AW48" s="83"/>
      <c r="AX48" s="83"/>
      <c r="AY48" s="83"/>
      <c r="AZ48" s="83"/>
      <c r="BA48" s="83"/>
      <c r="BB48" s="83"/>
      <c r="BC48" s="83"/>
      <c r="BD48" s="83"/>
      <c r="BE48" s="83"/>
      <c r="BF48" s="83"/>
      <c r="BG48" s="83"/>
      <c r="BH48" s="83"/>
      <c r="BI48" s="83"/>
      <c r="BJ48" s="83"/>
      <c r="BK48" s="83"/>
      <c r="BL48" s="83"/>
      <c r="BM48" s="83"/>
      <c r="BN48" s="83"/>
      <c r="BO48" s="83"/>
      <c r="BP48" s="83"/>
      <c r="BQ48" s="83"/>
      <c r="BR48" s="83"/>
      <c r="BS48" s="83"/>
      <c r="BT48" s="83"/>
      <c r="BU48" s="83"/>
      <c r="BV48" s="83"/>
      <c r="BW48" s="83"/>
      <c r="BX48" s="83"/>
      <c r="BY48" s="83"/>
      <c r="BZ48" s="83"/>
      <c r="CA48" s="83"/>
      <c r="CB48" s="83"/>
    </row>
    <row r="49" spans="1:80" ht="15" customHeight="1">
      <c r="A49" s="83"/>
      <c r="B49" s="451"/>
      <c r="C49" s="451"/>
      <c r="D49" s="452"/>
      <c r="E49" s="550"/>
      <c r="F49" s="549"/>
      <c r="G49" s="549"/>
      <c r="H49" s="549"/>
      <c r="I49" s="565"/>
      <c r="J49" s="76" t="str">
        <f>IF(AND('Mapa de Riesgos'!$Y$31="Muy Baja",'Mapa de Riesgos'!$AA$31="Leve"),CONCATENATE("R4C",'Mapa de Riesgos'!$O$31),"")</f>
        <v/>
      </c>
      <c r="K49" s="77" t="str">
        <f>IF(AND('Mapa de Riesgos'!$Y$32="Muy Baja",'Mapa de Riesgos'!$AA$32="Leve"),CONCATENATE("R4C",'Mapa de Riesgos'!$O$32),"")</f>
        <v/>
      </c>
      <c r="L49" s="77" t="str">
        <f>IF(AND('Mapa de Riesgos'!$Y$33="Muy Baja",'Mapa de Riesgos'!$AA$33="Leve"),CONCATENATE("R4C",'Mapa de Riesgos'!$O$33),"")</f>
        <v/>
      </c>
      <c r="M49" s="77" t="str">
        <f>IF(AND('Mapa de Riesgos'!$Y$34="Muy Baja",'Mapa de Riesgos'!$AA$34="Leve"),CONCATENATE("R4C",'Mapa de Riesgos'!$O$34),"")</f>
        <v/>
      </c>
      <c r="N49" s="77" t="str">
        <f>IF(AND('Mapa de Riesgos'!$Y$35="Muy Baja",'Mapa de Riesgos'!$AA$35="Leve"),CONCATENATE("R4C",'Mapa de Riesgos'!$O$35),"")</f>
        <v/>
      </c>
      <c r="O49" s="78" t="str">
        <f>IF(AND('Mapa de Riesgos'!$Y$36="Muy Baja",'Mapa de Riesgos'!$AA$36="Leve"),CONCATENATE("R4C",'Mapa de Riesgos'!$O$36),"")</f>
        <v/>
      </c>
      <c r="P49" s="76" t="str">
        <f>IF(AND('Mapa de Riesgos'!$Y$31="Muy Baja",'Mapa de Riesgos'!$AA$31="Menor"),CONCATENATE("R4C",'Mapa de Riesgos'!$O$31),"")</f>
        <v/>
      </c>
      <c r="Q49" s="77" t="str">
        <f>IF(AND('Mapa de Riesgos'!$Y$32="Muy Baja",'Mapa de Riesgos'!$AA$32="Menor"),CONCATENATE("R4C",'Mapa de Riesgos'!$O$32),"")</f>
        <v/>
      </c>
      <c r="R49" s="77" t="str">
        <f>IF(AND('Mapa de Riesgos'!$Y$33="Muy Baja",'Mapa de Riesgos'!$AA$33="Menor"),CONCATENATE("R4C",'Mapa de Riesgos'!$O$33),"")</f>
        <v/>
      </c>
      <c r="S49" s="77" t="str">
        <f>IF(AND('Mapa de Riesgos'!$Y$34="Muy Baja",'Mapa de Riesgos'!$AA$34="Menor"),CONCATENATE("R4C",'Mapa de Riesgos'!$O$34),"")</f>
        <v/>
      </c>
      <c r="T49" s="77" t="str">
        <f>IF(AND('Mapa de Riesgos'!$Y$35="Muy Baja",'Mapa de Riesgos'!$AA$35="Menor"),CONCATENATE("R4C",'Mapa de Riesgos'!$O$35),"")</f>
        <v/>
      </c>
      <c r="U49" s="78" t="str">
        <f>IF(AND('Mapa de Riesgos'!$Y$36="Muy Baja",'Mapa de Riesgos'!$AA$36="Menor"),CONCATENATE("R4C",'Mapa de Riesgos'!$O$36),"")</f>
        <v/>
      </c>
      <c r="V49" s="67" t="str">
        <f>IF(AND('Mapa de Riesgos'!$Y$31="Muy Baja",'Mapa de Riesgos'!$AA$31="Moderado"),CONCATENATE("R4C",'Mapa de Riesgos'!$O$31),"")</f>
        <v/>
      </c>
      <c r="W49" s="68" t="str">
        <f>IF(AND('Mapa de Riesgos'!$Y$32="Muy Baja",'Mapa de Riesgos'!$AA$32="Moderado"),CONCATENATE("R4C",'Mapa de Riesgos'!$O$32),"")</f>
        <v/>
      </c>
      <c r="X49" s="68" t="str">
        <f>IF(AND('Mapa de Riesgos'!$Y$33="Muy Baja",'Mapa de Riesgos'!$AA$33="Moderado"),CONCATENATE("R4C",'Mapa de Riesgos'!$O$33),"")</f>
        <v/>
      </c>
      <c r="Y49" s="68" t="str">
        <f>IF(AND('Mapa de Riesgos'!$Y$34="Muy Baja",'Mapa de Riesgos'!$AA$34="Moderado"),CONCATENATE("R4C",'Mapa de Riesgos'!$O$34),"")</f>
        <v/>
      </c>
      <c r="Z49" s="68" t="str">
        <f>IF(AND('Mapa de Riesgos'!$Y$35="Muy Baja",'Mapa de Riesgos'!$AA$35="Moderado"),CONCATENATE("R4C",'Mapa de Riesgos'!$O$35),"")</f>
        <v/>
      </c>
      <c r="AA49" s="69" t="str">
        <f>IF(AND('Mapa de Riesgos'!$Y$36="Muy Baja",'Mapa de Riesgos'!$AA$36="Moderado"),CONCATENATE("R4C",'Mapa de Riesgos'!$O$36),"")</f>
        <v/>
      </c>
      <c r="AB49" s="52" t="str">
        <f>IF(AND('Mapa de Riesgos'!$Y$31="Muy Baja",'Mapa de Riesgos'!$AA$31="Mayor"),CONCATENATE("R4C",'Mapa de Riesgos'!$O$31),"")</f>
        <v/>
      </c>
      <c r="AC49" s="53" t="str">
        <f>IF(AND('Mapa de Riesgos'!$Y$32="Muy Baja",'Mapa de Riesgos'!$AA$32="Mayor"),CONCATENATE("R4C",'Mapa de Riesgos'!$O$32),"")</f>
        <v/>
      </c>
      <c r="AD49" s="53" t="str">
        <f>IF(AND('Mapa de Riesgos'!$Y$33="Muy Baja",'Mapa de Riesgos'!$AA$33="Mayor"),CONCATENATE("R4C",'Mapa de Riesgos'!$O$33),"")</f>
        <v/>
      </c>
      <c r="AE49" s="53" t="str">
        <f>IF(AND('Mapa de Riesgos'!$Y$34="Muy Baja",'Mapa de Riesgos'!$AA$34="Mayor"),CONCATENATE("R4C",'Mapa de Riesgos'!$O$34),"")</f>
        <v/>
      </c>
      <c r="AF49" s="53" t="str">
        <f>IF(AND('Mapa de Riesgos'!$Y$35="Muy Baja",'Mapa de Riesgos'!$AA$35="Mayor"),CONCATENATE("R4C",'Mapa de Riesgos'!$O$35),"")</f>
        <v/>
      </c>
      <c r="AG49" s="54" t="str">
        <f>IF(AND('Mapa de Riesgos'!$Y$36="Muy Baja",'Mapa de Riesgos'!$AA$36="Mayor"),CONCATENATE("R4C",'Mapa de Riesgos'!$O$36),"")</f>
        <v/>
      </c>
      <c r="AH49" s="55" t="str">
        <f>IF(AND('Mapa de Riesgos'!$Y$31="Muy Baja",'Mapa de Riesgos'!$AA$31="Catastrófico"),CONCATENATE("R4C",'Mapa de Riesgos'!$O$31),"")</f>
        <v/>
      </c>
      <c r="AI49" s="56" t="str">
        <f>IF(AND('Mapa de Riesgos'!$Y$32="Muy Baja",'Mapa de Riesgos'!$AA$32="Catastrófico"),CONCATENATE("R4C",'Mapa de Riesgos'!$O$32),"")</f>
        <v/>
      </c>
      <c r="AJ49" s="56" t="str">
        <f>IF(AND('Mapa de Riesgos'!$Y$33="Muy Baja",'Mapa de Riesgos'!$AA$33="Catastrófico"),CONCATENATE("R4C",'Mapa de Riesgos'!$O$33),"")</f>
        <v/>
      </c>
      <c r="AK49" s="56" t="str">
        <f>IF(AND('Mapa de Riesgos'!$Y$34="Muy Baja",'Mapa de Riesgos'!$AA$34="Catastrófico"),CONCATENATE("R4C",'Mapa de Riesgos'!$O$34),"")</f>
        <v/>
      </c>
      <c r="AL49" s="56" t="str">
        <f>IF(AND('Mapa de Riesgos'!$Y$35="Muy Baja",'Mapa de Riesgos'!$AA$35="Catastrófico"),CONCATENATE("R4C",'Mapa de Riesgos'!$O$35),"")</f>
        <v/>
      </c>
      <c r="AM49" s="57" t="str">
        <f>IF(AND('Mapa de Riesgos'!$Y$36="Muy Baja",'Mapa de Riesgos'!$AA$36="Catastrófico"),CONCATENATE("R4C",'Mapa de Riesgos'!$O$36),"")</f>
        <v/>
      </c>
      <c r="AN49" s="83"/>
      <c r="AO49" s="83"/>
      <c r="AP49" s="83"/>
      <c r="AQ49" s="83"/>
      <c r="AR49" s="83"/>
      <c r="AS49" s="83"/>
      <c r="AT49" s="83"/>
      <c r="AU49" s="83"/>
      <c r="AV49" s="83"/>
      <c r="AW49" s="83"/>
      <c r="AX49" s="83"/>
      <c r="AY49" s="83"/>
      <c r="AZ49" s="83"/>
      <c r="BA49" s="83"/>
      <c r="BB49" s="83"/>
      <c r="BC49" s="83"/>
      <c r="BD49" s="83"/>
      <c r="BE49" s="83"/>
      <c r="BF49" s="83"/>
      <c r="BG49" s="83"/>
      <c r="BH49" s="83"/>
      <c r="BI49" s="83"/>
      <c r="BJ49" s="83"/>
      <c r="BK49" s="83"/>
      <c r="BL49" s="83"/>
      <c r="BM49" s="83"/>
      <c r="BN49" s="83"/>
      <c r="BO49" s="83"/>
      <c r="BP49" s="83"/>
      <c r="BQ49" s="83"/>
      <c r="BR49" s="83"/>
      <c r="BS49" s="83"/>
      <c r="BT49" s="83"/>
      <c r="BU49" s="83"/>
      <c r="BV49" s="83"/>
      <c r="BW49" s="83"/>
      <c r="BX49" s="83"/>
      <c r="BY49" s="83"/>
      <c r="BZ49" s="83"/>
      <c r="CA49" s="83"/>
      <c r="CB49" s="83"/>
    </row>
    <row r="50" spans="1:80" ht="15" customHeight="1">
      <c r="A50" s="83"/>
      <c r="B50" s="451"/>
      <c r="C50" s="451"/>
      <c r="D50" s="452"/>
      <c r="E50" s="550"/>
      <c r="F50" s="549"/>
      <c r="G50" s="549"/>
      <c r="H50" s="549"/>
      <c r="I50" s="565"/>
      <c r="J50" s="76" t="str">
        <f>IF(AND('Mapa de Riesgos'!$Y$37="Muy Baja",'Mapa de Riesgos'!$AA$37="Leve"),CONCATENATE("R5C",'Mapa de Riesgos'!$O$37),"")</f>
        <v/>
      </c>
      <c r="K50" s="77" t="str">
        <f>IF(AND('Mapa de Riesgos'!$Y$38="Muy Baja",'Mapa de Riesgos'!$AA$38="Leve"),CONCATENATE("R5C",'Mapa de Riesgos'!$O$38),"")</f>
        <v/>
      </c>
      <c r="L50" s="77" t="str">
        <f>IF(AND('Mapa de Riesgos'!$Y$39="Muy Baja",'Mapa de Riesgos'!$AA$39="Leve"),CONCATENATE("R5C",'Mapa de Riesgos'!$O$39),"")</f>
        <v/>
      </c>
      <c r="M50" s="77" t="str">
        <f>IF(AND('Mapa de Riesgos'!$Y$40="Muy Baja",'Mapa de Riesgos'!$AA$40="Leve"),CONCATENATE("R5C",'Mapa de Riesgos'!$O$40),"")</f>
        <v/>
      </c>
      <c r="N50" s="77" t="str">
        <f>IF(AND('Mapa de Riesgos'!$Y$41="Muy Baja",'Mapa de Riesgos'!$AA$41="Leve"),CONCATENATE("R5C",'Mapa de Riesgos'!$O$41),"")</f>
        <v/>
      </c>
      <c r="O50" s="78" t="str">
        <f>IF(AND('Mapa de Riesgos'!$Y$42="Muy Baja",'Mapa de Riesgos'!$AA$42="Leve"),CONCATENATE("R5C",'Mapa de Riesgos'!$O$42),"")</f>
        <v/>
      </c>
      <c r="P50" s="76" t="str">
        <f>IF(AND('Mapa de Riesgos'!$Y$37="Muy Baja",'Mapa de Riesgos'!$AA$37="Menor"),CONCATENATE("R5C",'Mapa de Riesgos'!$O$37),"")</f>
        <v/>
      </c>
      <c r="Q50" s="77" t="str">
        <f>IF(AND('Mapa de Riesgos'!$Y$38="Muy Baja",'Mapa de Riesgos'!$AA$38="Menor"),CONCATENATE("R5C",'Mapa de Riesgos'!$O$38),"")</f>
        <v/>
      </c>
      <c r="R50" s="77" t="str">
        <f>IF(AND('Mapa de Riesgos'!$Y$39="Muy Baja",'Mapa de Riesgos'!$AA$39="Menor"),CONCATENATE("R5C",'Mapa de Riesgos'!$O$39),"")</f>
        <v/>
      </c>
      <c r="S50" s="77" t="str">
        <f>IF(AND('Mapa de Riesgos'!$Y$40="Muy Baja",'Mapa de Riesgos'!$AA$40="Menor"),CONCATENATE("R5C",'Mapa de Riesgos'!$O$40),"")</f>
        <v/>
      </c>
      <c r="T50" s="77" t="str">
        <f>IF(AND('Mapa de Riesgos'!$Y$41="Muy Baja",'Mapa de Riesgos'!$AA$41="Menor"),CONCATENATE("R5C",'Mapa de Riesgos'!$O$41),"")</f>
        <v/>
      </c>
      <c r="U50" s="78" t="str">
        <f>IF(AND('Mapa de Riesgos'!$Y$42="Muy Baja",'Mapa de Riesgos'!$AA$42="Menor"),CONCATENATE("R5C",'Mapa de Riesgos'!$O$42),"")</f>
        <v/>
      </c>
      <c r="V50" s="67" t="str">
        <f>IF(AND('Mapa de Riesgos'!$Y$37="Muy Baja",'Mapa de Riesgos'!$AA$37="Moderado"),CONCATENATE("R5C",'Mapa de Riesgos'!$O$37),"")</f>
        <v/>
      </c>
      <c r="W50" s="68" t="str">
        <f>IF(AND('Mapa de Riesgos'!$Y$38="Muy Baja",'Mapa de Riesgos'!$AA$38="Moderado"),CONCATENATE("R5C",'Mapa de Riesgos'!$O$38),"")</f>
        <v/>
      </c>
      <c r="X50" s="68" t="str">
        <f>IF(AND('Mapa de Riesgos'!$Y$39="Muy Baja",'Mapa de Riesgos'!$AA$39="Moderado"),CONCATENATE("R5C",'Mapa de Riesgos'!$O$39),"")</f>
        <v/>
      </c>
      <c r="Y50" s="68" t="str">
        <f>IF(AND('Mapa de Riesgos'!$Y$40="Muy Baja",'Mapa de Riesgos'!$AA$40="Moderado"),CONCATENATE("R5C",'Mapa de Riesgos'!$O$40),"")</f>
        <v/>
      </c>
      <c r="Z50" s="68" t="str">
        <f>IF(AND('Mapa de Riesgos'!$Y$41="Muy Baja",'Mapa de Riesgos'!$AA$41="Moderado"),CONCATENATE("R5C",'Mapa de Riesgos'!$O$41),"")</f>
        <v/>
      </c>
      <c r="AA50" s="69" t="str">
        <f>IF(AND('Mapa de Riesgos'!$Y$42="Muy Baja",'Mapa de Riesgos'!$AA$42="Moderado"),CONCATENATE("R5C",'Mapa de Riesgos'!$O$42),"")</f>
        <v/>
      </c>
      <c r="AB50" s="52" t="str">
        <f>IF(AND('Mapa de Riesgos'!$Y$37="Muy Baja",'Mapa de Riesgos'!$AA$37="Mayor"),CONCATENATE("R5C",'Mapa de Riesgos'!$O$37),"")</f>
        <v/>
      </c>
      <c r="AC50" s="53" t="str">
        <f>IF(AND('Mapa de Riesgos'!$Y$38="Muy Baja",'Mapa de Riesgos'!$AA$38="Mayor"),CONCATENATE("R5C",'Mapa de Riesgos'!$O$38),"")</f>
        <v/>
      </c>
      <c r="AD50" s="53" t="str">
        <f>IF(AND('Mapa de Riesgos'!$Y$39="Muy Baja",'Mapa de Riesgos'!$AA$39="Mayor"),CONCATENATE("R5C",'Mapa de Riesgos'!$O$39),"")</f>
        <v/>
      </c>
      <c r="AE50" s="53" t="str">
        <f>IF(AND('Mapa de Riesgos'!$Y$40="Muy Baja",'Mapa de Riesgos'!$AA$40="Mayor"),CONCATENATE("R5C",'Mapa de Riesgos'!$O$40),"")</f>
        <v/>
      </c>
      <c r="AF50" s="53" t="str">
        <f>IF(AND('Mapa de Riesgos'!$Y$41="Muy Baja",'Mapa de Riesgos'!$AA$41="Mayor"),CONCATENATE("R5C",'Mapa de Riesgos'!$O$41),"")</f>
        <v/>
      </c>
      <c r="AG50" s="54" t="str">
        <f>IF(AND('Mapa de Riesgos'!$Y$42="Muy Baja",'Mapa de Riesgos'!$AA$42="Mayor"),CONCATENATE("R5C",'Mapa de Riesgos'!$O$42),"")</f>
        <v/>
      </c>
      <c r="AH50" s="55" t="str">
        <f>IF(AND('Mapa de Riesgos'!$Y$37="Muy Baja",'Mapa de Riesgos'!$AA$37="Catastrófico"),CONCATENATE("R5C",'Mapa de Riesgos'!$O$37),"")</f>
        <v/>
      </c>
      <c r="AI50" s="56" t="str">
        <f>IF(AND('Mapa de Riesgos'!$Y$38="Muy Baja",'Mapa de Riesgos'!$AA$38="Catastrófico"),CONCATENATE("R5C",'Mapa de Riesgos'!$O$38),"")</f>
        <v/>
      </c>
      <c r="AJ50" s="56" t="str">
        <f>IF(AND('Mapa de Riesgos'!$Y$39="Muy Baja",'Mapa de Riesgos'!$AA$39="Catastrófico"),CONCATENATE("R5C",'Mapa de Riesgos'!$O$39),"")</f>
        <v/>
      </c>
      <c r="AK50" s="56" t="str">
        <f>IF(AND('Mapa de Riesgos'!$Y$40="Muy Baja",'Mapa de Riesgos'!$AA$40="Catastrófico"),CONCATENATE("R5C",'Mapa de Riesgos'!$O$40),"")</f>
        <v/>
      </c>
      <c r="AL50" s="56" t="str">
        <f>IF(AND('Mapa de Riesgos'!$Y$41="Muy Baja",'Mapa de Riesgos'!$AA$41="Catastrófico"),CONCATENATE("R5C",'Mapa de Riesgos'!$O$41),"")</f>
        <v/>
      </c>
      <c r="AM50" s="57" t="str">
        <f>IF(AND('Mapa de Riesgos'!$Y$42="Muy Baja",'Mapa de Riesgos'!$AA$42="Catastrófico"),CONCATENATE("R5C",'Mapa de Riesgos'!$O$42),"")</f>
        <v/>
      </c>
      <c r="AN50" s="83"/>
      <c r="AO50" s="83"/>
      <c r="AP50" s="83"/>
      <c r="AQ50" s="83"/>
      <c r="AR50" s="83"/>
      <c r="AS50" s="83"/>
      <c r="AT50" s="83"/>
      <c r="AU50" s="83"/>
      <c r="AV50" s="83"/>
      <c r="AW50" s="83"/>
      <c r="AX50" s="83"/>
      <c r="AY50" s="83"/>
      <c r="AZ50" s="83"/>
      <c r="BA50" s="83"/>
      <c r="BB50" s="83"/>
      <c r="BC50" s="83"/>
      <c r="BD50" s="83"/>
      <c r="BE50" s="83"/>
      <c r="BF50" s="83"/>
      <c r="BG50" s="83"/>
      <c r="BH50" s="83"/>
      <c r="BI50" s="83"/>
      <c r="BJ50" s="83"/>
      <c r="BK50" s="83"/>
      <c r="BL50" s="83"/>
      <c r="BM50" s="83"/>
      <c r="BN50" s="83"/>
      <c r="BO50" s="83"/>
      <c r="BP50" s="83"/>
      <c r="BQ50" s="83"/>
      <c r="BR50" s="83"/>
      <c r="BS50" s="83"/>
      <c r="BT50" s="83"/>
      <c r="BU50" s="83"/>
      <c r="BV50" s="83"/>
      <c r="BW50" s="83"/>
      <c r="BX50" s="83"/>
      <c r="BY50" s="83"/>
      <c r="BZ50" s="83"/>
      <c r="CA50" s="83"/>
      <c r="CB50" s="83"/>
    </row>
    <row r="51" spans="1:80" ht="15" customHeight="1">
      <c r="A51" s="83"/>
      <c r="B51" s="451"/>
      <c r="C51" s="451"/>
      <c r="D51" s="452"/>
      <c r="E51" s="550"/>
      <c r="F51" s="549"/>
      <c r="G51" s="549"/>
      <c r="H51" s="549"/>
      <c r="I51" s="565"/>
      <c r="J51" s="76" t="str">
        <f>IF(AND('Mapa de Riesgos'!$Y$43="Muy Baja",'Mapa de Riesgos'!$AA$43="Leve"),CONCATENATE("R6C",'Mapa de Riesgos'!$O$43),"")</f>
        <v/>
      </c>
      <c r="K51" s="77" t="str">
        <f>IF(AND('Mapa de Riesgos'!$Y$44="Muy Baja",'Mapa de Riesgos'!$AA$44="Leve"),CONCATENATE("R6C",'Mapa de Riesgos'!$O$44),"")</f>
        <v/>
      </c>
      <c r="L51" s="77" t="str">
        <f>IF(AND('Mapa de Riesgos'!$Y$45="Muy Baja",'Mapa de Riesgos'!$AA$45="Leve"),CONCATENATE("R6C",'Mapa de Riesgos'!$O$45),"")</f>
        <v/>
      </c>
      <c r="M51" s="77" t="str">
        <f>IF(AND('Mapa de Riesgos'!$Y$46="Muy Baja",'Mapa de Riesgos'!$AA$46="Leve"),CONCATENATE("R6C",'Mapa de Riesgos'!$O$46),"")</f>
        <v/>
      </c>
      <c r="N51" s="77" t="str">
        <f>IF(AND('Mapa de Riesgos'!$Y$47="Muy Baja",'Mapa de Riesgos'!$AA$47="Leve"),CONCATENATE("R6C",'Mapa de Riesgos'!$O$47),"")</f>
        <v/>
      </c>
      <c r="O51" s="78" t="str">
        <f>IF(AND('Mapa de Riesgos'!$Y$48="Muy Baja",'Mapa de Riesgos'!$AA$48="Leve"),CONCATENATE("R6C",'Mapa de Riesgos'!$O$48),"")</f>
        <v/>
      </c>
      <c r="P51" s="76" t="str">
        <f>IF(AND('Mapa de Riesgos'!$Y$43="Muy Baja",'Mapa de Riesgos'!$AA$43="Menor"),CONCATENATE("R6C",'Mapa de Riesgos'!$O$43),"")</f>
        <v/>
      </c>
      <c r="Q51" s="77" t="str">
        <f>IF(AND('Mapa de Riesgos'!$Y$44="Muy Baja",'Mapa de Riesgos'!$AA$44="Menor"),CONCATENATE("R6C",'Mapa de Riesgos'!$O$44),"")</f>
        <v/>
      </c>
      <c r="R51" s="77" t="str">
        <f>IF(AND('Mapa de Riesgos'!$Y$45="Muy Baja",'Mapa de Riesgos'!$AA$45="Menor"),CONCATENATE("R6C",'Mapa de Riesgos'!$O$45),"")</f>
        <v/>
      </c>
      <c r="S51" s="77" t="str">
        <f>IF(AND('Mapa de Riesgos'!$Y$46="Muy Baja",'Mapa de Riesgos'!$AA$46="Menor"),CONCATENATE("R6C",'Mapa de Riesgos'!$O$46),"")</f>
        <v/>
      </c>
      <c r="T51" s="77" t="str">
        <f>IF(AND('Mapa de Riesgos'!$Y$47="Muy Baja",'Mapa de Riesgos'!$AA$47="Menor"),CONCATENATE("R6C",'Mapa de Riesgos'!$O$47),"")</f>
        <v/>
      </c>
      <c r="U51" s="78" t="str">
        <f>IF(AND('Mapa de Riesgos'!$Y$48="Muy Baja",'Mapa de Riesgos'!$AA$48="Menor"),CONCATENATE("R6C",'Mapa de Riesgos'!$O$48),"")</f>
        <v/>
      </c>
      <c r="V51" s="67" t="str">
        <f>IF(AND('Mapa de Riesgos'!$Y$43="Muy Baja",'Mapa de Riesgos'!$AA$43="Moderado"),CONCATENATE("R6C",'Mapa de Riesgos'!$O$43),"")</f>
        <v/>
      </c>
      <c r="W51" s="68" t="str">
        <f>IF(AND('Mapa de Riesgos'!$Y$44="Muy Baja",'Mapa de Riesgos'!$AA$44="Moderado"),CONCATENATE("R6C",'Mapa de Riesgos'!$O$44),"")</f>
        <v/>
      </c>
      <c r="X51" s="68" t="str">
        <f>IF(AND('Mapa de Riesgos'!$Y$45="Muy Baja",'Mapa de Riesgos'!$AA$45="Moderado"),CONCATENATE("R6C",'Mapa de Riesgos'!$O$45),"")</f>
        <v/>
      </c>
      <c r="Y51" s="68" t="str">
        <f>IF(AND('Mapa de Riesgos'!$Y$46="Muy Baja",'Mapa de Riesgos'!$AA$46="Moderado"),CONCATENATE("R6C",'Mapa de Riesgos'!$O$46),"")</f>
        <v/>
      </c>
      <c r="Z51" s="68" t="str">
        <f>IF(AND('Mapa de Riesgos'!$Y$47="Muy Baja",'Mapa de Riesgos'!$AA$47="Moderado"),CONCATENATE("R6C",'Mapa de Riesgos'!$O$47),"")</f>
        <v/>
      </c>
      <c r="AA51" s="69" t="str">
        <f>IF(AND('Mapa de Riesgos'!$Y$48="Muy Baja",'Mapa de Riesgos'!$AA$48="Moderado"),CONCATENATE("R6C",'Mapa de Riesgos'!$O$48),"")</f>
        <v/>
      </c>
      <c r="AB51" s="52" t="str">
        <f>IF(AND('Mapa de Riesgos'!$Y$43="Muy Baja",'Mapa de Riesgos'!$AA$43="Mayor"),CONCATENATE("R6C",'Mapa de Riesgos'!$O$43),"")</f>
        <v/>
      </c>
      <c r="AC51" s="53" t="str">
        <f>IF(AND('Mapa de Riesgos'!$Y$44="Muy Baja",'Mapa de Riesgos'!$AA$44="Mayor"),CONCATENATE("R6C",'Mapa de Riesgos'!$O$44),"")</f>
        <v/>
      </c>
      <c r="AD51" s="53" t="str">
        <f>IF(AND('Mapa de Riesgos'!$Y$45="Muy Baja",'Mapa de Riesgos'!$AA$45="Mayor"),CONCATENATE("R6C",'Mapa de Riesgos'!$O$45),"")</f>
        <v/>
      </c>
      <c r="AE51" s="53" t="str">
        <f>IF(AND('Mapa de Riesgos'!$Y$46="Muy Baja",'Mapa de Riesgos'!$AA$46="Mayor"),CONCATENATE("R6C",'Mapa de Riesgos'!$O$46),"")</f>
        <v/>
      </c>
      <c r="AF51" s="53" t="str">
        <f>IF(AND('Mapa de Riesgos'!$Y$47="Muy Baja",'Mapa de Riesgos'!$AA$47="Mayor"),CONCATENATE("R6C",'Mapa de Riesgos'!$O$47),"")</f>
        <v/>
      </c>
      <c r="AG51" s="54" t="str">
        <f>IF(AND('Mapa de Riesgos'!$Y$48="Muy Baja",'Mapa de Riesgos'!$AA$48="Mayor"),CONCATENATE("R6C",'Mapa de Riesgos'!$O$48),"")</f>
        <v/>
      </c>
      <c r="AH51" s="55" t="str">
        <f>IF(AND('Mapa de Riesgos'!$Y$43="Muy Baja",'Mapa de Riesgos'!$AA$43="Catastrófico"),CONCATENATE("R6C",'Mapa de Riesgos'!$O$43),"")</f>
        <v/>
      </c>
      <c r="AI51" s="56" t="str">
        <f>IF(AND('Mapa de Riesgos'!$Y$44="Muy Baja",'Mapa de Riesgos'!$AA$44="Catastrófico"),CONCATENATE("R6C",'Mapa de Riesgos'!$O$44),"")</f>
        <v/>
      </c>
      <c r="AJ51" s="56" t="str">
        <f>IF(AND('Mapa de Riesgos'!$Y$45="Muy Baja",'Mapa de Riesgos'!$AA$45="Catastrófico"),CONCATENATE("R6C",'Mapa de Riesgos'!$O$45),"")</f>
        <v/>
      </c>
      <c r="AK51" s="56" t="str">
        <f>IF(AND('Mapa de Riesgos'!$Y$46="Muy Baja",'Mapa de Riesgos'!$AA$46="Catastrófico"),CONCATENATE("R6C",'Mapa de Riesgos'!$O$46),"")</f>
        <v/>
      </c>
      <c r="AL51" s="56" t="str">
        <f>IF(AND('Mapa de Riesgos'!$Y$47="Muy Baja",'Mapa de Riesgos'!$AA$47="Catastrófico"),CONCATENATE("R6C",'Mapa de Riesgos'!$O$47),"")</f>
        <v/>
      </c>
      <c r="AM51" s="57" t="str">
        <f>IF(AND('Mapa de Riesgos'!$Y$48="Muy Baja",'Mapa de Riesgos'!$AA$48="Catastrófico"),CONCATENATE("R6C",'Mapa de Riesgos'!$O$48),"")</f>
        <v/>
      </c>
      <c r="AN51" s="83"/>
      <c r="AO51" s="83"/>
      <c r="AP51" s="83"/>
      <c r="AQ51" s="83"/>
      <c r="AR51" s="83"/>
      <c r="AS51" s="83"/>
      <c r="AT51" s="83"/>
      <c r="AU51" s="83"/>
      <c r="AV51" s="83"/>
      <c r="AW51" s="83"/>
      <c r="AX51" s="83"/>
      <c r="AY51" s="83"/>
      <c r="AZ51" s="83"/>
      <c r="BA51" s="83"/>
      <c r="BB51" s="83"/>
      <c r="BC51" s="83"/>
      <c r="BD51" s="83"/>
      <c r="BE51" s="83"/>
      <c r="BF51" s="83"/>
      <c r="BG51" s="83"/>
      <c r="BH51" s="83"/>
      <c r="BI51" s="83"/>
      <c r="BJ51" s="83"/>
      <c r="BK51" s="83"/>
      <c r="BL51" s="83"/>
      <c r="BM51" s="83"/>
      <c r="BN51" s="83"/>
      <c r="BO51" s="83"/>
      <c r="BP51" s="83"/>
      <c r="BQ51" s="83"/>
      <c r="BR51" s="83"/>
      <c r="BS51" s="83"/>
      <c r="BT51" s="83"/>
      <c r="BU51" s="83"/>
      <c r="BV51" s="83"/>
      <c r="BW51" s="83"/>
      <c r="BX51" s="83"/>
      <c r="BY51" s="83"/>
      <c r="BZ51" s="83"/>
      <c r="CA51" s="83"/>
      <c r="CB51" s="83"/>
    </row>
    <row r="52" spans="1:80" ht="15" customHeight="1">
      <c r="A52" s="83"/>
      <c r="B52" s="451"/>
      <c r="C52" s="451"/>
      <c r="D52" s="452"/>
      <c r="E52" s="550"/>
      <c r="F52" s="549"/>
      <c r="G52" s="549"/>
      <c r="H52" s="549"/>
      <c r="I52" s="565"/>
      <c r="J52" s="76" t="str">
        <f>IF(AND('Mapa de Riesgos'!$Y$49="Muy Baja",'Mapa de Riesgos'!$AA$49="Leve"),CONCATENATE("R7C",'Mapa de Riesgos'!$O$49),"")</f>
        <v/>
      </c>
      <c r="K52" s="77" t="str">
        <f>IF(AND('Mapa de Riesgos'!$Y$50="Muy Baja",'Mapa de Riesgos'!$AA$50="Leve"),CONCATENATE("R7C",'Mapa de Riesgos'!$O$50),"")</f>
        <v/>
      </c>
      <c r="L52" s="77" t="str">
        <f>IF(AND('Mapa de Riesgos'!$Y$51="Muy Baja",'Mapa de Riesgos'!$AA$51="Leve"),CONCATENATE("R7C",'Mapa de Riesgos'!$O$51),"")</f>
        <v/>
      </c>
      <c r="M52" s="77" t="str">
        <f>IF(AND('Mapa de Riesgos'!$Y$52="Muy Baja",'Mapa de Riesgos'!$AA$52="Leve"),CONCATENATE("R7C",'Mapa de Riesgos'!$O$52),"")</f>
        <v/>
      </c>
      <c r="N52" s="77" t="str">
        <f>IF(AND('Mapa de Riesgos'!$Y$53="Muy Baja",'Mapa de Riesgos'!$AA$53="Leve"),CONCATENATE("R7C",'Mapa de Riesgos'!$O$53),"")</f>
        <v/>
      </c>
      <c r="O52" s="78" t="str">
        <f>IF(AND('Mapa de Riesgos'!$Y$54="Muy Baja",'Mapa de Riesgos'!$AA$54="Leve"),CONCATENATE("R7C",'Mapa de Riesgos'!$O$54),"")</f>
        <v/>
      </c>
      <c r="P52" s="76" t="str">
        <f>IF(AND('Mapa de Riesgos'!$Y$49="Muy Baja",'Mapa de Riesgos'!$AA$49="Menor"),CONCATENATE("R7C",'Mapa de Riesgos'!$O$49),"")</f>
        <v/>
      </c>
      <c r="Q52" s="77" t="str">
        <f>IF(AND('Mapa de Riesgos'!$Y$50="Muy Baja",'Mapa de Riesgos'!$AA$50="Menor"),CONCATENATE("R7C",'Mapa de Riesgos'!$O$50),"")</f>
        <v/>
      </c>
      <c r="R52" s="77" t="str">
        <f>IF(AND('Mapa de Riesgos'!$Y$51="Muy Baja",'Mapa de Riesgos'!$AA$51="Menor"),CONCATENATE("R7C",'Mapa de Riesgos'!$O$51),"")</f>
        <v/>
      </c>
      <c r="S52" s="77" t="str">
        <f>IF(AND('Mapa de Riesgos'!$Y$52="Muy Baja",'Mapa de Riesgos'!$AA$52="Menor"),CONCATENATE("R7C",'Mapa de Riesgos'!$O$52),"")</f>
        <v/>
      </c>
      <c r="T52" s="77" t="str">
        <f>IF(AND('Mapa de Riesgos'!$Y$53="Muy Baja",'Mapa de Riesgos'!$AA$53="Menor"),CONCATENATE("R7C",'Mapa de Riesgos'!$O$53),"")</f>
        <v/>
      </c>
      <c r="U52" s="78" t="str">
        <f>IF(AND('Mapa de Riesgos'!$Y$54="Muy Baja",'Mapa de Riesgos'!$AA$54="Menor"),CONCATENATE("R7C",'Mapa de Riesgos'!$O$54),"")</f>
        <v/>
      </c>
      <c r="V52" s="67" t="str">
        <f>IF(AND('Mapa de Riesgos'!$Y$49="Muy Baja",'Mapa de Riesgos'!$AA$49="Moderado"),CONCATENATE("R7C",'Mapa de Riesgos'!$O$49),"")</f>
        <v/>
      </c>
      <c r="W52" s="68" t="str">
        <f>IF(AND('Mapa de Riesgos'!$Y$50="Muy Baja",'Mapa de Riesgos'!$AA$50="Moderado"),CONCATENATE("R7C",'Mapa de Riesgos'!$O$50),"")</f>
        <v/>
      </c>
      <c r="X52" s="68" t="str">
        <f>IF(AND('Mapa de Riesgos'!$Y$51="Muy Baja",'Mapa de Riesgos'!$AA$51="Moderado"),CONCATENATE("R7C",'Mapa de Riesgos'!$O$51),"")</f>
        <v/>
      </c>
      <c r="Y52" s="68" t="str">
        <f>IF(AND('Mapa de Riesgos'!$Y$52="Muy Baja",'Mapa de Riesgos'!$AA$52="Moderado"),CONCATENATE("R7C",'Mapa de Riesgos'!$O$52),"")</f>
        <v/>
      </c>
      <c r="Z52" s="68" t="str">
        <f>IF(AND('Mapa de Riesgos'!$Y$53="Muy Baja",'Mapa de Riesgos'!$AA$53="Moderado"),CONCATENATE("R7C",'Mapa de Riesgos'!$O$53),"")</f>
        <v/>
      </c>
      <c r="AA52" s="69" t="str">
        <f>IF(AND('Mapa de Riesgos'!$Y$54="Muy Baja",'Mapa de Riesgos'!$AA$54="Moderado"),CONCATENATE("R7C",'Mapa de Riesgos'!$O$54),"")</f>
        <v/>
      </c>
      <c r="AB52" s="52" t="str">
        <f>IF(AND('Mapa de Riesgos'!$Y$49="Muy Baja",'Mapa de Riesgos'!$AA$49="Mayor"),CONCATENATE("R7C",'Mapa de Riesgos'!$O$49),"")</f>
        <v/>
      </c>
      <c r="AC52" s="53" t="str">
        <f>IF(AND('Mapa de Riesgos'!$Y$50="Muy Baja",'Mapa de Riesgos'!$AA$50="Mayor"),CONCATENATE("R7C",'Mapa de Riesgos'!$O$50),"")</f>
        <v/>
      </c>
      <c r="AD52" s="53" t="str">
        <f>IF(AND('Mapa de Riesgos'!$Y$51="Muy Baja",'Mapa de Riesgos'!$AA$51="Mayor"),CONCATENATE("R7C",'Mapa de Riesgos'!$O$51),"")</f>
        <v/>
      </c>
      <c r="AE52" s="53" t="str">
        <f>IF(AND('Mapa de Riesgos'!$Y$52="Muy Baja",'Mapa de Riesgos'!$AA$52="Mayor"),CONCATENATE("R7C",'Mapa de Riesgos'!$O$52),"")</f>
        <v/>
      </c>
      <c r="AF52" s="53" t="str">
        <f>IF(AND('Mapa de Riesgos'!$Y$53="Muy Baja",'Mapa de Riesgos'!$AA$53="Mayor"),CONCATENATE("R7C",'Mapa de Riesgos'!$O$53),"")</f>
        <v/>
      </c>
      <c r="AG52" s="54" t="str">
        <f>IF(AND('Mapa de Riesgos'!$Y$54="Muy Baja",'Mapa de Riesgos'!$AA$54="Mayor"),CONCATENATE("R7C",'Mapa de Riesgos'!$O$54),"")</f>
        <v/>
      </c>
      <c r="AH52" s="55" t="str">
        <f>IF(AND('Mapa de Riesgos'!$Y$49="Muy Baja",'Mapa de Riesgos'!$AA$49="Catastrófico"),CONCATENATE("R7C",'Mapa de Riesgos'!$O$49),"")</f>
        <v/>
      </c>
      <c r="AI52" s="56" t="str">
        <f>IF(AND('Mapa de Riesgos'!$Y$50="Muy Baja",'Mapa de Riesgos'!$AA$50="Catastrófico"),CONCATENATE("R7C",'Mapa de Riesgos'!$O$50),"")</f>
        <v/>
      </c>
      <c r="AJ52" s="56" t="str">
        <f>IF(AND('Mapa de Riesgos'!$Y$51="Muy Baja",'Mapa de Riesgos'!$AA$51="Catastrófico"),CONCATENATE("R7C",'Mapa de Riesgos'!$O$51),"")</f>
        <v/>
      </c>
      <c r="AK52" s="56" t="str">
        <f>IF(AND('Mapa de Riesgos'!$Y$52="Muy Baja",'Mapa de Riesgos'!$AA$52="Catastrófico"),CONCATENATE("R7C",'Mapa de Riesgos'!$O$52),"")</f>
        <v/>
      </c>
      <c r="AL52" s="56" t="str">
        <f>IF(AND('Mapa de Riesgos'!$Y$53="Muy Baja",'Mapa de Riesgos'!$AA$53="Catastrófico"),CONCATENATE("R7C",'Mapa de Riesgos'!$O$53),"")</f>
        <v/>
      </c>
      <c r="AM52" s="57" t="str">
        <f>IF(AND('Mapa de Riesgos'!$Y$54="Muy Baja",'Mapa de Riesgos'!$AA$54="Catastrófico"),CONCATENATE("R7C",'Mapa de Riesgos'!$O$54),"")</f>
        <v/>
      </c>
      <c r="AN52" s="83"/>
      <c r="AO52" s="83"/>
      <c r="AP52" s="83"/>
      <c r="AQ52" s="83"/>
      <c r="AR52" s="83"/>
      <c r="AS52" s="83"/>
      <c r="AT52" s="83"/>
      <c r="AU52" s="83"/>
      <c r="AV52" s="83"/>
      <c r="AW52" s="83"/>
      <c r="AX52" s="83"/>
      <c r="AY52" s="83"/>
      <c r="AZ52" s="83"/>
      <c r="BA52" s="83"/>
      <c r="BB52" s="83"/>
      <c r="BC52" s="83"/>
      <c r="BD52" s="83"/>
      <c r="BE52" s="83"/>
      <c r="BF52" s="83"/>
      <c r="BG52" s="83"/>
      <c r="BH52" s="83"/>
      <c r="BI52" s="83"/>
      <c r="BJ52" s="83"/>
      <c r="BK52" s="83"/>
      <c r="BL52" s="83"/>
      <c r="BM52" s="83"/>
      <c r="BN52" s="83"/>
      <c r="BO52" s="83"/>
      <c r="BP52" s="83"/>
      <c r="BQ52" s="83"/>
      <c r="BR52" s="83"/>
      <c r="BS52" s="83"/>
      <c r="BT52" s="83"/>
      <c r="BU52" s="83"/>
      <c r="BV52" s="83"/>
      <c r="BW52" s="83"/>
      <c r="BX52" s="83"/>
      <c r="BY52" s="83"/>
      <c r="BZ52" s="83"/>
      <c r="CA52" s="83"/>
      <c r="CB52" s="83"/>
    </row>
    <row r="53" spans="1:80" ht="15" customHeight="1">
      <c r="A53" s="83"/>
      <c r="B53" s="451"/>
      <c r="C53" s="451"/>
      <c r="D53" s="452"/>
      <c r="E53" s="550"/>
      <c r="F53" s="549"/>
      <c r="G53" s="549"/>
      <c r="H53" s="549"/>
      <c r="I53" s="565"/>
      <c r="J53" s="76" t="str">
        <f>IF(AND('Mapa de Riesgos'!$Y$55="Muy Baja",'Mapa de Riesgos'!$AA$55="Leve"),CONCATENATE("R8C",'Mapa de Riesgos'!$O$55),"")</f>
        <v/>
      </c>
      <c r="K53" s="77" t="str">
        <f>IF(AND('Mapa de Riesgos'!$Y$56="Muy Baja",'Mapa de Riesgos'!$AA$56="Leve"),CONCATENATE("R8C",'Mapa de Riesgos'!$O$56),"")</f>
        <v/>
      </c>
      <c r="L53" s="77" t="str">
        <f>IF(AND('Mapa de Riesgos'!$Y$57="Muy Baja",'Mapa de Riesgos'!$AA$57="Leve"),CONCATENATE("R8C",'Mapa de Riesgos'!$O$57),"")</f>
        <v/>
      </c>
      <c r="M53" s="77" t="str">
        <f>IF(AND('Mapa de Riesgos'!$Y$58="Muy Baja",'Mapa de Riesgos'!$AA$58="Leve"),CONCATENATE("R8C",'Mapa de Riesgos'!$O$58),"")</f>
        <v/>
      </c>
      <c r="N53" s="77" t="str">
        <f>IF(AND('Mapa de Riesgos'!$Y$59="Muy Baja",'Mapa de Riesgos'!$AA$59="Leve"),CONCATENATE("R8C",'Mapa de Riesgos'!$O$59),"")</f>
        <v/>
      </c>
      <c r="O53" s="78" t="str">
        <f>IF(AND('Mapa de Riesgos'!$Y$60="Muy Baja",'Mapa de Riesgos'!$AA$60="Leve"),CONCATENATE("R8C",'Mapa de Riesgos'!$O$60),"")</f>
        <v/>
      </c>
      <c r="P53" s="76" t="str">
        <f>IF(AND('Mapa de Riesgos'!$Y$55="Muy Baja",'Mapa de Riesgos'!$AA$55="Menor"),CONCATENATE("R8C",'Mapa de Riesgos'!$O$55),"")</f>
        <v/>
      </c>
      <c r="Q53" s="77" t="str">
        <f>IF(AND('Mapa de Riesgos'!$Y$56="Muy Baja",'Mapa de Riesgos'!$AA$56="Menor"),CONCATENATE("R8C",'Mapa de Riesgos'!$O$56),"")</f>
        <v/>
      </c>
      <c r="R53" s="77" t="str">
        <f>IF(AND('Mapa de Riesgos'!$Y$57="Muy Baja",'Mapa de Riesgos'!$AA$57="Menor"),CONCATENATE("R8C",'Mapa de Riesgos'!$O$57),"")</f>
        <v/>
      </c>
      <c r="S53" s="77" t="str">
        <f>IF(AND('Mapa de Riesgos'!$Y$58="Muy Baja",'Mapa de Riesgos'!$AA$58="Menor"),CONCATENATE("R8C",'Mapa de Riesgos'!$O$58),"")</f>
        <v/>
      </c>
      <c r="T53" s="77" t="str">
        <f>IF(AND('Mapa de Riesgos'!$Y$59="Muy Baja",'Mapa de Riesgos'!$AA$59="Menor"),CONCATENATE("R8C",'Mapa de Riesgos'!$O$59),"")</f>
        <v/>
      </c>
      <c r="U53" s="78" t="str">
        <f>IF(AND('Mapa de Riesgos'!$Y$60="Muy Baja",'Mapa de Riesgos'!$AA$60="Menor"),CONCATENATE("R8C",'Mapa de Riesgos'!$O$60),"")</f>
        <v/>
      </c>
      <c r="V53" s="67" t="str">
        <f>IF(AND('Mapa de Riesgos'!$Y$55="Muy Baja",'Mapa de Riesgos'!$AA$55="Moderado"),CONCATENATE("R8C",'Mapa de Riesgos'!$O$55),"")</f>
        <v/>
      </c>
      <c r="W53" s="68" t="str">
        <f>IF(AND('Mapa de Riesgos'!$Y$56="Muy Baja",'Mapa de Riesgos'!$AA$56="Moderado"),CONCATENATE("R8C",'Mapa de Riesgos'!$O$56),"")</f>
        <v/>
      </c>
      <c r="X53" s="68" t="str">
        <f>IF(AND('Mapa de Riesgos'!$Y$57="Muy Baja",'Mapa de Riesgos'!$AA$57="Moderado"),CONCATENATE("R8C",'Mapa de Riesgos'!$O$57),"")</f>
        <v/>
      </c>
      <c r="Y53" s="68" t="str">
        <f>IF(AND('Mapa de Riesgos'!$Y$58="Muy Baja",'Mapa de Riesgos'!$AA$58="Moderado"),CONCATENATE("R8C",'Mapa de Riesgos'!$O$58),"")</f>
        <v/>
      </c>
      <c r="Z53" s="68" t="str">
        <f>IF(AND('Mapa de Riesgos'!$Y$59="Muy Baja",'Mapa de Riesgos'!$AA$59="Moderado"),CONCATENATE("R8C",'Mapa de Riesgos'!$O$59),"")</f>
        <v/>
      </c>
      <c r="AA53" s="69" t="str">
        <f>IF(AND('Mapa de Riesgos'!$Y$60="Muy Baja",'Mapa de Riesgos'!$AA$60="Moderado"),CONCATENATE("R8C",'Mapa de Riesgos'!$O$60),"")</f>
        <v/>
      </c>
      <c r="AB53" s="52" t="str">
        <f>IF(AND('Mapa de Riesgos'!$Y$55="Muy Baja",'Mapa de Riesgos'!$AA$55="Mayor"),CONCATENATE("R8C",'Mapa de Riesgos'!$O$55),"")</f>
        <v/>
      </c>
      <c r="AC53" s="53" t="str">
        <f>IF(AND('Mapa de Riesgos'!$Y$56="Muy Baja",'Mapa de Riesgos'!$AA$56="Mayor"),CONCATENATE("R8C",'Mapa de Riesgos'!$O$56),"")</f>
        <v/>
      </c>
      <c r="AD53" s="53" t="str">
        <f>IF(AND('Mapa de Riesgos'!$Y$57="Muy Baja",'Mapa de Riesgos'!$AA$57="Mayor"),CONCATENATE("R8C",'Mapa de Riesgos'!$O$57),"")</f>
        <v/>
      </c>
      <c r="AE53" s="53" t="str">
        <f>IF(AND('Mapa de Riesgos'!$Y$58="Muy Baja",'Mapa de Riesgos'!$AA$58="Mayor"),CONCATENATE("R8C",'Mapa de Riesgos'!$O$58),"")</f>
        <v/>
      </c>
      <c r="AF53" s="53" t="str">
        <f>IF(AND('Mapa de Riesgos'!$Y$59="Muy Baja",'Mapa de Riesgos'!$AA$59="Mayor"),CONCATENATE("R8C",'Mapa de Riesgos'!$O$59),"")</f>
        <v/>
      </c>
      <c r="AG53" s="54" t="str">
        <f>IF(AND('Mapa de Riesgos'!$Y$60="Muy Baja",'Mapa de Riesgos'!$AA$60="Mayor"),CONCATENATE("R8C",'Mapa de Riesgos'!$O$60),"")</f>
        <v/>
      </c>
      <c r="AH53" s="55" t="str">
        <f>IF(AND('Mapa de Riesgos'!$Y$55="Muy Baja",'Mapa de Riesgos'!$AA$55="Catastrófico"),CONCATENATE("R8C",'Mapa de Riesgos'!$O$55),"")</f>
        <v/>
      </c>
      <c r="AI53" s="56" t="str">
        <f>IF(AND('Mapa de Riesgos'!$Y$56="Muy Baja",'Mapa de Riesgos'!$AA$56="Catastrófico"),CONCATENATE("R8C",'Mapa de Riesgos'!$O$56),"")</f>
        <v/>
      </c>
      <c r="AJ53" s="56" t="str">
        <f>IF(AND('Mapa de Riesgos'!$Y$57="Muy Baja",'Mapa de Riesgos'!$AA$57="Catastrófico"),CONCATENATE("R8C",'Mapa de Riesgos'!$O$57),"")</f>
        <v/>
      </c>
      <c r="AK53" s="56" t="str">
        <f>IF(AND('Mapa de Riesgos'!$Y$58="Muy Baja",'Mapa de Riesgos'!$AA$58="Catastrófico"),CONCATENATE("R8C",'Mapa de Riesgos'!$O$58),"")</f>
        <v/>
      </c>
      <c r="AL53" s="56" t="str">
        <f>IF(AND('Mapa de Riesgos'!$Y$59="Muy Baja",'Mapa de Riesgos'!$AA$59="Catastrófico"),CONCATENATE("R8C",'Mapa de Riesgos'!$O$59),"")</f>
        <v/>
      </c>
      <c r="AM53" s="57" t="str">
        <f>IF(AND('Mapa de Riesgos'!$Y$60="Muy Baja",'Mapa de Riesgos'!$AA$60="Catastrófico"),CONCATENATE("R8C",'Mapa de Riesgos'!$O$60),"")</f>
        <v/>
      </c>
      <c r="AN53" s="83"/>
      <c r="AO53" s="83"/>
      <c r="AP53" s="83"/>
      <c r="AQ53" s="83"/>
      <c r="AR53" s="83"/>
      <c r="AS53" s="83"/>
      <c r="AT53" s="83"/>
      <c r="AU53" s="83"/>
      <c r="AV53" s="83"/>
      <c r="AW53" s="83"/>
      <c r="AX53" s="83"/>
      <c r="AY53" s="83"/>
      <c r="AZ53" s="83"/>
      <c r="BA53" s="83"/>
      <c r="BB53" s="83"/>
      <c r="BC53" s="83"/>
      <c r="BD53" s="83"/>
      <c r="BE53" s="83"/>
      <c r="BF53" s="83"/>
      <c r="BG53" s="83"/>
      <c r="BH53" s="83"/>
      <c r="BI53" s="83"/>
      <c r="BJ53" s="83"/>
      <c r="BK53" s="83"/>
      <c r="BL53" s="83"/>
      <c r="BM53" s="83"/>
      <c r="BN53" s="83"/>
      <c r="BO53" s="83"/>
      <c r="BP53" s="83"/>
      <c r="BQ53" s="83"/>
      <c r="BR53" s="83"/>
      <c r="BS53" s="83"/>
      <c r="BT53" s="83"/>
      <c r="BU53" s="83"/>
      <c r="BV53" s="83"/>
      <c r="BW53" s="83"/>
      <c r="BX53" s="83"/>
      <c r="BY53" s="83"/>
      <c r="BZ53" s="83"/>
      <c r="CA53" s="83"/>
      <c r="CB53" s="83"/>
    </row>
    <row r="54" spans="1:80" ht="15" customHeight="1">
      <c r="A54" s="83"/>
      <c r="B54" s="451"/>
      <c r="C54" s="451"/>
      <c r="D54" s="452"/>
      <c r="E54" s="550"/>
      <c r="F54" s="549"/>
      <c r="G54" s="549"/>
      <c r="H54" s="549"/>
      <c r="I54" s="565"/>
      <c r="J54" s="76" t="str">
        <f>IF(AND('Mapa de Riesgos'!$Y$61="Muy Baja",'Mapa de Riesgos'!$AA$61="Leve"),CONCATENATE("R9C",'Mapa de Riesgos'!$O$61),"")</f>
        <v/>
      </c>
      <c r="K54" s="77" t="str">
        <f>IF(AND('Mapa de Riesgos'!$Y$62="Muy Baja",'Mapa de Riesgos'!$AA$62="Leve"),CONCATENATE("R9C",'Mapa de Riesgos'!$O$62),"")</f>
        <v/>
      </c>
      <c r="L54" s="77" t="str">
        <f>IF(AND('Mapa de Riesgos'!$Y$63="Muy Baja",'Mapa de Riesgos'!$AA$63="Leve"),CONCATENATE("R9C",'Mapa de Riesgos'!$O$63),"")</f>
        <v/>
      </c>
      <c r="M54" s="77" t="str">
        <f>IF(AND('Mapa de Riesgos'!$Y$64="Muy Baja",'Mapa de Riesgos'!$AA$64="Leve"),CONCATENATE("R9C",'Mapa de Riesgos'!$O$64),"")</f>
        <v/>
      </c>
      <c r="N54" s="77" t="str">
        <f>IF(AND('Mapa de Riesgos'!$Y$65="Muy Baja",'Mapa de Riesgos'!$AA$65="Leve"),CONCATENATE("R9C",'Mapa de Riesgos'!$O$65),"")</f>
        <v/>
      </c>
      <c r="O54" s="78" t="str">
        <f>IF(AND('Mapa de Riesgos'!$Y$66="Muy Baja",'Mapa de Riesgos'!$AA$66="Leve"),CONCATENATE("R9C",'Mapa de Riesgos'!$O$66),"")</f>
        <v/>
      </c>
      <c r="P54" s="76" t="str">
        <f>IF(AND('Mapa de Riesgos'!$Y$61="Muy Baja",'Mapa de Riesgos'!$AA$61="Menor"),CONCATENATE("R9C",'Mapa de Riesgos'!$O$61),"")</f>
        <v/>
      </c>
      <c r="Q54" s="77" t="str">
        <f>IF(AND('Mapa de Riesgos'!$Y$62="Muy Baja",'Mapa de Riesgos'!$AA$62="Menor"),CONCATENATE("R9C",'Mapa de Riesgos'!$O$62),"")</f>
        <v/>
      </c>
      <c r="R54" s="77" t="str">
        <f>IF(AND('Mapa de Riesgos'!$Y$63="Muy Baja",'Mapa de Riesgos'!$AA$63="Menor"),CONCATENATE("R9C",'Mapa de Riesgos'!$O$63),"")</f>
        <v/>
      </c>
      <c r="S54" s="77" t="str">
        <f>IF(AND('Mapa de Riesgos'!$Y$64="Muy Baja",'Mapa de Riesgos'!$AA$64="Menor"),CONCATENATE("R9C",'Mapa de Riesgos'!$O$64),"")</f>
        <v/>
      </c>
      <c r="T54" s="77" t="str">
        <f>IF(AND('Mapa de Riesgos'!$Y$65="Muy Baja",'Mapa de Riesgos'!$AA$65="Menor"),CONCATENATE("R9C",'Mapa de Riesgos'!$O$65),"")</f>
        <v/>
      </c>
      <c r="U54" s="78" t="str">
        <f>IF(AND('Mapa de Riesgos'!$Y$66="Muy Baja",'Mapa de Riesgos'!$AA$66="Menor"),CONCATENATE("R9C",'Mapa de Riesgos'!$O$66),"")</f>
        <v/>
      </c>
      <c r="V54" s="67" t="str">
        <f>IF(AND('Mapa de Riesgos'!$Y$61="Muy Baja",'Mapa de Riesgos'!$AA$61="Moderado"),CONCATENATE("R9C",'Mapa de Riesgos'!$O$61),"")</f>
        <v/>
      </c>
      <c r="W54" s="68" t="str">
        <f>IF(AND('Mapa de Riesgos'!$Y$62="Muy Baja",'Mapa de Riesgos'!$AA$62="Moderado"),CONCATENATE("R9C",'Mapa de Riesgos'!$O$62),"")</f>
        <v/>
      </c>
      <c r="X54" s="68" t="str">
        <f>IF(AND('Mapa de Riesgos'!$Y$63="Muy Baja",'Mapa de Riesgos'!$AA$63="Moderado"),CONCATENATE("R9C",'Mapa de Riesgos'!$O$63),"")</f>
        <v/>
      </c>
      <c r="Y54" s="68" t="str">
        <f>IF(AND('Mapa de Riesgos'!$Y$64="Muy Baja",'Mapa de Riesgos'!$AA$64="Moderado"),CONCATENATE("R9C",'Mapa de Riesgos'!$O$64),"")</f>
        <v/>
      </c>
      <c r="Z54" s="68" t="str">
        <f>IF(AND('Mapa de Riesgos'!$Y$65="Muy Baja",'Mapa de Riesgos'!$AA$65="Moderado"),CONCATENATE("R9C",'Mapa de Riesgos'!$O$65),"")</f>
        <v/>
      </c>
      <c r="AA54" s="69" t="str">
        <f>IF(AND('Mapa de Riesgos'!$Y$66="Muy Baja",'Mapa de Riesgos'!$AA$66="Moderado"),CONCATENATE("R9C",'Mapa de Riesgos'!$O$66),"")</f>
        <v/>
      </c>
      <c r="AB54" s="52" t="str">
        <f>IF(AND('Mapa de Riesgos'!$Y$61="Muy Baja",'Mapa de Riesgos'!$AA$61="Mayor"),CONCATENATE("R9C",'Mapa de Riesgos'!$O$61),"")</f>
        <v/>
      </c>
      <c r="AC54" s="53" t="str">
        <f>IF(AND('Mapa de Riesgos'!$Y$62="Muy Baja",'Mapa de Riesgos'!$AA$62="Mayor"),CONCATENATE("R9C",'Mapa de Riesgos'!$O$62),"")</f>
        <v/>
      </c>
      <c r="AD54" s="53" t="str">
        <f>IF(AND('Mapa de Riesgos'!$Y$63="Muy Baja",'Mapa de Riesgos'!$AA$63="Mayor"),CONCATENATE("R9C",'Mapa de Riesgos'!$O$63),"")</f>
        <v/>
      </c>
      <c r="AE54" s="53" t="str">
        <f>IF(AND('Mapa de Riesgos'!$Y$64="Muy Baja",'Mapa de Riesgos'!$AA$64="Mayor"),CONCATENATE("R9C",'Mapa de Riesgos'!$O$64),"")</f>
        <v/>
      </c>
      <c r="AF54" s="53" t="str">
        <f>IF(AND('Mapa de Riesgos'!$Y$65="Muy Baja",'Mapa de Riesgos'!$AA$65="Mayor"),CONCATENATE("R9C",'Mapa de Riesgos'!$O$65),"")</f>
        <v/>
      </c>
      <c r="AG54" s="54" t="str">
        <f>IF(AND('Mapa de Riesgos'!$Y$66="Muy Baja",'Mapa de Riesgos'!$AA$66="Mayor"),CONCATENATE("R9C",'Mapa de Riesgos'!$O$66),"")</f>
        <v/>
      </c>
      <c r="AH54" s="55" t="str">
        <f>IF(AND('Mapa de Riesgos'!$Y$61="Muy Baja",'Mapa de Riesgos'!$AA$61="Catastrófico"),CONCATENATE("R9C",'Mapa de Riesgos'!$O$61),"")</f>
        <v/>
      </c>
      <c r="AI54" s="56" t="str">
        <f>IF(AND('Mapa de Riesgos'!$Y$62="Muy Baja",'Mapa de Riesgos'!$AA$62="Catastrófico"),CONCATENATE("R9C",'Mapa de Riesgos'!$O$62),"")</f>
        <v/>
      </c>
      <c r="AJ54" s="56" t="str">
        <f>IF(AND('Mapa de Riesgos'!$Y$63="Muy Baja",'Mapa de Riesgos'!$AA$63="Catastrófico"),CONCATENATE("R9C",'Mapa de Riesgos'!$O$63),"")</f>
        <v/>
      </c>
      <c r="AK54" s="56" t="str">
        <f>IF(AND('Mapa de Riesgos'!$Y$64="Muy Baja",'Mapa de Riesgos'!$AA$64="Catastrófico"),CONCATENATE("R9C",'Mapa de Riesgos'!$O$64),"")</f>
        <v/>
      </c>
      <c r="AL54" s="56" t="str">
        <f>IF(AND('Mapa de Riesgos'!$Y$65="Muy Baja",'Mapa de Riesgos'!$AA$65="Catastrófico"),CONCATENATE("R9C",'Mapa de Riesgos'!$O$65),"")</f>
        <v/>
      </c>
      <c r="AM54" s="57" t="str">
        <f>IF(AND('Mapa de Riesgos'!$Y$66="Muy Baja",'Mapa de Riesgos'!$AA$66="Catastrófico"),CONCATENATE("R9C",'Mapa de Riesgos'!$O$66),"")</f>
        <v/>
      </c>
      <c r="AN54" s="83"/>
      <c r="AO54" s="83"/>
      <c r="AP54" s="83"/>
      <c r="AQ54" s="83"/>
      <c r="AR54" s="83"/>
      <c r="AS54" s="83"/>
      <c r="AT54" s="83"/>
      <c r="AU54" s="83"/>
      <c r="AV54" s="83"/>
      <c r="AW54" s="83"/>
      <c r="AX54" s="83"/>
      <c r="AY54" s="83"/>
      <c r="AZ54" s="83"/>
      <c r="BA54" s="83"/>
      <c r="BB54" s="83"/>
      <c r="BC54" s="83"/>
      <c r="BD54" s="83"/>
      <c r="BE54" s="83"/>
      <c r="BF54" s="83"/>
      <c r="BG54" s="83"/>
      <c r="BH54" s="83"/>
      <c r="BI54" s="83"/>
      <c r="BJ54" s="83"/>
      <c r="BK54" s="83"/>
      <c r="BL54" s="83"/>
      <c r="BM54" s="83"/>
      <c r="BN54" s="83"/>
      <c r="BO54" s="83"/>
      <c r="BP54" s="83"/>
      <c r="BQ54" s="83"/>
      <c r="BR54" s="83"/>
      <c r="BS54" s="83"/>
      <c r="BT54" s="83"/>
      <c r="BU54" s="83"/>
      <c r="BV54" s="83"/>
      <c r="BW54" s="83"/>
      <c r="BX54" s="83"/>
      <c r="BY54" s="83"/>
      <c r="BZ54" s="83"/>
      <c r="CA54" s="83"/>
      <c r="CB54" s="83"/>
    </row>
    <row r="55" spans="1:80" ht="15.75" customHeight="1" thickBot="1">
      <c r="A55" s="83"/>
      <c r="B55" s="451"/>
      <c r="C55" s="451"/>
      <c r="D55" s="452"/>
      <c r="E55" s="551"/>
      <c r="F55" s="552"/>
      <c r="G55" s="552"/>
      <c r="H55" s="552"/>
      <c r="I55" s="566"/>
      <c r="J55" s="79" t="str">
        <f>IF(AND('Mapa de Riesgos'!$Y$67="Muy Baja",'Mapa de Riesgos'!$AA$67="Leve"),CONCATENATE("R10C",'Mapa de Riesgos'!$O$67),"")</f>
        <v/>
      </c>
      <c r="K55" s="80" t="str">
        <f>IF(AND('Mapa de Riesgos'!$Y$68="Muy Baja",'Mapa de Riesgos'!$AA$68="Leve"),CONCATENATE("R10C",'Mapa de Riesgos'!$O$68),"")</f>
        <v/>
      </c>
      <c r="L55" s="80" t="str">
        <f>IF(AND('Mapa de Riesgos'!$Y$69="Muy Baja",'Mapa de Riesgos'!$AA$69="Leve"),CONCATENATE("R10C",'Mapa de Riesgos'!$O$69),"")</f>
        <v/>
      </c>
      <c r="M55" s="80" t="str">
        <f>IF(AND('Mapa de Riesgos'!$Y$70="Muy Baja",'Mapa de Riesgos'!$AA$70="Leve"),CONCATENATE("R10C",'Mapa de Riesgos'!$O$70),"")</f>
        <v/>
      </c>
      <c r="N55" s="80" t="str">
        <f>IF(AND('Mapa de Riesgos'!$Y$71="Muy Baja",'Mapa de Riesgos'!$AA$71="Leve"),CONCATENATE("R10C",'Mapa de Riesgos'!$O$71),"")</f>
        <v/>
      </c>
      <c r="O55" s="81" t="str">
        <f>IF(AND('Mapa de Riesgos'!$Y$72="Muy Baja",'Mapa de Riesgos'!$AA$72="Leve"),CONCATENATE("R10C",'Mapa de Riesgos'!$O$72),"")</f>
        <v/>
      </c>
      <c r="P55" s="79" t="str">
        <f>IF(AND('Mapa de Riesgos'!$Y$67="Muy Baja",'Mapa de Riesgos'!$AA$67="Menor"),CONCATENATE("R10C",'Mapa de Riesgos'!$O$67),"")</f>
        <v/>
      </c>
      <c r="Q55" s="80" t="str">
        <f>IF(AND('Mapa de Riesgos'!$Y$68="Muy Baja",'Mapa de Riesgos'!$AA$68="Menor"),CONCATENATE("R10C",'Mapa de Riesgos'!$O$68),"")</f>
        <v/>
      </c>
      <c r="R55" s="80" t="str">
        <f>IF(AND('Mapa de Riesgos'!$Y$69="Muy Baja",'Mapa de Riesgos'!$AA$69="Menor"),CONCATENATE("R10C",'Mapa de Riesgos'!$O$69),"")</f>
        <v/>
      </c>
      <c r="S55" s="80" t="str">
        <f>IF(AND('Mapa de Riesgos'!$Y$70="Muy Baja",'Mapa de Riesgos'!$AA$70="Menor"),CONCATENATE("R10C",'Mapa de Riesgos'!$O$70),"")</f>
        <v/>
      </c>
      <c r="T55" s="80" t="str">
        <f>IF(AND('Mapa de Riesgos'!$Y$71="Muy Baja",'Mapa de Riesgos'!$AA$71="Menor"),CONCATENATE("R10C",'Mapa de Riesgos'!$O$71),"")</f>
        <v/>
      </c>
      <c r="U55" s="81" t="str">
        <f>IF(AND('Mapa de Riesgos'!$Y$72="Muy Baja",'Mapa de Riesgos'!$AA$72="Menor"),CONCATENATE("R10C",'Mapa de Riesgos'!$O$72),"")</f>
        <v/>
      </c>
      <c r="V55" s="70" t="str">
        <f>IF(AND('Mapa de Riesgos'!$Y$67="Muy Baja",'Mapa de Riesgos'!$AA$67="Moderado"),CONCATENATE("R10C",'Mapa de Riesgos'!$O$67),"")</f>
        <v/>
      </c>
      <c r="W55" s="71" t="str">
        <f>IF(AND('Mapa de Riesgos'!$Y$68="Muy Baja",'Mapa de Riesgos'!$AA$68="Moderado"),CONCATENATE("R10C",'Mapa de Riesgos'!$O$68),"")</f>
        <v/>
      </c>
      <c r="X55" s="71" t="str">
        <f>IF(AND('Mapa de Riesgos'!$Y$69="Muy Baja",'Mapa de Riesgos'!$AA$69="Moderado"),CONCATENATE("R10C",'Mapa de Riesgos'!$O$69),"")</f>
        <v/>
      </c>
      <c r="Y55" s="71" t="str">
        <f>IF(AND('Mapa de Riesgos'!$Y$70="Muy Baja",'Mapa de Riesgos'!$AA$70="Moderado"),CONCATENATE("R10C",'Mapa de Riesgos'!$O$70),"")</f>
        <v/>
      </c>
      <c r="Z55" s="71" t="str">
        <f>IF(AND('Mapa de Riesgos'!$Y$71="Muy Baja",'Mapa de Riesgos'!$AA$71="Moderado"),CONCATENATE("R10C",'Mapa de Riesgos'!$O$71),"")</f>
        <v/>
      </c>
      <c r="AA55" s="72" t="str">
        <f>IF(AND('Mapa de Riesgos'!$Y$72="Muy Baja",'Mapa de Riesgos'!$AA$72="Moderado"),CONCATENATE("R10C",'Mapa de Riesgos'!$O$72),"")</f>
        <v/>
      </c>
      <c r="AB55" s="58" t="str">
        <f>IF(AND('Mapa de Riesgos'!$Y$67="Muy Baja",'Mapa de Riesgos'!$AA$67="Mayor"),CONCATENATE("R10C",'Mapa de Riesgos'!$O$67),"")</f>
        <v/>
      </c>
      <c r="AC55" s="59" t="str">
        <f>IF(AND('Mapa de Riesgos'!$Y$68="Muy Baja",'Mapa de Riesgos'!$AA$68="Mayor"),CONCATENATE("R10C",'Mapa de Riesgos'!$O$68),"")</f>
        <v/>
      </c>
      <c r="AD55" s="59" t="str">
        <f>IF(AND('Mapa de Riesgos'!$Y$69="Muy Baja",'Mapa de Riesgos'!$AA$69="Mayor"),CONCATENATE("R10C",'Mapa de Riesgos'!$O$69),"")</f>
        <v/>
      </c>
      <c r="AE55" s="59" t="str">
        <f>IF(AND('Mapa de Riesgos'!$Y$70="Muy Baja",'Mapa de Riesgos'!$AA$70="Mayor"),CONCATENATE("R10C",'Mapa de Riesgos'!$O$70),"")</f>
        <v/>
      </c>
      <c r="AF55" s="59" t="str">
        <f>IF(AND('Mapa de Riesgos'!$Y$71="Muy Baja",'Mapa de Riesgos'!$AA$71="Mayor"),CONCATENATE("R10C",'Mapa de Riesgos'!$O$71),"")</f>
        <v/>
      </c>
      <c r="AG55" s="60" t="str">
        <f>IF(AND('Mapa de Riesgos'!$Y$72="Muy Baja",'Mapa de Riesgos'!$AA$72="Mayor"),CONCATENATE("R10C",'Mapa de Riesgos'!$O$72),"")</f>
        <v/>
      </c>
      <c r="AH55" s="61" t="str">
        <f>IF(AND('Mapa de Riesgos'!$Y$67="Muy Baja",'Mapa de Riesgos'!$AA$67="Catastrófico"),CONCATENATE("R10C",'Mapa de Riesgos'!$O$67),"")</f>
        <v/>
      </c>
      <c r="AI55" s="62" t="str">
        <f>IF(AND('Mapa de Riesgos'!$Y$68="Muy Baja",'Mapa de Riesgos'!$AA$68="Catastrófico"),CONCATENATE("R10C",'Mapa de Riesgos'!$O$68),"")</f>
        <v/>
      </c>
      <c r="AJ55" s="62" t="str">
        <f>IF(AND('Mapa de Riesgos'!$Y$69="Muy Baja",'Mapa de Riesgos'!$AA$69="Catastrófico"),CONCATENATE("R10C",'Mapa de Riesgos'!$O$69),"")</f>
        <v/>
      </c>
      <c r="AK55" s="62" t="str">
        <f>IF(AND('Mapa de Riesgos'!$Y$70="Muy Baja",'Mapa de Riesgos'!$AA$70="Catastrófico"),CONCATENATE("R10C",'Mapa de Riesgos'!$O$70),"")</f>
        <v/>
      </c>
      <c r="AL55" s="62" t="str">
        <f>IF(AND('Mapa de Riesgos'!$Y$71="Muy Baja",'Mapa de Riesgos'!$AA$71="Catastrófico"),CONCATENATE("R10C",'Mapa de Riesgos'!$O$71),"")</f>
        <v/>
      </c>
      <c r="AM55" s="63" t="str">
        <f>IF(AND('Mapa de Riesgos'!$Y$72="Muy Baja",'Mapa de Riesgos'!$AA$72="Catastrófico"),CONCATENATE("R10C",'Mapa de Riesgos'!$O$72),"")</f>
        <v/>
      </c>
      <c r="AN55" s="83"/>
      <c r="AO55" s="83"/>
      <c r="AP55" s="83"/>
      <c r="AQ55" s="83"/>
      <c r="AR55" s="83"/>
      <c r="AS55" s="83"/>
      <c r="AT55" s="83"/>
      <c r="AU55" s="83"/>
      <c r="AV55" s="83"/>
      <c r="AW55" s="83"/>
      <c r="AX55" s="83"/>
      <c r="AY55" s="83"/>
      <c r="AZ55" s="83"/>
      <c r="BA55" s="83"/>
      <c r="BB55" s="83"/>
      <c r="BC55" s="83"/>
      <c r="BD55" s="83"/>
      <c r="BE55" s="83"/>
      <c r="BF55" s="83"/>
      <c r="BG55" s="83"/>
      <c r="BH55" s="83"/>
      <c r="BI55" s="83"/>
      <c r="BJ55" s="83"/>
      <c r="BK55" s="83"/>
      <c r="BL55" s="83"/>
      <c r="BM55" s="83"/>
      <c r="BN55" s="83"/>
      <c r="BO55" s="83"/>
      <c r="BP55" s="83"/>
      <c r="BQ55" s="83"/>
      <c r="BR55" s="83"/>
      <c r="BS55" s="83"/>
      <c r="BT55" s="83"/>
      <c r="BU55" s="83"/>
      <c r="BV55" s="83"/>
      <c r="BW55" s="83"/>
      <c r="BX55" s="83"/>
      <c r="BY55" s="83"/>
      <c r="BZ55" s="83"/>
      <c r="CA55" s="83"/>
      <c r="CB55" s="83"/>
    </row>
    <row r="56" spans="1:80">
      <c r="A56" s="83"/>
      <c r="B56" s="83"/>
      <c r="C56" s="83"/>
      <c r="D56" s="83"/>
      <c r="E56" s="83"/>
      <c r="F56" s="83"/>
      <c r="G56" s="83"/>
      <c r="H56" s="83"/>
      <c r="I56" s="83"/>
      <c r="J56" s="546" t="s">
        <v>252</v>
      </c>
      <c r="K56" s="547"/>
      <c r="L56" s="547"/>
      <c r="M56" s="547"/>
      <c r="N56" s="547"/>
      <c r="O56" s="564"/>
      <c r="P56" s="546" t="s">
        <v>253</v>
      </c>
      <c r="Q56" s="547"/>
      <c r="R56" s="547"/>
      <c r="S56" s="547"/>
      <c r="T56" s="547"/>
      <c r="U56" s="564"/>
      <c r="V56" s="546" t="s">
        <v>254</v>
      </c>
      <c r="W56" s="547"/>
      <c r="X56" s="547"/>
      <c r="Y56" s="547"/>
      <c r="Z56" s="547"/>
      <c r="AA56" s="564"/>
      <c r="AB56" s="546" t="s">
        <v>255</v>
      </c>
      <c r="AC56" s="585"/>
      <c r="AD56" s="547"/>
      <c r="AE56" s="547"/>
      <c r="AF56" s="547"/>
      <c r="AG56" s="564"/>
      <c r="AH56" s="546" t="s">
        <v>256</v>
      </c>
      <c r="AI56" s="547"/>
      <c r="AJ56" s="547"/>
      <c r="AK56" s="547"/>
      <c r="AL56" s="547"/>
      <c r="AM56" s="564"/>
      <c r="AN56" s="83"/>
      <c r="AO56" s="83"/>
      <c r="AP56" s="83"/>
      <c r="AQ56" s="83"/>
      <c r="AR56" s="83"/>
      <c r="AS56" s="83"/>
      <c r="AT56" s="83"/>
      <c r="AU56" s="83"/>
      <c r="AV56" s="83"/>
      <c r="AW56" s="83"/>
      <c r="AX56" s="83"/>
      <c r="AY56" s="83"/>
      <c r="AZ56" s="83"/>
      <c r="BA56" s="83"/>
      <c r="BB56" s="83"/>
      <c r="BC56" s="83"/>
      <c r="BD56" s="83"/>
      <c r="BE56" s="83"/>
      <c r="BF56" s="83"/>
      <c r="BG56" s="83"/>
      <c r="BH56" s="83"/>
      <c r="BI56" s="83"/>
      <c r="BJ56" s="83"/>
      <c r="BK56" s="83"/>
      <c r="BL56" s="83"/>
      <c r="BM56" s="83"/>
      <c r="BN56" s="83"/>
      <c r="BO56" s="83"/>
      <c r="BP56" s="83"/>
      <c r="BQ56" s="83"/>
      <c r="BR56" s="83"/>
      <c r="BS56" s="83"/>
      <c r="BT56" s="83"/>
      <c r="BU56" s="83"/>
      <c r="BV56" s="83"/>
      <c r="BW56" s="83"/>
      <c r="BX56" s="83"/>
      <c r="BY56" s="83"/>
      <c r="BZ56" s="83"/>
      <c r="CA56" s="83"/>
      <c r="CB56" s="83"/>
    </row>
    <row r="57" spans="1:80">
      <c r="A57" s="83"/>
      <c r="B57" s="83"/>
      <c r="C57" s="83"/>
      <c r="D57" s="83"/>
      <c r="E57" s="83"/>
      <c r="F57" s="83"/>
      <c r="G57" s="83"/>
      <c r="H57" s="83"/>
      <c r="I57" s="83"/>
      <c r="J57" s="550"/>
      <c r="K57" s="549"/>
      <c r="L57" s="549"/>
      <c r="M57" s="549"/>
      <c r="N57" s="549"/>
      <c r="O57" s="565"/>
      <c r="P57" s="550"/>
      <c r="Q57" s="549"/>
      <c r="R57" s="549"/>
      <c r="S57" s="549"/>
      <c r="T57" s="549"/>
      <c r="U57" s="565"/>
      <c r="V57" s="550"/>
      <c r="W57" s="549"/>
      <c r="X57" s="549"/>
      <c r="Y57" s="549"/>
      <c r="Z57" s="549"/>
      <c r="AA57" s="565"/>
      <c r="AB57" s="550"/>
      <c r="AC57" s="549"/>
      <c r="AD57" s="549"/>
      <c r="AE57" s="549"/>
      <c r="AF57" s="549"/>
      <c r="AG57" s="565"/>
      <c r="AH57" s="550"/>
      <c r="AI57" s="549"/>
      <c r="AJ57" s="549"/>
      <c r="AK57" s="549"/>
      <c r="AL57" s="549"/>
      <c r="AM57" s="565"/>
      <c r="AN57" s="83"/>
      <c r="AO57" s="83"/>
      <c r="AP57" s="83"/>
      <c r="AQ57" s="83"/>
      <c r="AR57" s="83"/>
      <c r="AS57" s="83"/>
      <c r="AT57" s="83"/>
      <c r="AU57" s="83"/>
      <c r="AV57" s="83"/>
      <c r="AW57" s="83"/>
      <c r="AX57" s="83"/>
      <c r="AY57" s="83"/>
      <c r="AZ57" s="83"/>
      <c r="BA57" s="83"/>
      <c r="BB57" s="83"/>
      <c r="BC57" s="83"/>
      <c r="BD57" s="83"/>
      <c r="BE57" s="83"/>
      <c r="BF57" s="83"/>
      <c r="BG57" s="83"/>
      <c r="BH57" s="83"/>
      <c r="BI57" s="83"/>
      <c r="BJ57" s="83"/>
      <c r="BK57" s="83"/>
      <c r="BL57" s="83"/>
      <c r="BM57" s="83"/>
      <c r="BN57" s="83"/>
      <c r="BO57" s="83"/>
      <c r="BP57" s="83"/>
      <c r="BQ57" s="83"/>
      <c r="BR57" s="83"/>
      <c r="BS57" s="83"/>
      <c r="BT57" s="83"/>
      <c r="BU57" s="83"/>
      <c r="BV57" s="83"/>
      <c r="BW57" s="83"/>
      <c r="BX57" s="83"/>
      <c r="BY57" s="83"/>
      <c r="BZ57" s="83"/>
      <c r="CA57" s="83"/>
      <c r="CB57" s="83"/>
    </row>
    <row r="58" spans="1:80">
      <c r="A58" s="83"/>
      <c r="B58" s="83"/>
      <c r="C58" s="83"/>
      <c r="D58" s="83"/>
      <c r="E58" s="83"/>
      <c r="F58" s="83"/>
      <c r="G58" s="83"/>
      <c r="H58" s="83"/>
      <c r="I58" s="83"/>
      <c r="J58" s="550"/>
      <c r="K58" s="549"/>
      <c r="L58" s="549"/>
      <c r="M58" s="549"/>
      <c r="N58" s="549"/>
      <c r="O58" s="565"/>
      <c r="P58" s="550"/>
      <c r="Q58" s="549"/>
      <c r="R58" s="549"/>
      <c r="S58" s="549"/>
      <c r="T58" s="549"/>
      <c r="U58" s="565"/>
      <c r="V58" s="550"/>
      <c r="W58" s="549"/>
      <c r="X58" s="549"/>
      <c r="Y58" s="549"/>
      <c r="Z58" s="549"/>
      <c r="AA58" s="565"/>
      <c r="AB58" s="550"/>
      <c r="AC58" s="549"/>
      <c r="AD58" s="549"/>
      <c r="AE58" s="549"/>
      <c r="AF58" s="549"/>
      <c r="AG58" s="565"/>
      <c r="AH58" s="550"/>
      <c r="AI58" s="549"/>
      <c r="AJ58" s="549"/>
      <c r="AK58" s="549"/>
      <c r="AL58" s="549"/>
      <c r="AM58" s="565"/>
      <c r="AN58" s="83"/>
      <c r="AO58" s="83"/>
      <c r="AP58" s="83"/>
      <c r="AQ58" s="83"/>
      <c r="AR58" s="83"/>
      <c r="AS58" s="83"/>
      <c r="AT58" s="83"/>
      <c r="AU58" s="83"/>
      <c r="AV58" s="83"/>
      <c r="AW58" s="83"/>
      <c r="AX58" s="83"/>
      <c r="AY58" s="83"/>
      <c r="AZ58" s="83"/>
      <c r="BA58" s="83"/>
      <c r="BB58" s="83"/>
      <c r="BC58" s="83"/>
      <c r="BD58" s="83"/>
      <c r="BE58" s="83"/>
      <c r="BF58" s="83"/>
      <c r="BG58" s="83"/>
      <c r="BH58" s="83"/>
      <c r="BI58" s="83"/>
      <c r="BJ58" s="83"/>
      <c r="BK58" s="83"/>
      <c r="BL58" s="83"/>
      <c r="BM58" s="83"/>
      <c r="BN58" s="83"/>
      <c r="BO58" s="83"/>
      <c r="BP58" s="83"/>
      <c r="BQ58" s="83"/>
      <c r="BR58" s="83"/>
      <c r="BS58" s="83"/>
      <c r="BT58" s="83"/>
      <c r="BU58" s="83"/>
      <c r="BV58" s="83"/>
      <c r="BW58" s="83"/>
      <c r="BX58" s="83"/>
      <c r="BY58" s="83"/>
      <c r="BZ58" s="83"/>
      <c r="CA58" s="83"/>
      <c r="CB58" s="83"/>
    </row>
    <row r="59" spans="1:80">
      <c r="A59" s="83"/>
      <c r="B59" s="83"/>
      <c r="C59" s="83"/>
      <c r="D59" s="83"/>
      <c r="E59" s="83"/>
      <c r="F59" s="83"/>
      <c r="G59" s="83"/>
      <c r="H59" s="83"/>
      <c r="I59" s="83"/>
      <c r="J59" s="550"/>
      <c r="K59" s="549"/>
      <c r="L59" s="549"/>
      <c r="M59" s="549"/>
      <c r="N59" s="549"/>
      <c r="O59" s="565"/>
      <c r="P59" s="550"/>
      <c r="Q59" s="549"/>
      <c r="R59" s="549"/>
      <c r="S59" s="549"/>
      <c r="T59" s="549"/>
      <c r="U59" s="565"/>
      <c r="V59" s="550"/>
      <c r="W59" s="549"/>
      <c r="X59" s="549"/>
      <c r="Y59" s="549"/>
      <c r="Z59" s="549"/>
      <c r="AA59" s="565"/>
      <c r="AB59" s="550"/>
      <c r="AC59" s="549"/>
      <c r="AD59" s="549"/>
      <c r="AE59" s="549"/>
      <c r="AF59" s="549"/>
      <c r="AG59" s="565"/>
      <c r="AH59" s="550"/>
      <c r="AI59" s="549"/>
      <c r="AJ59" s="549"/>
      <c r="AK59" s="549"/>
      <c r="AL59" s="549"/>
      <c r="AM59" s="565"/>
      <c r="AN59" s="83"/>
      <c r="AO59" s="83"/>
      <c r="AP59" s="83"/>
      <c r="AQ59" s="83"/>
      <c r="AR59" s="83"/>
      <c r="AS59" s="83"/>
      <c r="AT59" s="83"/>
      <c r="AU59" s="83"/>
      <c r="AV59" s="83"/>
      <c r="AW59" s="83"/>
      <c r="AX59" s="83"/>
      <c r="AY59" s="83"/>
      <c r="AZ59" s="83"/>
      <c r="BA59" s="83"/>
      <c r="BB59" s="83"/>
      <c r="BC59" s="83"/>
      <c r="BD59" s="83"/>
      <c r="BE59" s="83"/>
      <c r="BF59" s="83"/>
      <c r="BG59" s="83"/>
      <c r="BH59" s="83"/>
      <c r="BI59" s="83"/>
      <c r="BJ59" s="83"/>
      <c r="BK59" s="83"/>
      <c r="BL59" s="83"/>
      <c r="BM59" s="83"/>
      <c r="BN59" s="83"/>
      <c r="BO59" s="83"/>
      <c r="BP59" s="83"/>
      <c r="BQ59" s="83"/>
      <c r="BR59" s="83"/>
      <c r="BS59" s="83"/>
      <c r="BT59" s="83"/>
      <c r="BU59" s="83"/>
      <c r="BV59" s="83"/>
      <c r="BW59" s="83"/>
      <c r="BX59" s="83"/>
      <c r="BY59" s="83"/>
      <c r="BZ59" s="83"/>
      <c r="CA59" s="83"/>
      <c r="CB59" s="83"/>
    </row>
    <row r="60" spans="1:80">
      <c r="A60" s="83"/>
      <c r="B60" s="83"/>
      <c r="C60" s="83"/>
      <c r="D60" s="83"/>
      <c r="E60" s="83"/>
      <c r="F60" s="83"/>
      <c r="G60" s="83"/>
      <c r="H60" s="83"/>
      <c r="I60" s="83"/>
      <c r="J60" s="550"/>
      <c r="K60" s="549"/>
      <c r="L60" s="549"/>
      <c r="M60" s="549"/>
      <c r="N60" s="549"/>
      <c r="O60" s="565"/>
      <c r="P60" s="550"/>
      <c r="Q60" s="549"/>
      <c r="R60" s="549"/>
      <c r="S60" s="549"/>
      <c r="T60" s="549"/>
      <c r="U60" s="565"/>
      <c r="V60" s="550"/>
      <c r="W60" s="549"/>
      <c r="X60" s="549"/>
      <c r="Y60" s="549"/>
      <c r="Z60" s="549"/>
      <c r="AA60" s="565"/>
      <c r="AB60" s="550"/>
      <c r="AC60" s="549"/>
      <c r="AD60" s="549"/>
      <c r="AE60" s="549"/>
      <c r="AF60" s="549"/>
      <c r="AG60" s="565"/>
      <c r="AH60" s="550"/>
      <c r="AI60" s="549"/>
      <c r="AJ60" s="549"/>
      <c r="AK60" s="549"/>
      <c r="AL60" s="549"/>
      <c r="AM60" s="565"/>
      <c r="AN60" s="83"/>
      <c r="AO60" s="83"/>
      <c r="AP60" s="83"/>
      <c r="AQ60" s="83"/>
      <c r="AR60" s="83"/>
      <c r="AS60" s="83"/>
      <c r="AT60" s="83"/>
      <c r="AU60" s="83"/>
      <c r="AV60" s="83"/>
      <c r="AW60" s="83"/>
      <c r="AX60" s="83"/>
      <c r="AY60" s="83"/>
      <c r="AZ60" s="83"/>
      <c r="BA60" s="83"/>
      <c r="BB60" s="83"/>
      <c r="BC60" s="83"/>
      <c r="BD60" s="83"/>
      <c r="BE60" s="83"/>
      <c r="BF60" s="83"/>
      <c r="BG60" s="83"/>
      <c r="BH60" s="83"/>
      <c r="BI60" s="83"/>
      <c r="BJ60" s="83"/>
      <c r="BK60" s="83"/>
      <c r="BL60" s="83"/>
      <c r="BM60" s="83"/>
      <c r="BN60" s="83"/>
      <c r="BO60" s="83"/>
      <c r="BP60" s="83"/>
      <c r="BQ60" s="83"/>
      <c r="BR60" s="83"/>
      <c r="BS60" s="83"/>
      <c r="BT60" s="83"/>
      <c r="BU60" s="83"/>
      <c r="BV60" s="83"/>
      <c r="BW60" s="83"/>
      <c r="BX60" s="83"/>
      <c r="BY60" s="83"/>
      <c r="BZ60" s="83"/>
      <c r="CA60" s="83"/>
      <c r="CB60" s="83"/>
    </row>
    <row r="61" spans="1:80" ht="15.75" thickBot="1">
      <c r="A61" s="83"/>
      <c r="B61" s="83"/>
      <c r="C61" s="83"/>
      <c r="D61" s="83"/>
      <c r="E61" s="83"/>
      <c r="F61" s="83"/>
      <c r="G61" s="83"/>
      <c r="H61" s="83"/>
      <c r="I61" s="83"/>
      <c r="J61" s="551"/>
      <c r="K61" s="552"/>
      <c r="L61" s="552"/>
      <c r="M61" s="552"/>
      <c r="N61" s="552"/>
      <c r="O61" s="566"/>
      <c r="P61" s="551"/>
      <c r="Q61" s="552"/>
      <c r="R61" s="552"/>
      <c r="S61" s="552"/>
      <c r="T61" s="552"/>
      <c r="U61" s="566"/>
      <c r="V61" s="551"/>
      <c r="W61" s="552"/>
      <c r="X61" s="552"/>
      <c r="Y61" s="552"/>
      <c r="Z61" s="552"/>
      <c r="AA61" s="566"/>
      <c r="AB61" s="551"/>
      <c r="AC61" s="552"/>
      <c r="AD61" s="552"/>
      <c r="AE61" s="552"/>
      <c r="AF61" s="552"/>
      <c r="AG61" s="566"/>
      <c r="AH61" s="551"/>
      <c r="AI61" s="552"/>
      <c r="AJ61" s="552"/>
      <c r="AK61" s="552"/>
      <c r="AL61" s="552"/>
      <c r="AM61" s="566"/>
      <c r="AN61" s="83"/>
      <c r="AO61" s="83"/>
      <c r="AP61" s="83"/>
      <c r="AQ61" s="83"/>
      <c r="AR61" s="83"/>
      <c r="AS61" s="83"/>
      <c r="AT61" s="83"/>
      <c r="AU61" s="83"/>
      <c r="AV61" s="83"/>
      <c r="AW61" s="83"/>
      <c r="AX61" s="83"/>
      <c r="AY61" s="83"/>
      <c r="AZ61" s="83"/>
      <c r="BA61" s="83"/>
      <c r="BB61" s="83"/>
      <c r="BC61" s="83"/>
      <c r="BD61" s="83"/>
      <c r="BE61" s="83"/>
      <c r="BF61" s="83"/>
      <c r="BG61" s="83"/>
      <c r="BH61" s="83"/>
      <c r="BI61" s="83"/>
      <c r="BJ61" s="83"/>
      <c r="BK61" s="83"/>
      <c r="BL61" s="83"/>
      <c r="BM61" s="83"/>
      <c r="BN61" s="83"/>
      <c r="BO61" s="83"/>
      <c r="BP61" s="83"/>
      <c r="BQ61" s="83"/>
      <c r="BR61" s="83"/>
      <c r="BS61" s="83"/>
      <c r="BT61" s="83"/>
      <c r="BU61" s="83"/>
      <c r="BV61" s="83"/>
      <c r="BW61" s="83"/>
      <c r="BX61" s="83"/>
      <c r="BY61" s="83"/>
      <c r="BZ61" s="83"/>
      <c r="CA61" s="83"/>
      <c r="CB61" s="83"/>
    </row>
    <row r="62" spans="1:80">
      <c r="A62" s="83"/>
      <c r="B62" s="83"/>
      <c r="C62" s="83"/>
      <c r="D62" s="83"/>
      <c r="E62" s="83"/>
      <c r="F62" s="83"/>
      <c r="G62" s="83"/>
      <c r="H62" s="83"/>
      <c r="I62" s="83"/>
      <c r="J62" s="83"/>
      <c r="K62" s="83"/>
      <c r="L62" s="83"/>
      <c r="M62" s="83"/>
      <c r="N62" s="83"/>
      <c r="O62" s="83"/>
      <c r="P62" s="83"/>
      <c r="Q62" s="83"/>
      <c r="R62" s="83"/>
      <c r="S62" s="83"/>
      <c r="T62" s="83"/>
      <c r="U62" s="83"/>
      <c r="V62" s="83"/>
      <c r="W62" s="83"/>
      <c r="X62" s="83"/>
      <c r="Y62" s="83"/>
      <c r="Z62" s="83"/>
      <c r="AA62" s="83"/>
      <c r="AB62" s="83"/>
      <c r="AC62" s="83"/>
      <c r="AD62" s="83"/>
      <c r="AE62" s="83"/>
      <c r="AF62" s="83"/>
      <c r="AG62" s="83"/>
      <c r="AH62" s="83"/>
      <c r="AI62" s="83"/>
      <c r="AJ62" s="83"/>
      <c r="AK62" s="83"/>
      <c r="AL62" s="83"/>
      <c r="AM62" s="83"/>
      <c r="AN62" s="83"/>
      <c r="AO62" s="83"/>
      <c r="AP62" s="83"/>
      <c r="AQ62" s="83"/>
      <c r="AR62" s="83"/>
      <c r="AS62" s="83"/>
      <c r="AT62" s="83"/>
      <c r="AU62" s="83"/>
      <c r="AV62" s="83"/>
      <c r="AW62" s="83"/>
      <c r="AX62" s="83"/>
      <c r="AY62" s="83"/>
      <c r="AZ62" s="83"/>
      <c r="BA62" s="83"/>
      <c r="BB62" s="83"/>
      <c r="BC62" s="83"/>
      <c r="BD62" s="83"/>
      <c r="BE62" s="83"/>
      <c r="BF62" s="83"/>
      <c r="BG62" s="83"/>
      <c r="BH62" s="83"/>
    </row>
    <row r="63" spans="1:80" ht="15" customHeight="1">
      <c r="A63" s="83"/>
      <c r="B63" s="84"/>
      <c r="C63" s="84"/>
      <c r="D63" s="84"/>
      <c r="E63" s="84"/>
      <c r="F63" s="84"/>
      <c r="G63" s="84"/>
      <c r="H63" s="84"/>
      <c r="I63" s="84"/>
      <c r="J63" s="84"/>
      <c r="K63" s="84"/>
      <c r="L63" s="84"/>
      <c r="M63" s="84"/>
      <c r="N63" s="84"/>
      <c r="O63" s="84"/>
      <c r="P63" s="84"/>
      <c r="Q63" s="84"/>
      <c r="R63" s="84"/>
      <c r="S63" s="84"/>
      <c r="T63" s="84"/>
      <c r="U63" s="84"/>
      <c r="V63" s="84"/>
      <c r="W63" s="84"/>
      <c r="X63" s="84"/>
      <c r="Y63" s="84"/>
      <c r="Z63" s="84"/>
      <c r="AA63" s="84"/>
      <c r="AB63" s="84"/>
      <c r="AC63" s="84"/>
      <c r="AD63" s="84"/>
      <c r="AE63" s="84"/>
      <c r="AF63" s="84"/>
      <c r="AG63" s="84"/>
      <c r="AH63" s="84"/>
      <c r="AI63" s="84"/>
      <c r="AJ63" s="84"/>
      <c r="AK63" s="84"/>
      <c r="AL63" s="84"/>
      <c r="AM63" s="84"/>
      <c r="AN63" s="84"/>
      <c r="AO63" s="84"/>
      <c r="AP63" s="84"/>
      <c r="AQ63" s="84"/>
      <c r="AR63" s="84"/>
      <c r="AS63" s="84"/>
      <c r="AT63" s="84"/>
      <c r="AU63" s="83"/>
      <c r="AV63" s="83"/>
      <c r="AW63" s="83"/>
      <c r="AX63" s="83"/>
      <c r="AY63" s="83"/>
      <c r="AZ63" s="83"/>
      <c r="BA63" s="83"/>
      <c r="BB63" s="83"/>
      <c r="BC63" s="83"/>
      <c r="BD63" s="83"/>
      <c r="BE63" s="83"/>
      <c r="BF63" s="83"/>
      <c r="BG63" s="83"/>
      <c r="BH63" s="83"/>
    </row>
    <row r="64" spans="1:80" ht="15" customHeight="1">
      <c r="A64" s="83"/>
      <c r="B64" s="84"/>
      <c r="C64" s="84"/>
      <c r="D64" s="84"/>
      <c r="E64" s="84"/>
      <c r="F64" s="84"/>
      <c r="G64" s="84"/>
      <c r="H64" s="84"/>
      <c r="I64" s="84"/>
      <c r="J64" s="84"/>
      <c r="K64" s="84"/>
      <c r="L64" s="84"/>
      <c r="M64" s="84"/>
      <c r="N64" s="84"/>
      <c r="O64" s="84"/>
      <c r="P64" s="84"/>
      <c r="Q64" s="84"/>
      <c r="R64" s="84"/>
      <c r="S64" s="84"/>
      <c r="T64" s="84"/>
      <c r="U64" s="84"/>
      <c r="V64" s="84"/>
      <c r="W64" s="84"/>
      <c r="X64" s="84"/>
      <c r="Y64" s="84"/>
      <c r="Z64" s="84"/>
      <c r="AA64" s="84"/>
      <c r="AB64" s="84"/>
      <c r="AC64" s="84"/>
      <c r="AD64" s="84"/>
      <c r="AE64" s="84"/>
      <c r="AF64" s="84"/>
      <c r="AG64" s="84"/>
      <c r="AH64" s="84"/>
      <c r="AI64" s="84"/>
      <c r="AJ64" s="84"/>
      <c r="AK64" s="84"/>
      <c r="AL64" s="84"/>
      <c r="AM64" s="84"/>
      <c r="AN64" s="84"/>
      <c r="AO64" s="84"/>
      <c r="AP64" s="84"/>
      <c r="AQ64" s="84"/>
      <c r="AR64" s="84"/>
      <c r="AS64" s="84"/>
      <c r="AT64" s="84"/>
      <c r="AU64" s="83"/>
      <c r="AV64" s="83"/>
      <c r="AW64" s="83"/>
      <c r="AX64" s="83"/>
      <c r="AY64" s="83"/>
      <c r="AZ64" s="83"/>
      <c r="BA64" s="83"/>
      <c r="BB64" s="83"/>
      <c r="BC64" s="83"/>
      <c r="BD64" s="83"/>
      <c r="BE64" s="83"/>
      <c r="BF64" s="83"/>
      <c r="BG64" s="83"/>
      <c r="BH64" s="83"/>
    </row>
    <row r="65" spans="1:60">
      <c r="A65" s="83"/>
      <c r="B65" s="83"/>
      <c r="C65" s="83"/>
      <c r="D65" s="83"/>
      <c r="E65" s="83"/>
      <c r="F65" s="83"/>
      <c r="G65" s="83"/>
      <c r="H65" s="83"/>
      <c r="I65" s="83"/>
      <c r="J65" s="83"/>
      <c r="K65" s="83"/>
      <c r="L65" s="83"/>
      <c r="M65" s="83"/>
      <c r="N65" s="83"/>
      <c r="O65" s="83"/>
      <c r="P65" s="83"/>
      <c r="Q65" s="83"/>
      <c r="R65" s="83"/>
      <c r="S65" s="83"/>
      <c r="T65" s="83"/>
      <c r="U65" s="83"/>
      <c r="V65" s="83"/>
      <c r="W65" s="83"/>
      <c r="X65" s="83"/>
      <c r="Y65" s="83"/>
      <c r="Z65" s="83"/>
      <c r="AA65" s="83"/>
      <c r="AB65" s="83"/>
      <c r="AC65" s="83"/>
      <c r="AD65" s="83"/>
      <c r="AE65" s="83"/>
      <c r="AF65" s="83"/>
      <c r="AG65" s="83"/>
      <c r="AH65" s="83"/>
      <c r="AI65" s="83"/>
      <c r="AJ65" s="83"/>
      <c r="AK65" s="83"/>
      <c r="AL65" s="83"/>
      <c r="AM65" s="83"/>
      <c r="AN65" s="83"/>
      <c r="AO65" s="83"/>
      <c r="AP65" s="83"/>
      <c r="AQ65" s="83"/>
      <c r="AR65" s="83"/>
      <c r="AS65" s="83"/>
      <c r="AT65" s="83"/>
      <c r="AU65" s="83"/>
      <c r="AV65" s="83"/>
      <c r="AW65" s="83"/>
      <c r="AX65" s="83"/>
      <c r="AY65" s="83"/>
      <c r="AZ65" s="83"/>
      <c r="BA65" s="83"/>
      <c r="BB65" s="83"/>
      <c r="BC65" s="83"/>
      <c r="BD65" s="83"/>
      <c r="BE65" s="83"/>
      <c r="BF65" s="83"/>
      <c r="BG65" s="83"/>
      <c r="BH65" s="83"/>
    </row>
    <row r="66" spans="1:60">
      <c r="A66" s="83"/>
      <c r="B66" s="83"/>
      <c r="C66" s="83"/>
      <c r="D66" s="83"/>
      <c r="E66" s="83"/>
      <c r="F66" s="83"/>
      <c r="G66" s="83"/>
      <c r="H66" s="83"/>
      <c r="I66" s="83"/>
      <c r="J66" s="83"/>
      <c r="K66" s="83"/>
      <c r="L66" s="83"/>
      <c r="M66" s="83"/>
      <c r="N66" s="83"/>
      <c r="O66" s="83"/>
      <c r="P66" s="83"/>
      <c r="Q66" s="83"/>
      <c r="R66" s="83"/>
      <c r="S66" s="83"/>
      <c r="T66" s="83"/>
      <c r="U66" s="83"/>
      <c r="V66" s="83"/>
      <c r="W66" s="83"/>
      <c r="X66" s="83"/>
      <c r="Y66" s="83"/>
      <c r="Z66" s="83"/>
      <c r="AA66" s="83"/>
      <c r="AB66" s="83"/>
      <c r="AC66" s="83"/>
      <c r="AD66" s="83"/>
      <c r="AE66" s="83"/>
      <c r="AF66" s="83"/>
      <c r="AG66" s="83"/>
      <c r="AH66" s="83"/>
      <c r="AI66" s="83"/>
      <c r="AJ66" s="83"/>
      <c r="AK66" s="83"/>
      <c r="AL66" s="83"/>
      <c r="AM66" s="83"/>
      <c r="AN66" s="83"/>
      <c r="AO66" s="83"/>
      <c r="AP66" s="83"/>
      <c r="AQ66" s="83"/>
      <c r="AR66" s="83"/>
      <c r="AS66" s="83"/>
      <c r="AT66" s="83"/>
      <c r="AU66" s="83"/>
      <c r="AV66" s="83"/>
      <c r="AW66" s="83"/>
      <c r="AX66" s="83"/>
      <c r="AY66" s="83"/>
      <c r="AZ66" s="83"/>
      <c r="BA66" s="83"/>
      <c r="BB66" s="83"/>
      <c r="BC66" s="83"/>
      <c r="BD66" s="83"/>
      <c r="BE66" s="83"/>
      <c r="BF66" s="83"/>
      <c r="BG66" s="83"/>
      <c r="BH66" s="83"/>
    </row>
    <row r="67" spans="1:60">
      <c r="A67" s="83"/>
      <c r="B67" s="83"/>
      <c r="C67" s="83"/>
      <c r="D67" s="83"/>
      <c r="E67" s="83"/>
      <c r="F67" s="83"/>
      <c r="G67" s="83"/>
      <c r="H67" s="83"/>
      <c r="I67" s="83"/>
      <c r="J67" s="83"/>
      <c r="K67" s="83"/>
      <c r="L67" s="83"/>
      <c r="M67" s="83"/>
      <c r="N67" s="83"/>
      <c r="O67" s="83"/>
      <c r="P67" s="83"/>
      <c r="Q67" s="83"/>
      <c r="R67" s="83"/>
      <c r="S67" s="83"/>
      <c r="T67" s="83"/>
      <c r="U67" s="83"/>
      <c r="V67" s="83"/>
      <c r="W67" s="83"/>
      <c r="X67" s="83"/>
      <c r="Y67" s="83"/>
      <c r="Z67" s="83"/>
      <c r="AA67" s="83"/>
      <c r="AB67" s="83"/>
      <c r="AC67" s="83"/>
      <c r="AD67" s="83"/>
      <c r="AE67" s="83"/>
      <c r="AF67" s="83"/>
      <c r="AG67" s="83"/>
      <c r="AH67" s="83"/>
      <c r="AI67" s="83"/>
      <c r="AJ67" s="83"/>
      <c r="AK67" s="83"/>
      <c r="AL67" s="83"/>
      <c r="AM67" s="83"/>
      <c r="AN67" s="83"/>
      <c r="AO67" s="83"/>
      <c r="AP67" s="83"/>
      <c r="AQ67" s="83"/>
      <c r="AR67" s="83"/>
      <c r="AS67" s="83"/>
      <c r="AT67" s="83"/>
      <c r="AU67" s="83"/>
      <c r="AV67" s="83"/>
      <c r="AW67" s="83"/>
      <c r="AX67" s="83"/>
      <c r="AY67" s="83"/>
      <c r="AZ67" s="83"/>
      <c r="BA67" s="83"/>
      <c r="BB67" s="83"/>
      <c r="BC67" s="83"/>
      <c r="BD67" s="83"/>
      <c r="BE67" s="83"/>
      <c r="BF67" s="83"/>
      <c r="BG67" s="83"/>
      <c r="BH67" s="83"/>
    </row>
    <row r="68" spans="1:60">
      <c r="A68" s="83"/>
      <c r="B68" s="83"/>
      <c r="C68" s="83"/>
      <c r="D68" s="83"/>
      <c r="E68" s="83"/>
      <c r="F68" s="83"/>
      <c r="G68" s="83"/>
      <c r="H68" s="83"/>
      <c r="I68" s="83"/>
      <c r="J68" s="83"/>
      <c r="K68" s="83"/>
      <c r="L68" s="83"/>
      <c r="M68" s="83"/>
      <c r="N68" s="83"/>
      <c r="O68" s="83"/>
      <c r="P68" s="83"/>
      <c r="Q68" s="83"/>
      <c r="R68" s="83"/>
      <c r="S68" s="83"/>
      <c r="T68" s="83"/>
      <c r="U68" s="83"/>
      <c r="V68" s="83"/>
      <c r="W68" s="83"/>
      <c r="X68" s="83"/>
      <c r="Y68" s="83"/>
      <c r="Z68" s="83"/>
      <c r="AA68" s="83"/>
      <c r="AB68" s="83"/>
      <c r="AC68" s="83"/>
      <c r="AD68" s="83"/>
      <c r="AE68" s="83"/>
      <c r="AF68" s="83"/>
      <c r="AG68" s="83"/>
      <c r="AH68" s="83"/>
      <c r="AI68" s="83"/>
      <c r="AJ68" s="83"/>
      <c r="AK68" s="83"/>
      <c r="AL68" s="83"/>
      <c r="AM68" s="83"/>
      <c r="AN68" s="83"/>
      <c r="AO68" s="83"/>
      <c r="AP68" s="83"/>
      <c r="AQ68" s="83"/>
      <c r="AR68" s="83"/>
      <c r="AS68" s="83"/>
      <c r="AT68" s="83"/>
      <c r="AU68" s="83"/>
      <c r="AV68" s="83"/>
      <c r="AW68" s="83"/>
      <c r="AX68" s="83"/>
      <c r="AY68" s="83"/>
      <c r="AZ68" s="83"/>
      <c r="BA68" s="83"/>
      <c r="BB68" s="83"/>
      <c r="BC68" s="83"/>
      <c r="BD68" s="83"/>
      <c r="BE68" s="83"/>
      <c r="BF68" s="83"/>
      <c r="BG68" s="83"/>
      <c r="BH68" s="83"/>
    </row>
    <row r="69" spans="1:60">
      <c r="A69" s="83"/>
      <c r="B69" s="83"/>
      <c r="C69" s="83"/>
      <c r="D69" s="83"/>
      <c r="E69" s="83"/>
      <c r="F69" s="83"/>
      <c r="G69" s="83"/>
      <c r="H69" s="83"/>
      <c r="I69" s="83"/>
      <c r="J69" s="83"/>
      <c r="K69" s="83"/>
      <c r="L69" s="83"/>
      <c r="M69" s="83"/>
      <c r="N69" s="83"/>
      <c r="O69" s="83"/>
      <c r="P69" s="83"/>
      <c r="Q69" s="83"/>
      <c r="R69" s="83"/>
      <c r="S69" s="83"/>
      <c r="T69" s="83"/>
      <c r="U69" s="83"/>
      <c r="V69" s="83"/>
      <c r="W69" s="83"/>
      <c r="X69" s="83"/>
      <c r="Y69" s="83"/>
      <c r="Z69" s="83"/>
      <c r="AA69" s="83"/>
      <c r="AB69" s="83"/>
      <c r="AC69" s="83"/>
      <c r="AD69" s="83"/>
      <c r="AE69" s="83"/>
      <c r="AF69" s="83"/>
      <c r="AG69" s="83"/>
      <c r="AH69" s="83"/>
      <c r="AI69" s="83"/>
      <c r="AJ69" s="83"/>
      <c r="AK69" s="83"/>
      <c r="AL69" s="83"/>
      <c r="AM69" s="83"/>
      <c r="AN69" s="83"/>
      <c r="AO69" s="83"/>
      <c r="AP69" s="83"/>
      <c r="AQ69" s="83"/>
      <c r="AR69" s="83"/>
      <c r="AS69" s="83"/>
      <c r="AT69" s="83"/>
      <c r="AU69" s="83"/>
      <c r="AV69" s="83"/>
      <c r="AW69" s="83"/>
      <c r="AX69" s="83"/>
      <c r="AY69" s="83"/>
      <c r="AZ69" s="83"/>
      <c r="BA69" s="83"/>
      <c r="BB69" s="83"/>
      <c r="BC69" s="83"/>
      <c r="BD69" s="83"/>
      <c r="BE69" s="83"/>
      <c r="BF69" s="83"/>
      <c r="BG69" s="83"/>
      <c r="BH69" s="83"/>
    </row>
    <row r="70" spans="1:60">
      <c r="A70" s="83"/>
      <c r="B70" s="83"/>
      <c r="C70" s="83"/>
      <c r="D70" s="83"/>
      <c r="E70" s="83"/>
      <c r="F70" s="83"/>
      <c r="G70" s="83"/>
      <c r="H70" s="83"/>
      <c r="I70" s="83"/>
      <c r="J70" s="83"/>
      <c r="K70" s="83"/>
      <c r="L70" s="83"/>
      <c r="M70" s="83"/>
      <c r="N70" s="83"/>
      <c r="O70" s="83"/>
      <c r="P70" s="83"/>
      <c r="Q70" s="83"/>
      <c r="R70" s="83"/>
      <c r="S70" s="83"/>
      <c r="T70" s="83"/>
      <c r="U70" s="83"/>
      <c r="V70" s="83"/>
      <c r="W70" s="83"/>
      <c r="X70" s="83"/>
      <c r="Y70" s="83"/>
      <c r="Z70" s="83"/>
      <c r="AA70" s="83"/>
      <c r="AB70" s="83"/>
      <c r="AC70" s="83"/>
      <c r="AD70" s="83"/>
      <c r="AE70" s="83"/>
      <c r="AF70" s="83"/>
      <c r="AG70" s="83"/>
      <c r="AH70" s="83"/>
      <c r="AI70" s="83"/>
      <c r="AJ70" s="83"/>
      <c r="AK70" s="83"/>
      <c r="AL70" s="83"/>
      <c r="AM70" s="83"/>
      <c r="AN70" s="83"/>
      <c r="AO70" s="83"/>
      <c r="AP70" s="83"/>
      <c r="AQ70" s="83"/>
      <c r="AR70" s="83"/>
      <c r="AS70" s="83"/>
      <c r="AT70" s="83"/>
      <c r="AU70" s="83"/>
      <c r="AV70" s="83"/>
      <c r="AW70" s="83"/>
      <c r="AX70" s="83"/>
      <c r="AY70" s="83"/>
      <c r="AZ70" s="83"/>
      <c r="BA70" s="83"/>
      <c r="BB70" s="83"/>
      <c r="BC70" s="83"/>
      <c r="BD70" s="83"/>
      <c r="BE70" s="83"/>
      <c r="BF70" s="83"/>
      <c r="BG70" s="83"/>
      <c r="BH70" s="83"/>
    </row>
    <row r="71" spans="1:60">
      <c r="A71" s="83"/>
      <c r="B71" s="83"/>
      <c r="C71" s="83"/>
      <c r="D71" s="83"/>
      <c r="E71" s="83"/>
      <c r="F71" s="83"/>
      <c r="G71" s="83"/>
      <c r="H71" s="83"/>
      <c r="I71" s="83"/>
      <c r="J71" s="83"/>
      <c r="K71" s="83"/>
      <c r="L71" s="83"/>
      <c r="M71" s="83"/>
      <c r="N71" s="83"/>
      <c r="O71" s="83"/>
      <c r="P71" s="83"/>
      <c r="Q71" s="83"/>
      <c r="R71" s="83"/>
      <c r="S71" s="83"/>
      <c r="T71" s="83"/>
      <c r="U71" s="83"/>
      <c r="V71" s="83"/>
      <c r="W71" s="83"/>
      <c r="X71" s="83"/>
      <c r="Y71" s="83"/>
      <c r="Z71" s="83"/>
      <c r="AA71" s="83"/>
      <c r="AB71" s="83"/>
      <c r="AC71" s="83"/>
      <c r="AD71" s="83"/>
      <c r="AE71" s="83"/>
      <c r="AF71" s="83"/>
      <c r="AG71" s="83"/>
      <c r="AH71" s="83"/>
      <c r="AI71" s="83"/>
      <c r="AJ71" s="83"/>
      <c r="AK71" s="83"/>
      <c r="AL71" s="83"/>
      <c r="AM71" s="83"/>
      <c r="AN71" s="83"/>
      <c r="AO71" s="83"/>
      <c r="AP71" s="83"/>
      <c r="AQ71" s="83"/>
      <c r="AR71" s="83"/>
      <c r="AS71" s="83"/>
      <c r="AT71" s="83"/>
      <c r="AU71" s="83"/>
      <c r="AV71" s="83"/>
      <c r="AW71" s="83"/>
      <c r="AX71" s="83"/>
      <c r="AY71" s="83"/>
      <c r="AZ71" s="83"/>
      <c r="BA71" s="83"/>
      <c r="BB71" s="83"/>
      <c r="BC71" s="83"/>
      <c r="BD71" s="83"/>
      <c r="BE71" s="83"/>
      <c r="BF71" s="83"/>
      <c r="BG71" s="83"/>
      <c r="BH71" s="83"/>
    </row>
    <row r="72" spans="1:60">
      <c r="A72" s="83"/>
      <c r="B72" s="83"/>
      <c r="C72" s="83"/>
      <c r="D72" s="83"/>
      <c r="E72" s="83"/>
      <c r="F72" s="83"/>
      <c r="G72" s="83"/>
      <c r="H72" s="83"/>
      <c r="I72" s="83"/>
      <c r="J72" s="83"/>
      <c r="K72" s="83"/>
      <c r="L72" s="83"/>
      <c r="M72" s="83"/>
      <c r="N72" s="83"/>
      <c r="O72" s="83"/>
      <c r="P72" s="83"/>
      <c r="Q72" s="83"/>
      <c r="R72" s="83"/>
      <c r="S72" s="83"/>
      <c r="T72" s="83"/>
      <c r="U72" s="83"/>
      <c r="V72" s="83"/>
      <c r="W72" s="83"/>
      <c r="X72" s="83"/>
      <c r="Y72" s="83"/>
      <c r="Z72" s="83"/>
      <c r="AA72" s="83"/>
      <c r="AB72" s="83"/>
      <c r="AC72" s="83"/>
      <c r="AD72" s="83"/>
      <c r="AE72" s="83"/>
      <c r="AF72" s="83"/>
      <c r="AG72" s="83"/>
      <c r="AH72" s="83"/>
      <c r="AI72" s="83"/>
      <c r="AJ72" s="83"/>
      <c r="AK72" s="83"/>
      <c r="AL72" s="83"/>
      <c r="AM72" s="83"/>
      <c r="AN72" s="83"/>
      <c r="AO72" s="83"/>
      <c r="AP72" s="83"/>
      <c r="AQ72" s="83"/>
      <c r="AR72" s="83"/>
      <c r="AS72" s="83"/>
      <c r="AT72" s="83"/>
      <c r="AU72" s="83"/>
      <c r="AV72" s="83"/>
      <c r="AW72" s="83"/>
      <c r="AX72" s="83"/>
      <c r="AY72" s="83"/>
      <c r="AZ72" s="83"/>
      <c r="BA72" s="83"/>
      <c r="BB72" s="83"/>
      <c r="BC72" s="83"/>
      <c r="BD72" s="83"/>
      <c r="BE72" s="83"/>
      <c r="BF72" s="83"/>
      <c r="BG72" s="83"/>
      <c r="BH72" s="83"/>
    </row>
    <row r="73" spans="1:60">
      <c r="A73" s="83"/>
      <c r="B73" s="83"/>
      <c r="C73" s="83"/>
      <c r="D73" s="83"/>
      <c r="E73" s="83"/>
      <c r="F73" s="83"/>
      <c r="G73" s="83"/>
      <c r="H73" s="83"/>
      <c r="I73" s="83"/>
      <c r="J73" s="83"/>
      <c r="K73" s="83"/>
      <c r="L73" s="83"/>
      <c r="M73" s="83"/>
      <c r="N73" s="83"/>
      <c r="O73" s="83"/>
      <c r="P73" s="83"/>
      <c r="Q73" s="83"/>
      <c r="R73" s="83"/>
      <c r="S73" s="83"/>
      <c r="T73" s="83"/>
      <c r="U73" s="83"/>
      <c r="V73" s="83"/>
      <c r="W73" s="83"/>
      <c r="X73" s="83"/>
      <c r="Y73" s="83"/>
      <c r="Z73" s="83"/>
      <c r="AA73" s="83"/>
      <c r="AB73" s="83"/>
      <c r="AC73" s="83"/>
      <c r="AD73" s="83"/>
      <c r="AE73" s="83"/>
      <c r="AF73" s="83"/>
      <c r="AG73" s="83"/>
      <c r="AH73" s="83"/>
      <c r="AI73" s="83"/>
      <c r="AJ73" s="83"/>
      <c r="AK73" s="83"/>
      <c r="AL73" s="83"/>
      <c r="AM73" s="83"/>
      <c r="AN73" s="83"/>
      <c r="AO73" s="83"/>
      <c r="AP73" s="83"/>
      <c r="AQ73" s="83"/>
      <c r="AR73" s="83"/>
      <c r="AS73" s="83"/>
      <c r="AT73" s="83"/>
      <c r="AU73" s="83"/>
      <c r="AV73" s="83"/>
      <c r="AW73" s="83"/>
      <c r="AX73" s="83"/>
      <c r="AY73" s="83"/>
      <c r="AZ73" s="83"/>
      <c r="BA73" s="83"/>
      <c r="BB73" s="83"/>
      <c r="BC73" s="83"/>
      <c r="BD73" s="83"/>
      <c r="BE73" s="83"/>
      <c r="BF73" s="83"/>
      <c r="BG73" s="83"/>
      <c r="BH73" s="83"/>
    </row>
    <row r="74" spans="1:60">
      <c r="A74" s="83"/>
      <c r="B74" s="83"/>
      <c r="C74" s="83"/>
      <c r="D74" s="83"/>
      <c r="E74" s="83"/>
      <c r="F74" s="83"/>
      <c r="G74" s="83"/>
      <c r="H74" s="83"/>
      <c r="I74" s="83"/>
      <c r="J74" s="83"/>
      <c r="K74" s="83"/>
      <c r="L74" s="83"/>
      <c r="M74" s="83"/>
      <c r="N74" s="83"/>
      <c r="O74" s="83"/>
      <c r="P74" s="83"/>
      <c r="Q74" s="83"/>
      <c r="R74" s="83"/>
      <c r="S74" s="83"/>
      <c r="T74" s="83"/>
      <c r="U74" s="83"/>
      <c r="V74" s="83"/>
      <c r="W74" s="83"/>
      <c r="X74" s="83"/>
      <c r="Y74" s="83"/>
      <c r="Z74" s="83"/>
      <c r="AA74" s="83"/>
      <c r="AB74" s="83"/>
      <c r="AC74" s="83"/>
      <c r="AD74" s="83"/>
      <c r="AE74" s="83"/>
      <c r="AF74" s="83"/>
      <c r="AG74" s="83"/>
      <c r="AH74" s="83"/>
      <c r="AI74" s="83"/>
      <c r="AJ74" s="83"/>
      <c r="AK74" s="83"/>
      <c r="AL74" s="83"/>
      <c r="AM74" s="83"/>
      <c r="AN74" s="83"/>
      <c r="AO74" s="83"/>
      <c r="AP74" s="83"/>
      <c r="AQ74" s="83"/>
      <c r="AR74" s="83"/>
      <c r="AS74" s="83"/>
      <c r="AT74" s="83"/>
      <c r="AU74" s="83"/>
      <c r="AV74" s="83"/>
      <c r="AW74" s="83"/>
      <c r="AX74" s="83"/>
      <c r="AY74" s="83"/>
      <c r="AZ74" s="83"/>
      <c r="BA74" s="83"/>
      <c r="BB74" s="83"/>
      <c r="BC74" s="83"/>
      <c r="BD74" s="83"/>
      <c r="BE74" s="83"/>
      <c r="BF74" s="83"/>
      <c r="BG74" s="83"/>
      <c r="BH74" s="83"/>
    </row>
    <row r="75" spans="1:60">
      <c r="A75" s="83"/>
      <c r="B75" s="83"/>
      <c r="C75" s="83"/>
      <c r="D75" s="83"/>
      <c r="E75" s="83"/>
      <c r="F75" s="83"/>
      <c r="G75" s="83"/>
      <c r="H75" s="83"/>
      <c r="I75" s="83"/>
      <c r="J75" s="83"/>
      <c r="K75" s="83"/>
      <c r="L75" s="83"/>
      <c r="M75" s="83"/>
      <c r="N75" s="83"/>
      <c r="O75" s="83"/>
      <c r="P75" s="83"/>
      <c r="Q75" s="83"/>
      <c r="R75" s="83"/>
      <c r="S75" s="83"/>
      <c r="T75" s="83"/>
      <c r="U75" s="83"/>
      <c r="V75" s="83"/>
      <c r="W75" s="83"/>
      <c r="X75" s="83"/>
      <c r="Y75" s="83"/>
      <c r="Z75" s="83"/>
      <c r="AA75" s="83"/>
      <c r="AB75" s="83"/>
      <c r="AC75" s="83"/>
      <c r="AD75" s="83"/>
      <c r="AE75" s="83"/>
      <c r="AF75" s="83"/>
      <c r="AG75" s="83"/>
      <c r="AH75" s="83"/>
      <c r="AI75" s="83"/>
      <c r="AJ75" s="83"/>
      <c r="AK75" s="83"/>
      <c r="AL75" s="83"/>
      <c r="AM75" s="83"/>
      <c r="AN75" s="83"/>
      <c r="AO75" s="83"/>
      <c r="AP75" s="83"/>
      <c r="AQ75" s="83"/>
      <c r="AR75" s="83"/>
      <c r="AS75" s="83"/>
      <c r="AT75" s="83"/>
      <c r="AU75" s="83"/>
      <c r="AV75" s="83"/>
      <c r="AW75" s="83"/>
      <c r="AX75" s="83"/>
      <c r="AY75" s="83"/>
      <c r="AZ75" s="83"/>
      <c r="BA75" s="83"/>
      <c r="BB75" s="83"/>
      <c r="BC75" s="83"/>
      <c r="BD75" s="83"/>
      <c r="BE75" s="83"/>
      <c r="BF75" s="83"/>
      <c r="BG75" s="83"/>
      <c r="BH75" s="83"/>
    </row>
    <row r="76" spans="1:60">
      <c r="A76" s="83"/>
      <c r="B76" s="83"/>
      <c r="C76" s="83"/>
      <c r="D76" s="83"/>
      <c r="E76" s="83"/>
      <c r="F76" s="83"/>
      <c r="G76" s="83"/>
      <c r="H76" s="83"/>
      <c r="I76" s="83"/>
      <c r="J76" s="83"/>
      <c r="K76" s="83"/>
      <c r="L76" s="83"/>
      <c r="M76" s="83"/>
      <c r="N76" s="83"/>
      <c r="O76" s="83"/>
      <c r="P76" s="83"/>
      <c r="Q76" s="83"/>
      <c r="R76" s="83"/>
      <c r="S76" s="83"/>
      <c r="T76" s="83"/>
      <c r="U76" s="83"/>
      <c r="V76" s="83"/>
      <c r="W76" s="83"/>
      <c r="X76" s="83"/>
      <c r="Y76" s="83"/>
      <c r="Z76" s="83"/>
      <c r="AA76" s="83"/>
      <c r="AB76" s="83"/>
      <c r="AC76" s="83"/>
      <c r="AD76" s="83"/>
      <c r="AE76" s="83"/>
      <c r="AF76" s="83"/>
      <c r="AG76" s="83"/>
      <c r="AH76" s="83"/>
      <c r="AI76" s="83"/>
      <c r="AJ76" s="83"/>
      <c r="AK76" s="83"/>
      <c r="AL76" s="83"/>
      <c r="AM76" s="83"/>
      <c r="AN76" s="83"/>
      <c r="AO76" s="83"/>
      <c r="AP76" s="83"/>
      <c r="AQ76" s="83"/>
      <c r="AR76" s="83"/>
      <c r="AS76" s="83"/>
      <c r="AT76" s="83"/>
      <c r="AU76" s="83"/>
      <c r="AV76" s="83"/>
      <c r="AW76" s="83"/>
      <c r="AX76" s="83"/>
      <c r="AY76" s="83"/>
      <c r="AZ76" s="83"/>
      <c r="BA76" s="83"/>
      <c r="BB76" s="83"/>
      <c r="BC76" s="83"/>
      <c r="BD76" s="83"/>
      <c r="BE76" s="83"/>
      <c r="BF76" s="83"/>
      <c r="BG76" s="83"/>
      <c r="BH76" s="83"/>
    </row>
    <row r="77" spans="1:60">
      <c r="A77" s="83"/>
      <c r="B77" s="83"/>
      <c r="C77" s="83"/>
      <c r="D77" s="83"/>
      <c r="E77" s="83"/>
      <c r="F77" s="83"/>
      <c r="G77" s="83"/>
      <c r="H77" s="83"/>
      <c r="I77" s="83"/>
      <c r="J77" s="83"/>
      <c r="K77" s="83"/>
      <c r="L77" s="83"/>
      <c r="M77" s="83"/>
      <c r="N77" s="83"/>
      <c r="O77" s="83"/>
      <c r="P77" s="83"/>
      <c r="Q77" s="83"/>
      <c r="R77" s="83"/>
      <c r="S77" s="83"/>
      <c r="T77" s="83"/>
      <c r="U77" s="83"/>
      <c r="V77" s="83"/>
      <c r="W77" s="83"/>
      <c r="X77" s="83"/>
      <c r="Y77" s="83"/>
      <c r="Z77" s="83"/>
      <c r="AA77" s="83"/>
      <c r="AB77" s="83"/>
      <c r="AC77" s="83"/>
      <c r="AD77" s="83"/>
      <c r="AE77" s="83"/>
      <c r="AF77" s="83"/>
      <c r="AG77" s="83"/>
      <c r="AH77" s="83"/>
      <c r="AI77" s="83"/>
      <c r="AJ77" s="83"/>
      <c r="AK77" s="83"/>
      <c r="AL77" s="83"/>
      <c r="AM77" s="83"/>
      <c r="AN77" s="83"/>
      <c r="AO77" s="83"/>
      <c r="AP77" s="83"/>
      <c r="AQ77" s="83"/>
      <c r="AR77" s="83"/>
      <c r="AS77" s="83"/>
      <c r="AT77" s="83"/>
      <c r="AU77" s="83"/>
      <c r="AV77" s="83"/>
      <c r="AW77" s="83"/>
      <c r="AX77" s="83"/>
      <c r="AY77" s="83"/>
      <c r="AZ77" s="83"/>
      <c r="BA77" s="83"/>
      <c r="BB77" s="83"/>
      <c r="BC77" s="83"/>
      <c r="BD77" s="83"/>
      <c r="BE77" s="83"/>
      <c r="BF77" s="83"/>
      <c r="BG77" s="83"/>
      <c r="BH77" s="83"/>
    </row>
    <row r="78" spans="1:60">
      <c r="A78" s="83"/>
      <c r="B78" s="83"/>
      <c r="C78" s="83"/>
      <c r="D78" s="83"/>
      <c r="E78" s="83"/>
      <c r="F78" s="83"/>
      <c r="G78" s="83"/>
      <c r="H78" s="83"/>
      <c r="I78" s="83"/>
      <c r="J78" s="83"/>
      <c r="K78" s="83"/>
      <c r="L78" s="83"/>
      <c r="M78" s="83"/>
      <c r="N78" s="83"/>
      <c r="O78" s="83"/>
      <c r="P78" s="83"/>
      <c r="Q78" s="83"/>
      <c r="R78" s="83"/>
      <c r="S78" s="83"/>
      <c r="T78" s="83"/>
      <c r="U78" s="83"/>
      <c r="V78" s="83"/>
      <c r="W78" s="83"/>
      <c r="X78" s="83"/>
      <c r="Y78" s="83"/>
      <c r="Z78" s="83"/>
      <c r="AA78" s="83"/>
      <c r="AB78" s="83"/>
      <c r="AC78" s="83"/>
      <c r="AD78" s="83"/>
      <c r="AE78" s="83"/>
      <c r="AF78" s="83"/>
      <c r="AG78" s="83"/>
      <c r="AH78" s="83"/>
      <c r="AI78" s="83"/>
      <c r="AJ78" s="83"/>
      <c r="AK78" s="83"/>
      <c r="AL78" s="83"/>
      <c r="AM78" s="83"/>
      <c r="AN78" s="83"/>
      <c r="AO78" s="83"/>
      <c r="AP78" s="83"/>
      <c r="AQ78" s="83"/>
      <c r="AR78" s="83"/>
      <c r="AS78" s="83"/>
      <c r="AT78" s="83"/>
      <c r="AU78" s="83"/>
      <c r="AV78" s="83"/>
      <c r="AW78" s="83"/>
      <c r="AX78" s="83"/>
      <c r="AY78" s="83"/>
      <c r="AZ78" s="83"/>
      <c r="BA78" s="83"/>
      <c r="BB78" s="83"/>
      <c r="BC78" s="83"/>
      <c r="BD78" s="83"/>
      <c r="BE78" s="83"/>
      <c r="BF78" s="83"/>
      <c r="BG78" s="83"/>
      <c r="BH78" s="83"/>
    </row>
    <row r="79" spans="1:60">
      <c r="A79" s="83"/>
      <c r="B79" s="83"/>
      <c r="C79" s="83"/>
      <c r="D79" s="83"/>
      <c r="E79" s="83"/>
      <c r="F79" s="83"/>
      <c r="G79" s="83"/>
      <c r="H79" s="83"/>
      <c r="I79" s="83"/>
      <c r="J79" s="83"/>
      <c r="K79" s="83"/>
      <c r="L79" s="83"/>
      <c r="M79" s="83"/>
      <c r="N79" s="83"/>
      <c r="O79" s="83"/>
      <c r="P79" s="83"/>
      <c r="Q79" s="83"/>
      <c r="R79" s="83"/>
      <c r="S79" s="83"/>
      <c r="T79" s="83"/>
      <c r="U79" s="83"/>
      <c r="V79" s="83"/>
      <c r="W79" s="83"/>
      <c r="X79" s="83"/>
      <c r="Y79" s="83"/>
      <c r="Z79" s="83"/>
      <c r="AA79" s="83"/>
      <c r="AB79" s="83"/>
      <c r="AC79" s="83"/>
      <c r="AD79" s="83"/>
      <c r="AE79" s="83"/>
      <c r="AF79" s="83"/>
      <c r="AG79" s="83"/>
      <c r="AH79" s="83"/>
      <c r="AI79" s="83"/>
      <c r="AJ79" s="83"/>
      <c r="AK79" s="83"/>
      <c r="AL79" s="83"/>
      <c r="AM79" s="83"/>
      <c r="AN79" s="83"/>
      <c r="AO79" s="83"/>
      <c r="AP79" s="83"/>
      <c r="AQ79" s="83"/>
      <c r="AR79" s="83"/>
      <c r="AS79" s="83"/>
      <c r="AT79" s="83"/>
      <c r="AU79" s="83"/>
      <c r="AV79" s="83"/>
      <c r="AW79" s="83"/>
      <c r="AX79" s="83"/>
      <c r="AY79" s="83"/>
      <c r="AZ79" s="83"/>
      <c r="BA79" s="83"/>
      <c r="BB79" s="83"/>
      <c r="BC79" s="83"/>
      <c r="BD79" s="83"/>
      <c r="BE79" s="83"/>
      <c r="BF79" s="83"/>
      <c r="BG79" s="83"/>
      <c r="BH79" s="83"/>
    </row>
    <row r="80" spans="1:60">
      <c r="A80" s="83"/>
      <c r="B80" s="83"/>
      <c r="C80" s="83"/>
      <c r="D80" s="83"/>
      <c r="E80" s="83"/>
      <c r="F80" s="83"/>
      <c r="G80" s="83"/>
      <c r="H80" s="83"/>
      <c r="I80" s="83"/>
      <c r="J80" s="83"/>
      <c r="K80" s="83"/>
      <c r="L80" s="83"/>
      <c r="M80" s="83"/>
      <c r="N80" s="83"/>
      <c r="O80" s="83"/>
      <c r="P80" s="83"/>
      <c r="Q80" s="83"/>
      <c r="R80" s="83"/>
      <c r="S80" s="83"/>
      <c r="T80" s="83"/>
      <c r="U80" s="83"/>
      <c r="V80" s="83"/>
      <c r="W80" s="83"/>
      <c r="X80" s="83"/>
      <c r="Y80" s="83"/>
      <c r="Z80" s="83"/>
      <c r="AA80" s="83"/>
      <c r="AB80" s="83"/>
      <c r="AC80" s="83"/>
      <c r="AD80" s="83"/>
      <c r="AE80" s="83"/>
      <c r="AF80" s="83"/>
      <c r="AG80" s="83"/>
      <c r="AH80" s="83"/>
      <c r="AI80" s="83"/>
      <c r="AJ80" s="83"/>
      <c r="AK80" s="83"/>
      <c r="AL80" s="83"/>
      <c r="AM80" s="83"/>
      <c r="AN80" s="83"/>
      <c r="AO80" s="83"/>
      <c r="AP80" s="83"/>
      <c r="AQ80" s="83"/>
      <c r="AR80" s="83"/>
      <c r="AS80" s="83"/>
      <c r="AT80" s="83"/>
      <c r="AU80" s="83"/>
      <c r="AV80" s="83"/>
      <c r="AW80" s="83"/>
      <c r="AX80" s="83"/>
      <c r="AY80" s="83"/>
      <c r="AZ80" s="83"/>
      <c r="BA80" s="83"/>
      <c r="BB80" s="83"/>
      <c r="BC80" s="83"/>
      <c r="BD80" s="83"/>
      <c r="BE80" s="83"/>
      <c r="BF80" s="83"/>
      <c r="BG80" s="83"/>
      <c r="BH80" s="83"/>
    </row>
    <row r="81" spans="1:60">
      <c r="A81" s="83"/>
      <c r="B81" s="83"/>
      <c r="C81" s="83"/>
      <c r="D81" s="83"/>
      <c r="E81" s="83"/>
      <c r="F81" s="83"/>
      <c r="G81" s="83"/>
      <c r="H81" s="83"/>
      <c r="I81" s="83"/>
      <c r="J81" s="83"/>
      <c r="K81" s="83"/>
      <c r="L81" s="83"/>
      <c r="M81" s="83"/>
      <c r="N81" s="83"/>
      <c r="O81" s="83"/>
      <c r="P81" s="83"/>
      <c r="Q81" s="83"/>
      <c r="R81" s="83"/>
      <c r="S81" s="83"/>
      <c r="T81" s="83"/>
      <c r="U81" s="83"/>
      <c r="V81" s="83"/>
      <c r="W81" s="83"/>
      <c r="X81" s="83"/>
      <c r="Y81" s="83"/>
      <c r="Z81" s="83"/>
      <c r="AA81" s="83"/>
      <c r="AB81" s="83"/>
      <c r="AC81" s="83"/>
      <c r="AD81" s="83"/>
      <c r="AE81" s="83"/>
      <c r="AF81" s="83"/>
      <c r="AG81" s="83"/>
      <c r="AH81" s="83"/>
      <c r="AI81" s="83"/>
      <c r="AJ81" s="83"/>
      <c r="AK81" s="83"/>
      <c r="AL81" s="83"/>
      <c r="AM81" s="83"/>
      <c r="AN81" s="83"/>
      <c r="AO81" s="83"/>
      <c r="AP81" s="83"/>
      <c r="AQ81" s="83"/>
      <c r="AR81" s="83"/>
      <c r="AS81" s="83"/>
      <c r="AT81" s="83"/>
      <c r="AU81" s="83"/>
      <c r="AV81" s="83"/>
      <c r="AW81" s="83"/>
      <c r="AX81" s="83"/>
      <c r="AY81" s="83"/>
      <c r="AZ81" s="83"/>
      <c r="BA81" s="83"/>
      <c r="BB81" s="83"/>
      <c r="BC81" s="83"/>
      <c r="BD81" s="83"/>
      <c r="BE81" s="83"/>
      <c r="BF81" s="83"/>
      <c r="BG81" s="83"/>
      <c r="BH81" s="83"/>
    </row>
    <row r="82" spans="1:60">
      <c r="A82" s="83"/>
      <c r="B82" s="83"/>
      <c r="C82" s="83"/>
      <c r="D82" s="83"/>
      <c r="E82" s="83"/>
      <c r="F82" s="83"/>
      <c r="G82" s="83"/>
      <c r="H82" s="83"/>
      <c r="I82" s="83"/>
      <c r="J82" s="83"/>
      <c r="K82" s="83"/>
      <c r="L82" s="83"/>
      <c r="M82" s="83"/>
      <c r="N82" s="83"/>
      <c r="O82" s="83"/>
      <c r="P82" s="83"/>
      <c r="Q82" s="83"/>
      <c r="R82" s="83"/>
      <c r="S82" s="83"/>
      <c r="T82" s="83"/>
      <c r="U82" s="83"/>
      <c r="V82" s="83"/>
      <c r="W82" s="83"/>
      <c r="X82" s="83"/>
      <c r="Y82" s="83"/>
      <c r="Z82" s="83"/>
      <c r="AA82" s="83"/>
      <c r="AB82" s="83"/>
      <c r="AC82" s="83"/>
      <c r="AD82" s="83"/>
      <c r="AE82" s="83"/>
      <c r="AF82" s="83"/>
      <c r="AG82" s="83"/>
      <c r="AH82" s="83"/>
      <c r="AI82" s="83"/>
      <c r="AJ82" s="83"/>
      <c r="AK82" s="83"/>
      <c r="AL82" s="83"/>
      <c r="AM82" s="83"/>
      <c r="AN82" s="83"/>
      <c r="AO82" s="83"/>
      <c r="AP82" s="83"/>
      <c r="AQ82" s="83"/>
      <c r="AR82" s="83"/>
      <c r="AS82" s="83"/>
      <c r="AT82" s="83"/>
      <c r="AU82" s="83"/>
      <c r="AV82" s="83"/>
      <c r="AW82" s="83"/>
      <c r="AX82" s="83"/>
      <c r="AY82" s="83"/>
      <c r="AZ82" s="83"/>
      <c r="BA82" s="83"/>
      <c r="BB82" s="83"/>
      <c r="BC82" s="83"/>
      <c r="BD82" s="83"/>
      <c r="BE82" s="83"/>
      <c r="BF82" s="83"/>
      <c r="BG82" s="83"/>
      <c r="BH82" s="83"/>
    </row>
    <row r="83" spans="1:60">
      <c r="A83" s="83"/>
      <c r="B83" s="83"/>
      <c r="C83" s="83"/>
      <c r="D83" s="83"/>
      <c r="E83" s="83"/>
      <c r="F83" s="83"/>
      <c r="G83" s="83"/>
      <c r="H83" s="83"/>
      <c r="I83" s="83"/>
      <c r="J83" s="83"/>
      <c r="K83" s="83"/>
      <c r="L83" s="83"/>
      <c r="M83" s="83"/>
      <c r="N83" s="83"/>
      <c r="O83" s="83"/>
      <c r="P83" s="83"/>
      <c r="Q83" s="83"/>
      <c r="R83" s="83"/>
      <c r="S83" s="83"/>
      <c r="T83" s="83"/>
      <c r="U83" s="83"/>
      <c r="V83" s="83"/>
      <c r="W83" s="83"/>
      <c r="X83" s="83"/>
      <c r="Y83" s="83"/>
      <c r="Z83" s="83"/>
      <c r="AA83" s="83"/>
      <c r="AB83" s="83"/>
      <c r="AC83" s="83"/>
      <c r="AD83" s="83"/>
      <c r="AE83" s="83"/>
      <c r="AF83" s="83"/>
      <c r="AG83" s="83"/>
      <c r="AH83" s="83"/>
      <c r="AI83" s="83"/>
      <c r="AJ83" s="83"/>
      <c r="AK83" s="83"/>
      <c r="AL83" s="83"/>
      <c r="AM83" s="83"/>
      <c r="AN83" s="83"/>
      <c r="AO83" s="83"/>
      <c r="AP83" s="83"/>
      <c r="AQ83" s="83"/>
      <c r="AR83" s="83"/>
      <c r="AS83" s="83"/>
      <c r="AT83" s="83"/>
      <c r="AU83" s="83"/>
      <c r="AV83" s="83"/>
      <c r="AW83" s="83"/>
      <c r="AX83" s="83"/>
      <c r="AY83" s="83"/>
      <c r="AZ83" s="83"/>
      <c r="BA83" s="83"/>
      <c r="BB83" s="83"/>
      <c r="BC83" s="83"/>
      <c r="BD83" s="83"/>
      <c r="BE83" s="83"/>
      <c r="BF83" s="83"/>
      <c r="BG83" s="83"/>
      <c r="BH83" s="83"/>
    </row>
    <row r="84" spans="1:60">
      <c r="A84" s="83"/>
      <c r="B84" s="83"/>
      <c r="C84" s="83"/>
      <c r="D84" s="83"/>
      <c r="E84" s="83"/>
      <c r="F84" s="83"/>
      <c r="G84" s="83"/>
      <c r="H84" s="83"/>
      <c r="I84" s="83"/>
      <c r="J84" s="83"/>
      <c r="K84" s="83"/>
      <c r="L84" s="83"/>
      <c r="M84" s="83"/>
      <c r="N84" s="83"/>
      <c r="O84" s="83"/>
      <c r="P84" s="83"/>
      <c r="Q84" s="83"/>
      <c r="R84" s="83"/>
      <c r="S84" s="83"/>
      <c r="T84" s="83"/>
      <c r="U84" s="83"/>
      <c r="V84" s="83"/>
      <c r="W84" s="83"/>
      <c r="X84" s="83"/>
      <c r="Y84" s="83"/>
      <c r="Z84" s="83"/>
      <c r="AA84" s="83"/>
      <c r="AB84" s="83"/>
      <c r="AC84" s="83"/>
      <c r="AD84" s="83"/>
      <c r="AE84" s="83"/>
      <c r="AF84" s="83"/>
      <c r="AG84" s="83"/>
      <c r="AH84" s="83"/>
      <c r="AI84" s="83"/>
      <c r="AJ84" s="83"/>
      <c r="AK84" s="83"/>
      <c r="AL84" s="83"/>
      <c r="AM84" s="83"/>
      <c r="AN84" s="83"/>
      <c r="AO84" s="83"/>
      <c r="AP84" s="83"/>
      <c r="AQ84" s="83"/>
      <c r="AR84" s="83"/>
      <c r="AS84" s="83"/>
      <c r="AT84" s="83"/>
      <c r="AU84" s="83"/>
      <c r="AV84" s="83"/>
      <c r="AW84" s="83"/>
      <c r="AX84" s="83"/>
      <c r="AY84" s="83"/>
      <c r="AZ84" s="83"/>
      <c r="BA84" s="83"/>
      <c r="BB84" s="83"/>
      <c r="BC84" s="83"/>
      <c r="BD84" s="83"/>
      <c r="BE84" s="83"/>
      <c r="BF84" s="83"/>
      <c r="BG84" s="83"/>
      <c r="BH84" s="83"/>
    </row>
    <row r="85" spans="1:60">
      <c r="A85" s="83"/>
      <c r="B85" s="83"/>
      <c r="C85" s="83"/>
      <c r="D85" s="83"/>
      <c r="E85" s="83"/>
      <c r="F85" s="83"/>
      <c r="G85" s="83"/>
      <c r="H85" s="83"/>
      <c r="I85" s="83"/>
      <c r="J85" s="83"/>
      <c r="K85" s="83"/>
      <c r="L85" s="83"/>
      <c r="M85" s="83"/>
      <c r="N85" s="83"/>
      <c r="O85" s="83"/>
      <c r="P85" s="83"/>
      <c r="Q85" s="83"/>
      <c r="R85" s="83"/>
      <c r="S85" s="83"/>
      <c r="T85" s="83"/>
      <c r="U85" s="83"/>
      <c r="V85" s="83"/>
      <c r="W85" s="83"/>
      <c r="X85" s="83"/>
      <c r="Y85" s="83"/>
      <c r="Z85" s="83"/>
      <c r="AA85" s="83"/>
      <c r="AB85" s="83"/>
      <c r="AC85" s="83"/>
      <c r="AD85" s="83"/>
      <c r="AE85" s="83"/>
      <c r="AF85" s="83"/>
      <c r="AG85" s="83"/>
      <c r="AH85" s="83"/>
      <c r="AI85" s="83"/>
      <c r="AJ85" s="83"/>
      <c r="AK85" s="83"/>
      <c r="AL85" s="83"/>
      <c r="AM85" s="83"/>
      <c r="AN85" s="83"/>
      <c r="AO85" s="83"/>
      <c r="AP85" s="83"/>
      <c r="AQ85" s="83"/>
      <c r="AR85" s="83"/>
      <c r="AS85" s="83"/>
      <c r="AT85" s="83"/>
      <c r="AU85" s="83"/>
      <c r="AV85" s="83"/>
      <c r="AW85" s="83"/>
      <c r="AX85" s="83"/>
      <c r="AY85" s="83"/>
      <c r="AZ85" s="83"/>
      <c r="BA85" s="83"/>
      <c r="BB85" s="83"/>
      <c r="BC85" s="83"/>
      <c r="BD85" s="83"/>
      <c r="BE85" s="83"/>
      <c r="BF85" s="83"/>
      <c r="BG85" s="83"/>
      <c r="BH85" s="83"/>
    </row>
    <row r="86" spans="1:60">
      <c r="A86" s="83"/>
      <c r="B86" s="83"/>
      <c r="C86" s="83"/>
      <c r="D86" s="83"/>
      <c r="E86" s="83"/>
      <c r="F86" s="83"/>
      <c r="G86" s="83"/>
      <c r="H86" s="83"/>
      <c r="I86" s="83"/>
      <c r="J86" s="83"/>
      <c r="K86" s="83"/>
      <c r="L86" s="83"/>
      <c r="M86" s="83"/>
      <c r="N86" s="83"/>
      <c r="O86" s="83"/>
      <c r="P86" s="83"/>
      <c r="Q86" s="83"/>
      <c r="R86" s="83"/>
      <c r="S86" s="83"/>
      <c r="T86" s="83"/>
      <c r="U86" s="83"/>
      <c r="V86" s="83"/>
      <c r="W86" s="83"/>
      <c r="X86" s="83"/>
      <c r="Y86" s="83"/>
      <c r="Z86" s="83"/>
      <c r="AA86" s="83"/>
      <c r="AB86" s="83"/>
      <c r="AC86" s="83"/>
      <c r="AD86" s="83"/>
      <c r="AE86" s="83"/>
      <c r="AF86" s="83"/>
      <c r="AG86" s="83"/>
      <c r="AH86" s="83"/>
      <c r="AI86" s="83"/>
      <c r="AJ86" s="83"/>
      <c r="AK86" s="83"/>
      <c r="AL86" s="83"/>
      <c r="AM86" s="83"/>
      <c r="AN86" s="83"/>
      <c r="AO86" s="83"/>
      <c r="AP86" s="83"/>
      <c r="AQ86" s="83"/>
      <c r="AR86" s="83"/>
      <c r="AS86" s="83"/>
      <c r="AT86" s="83"/>
      <c r="AU86" s="83"/>
      <c r="AV86" s="83"/>
      <c r="AW86" s="83"/>
      <c r="AX86" s="83"/>
      <c r="AY86" s="83"/>
      <c r="AZ86" s="83"/>
      <c r="BA86" s="83"/>
      <c r="BB86" s="83"/>
      <c r="BC86" s="83"/>
      <c r="BD86" s="83"/>
      <c r="BE86" s="83"/>
      <c r="BF86" s="83"/>
      <c r="BG86" s="83"/>
      <c r="BH86" s="83"/>
    </row>
    <row r="87" spans="1:60">
      <c r="A87" s="83"/>
      <c r="B87" s="83"/>
      <c r="C87" s="83"/>
      <c r="D87" s="83"/>
      <c r="E87" s="83"/>
      <c r="F87" s="83"/>
      <c r="G87" s="83"/>
      <c r="H87" s="83"/>
      <c r="I87" s="83"/>
      <c r="J87" s="83"/>
      <c r="K87" s="83"/>
      <c r="L87" s="83"/>
      <c r="M87" s="83"/>
      <c r="N87" s="83"/>
      <c r="O87" s="83"/>
      <c r="P87" s="83"/>
      <c r="Q87" s="83"/>
      <c r="R87" s="83"/>
      <c r="S87" s="83"/>
      <c r="T87" s="83"/>
      <c r="U87" s="83"/>
      <c r="V87" s="83"/>
      <c r="W87" s="83"/>
      <c r="X87" s="83"/>
      <c r="Y87" s="83"/>
      <c r="Z87" s="83"/>
      <c r="AA87" s="83"/>
      <c r="AB87" s="83"/>
      <c r="AC87" s="83"/>
      <c r="AD87" s="83"/>
      <c r="AE87" s="83"/>
      <c r="AF87" s="83"/>
      <c r="AG87" s="83"/>
      <c r="AH87" s="83"/>
      <c r="AI87" s="83"/>
      <c r="AJ87" s="83"/>
      <c r="AK87" s="83"/>
      <c r="AL87" s="83"/>
      <c r="AM87" s="83"/>
      <c r="AN87" s="83"/>
      <c r="AO87" s="83"/>
      <c r="AP87" s="83"/>
      <c r="AQ87" s="83"/>
      <c r="AR87" s="83"/>
      <c r="AS87" s="83"/>
      <c r="AT87" s="83"/>
      <c r="AU87" s="83"/>
      <c r="AV87" s="83"/>
      <c r="AW87" s="83"/>
      <c r="AX87" s="83"/>
      <c r="AY87" s="83"/>
      <c r="AZ87" s="83"/>
      <c r="BA87" s="83"/>
      <c r="BB87" s="83"/>
      <c r="BC87" s="83"/>
      <c r="BD87" s="83"/>
      <c r="BE87" s="83"/>
      <c r="BF87" s="83"/>
      <c r="BG87" s="83"/>
      <c r="BH87" s="83"/>
    </row>
    <row r="88" spans="1:60">
      <c r="A88" s="83"/>
      <c r="B88" s="83"/>
      <c r="C88" s="83"/>
      <c r="D88" s="83"/>
      <c r="E88" s="83"/>
      <c r="F88" s="83"/>
      <c r="G88" s="83"/>
      <c r="H88" s="83"/>
      <c r="I88" s="83"/>
      <c r="J88" s="83"/>
      <c r="K88" s="83"/>
      <c r="L88" s="83"/>
      <c r="M88" s="83"/>
      <c r="N88" s="83"/>
      <c r="O88" s="83"/>
      <c r="P88" s="83"/>
      <c r="Q88" s="83"/>
      <c r="R88" s="83"/>
      <c r="S88" s="83"/>
      <c r="T88" s="83"/>
      <c r="U88" s="83"/>
      <c r="V88" s="83"/>
      <c r="W88" s="83"/>
      <c r="X88" s="83"/>
      <c r="Y88" s="83"/>
      <c r="Z88" s="83"/>
      <c r="AA88" s="83"/>
      <c r="AB88" s="83"/>
      <c r="AC88" s="83"/>
      <c r="AD88" s="83"/>
      <c r="AE88" s="83"/>
      <c r="AF88" s="83"/>
      <c r="AG88" s="83"/>
      <c r="AH88" s="83"/>
      <c r="AI88" s="83"/>
      <c r="AJ88" s="83"/>
      <c r="AK88" s="83"/>
      <c r="AL88" s="83"/>
      <c r="AM88" s="83"/>
      <c r="AN88" s="83"/>
      <c r="AO88" s="83"/>
      <c r="AP88" s="83"/>
      <c r="AQ88" s="83"/>
      <c r="AR88" s="83"/>
      <c r="AS88" s="83"/>
      <c r="AT88" s="83"/>
      <c r="AU88" s="83"/>
      <c r="AV88" s="83"/>
      <c r="AW88" s="83"/>
      <c r="AX88" s="83"/>
      <c r="AY88" s="83"/>
      <c r="AZ88" s="83"/>
      <c r="BA88" s="83"/>
      <c r="BB88" s="83"/>
      <c r="BC88" s="83"/>
      <c r="BD88" s="83"/>
      <c r="BE88" s="83"/>
      <c r="BF88" s="83"/>
      <c r="BG88" s="83"/>
      <c r="BH88" s="83"/>
    </row>
    <row r="89" spans="1:60">
      <c r="A89" s="83"/>
      <c r="B89" s="83"/>
      <c r="C89" s="83"/>
      <c r="D89" s="83"/>
      <c r="E89" s="83"/>
      <c r="F89" s="83"/>
      <c r="G89" s="83"/>
      <c r="H89" s="83"/>
      <c r="I89" s="83"/>
      <c r="J89" s="83"/>
      <c r="K89" s="83"/>
      <c r="L89" s="83"/>
      <c r="M89" s="83"/>
      <c r="N89" s="83"/>
      <c r="O89" s="83"/>
      <c r="P89" s="83"/>
      <c r="Q89" s="83"/>
      <c r="R89" s="83"/>
      <c r="S89" s="83"/>
      <c r="T89" s="83"/>
      <c r="U89" s="83"/>
      <c r="V89" s="83"/>
      <c r="W89" s="83"/>
      <c r="X89" s="83"/>
      <c r="Y89" s="83"/>
      <c r="Z89" s="83"/>
      <c r="AA89" s="83"/>
      <c r="AB89" s="83"/>
      <c r="AC89" s="83"/>
      <c r="AD89" s="83"/>
      <c r="AE89" s="83"/>
      <c r="AF89" s="83"/>
      <c r="AG89" s="83"/>
      <c r="AH89" s="83"/>
      <c r="AI89" s="83"/>
      <c r="AJ89" s="83"/>
      <c r="AK89" s="83"/>
      <c r="AL89" s="83"/>
      <c r="AM89" s="83"/>
      <c r="AN89" s="83"/>
      <c r="AO89" s="83"/>
      <c r="AP89" s="83"/>
      <c r="AQ89" s="83"/>
      <c r="AR89" s="83"/>
      <c r="AS89" s="83"/>
      <c r="AT89" s="83"/>
      <c r="AU89" s="83"/>
      <c r="AV89" s="83"/>
      <c r="AW89" s="83"/>
      <c r="AX89" s="83"/>
      <c r="AY89" s="83"/>
      <c r="AZ89" s="83"/>
      <c r="BA89" s="83"/>
      <c r="BB89" s="83"/>
      <c r="BC89" s="83"/>
      <c r="BD89" s="83"/>
      <c r="BE89" s="83"/>
      <c r="BF89" s="83"/>
      <c r="BG89" s="83"/>
      <c r="BH89" s="83"/>
    </row>
    <row r="90" spans="1:60">
      <c r="A90" s="83"/>
      <c r="B90" s="83"/>
      <c r="C90" s="83"/>
      <c r="D90" s="83"/>
      <c r="E90" s="83"/>
      <c r="F90" s="83"/>
      <c r="G90" s="83"/>
      <c r="H90" s="83"/>
      <c r="I90" s="83"/>
      <c r="J90" s="83"/>
      <c r="K90" s="83"/>
      <c r="L90" s="83"/>
      <c r="M90" s="83"/>
      <c r="N90" s="83"/>
      <c r="O90" s="83"/>
      <c r="P90" s="83"/>
      <c r="Q90" s="83"/>
      <c r="R90" s="83"/>
      <c r="S90" s="83"/>
      <c r="T90" s="83"/>
      <c r="U90" s="83"/>
      <c r="V90" s="83"/>
      <c r="W90" s="83"/>
      <c r="X90" s="83"/>
      <c r="Y90" s="83"/>
      <c r="Z90" s="83"/>
      <c r="AA90" s="83"/>
      <c r="AB90" s="83"/>
      <c r="AC90" s="83"/>
      <c r="AD90" s="83"/>
      <c r="AE90" s="83"/>
      <c r="AF90" s="83"/>
      <c r="AG90" s="83"/>
      <c r="AH90" s="83"/>
      <c r="AI90" s="83"/>
      <c r="AJ90" s="83"/>
      <c r="AK90" s="83"/>
      <c r="AL90" s="83"/>
      <c r="AM90" s="83"/>
      <c r="AN90" s="83"/>
      <c r="AO90" s="83"/>
      <c r="AP90" s="83"/>
      <c r="AQ90" s="83"/>
      <c r="AR90" s="83"/>
      <c r="AS90" s="83"/>
      <c r="AT90" s="83"/>
      <c r="AU90" s="83"/>
      <c r="AV90" s="83"/>
      <c r="AW90" s="83"/>
      <c r="AX90" s="83"/>
      <c r="AY90" s="83"/>
      <c r="AZ90" s="83"/>
      <c r="BA90" s="83"/>
      <c r="BB90" s="83"/>
      <c r="BC90" s="83"/>
      <c r="BD90" s="83"/>
      <c r="BE90" s="83"/>
      <c r="BF90" s="83"/>
      <c r="BG90" s="83"/>
      <c r="BH90" s="83"/>
    </row>
    <row r="91" spans="1:60">
      <c r="A91" s="83"/>
      <c r="B91" s="83"/>
      <c r="C91" s="83"/>
      <c r="D91" s="83"/>
      <c r="E91" s="83"/>
      <c r="F91" s="83"/>
      <c r="G91" s="83"/>
      <c r="H91" s="83"/>
      <c r="I91" s="83"/>
      <c r="J91" s="83"/>
      <c r="K91" s="83"/>
      <c r="L91" s="83"/>
      <c r="M91" s="83"/>
      <c r="N91" s="83"/>
      <c r="O91" s="83"/>
      <c r="P91" s="83"/>
      <c r="Q91" s="83"/>
      <c r="R91" s="83"/>
      <c r="S91" s="83"/>
      <c r="T91" s="83"/>
      <c r="U91" s="83"/>
      <c r="V91" s="83"/>
      <c r="W91" s="83"/>
      <c r="X91" s="83"/>
      <c r="Y91" s="83"/>
      <c r="Z91" s="83"/>
      <c r="AA91" s="83"/>
      <c r="AB91" s="83"/>
      <c r="AC91" s="83"/>
      <c r="AD91" s="83"/>
      <c r="AE91" s="83"/>
      <c r="AF91" s="83"/>
      <c r="AG91" s="83"/>
      <c r="AH91" s="83"/>
      <c r="AI91" s="83"/>
      <c r="AJ91" s="83"/>
      <c r="AK91" s="83"/>
      <c r="AL91" s="83"/>
      <c r="AM91" s="83"/>
      <c r="AN91" s="83"/>
      <c r="AO91" s="83"/>
      <c r="AP91" s="83"/>
      <c r="AQ91" s="83"/>
      <c r="AR91" s="83"/>
      <c r="AS91" s="83"/>
      <c r="AT91" s="83"/>
      <c r="AU91" s="83"/>
      <c r="AV91" s="83"/>
      <c r="AW91" s="83"/>
      <c r="AX91" s="83"/>
      <c r="AY91" s="83"/>
      <c r="AZ91" s="83"/>
      <c r="BA91" s="83"/>
      <c r="BB91" s="83"/>
      <c r="BC91" s="83"/>
      <c r="BD91" s="83"/>
      <c r="BE91" s="83"/>
      <c r="BF91" s="83"/>
      <c r="BG91" s="83"/>
      <c r="BH91" s="83"/>
    </row>
    <row r="92" spans="1:60">
      <c r="A92" s="83"/>
      <c r="B92" s="83"/>
      <c r="C92" s="83"/>
      <c r="D92" s="83"/>
      <c r="E92" s="83"/>
      <c r="F92" s="83"/>
      <c r="G92" s="83"/>
      <c r="H92" s="83"/>
      <c r="I92" s="83"/>
      <c r="J92" s="83"/>
      <c r="K92" s="83"/>
      <c r="L92" s="83"/>
      <c r="M92" s="83"/>
      <c r="N92" s="83"/>
      <c r="O92" s="83"/>
      <c r="P92" s="83"/>
      <c r="Q92" s="83"/>
      <c r="R92" s="83"/>
      <c r="S92" s="83"/>
      <c r="T92" s="83"/>
      <c r="U92" s="83"/>
      <c r="V92" s="83"/>
      <c r="W92" s="83"/>
      <c r="X92" s="83"/>
      <c r="Y92" s="83"/>
      <c r="Z92" s="83"/>
      <c r="AA92" s="83"/>
      <c r="AB92" s="83"/>
      <c r="AC92" s="83"/>
      <c r="AD92" s="83"/>
      <c r="AE92" s="83"/>
      <c r="AF92" s="83"/>
      <c r="AG92" s="83"/>
      <c r="AH92" s="83"/>
      <c r="AI92" s="83"/>
      <c r="AJ92" s="83"/>
      <c r="AK92" s="83"/>
      <c r="AL92" s="83"/>
      <c r="AM92" s="83"/>
      <c r="AN92" s="83"/>
      <c r="AO92" s="83"/>
      <c r="AP92" s="83"/>
      <c r="AQ92" s="83"/>
      <c r="AR92" s="83"/>
      <c r="AS92" s="83"/>
      <c r="AT92" s="83"/>
      <c r="AU92" s="83"/>
      <c r="AV92" s="83"/>
      <c r="AW92" s="83"/>
      <c r="AX92" s="83"/>
      <c r="AY92" s="83"/>
      <c r="AZ92" s="83"/>
      <c r="BA92" s="83"/>
      <c r="BB92" s="83"/>
      <c r="BC92" s="83"/>
      <c r="BD92" s="83"/>
      <c r="BE92" s="83"/>
      <c r="BF92" s="83"/>
      <c r="BG92" s="83"/>
      <c r="BH92" s="83"/>
    </row>
    <row r="93" spans="1:60">
      <c r="A93" s="83"/>
      <c r="B93" s="83"/>
      <c r="C93" s="83"/>
      <c r="D93" s="83"/>
      <c r="E93" s="83"/>
      <c r="F93" s="83"/>
      <c r="G93" s="83"/>
      <c r="H93" s="83"/>
      <c r="I93" s="83"/>
      <c r="J93" s="83"/>
      <c r="K93" s="83"/>
      <c r="L93" s="83"/>
      <c r="M93" s="83"/>
      <c r="N93" s="83"/>
      <c r="O93" s="83"/>
      <c r="P93" s="83"/>
      <c r="Q93" s="83"/>
      <c r="R93" s="83"/>
      <c r="S93" s="83"/>
      <c r="T93" s="83"/>
      <c r="U93" s="83"/>
      <c r="V93" s="83"/>
      <c r="W93" s="83"/>
      <c r="X93" s="83"/>
      <c r="Y93" s="83"/>
      <c r="Z93" s="83"/>
      <c r="AA93" s="83"/>
      <c r="AB93" s="83"/>
      <c r="AC93" s="83"/>
      <c r="AD93" s="83"/>
      <c r="AE93" s="83"/>
      <c r="AF93" s="83"/>
      <c r="AG93" s="83"/>
      <c r="AH93" s="83"/>
      <c r="AI93" s="83"/>
      <c r="AJ93" s="83"/>
      <c r="AK93" s="83"/>
      <c r="AL93" s="83"/>
      <c r="AM93" s="83"/>
      <c r="AN93" s="83"/>
      <c r="AO93" s="83"/>
      <c r="AP93" s="83"/>
      <c r="AQ93" s="83"/>
      <c r="AR93" s="83"/>
      <c r="AS93" s="83"/>
      <c r="AT93" s="83"/>
      <c r="AU93" s="83"/>
      <c r="AV93" s="83"/>
      <c r="AW93" s="83"/>
      <c r="AX93" s="83"/>
      <c r="AY93" s="83"/>
      <c r="AZ93" s="83"/>
      <c r="BA93" s="83"/>
      <c r="BB93" s="83"/>
      <c r="BC93" s="83"/>
      <c r="BD93" s="83"/>
      <c r="BE93" s="83"/>
      <c r="BF93" s="83"/>
      <c r="BG93" s="83"/>
      <c r="BH93" s="83"/>
    </row>
    <row r="94" spans="1:60">
      <c r="A94" s="83"/>
      <c r="B94" s="83"/>
      <c r="C94" s="83"/>
      <c r="D94" s="83"/>
      <c r="E94" s="83"/>
      <c r="F94" s="83"/>
      <c r="G94" s="83"/>
      <c r="H94" s="83"/>
      <c r="I94" s="83"/>
      <c r="J94" s="83"/>
      <c r="K94" s="83"/>
      <c r="L94" s="83"/>
      <c r="M94" s="83"/>
      <c r="N94" s="83"/>
      <c r="O94" s="83"/>
      <c r="P94" s="83"/>
      <c r="Q94" s="83"/>
      <c r="R94" s="83"/>
      <c r="S94" s="83"/>
      <c r="T94" s="83"/>
      <c r="U94" s="83"/>
      <c r="V94" s="83"/>
      <c r="W94" s="83"/>
      <c r="X94" s="83"/>
      <c r="Y94" s="83"/>
      <c r="Z94" s="83"/>
      <c r="AA94" s="83"/>
      <c r="AB94" s="83"/>
      <c r="AC94" s="83"/>
      <c r="AD94" s="83"/>
      <c r="AE94" s="83"/>
      <c r="AF94" s="83"/>
      <c r="AG94" s="83"/>
      <c r="AH94" s="83"/>
      <c r="AI94" s="83"/>
      <c r="AJ94" s="83"/>
      <c r="AK94" s="83"/>
      <c r="AL94" s="83"/>
      <c r="AM94" s="83"/>
      <c r="AN94" s="83"/>
      <c r="AO94" s="83"/>
      <c r="AP94" s="83"/>
      <c r="AQ94" s="83"/>
      <c r="AR94" s="83"/>
      <c r="AS94" s="83"/>
      <c r="AT94" s="83"/>
      <c r="AU94" s="83"/>
      <c r="AV94" s="83"/>
      <c r="AW94" s="83"/>
      <c r="AX94" s="83"/>
      <c r="AY94" s="83"/>
      <c r="AZ94" s="83"/>
      <c r="BA94" s="83"/>
      <c r="BB94" s="83"/>
      <c r="BC94" s="83"/>
      <c r="BD94" s="83"/>
      <c r="BE94" s="83"/>
      <c r="BF94" s="83"/>
      <c r="BG94" s="83"/>
      <c r="BH94" s="83"/>
    </row>
    <row r="95" spans="1:60">
      <c r="A95" s="83"/>
      <c r="B95" s="83"/>
      <c r="C95" s="83"/>
      <c r="D95" s="83"/>
      <c r="E95" s="83"/>
      <c r="F95" s="83"/>
      <c r="G95" s="83"/>
      <c r="H95" s="83"/>
      <c r="I95" s="83"/>
      <c r="J95" s="83"/>
      <c r="K95" s="83"/>
      <c r="L95" s="83"/>
      <c r="M95" s="83"/>
      <c r="N95" s="83"/>
      <c r="O95" s="83"/>
      <c r="P95" s="83"/>
      <c r="Q95" s="83"/>
      <c r="R95" s="83"/>
      <c r="S95" s="83"/>
      <c r="T95" s="83"/>
      <c r="U95" s="83"/>
      <c r="V95" s="83"/>
      <c r="W95" s="83"/>
      <c r="X95" s="83"/>
      <c r="Y95" s="83"/>
      <c r="Z95" s="83"/>
      <c r="AA95" s="83"/>
      <c r="AB95" s="83"/>
      <c r="AC95" s="83"/>
      <c r="AD95" s="83"/>
      <c r="AE95" s="83"/>
      <c r="AF95" s="83"/>
      <c r="AG95" s="83"/>
      <c r="AH95" s="83"/>
      <c r="AI95" s="83"/>
      <c r="AJ95" s="83"/>
      <c r="AK95" s="83"/>
      <c r="AL95" s="83"/>
      <c r="AM95" s="83"/>
      <c r="AN95" s="83"/>
      <c r="AO95" s="83"/>
      <c r="AP95" s="83"/>
      <c r="AQ95" s="83"/>
      <c r="AR95" s="83"/>
      <c r="AS95" s="83"/>
      <c r="AT95" s="83"/>
      <c r="AU95" s="83"/>
      <c r="AV95" s="83"/>
      <c r="AW95" s="83"/>
      <c r="AX95" s="83"/>
      <c r="AY95" s="83"/>
      <c r="AZ95" s="83"/>
      <c r="BA95" s="83"/>
      <c r="BB95" s="83"/>
      <c r="BC95" s="83"/>
      <c r="BD95" s="83"/>
      <c r="BE95" s="83"/>
      <c r="BF95" s="83"/>
      <c r="BG95" s="83"/>
      <c r="BH95" s="83"/>
    </row>
    <row r="96" spans="1:60">
      <c r="A96" s="83"/>
      <c r="B96" s="83"/>
      <c r="C96" s="83"/>
      <c r="D96" s="83"/>
      <c r="E96" s="83"/>
      <c r="F96" s="83"/>
      <c r="G96" s="83"/>
      <c r="H96" s="83"/>
      <c r="I96" s="83"/>
      <c r="J96" s="83"/>
      <c r="K96" s="83"/>
      <c r="L96" s="83"/>
      <c r="M96" s="83"/>
      <c r="N96" s="83"/>
      <c r="O96" s="83"/>
      <c r="P96" s="83"/>
      <c r="Q96" s="83"/>
      <c r="R96" s="83"/>
      <c r="S96" s="83"/>
      <c r="T96" s="83"/>
      <c r="U96" s="83"/>
      <c r="V96" s="83"/>
      <c r="W96" s="83"/>
      <c r="X96" s="83"/>
      <c r="Y96" s="83"/>
      <c r="Z96" s="83"/>
      <c r="AA96" s="83"/>
      <c r="AB96" s="83"/>
      <c r="AC96" s="83"/>
      <c r="AD96" s="83"/>
      <c r="AE96" s="83"/>
      <c r="AF96" s="83"/>
      <c r="AG96" s="83"/>
      <c r="AH96" s="83"/>
      <c r="AI96" s="83"/>
      <c r="AJ96" s="83"/>
      <c r="AK96" s="83"/>
      <c r="AL96" s="83"/>
      <c r="AM96" s="83"/>
      <c r="AN96" s="83"/>
      <c r="AO96" s="83"/>
      <c r="AP96" s="83"/>
      <c r="AQ96" s="83"/>
      <c r="AR96" s="83"/>
      <c r="AS96" s="83"/>
      <c r="AT96" s="83"/>
      <c r="AU96" s="83"/>
      <c r="AV96" s="83"/>
      <c r="AW96" s="83"/>
      <c r="AX96" s="83"/>
      <c r="AY96" s="83"/>
      <c r="AZ96" s="83"/>
      <c r="BA96" s="83"/>
      <c r="BB96" s="83"/>
      <c r="BC96" s="83"/>
      <c r="BD96" s="83"/>
      <c r="BE96" s="83"/>
      <c r="BF96" s="83"/>
      <c r="BG96" s="83"/>
      <c r="BH96" s="83"/>
    </row>
    <row r="97" spans="1:60">
      <c r="A97" s="83"/>
      <c r="B97" s="83"/>
      <c r="C97" s="83"/>
      <c r="D97" s="83"/>
      <c r="E97" s="83"/>
      <c r="F97" s="83"/>
      <c r="G97" s="83"/>
      <c r="H97" s="83"/>
      <c r="I97" s="83"/>
      <c r="J97" s="83"/>
      <c r="K97" s="83"/>
      <c r="L97" s="83"/>
      <c r="M97" s="83"/>
      <c r="N97" s="83"/>
      <c r="O97" s="83"/>
      <c r="P97" s="83"/>
      <c r="Q97" s="83"/>
      <c r="R97" s="83"/>
      <c r="S97" s="83"/>
      <c r="T97" s="83"/>
      <c r="U97" s="83"/>
      <c r="V97" s="83"/>
      <c r="W97" s="83"/>
      <c r="X97" s="83"/>
      <c r="Y97" s="83"/>
      <c r="Z97" s="83"/>
      <c r="AA97" s="83"/>
      <c r="AB97" s="83"/>
      <c r="AC97" s="83"/>
      <c r="AD97" s="83"/>
      <c r="AE97" s="83"/>
      <c r="AF97" s="83"/>
      <c r="AG97" s="83"/>
      <c r="AH97" s="83"/>
      <c r="AI97" s="83"/>
      <c r="AJ97" s="83"/>
      <c r="AK97" s="83"/>
      <c r="AL97" s="83"/>
      <c r="AM97" s="83"/>
      <c r="AN97" s="83"/>
      <c r="AO97" s="83"/>
      <c r="AP97" s="83"/>
      <c r="AQ97" s="83"/>
      <c r="AR97" s="83"/>
      <c r="AS97" s="83"/>
      <c r="AT97" s="83"/>
      <c r="AU97" s="83"/>
      <c r="AV97" s="83"/>
      <c r="AW97" s="83"/>
      <c r="AX97" s="83"/>
      <c r="AY97" s="83"/>
      <c r="AZ97" s="83"/>
      <c r="BA97" s="83"/>
      <c r="BB97" s="83"/>
      <c r="BC97" s="83"/>
      <c r="BD97" s="83"/>
      <c r="BE97" s="83"/>
      <c r="BF97" s="83"/>
      <c r="BG97" s="83"/>
      <c r="BH97" s="83"/>
    </row>
    <row r="98" spans="1:60">
      <c r="A98" s="83"/>
      <c r="B98" s="83"/>
      <c r="C98" s="83"/>
      <c r="D98" s="83"/>
      <c r="E98" s="83"/>
      <c r="F98" s="83"/>
      <c r="G98" s="83"/>
      <c r="H98" s="83"/>
      <c r="I98" s="83"/>
      <c r="J98" s="83"/>
      <c r="K98" s="83"/>
      <c r="L98" s="83"/>
      <c r="M98" s="83"/>
      <c r="N98" s="83"/>
      <c r="O98" s="83"/>
      <c r="P98" s="83"/>
      <c r="Q98" s="83"/>
      <c r="R98" s="83"/>
      <c r="S98" s="83"/>
      <c r="T98" s="83"/>
      <c r="U98" s="83"/>
      <c r="V98" s="83"/>
      <c r="W98" s="83"/>
      <c r="X98" s="83"/>
      <c r="Y98" s="83"/>
      <c r="Z98" s="83"/>
      <c r="AA98" s="83"/>
      <c r="AB98" s="83"/>
      <c r="AC98" s="83"/>
      <c r="AD98" s="83"/>
      <c r="AE98" s="83"/>
      <c r="AF98" s="83"/>
      <c r="AG98" s="83"/>
      <c r="AH98" s="83"/>
      <c r="AI98" s="83"/>
      <c r="AJ98" s="83"/>
      <c r="AK98" s="83"/>
      <c r="AL98" s="83"/>
      <c r="AM98" s="83"/>
      <c r="AN98" s="83"/>
      <c r="AO98" s="83"/>
      <c r="AP98" s="83"/>
      <c r="AQ98" s="83"/>
      <c r="AR98" s="83"/>
      <c r="AS98" s="83"/>
      <c r="AT98" s="83"/>
      <c r="AU98" s="83"/>
      <c r="AV98" s="83"/>
      <c r="AW98" s="83"/>
      <c r="AX98" s="83"/>
      <c r="AY98" s="83"/>
      <c r="AZ98" s="83"/>
      <c r="BA98" s="83"/>
      <c r="BB98" s="83"/>
      <c r="BC98" s="83"/>
      <c r="BD98" s="83"/>
      <c r="BE98" s="83"/>
      <c r="BF98" s="83"/>
      <c r="BG98" s="83"/>
      <c r="BH98" s="83"/>
    </row>
    <row r="99" spans="1:60">
      <c r="A99" s="83"/>
      <c r="B99" s="83"/>
      <c r="C99" s="83"/>
      <c r="D99" s="83"/>
      <c r="E99" s="83"/>
      <c r="F99" s="83"/>
      <c r="G99" s="83"/>
      <c r="H99" s="83"/>
      <c r="I99" s="83"/>
      <c r="J99" s="83"/>
      <c r="K99" s="83"/>
      <c r="L99" s="83"/>
      <c r="M99" s="83"/>
      <c r="N99" s="83"/>
      <c r="O99" s="83"/>
      <c r="P99" s="83"/>
      <c r="Q99" s="83"/>
      <c r="R99" s="83"/>
      <c r="S99" s="83"/>
      <c r="T99" s="83"/>
      <c r="U99" s="83"/>
      <c r="V99" s="83"/>
      <c r="W99" s="83"/>
      <c r="X99" s="83"/>
      <c r="Y99" s="83"/>
      <c r="Z99" s="83"/>
      <c r="AA99" s="83"/>
      <c r="AB99" s="83"/>
      <c r="AC99" s="83"/>
      <c r="AD99" s="83"/>
      <c r="AE99" s="83"/>
      <c r="AF99" s="83"/>
      <c r="AG99" s="83"/>
      <c r="AH99" s="83"/>
      <c r="AI99" s="83"/>
      <c r="AJ99" s="83"/>
      <c r="AK99" s="83"/>
      <c r="AL99" s="83"/>
      <c r="AM99" s="83"/>
      <c r="AN99" s="83"/>
      <c r="AO99" s="83"/>
      <c r="AP99" s="83"/>
      <c r="AQ99" s="83"/>
      <c r="AR99" s="83"/>
      <c r="AS99" s="83"/>
      <c r="AT99" s="83"/>
      <c r="AU99" s="83"/>
      <c r="AV99" s="83"/>
      <c r="AW99" s="83"/>
      <c r="AX99" s="83"/>
      <c r="AY99" s="83"/>
      <c r="AZ99" s="83"/>
      <c r="BA99" s="83"/>
      <c r="BB99" s="83"/>
      <c r="BC99" s="83"/>
      <c r="BD99" s="83"/>
      <c r="BE99" s="83"/>
      <c r="BF99" s="83"/>
      <c r="BG99" s="83"/>
      <c r="BH99" s="83"/>
    </row>
    <row r="100" spans="1:60">
      <c r="A100" s="83"/>
      <c r="B100" s="83"/>
      <c r="C100" s="83"/>
      <c r="D100" s="83"/>
      <c r="E100" s="83"/>
      <c r="F100" s="83"/>
      <c r="G100" s="83"/>
      <c r="H100" s="83"/>
      <c r="I100" s="83"/>
      <c r="J100" s="83"/>
      <c r="K100" s="83"/>
      <c r="L100" s="83"/>
      <c r="M100" s="83"/>
      <c r="N100" s="83"/>
      <c r="O100" s="83"/>
      <c r="P100" s="83"/>
      <c r="Q100" s="83"/>
      <c r="R100" s="83"/>
      <c r="S100" s="83"/>
      <c r="T100" s="83"/>
      <c r="U100" s="83"/>
      <c r="V100" s="83"/>
      <c r="W100" s="83"/>
      <c r="X100" s="83"/>
      <c r="Y100" s="83"/>
      <c r="Z100" s="83"/>
      <c r="AA100" s="83"/>
      <c r="AB100" s="83"/>
      <c r="AC100" s="83"/>
      <c r="AD100" s="83"/>
      <c r="AE100" s="83"/>
      <c r="AF100" s="83"/>
      <c r="AG100" s="83"/>
      <c r="AH100" s="83"/>
      <c r="AI100" s="83"/>
      <c r="AJ100" s="83"/>
      <c r="AK100" s="83"/>
      <c r="AL100" s="83"/>
      <c r="AM100" s="83"/>
      <c r="AN100" s="83"/>
      <c r="AO100" s="83"/>
      <c r="AP100" s="83"/>
      <c r="AQ100" s="83"/>
      <c r="AR100" s="83"/>
      <c r="AS100" s="83"/>
      <c r="AT100" s="83"/>
      <c r="AU100" s="83"/>
      <c r="AV100" s="83"/>
      <c r="AW100" s="83"/>
      <c r="AX100" s="83"/>
      <c r="AY100" s="83"/>
      <c r="AZ100" s="83"/>
      <c r="BA100" s="83"/>
      <c r="BB100" s="83"/>
      <c r="BC100" s="83"/>
      <c r="BD100" s="83"/>
      <c r="BE100" s="83"/>
      <c r="BF100" s="83"/>
      <c r="BG100" s="83"/>
      <c r="BH100" s="83"/>
    </row>
    <row r="101" spans="1:60">
      <c r="A101" s="83"/>
      <c r="B101" s="83"/>
      <c r="C101" s="83"/>
      <c r="D101" s="83"/>
      <c r="E101" s="83"/>
      <c r="F101" s="83"/>
      <c r="G101" s="83"/>
      <c r="H101" s="83"/>
      <c r="I101" s="83"/>
      <c r="J101" s="83"/>
      <c r="K101" s="83"/>
      <c r="L101" s="83"/>
      <c r="M101" s="83"/>
      <c r="N101" s="83"/>
      <c r="O101" s="83"/>
      <c r="P101" s="83"/>
      <c r="Q101" s="83"/>
      <c r="R101" s="83"/>
      <c r="S101" s="83"/>
      <c r="T101" s="83"/>
      <c r="U101" s="83"/>
      <c r="V101" s="83"/>
      <c r="W101" s="83"/>
      <c r="X101" s="83"/>
      <c r="Y101" s="83"/>
      <c r="Z101" s="83"/>
      <c r="AA101" s="83"/>
      <c r="AB101" s="83"/>
      <c r="AC101" s="83"/>
      <c r="AD101" s="83"/>
      <c r="AE101" s="83"/>
      <c r="AF101" s="83"/>
      <c r="AG101" s="83"/>
      <c r="AH101" s="83"/>
      <c r="AI101" s="83"/>
      <c r="AJ101" s="83"/>
      <c r="AK101" s="83"/>
      <c r="AL101" s="83"/>
      <c r="AM101" s="83"/>
      <c r="AN101" s="83"/>
      <c r="AO101" s="83"/>
      <c r="AP101" s="83"/>
      <c r="AQ101" s="83"/>
      <c r="AR101" s="83"/>
      <c r="AS101" s="83"/>
      <c r="AT101" s="83"/>
      <c r="AU101" s="83"/>
      <c r="AV101" s="83"/>
      <c r="AW101" s="83"/>
      <c r="AX101" s="83"/>
      <c r="AY101" s="83"/>
      <c r="AZ101" s="83"/>
      <c r="BA101" s="83"/>
      <c r="BB101" s="83"/>
      <c r="BC101" s="83"/>
      <c r="BD101" s="83"/>
      <c r="BE101" s="83"/>
      <c r="BF101" s="83"/>
      <c r="BG101" s="83"/>
      <c r="BH101" s="83"/>
    </row>
    <row r="102" spans="1:60">
      <c r="A102" s="83"/>
      <c r="B102" s="83"/>
      <c r="C102" s="83"/>
      <c r="D102" s="83"/>
      <c r="E102" s="83"/>
      <c r="F102" s="83"/>
      <c r="G102" s="83"/>
      <c r="H102" s="83"/>
      <c r="I102" s="83"/>
      <c r="J102" s="83"/>
      <c r="K102" s="83"/>
      <c r="L102" s="83"/>
      <c r="M102" s="83"/>
      <c r="N102" s="83"/>
      <c r="O102" s="83"/>
      <c r="P102" s="83"/>
      <c r="Q102" s="83"/>
      <c r="R102" s="83"/>
      <c r="S102" s="83"/>
      <c r="T102" s="83"/>
      <c r="U102" s="83"/>
      <c r="V102" s="83"/>
      <c r="W102" s="83"/>
      <c r="X102" s="83"/>
      <c r="Y102" s="83"/>
      <c r="Z102" s="83"/>
      <c r="AA102" s="83"/>
      <c r="AB102" s="83"/>
      <c r="AC102" s="83"/>
      <c r="AD102" s="83"/>
      <c r="AE102" s="83"/>
      <c r="AF102" s="83"/>
      <c r="AG102" s="83"/>
      <c r="AH102" s="83"/>
      <c r="AI102" s="83"/>
      <c r="AJ102" s="83"/>
      <c r="AK102" s="83"/>
      <c r="AL102" s="83"/>
      <c r="AM102" s="83"/>
      <c r="AN102" s="83"/>
      <c r="AO102" s="83"/>
      <c r="AP102" s="83"/>
      <c r="AQ102" s="83"/>
      <c r="AR102" s="83"/>
      <c r="AS102" s="83"/>
      <c r="AT102" s="83"/>
      <c r="AU102" s="83"/>
      <c r="AV102" s="83"/>
      <c r="AW102" s="83"/>
      <c r="AX102" s="83"/>
      <c r="AY102" s="83"/>
      <c r="AZ102" s="83"/>
      <c r="BA102" s="83"/>
      <c r="BB102" s="83"/>
      <c r="BC102" s="83"/>
      <c r="BD102" s="83"/>
      <c r="BE102" s="83"/>
      <c r="BF102" s="83"/>
      <c r="BG102" s="83"/>
      <c r="BH102" s="83"/>
    </row>
    <row r="103" spans="1:60">
      <c r="A103" s="83"/>
      <c r="B103" s="83"/>
      <c r="C103" s="83"/>
      <c r="D103" s="83"/>
      <c r="E103" s="83"/>
      <c r="F103" s="83"/>
      <c r="G103" s="83"/>
      <c r="H103" s="83"/>
      <c r="I103" s="83"/>
      <c r="J103" s="83"/>
      <c r="K103" s="83"/>
      <c r="L103" s="83"/>
      <c r="M103" s="83"/>
      <c r="N103" s="83"/>
      <c r="O103" s="83"/>
      <c r="P103" s="83"/>
      <c r="Q103" s="83"/>
      <c r="R103" s="83"/>
      <c r="S103" s="83"/>
      <c r="T103" s="83"/>
      <c r="U103" s="83"/>
      <c r="V103" s="83"/>
      <c r="W103" s="83"/>
      <c r="X103" s="83"/>
      <c r="Y103" s="83"/>
      <c r="Z103" s="83"/>
      <c r="AA103" s="83"/>
      <c r="AB103" s="83"/>
      <c r="AC103" s="83"/>
      <c r="AD103" s="83"/>
      <c r="AE103" s="83"/>
      <c r="AF103" s="83"/>
      <c r="AG103" s="83"/>
      <c r="AH103" s="83"/>
      <c r="AI103" s="83"/>
      <c r="AJ103" s="83"/>
      <c r="AK103" s="83"/>
      <c r="AL103" s="83"/>
      <c r="AM103" s="83"/>
      <c r="AN103" s="83"/>
      <c r="AO103" s="83"/>
      <c r="AP103" s="83"/>
      <c r="AQ103" s="83"/>
      <c r="AR103" s="83"/>
      <c r="AS103" s="83"/>
      <c r="AT103" s="83"/>
      <c r="AU103" s="83"/>
      <c r="AV103" s="83"/>
      <c r="AW103" s="83"/>
      <c r="AX103" s="83"/>
      <c r="AY103" s="83"/>
      <c r="AZ103" s="83"/>
      <c r="BA103" s="83"/>
      <c r="BB103" s="83"/>
      <c r="BC103" s="83"/>
      <c r="BD103" s="83"/>
      <c r="BE103" s="83"/>
      <c r="BF103" s="83"/>
      <c r="BG103" s="83"/>
      <c r="BH103" s="83"/>
    </row>
    <row r="104" spans="1:60">
      <c r="A104" s="83"/>
      <c r="B104" s="83"/>
      <c r="C104" s="83"/>
      <c r="D104" s="83"/>
      <c r="E104" s="83"/>
      <c r="F104" s="83"/>
      <c r="G104" s="83"/>
      <c r="H104" s="83"/>
      <c r="I104" s="83"/>
      <c r="J104" s="83"/>
      <c r="K104" s="83"/>
      <c r="L104" s="83"/>
      <c r="M104" s="83"/>
      <c r="N104" s="83"/>
      <c r="O104" s="83"/>
      <c r="P104" s="83"/>
      <c r="Q104" s="83"/>
      <c r="R104" s="83"/>
      <c r="S104" s="83"/>
      <c r="T104" s="83"/>
      <c r="U104" s="83"/>
      <c r="V104" s="83"/>
      <c r="W104" s="83"/>
      <c r="X104" s="83"/>
      <c r="Y104" s="83"/>
      <c r="Z104" s="83"/>
      <c r="AA104" s="83"/>
      <c r="AB104" s="83"/>
      <c r="AC104" s="83"/>
      <c r="AD104" s="83"/>
      <c r="AE104" s="83"/>
      <c r="AF104" s="83"/>
      <c r="AG104" s="83"/>
      <c r="AH104" s="83"/>
      <c r="AI104" s="83"/>
      <c r="AJ104" s="83"/>
      <c r="AK104" s="83"/>
      <c r="AL104" s="83"/>
      <c r="AM104" s="83"/>
      <c r="AN104" s="83"/>
      <c r="AO104" s="83"/>
      <c r="AP104" s="83"/>
      <c r="AQ104" s="83"/>
      <c r="AR104" s="83"/>
      <c r="AS104" s="83"/>
      <c r="AT104" s="83"/>
      <c r="AU104" s="83"/>
      <c r="AV104" s="83"/>
      <c r="AW104" s="83"/>
      <c r="AX104" s="83"/>
      <c r="AY104" s="83"/>
      <c r="AZ104" s="83"/>
      <c r="BA104" s="83"/>
      <c r="BB104" s="83"/>
      <c r="BC104" s="83"/>
      <c r="BD104" s="83"/>
      <c r="BE104" s="83"/>
      <c r="BF104" s="83"/>
      <c r="BG104" s="83"/>
      <c r="BH104" s="83"/>
    </row>
    <row r="105" spans="1:60">
      <c r="A105" s="83"/>
      <c r="B105" s="83"/>
      <c r="C105" s="83"/>
      <c r="D105" s="83"/>
      <c r="E105" s="83"/>
      <c r="F105" s="83"/>
      <c r="G105" s="83"/>
      <c r="H105" s="83"/>
      <c r="I105" s="83"/>
      <c r="J105" s="83"/>
      <c r="K105" s="83"/>
      <c r="L105" s="83"/>
      <c r="M105" s="83"/>
      <c r="N105" s="83"/>
      <c r="O105" s="83"/>
      <c r="P105" s="83"/>
      <c r="Q105" s="83"/>
      <c r="R105" s="83"/>
      <c r="S105" s="83"/>
      <c r="T105" s="83"/>
      <c r="U105" s="83"/>
      <c r="V105" s="83"/>
      <c r="W105" s="83"/>
      <c r="X105" s="83"/>
      <c r="Y105" s="83"/>
      <c r="Z105" s="83"/>
      <c r="AA105" s="83"/>
      <c r="AB105" s="83"/>
      <c r="AC105" s="83"/>
      <c r="AD105" s="83"/>
      <c r="AE105" s="83"/>
      <c r="AF105" s="83"/>
      <c r="AG105" s="83"/>
      <c r="AH105" s="83"/>
      <c r="AI105" s="83"/>
      <c r="AJ105" s="83"/>
      <c r="AK105" s="83"/>
      <c r="AL105" s="83"/>
      <c r="AM105" s="83"/>
      <c r="AN105" s="83"/>
      <c r="AO105" s="83"/>
      <c r="AP105" s="83"/>
      <c r="AQ105" s="83"/>
      <c r="AR105" s="83"/>
      <c r="AS105" s="83"/>
      <c r="AT105" s="83"/>
      <c r="AU105" s="83"/>
      <c r="AV105" s="83"/>
      <c r="AW105" s="83"/>
      <c r="AX105" s="83"/>
      <c r="AY105" s="83"/>
      <c r="AZ105" s="83"/>
      <c r="BA105" s="83"/>
      <c r="BB105" s="83"/>
      <c r="BC105" s="83"/>
      <c r="BD105" s="83"/>
      <c r="BE105" s="83"/>
      <c r="BF105" s="83"/>
      <c r="BG105" s="83"/>
      <c r="BH105" s="83"/>
    </row>
    <row r="106" spans="1:60">
      <c r="A106" s="83"/>
      <c r="B106" s="83"/>
      <c r="C106" s="83"/>
      <c r="D106" s="83"/>
      <c r="E106" s="83"/>
      <c r="F106" s="83"/>
      <c r="G106" s="83"/>
      <c r="H106" s="83"/>
      <c r="I106" s="83"/>
      <c r="J106" s="83"/>
      <c r="K106" s="83"/>
      <c r="L106" s="83"/>
      <c r="M106" s="83"/>
      <c r="N106" s="83"/>
      <c r="O106" s="83"/>
      <c r="P106" s="83"/>
      <c r="Q106" s="83"/>
      <c r="R106" s="83"/>
      <c r="S106" s="83"/>
      <c r="T106" s="83"/>
      <c r="U106" s="83"/>
      <c r="V106" s="83"/>
      <c r="W106" s="83"/>
      <c r="X106" s="83"/>
      <c r="Y106" s="83"/>
      <c r="Z106" s="83"/>
      <c r="AA106" s="83"/>
      <c r="AB106" s="83"/>
      <c r="AC106" s="83"/>
      <c r="AD106" s="83"/>
      <c r="AE106" s="83"/>
      <c r="AF106" s="83"/>
      <c r="AG106" s="83"/>
      <c r="AH106" s="83"/>
      <c r="AI106" s="83"/>
      <c r="AJ106" s="83"/>
      <c r="AK106" s="83"/>
      <c r="AL106" s="83"/>
      <c r="AM106" s="83"/>
      <c r="AN106" s="83"/>
      <c r="AO106" s="83"/>
      <c r="AP106" s="83"/>
      <c r="AQ106" s="83"/>
      <c r="AR106" s="83"/>
      <c r="AS106" s="83"/>
      <c r="AT106" s="83"/>
      <c r="AU106" s="83"/>
      <c r="AV106" s="83"/>
      <c r="AW106" s="83"/>
      <c r="AX106" s="83"/>
      <c r="AY106" s="83"/>
      <c r="AZ106" s="83"/>
      <c r="BA106" s="83"/>
      <c r="BB106" s="83"/>
      <c r="BC106" s="83"/>
      <c r="BD106" s="83"/>
      <c r="BE106" s="83"/>
      <c r="BF106" s="83"/>
      <c r="BG106" s="83"/>
      <c r="BH106" s="83"/>
    </row>
    <row r="107" spans="1:60">
      <c r="A107" s="83"/>
      <c r="B107" s="83"/>
      <c r="C107" s="83"/>
      <c r="D107" s="83"/>
      <c r="E107" s="83"/>
      <c r="F107" s="83"/>
      <c r="G107" s="83"/>
      <c r="H107" s="83"/>
      <c r="I107" s="83"/>
      <c r="J107" s="83"/>
      <c r="K107" s="83"/>
      <c r="L107" s="83"/>
      <c r="M107" s="83"/>
      <c r="N107" s="83"/>
      <c r="O107" s="83"/>
      <c r="P107" s="83"/>
      <c r="Q107" s="83"/>
      <c r="R107" s="83"/>
      <c r="S107" s="83"/>
      <c r="T107" s="83"/>
      <c r="U107" s="83"/>
      <c r="V107" s="83"/>
      <c r="W107" s="83"/>
      <c r="X107" s="83"/>
      <c r="Y107" s="83"/>
      <c r="Z107" s="83"/>
      <c r="AA107" s="83"/>
      <c r="AB107" s="83"/>
      <c r="AC107" s="83"/>
      <c r="AD107" s="83"/>
      <c r="AE107" s="83"/>
      <c r="AF107" s="83"/>
      <c r="AG107" s="83"/>
      <c r="AH107" s="83"/>
      <c r="AI107" s="83"/>
      <c r="AJ107" s="83"/>
      <c r="AK107" s="83"/>
      <c r="AL107" s="83"/>
      <c r="AM107" s="83"/>
      <c r="AN107" s="83"/>
      <c r="AO107" s="83"/>
      <c r="AP107" s="83"/>
      <c r="AQ107" s="83"/>
      <c r="AR107" s="83"/>
      <c r="AS107" s="83"/>
      <c r="AT107" s="83"/>
      <c r="AU107" s="83"/>
      <c r="AV107" s="83"/>
      <c r="AW107" s="83"/>
      <c r="AX107" s="83"/>
      <c r="AY107" s="83"/>
      <c r="AZ107" s="83"/>
      <c r="BA107" s="83"/>
      <c r="BB107" s="83"/>
      <c r="BC107" s="83"/>
      <c r="BD107" s="83"/>
      <c r="BE107" s="83"/>
      <c r="BF107" s="83"/>
      <c r="BG107" s="83"/>
      <c r="BH107" s="83"/>
    </row>
    <row r="108" spans="1:60">
      <c r="A108" s="83"/>
      <c r="B108" s="83"/>
      <c r="C108" s="83"/>
      <c r="D108" s="83"/>
      <c r="E108" s="83"/>
      <c r="F108" s="83"/>
      <c r="G108" s="83"/>
      <c r="H108" s="83"/>
      <c r="I108" s="83"/>
      <c r="J108" s="83"/>
      <c r="K108" s="83"/>
      <c r="L108" s="83"/>
      <c r="M108" s="83"/>
      <c r="N108" s="83"/>
      <c r="O108" s="83"/>
      <c r="P108" s="83"/>
      <c r="Q108" s="83"/>
      <c r="R108" s="83"/>
      <c r="S108" s="83"/>
      <c r="T108" s="83"/>
      <c r="U108" s="83"/>
      <c r="V108" s="83"/>
      <c r="W108" s="83"/>
      <c r="X108" s="83"/>
      <c r="Y108" s="83"/>
      <c r="Z108" s="83"/>
      <c r="AA108" s="83"/>
      <c r="AB108" s="83"/>
      <c r="AC108" s="83"/>
      <c r="AD108" s="83"/>
      <c r="AE108" s="83"/>
      <c r="AF108" s="83"/>
      <c r="AG108" s="83"/>
      <c r="AH108" s="83"/>
      <c r="AI108" s="83"/>
      <c r="AJ108" s="83"/>
      <c r="AK108" s="83"/>
      <c r="AL108" s="83"/>
      <c r="AM108" s="83"/>
      <c r="AN108" s="83"/>
      <c r="AO108" s="83"/>
      <c r="AP108" s="83"/>
      <c r="AQ108" s="83"/>
      <c r="AR108" s="83"/>
      <c r="AS108" s="83"/>
      <c r="AT108" s="83"/>
      <c r="AU108" s="83"/>
      <c r="AV108" s="83"/>
      <c r="AW108" s="83"/>
      <c r="AX108" s="83"/>
      <c r="AY108" s="83"/>
      <c r="AZ108" s="83"/>
      <c r="BA108" s="83"/>
      <c r="BB108" s="83"/>
      <c r="BC108" s="83"/>
      <c r="BD108" s="83"/>
      <c r="BE108" s="83"/>
      <c r="BF108" s="83"/>
      <c r="BG108" s="83"/>
      <c r="BH108" s="83"/>
    </row>
    <row r="109" spans="1:60">
      <c r="A109" s="83"/>
      <c r="B109" s="83"/>
      <c r="C109" s="83"/>
      <c r="D109" s="83"/>
      <c r="E109" s="83"/>
      <c r="F109" s="83"/>
      <c r="G109" s="83"/>
      <c r="H109" s="83"/>
      <c r="I109" s="83"/>
      <c r="J109" s="83"/>
      <c r="K109" s="83"/>
      <c r="L109" s="83"/>
      <c r="M109" s="83"/>
      <c r="N109" s="83"/>
      <c r="O109" s="83"/>
      <c r="P109" s="83"/>
      <c r="Q109" s="83"/>
      <c r="R109" s="83"/>
      <c r="S109" s="83"/>
      <c r="T109" s="83"/>
      <c r="U109" s="83"/>
      <c r="V109" s="83"/>
      <c r="W109" s="83"/>
      <c r="X109" s="83"/>
      <c r="Y109" s="83"/>
      <c r="Z109" s="83"/>
      <c r="AA109" s="83"/>
      <c r="AB109" s="83"/>
      <c r="AC109" s="83"/>
      <c r="AD109" s="83"/>
      <c r="AE109" s="83"/>
      <c r="AF109" s="83"/>
      <c r="AG109" s="83"/>
      <c r="AH109" s="83"/>
      <c r="AI109" s="83"/>
      <c r="AJ109" s="83"/>
      <c r="AK109" s="83"/>
      <c r="AL109" s="83"/>
      <c r="AM109" s="83"/>
      <c r="AN109" s="83"/>
      <c r="AO109" s="83"/>
      <c r="AP109" s="83"/>
      <c r="AQ109" s="83"/>
      <c r="AR109" s="83"/>
      <c r="AS109" s="83"/>
      <c r="AT109" s="83"/>
      <c r="AU109" s="83"/>
      <c r="AV109" s="83"/>
      <c r="AW109" s="83"/>
      <c r="AX109" s="83"/>
      <c r="AY109" s="83"/>
      <c r="AZ109" s="83"/>
      <c r="BA109" s="83"/>
      <c r="BB109" s="83"/>
      <c r="BC109" s="83"/>
      <c r="BD109" s="83"/>
      <c r="BE109" s="83"/>
      <c r="BF109" s="83"/>
      <c r="BG109" s="83"/>
      <c r="BH109" s="83"/>
    </row>
    <row r="110" spans="1:60">
      <c r="A110" s="83"/>
      <c r="B110" s="83"/>
      <c r="C110" s="83"/>
      <c r="D110" s="83"/>
      <c r="E110" s="83"/>
      <c r="F110" s="83"/>
      <c r="G110" s="83"/>
      <c r="H110" s="83"/>
      <c r="I110" s="83"/>
      <c r="J110" s="83"/>
      <c r="K110" s="83"/>
      <c r="L110" s="83"/>
      <c r="M110" s="83"/>
      <c r="N110" s="83"/>
      <c r="O110" s="83"/>
      <c r="P110" s="83"/>
      <c r="Q110" s="83"/>
      <c r="R110" s="83"/>
      <c r="S110" s="83"/>
      <c r="T110" s="83"/>
      <c r="U110" s="83"/>
      <c r="V110" s="83"/>
      <c r="W110" s="83"/>
      <c r="X110" s="83"/>
      <c r="Y110" s="83"/>
      <c r="Z110" s="83"/>
      <c r="AA110" s="83"/>
      <c r="AB110" s="83"/>
      <c r="AC110" s="83"/>
      <c r="AD110" s="83"/>
      <c r="AE110" s="83"/>
      <c r="AF110" s="83"/>
      <c r="AG110" s="83"/>
      <c r="AH110" s="83"/>
      <c r="AI110" s="83"/>
      <c r="AJ110" s="83"/>
      <c r="AK110" s="83"/>
      <c r="AL110" s="83"/>
      <c r="AM110" s="83"/>
      <c r="AN110" s="83"/>
      <c r="AO110" s="83"/>
      <c r="AP110" s="83"/>
      <c r="AQ110" s="83"/>
      <c r="AR110" s="83"/>
      <c r="AS110" s="83"/>
      <c r="AT110" s="83"/>
      <c r="AU110" s="83"/>
      <c r="AV110" s="83"/>
      <c r="AW110" s="83"/>
      <c r="AX110" s="83"/>
      <c r="AY110" s="83"/>
      <c r="AZ110" s="83"/>
      <c r="BA110" s="83"/>
      <c r="BB110" s="83"/>
      <c r="BC110" s="83"/>
      <c r="BD110" s="83"/>
      <c r="BE110" s="83"/>
      <c r="BF110" s="83"/>
      <c r="BG110" s="83"/>
      <c r="BH110" s="83"/>
    </row>
    <row r="111" spans="1:60">
      <c r="A111" s="83"/>
      <c r="B111" s="83"/>
      <c r="C111" s="83"/>
      <c r="D111" s="83"/>
      <c r="E111" s="83"/>
      <c r="F111" s="83"/>
      <c r="G111" s="83"/>
      <c r="H111" s="83"/>
      <c r="I111" s="83"/>
      <c r="J111" s="83"/>
      <c r="K111" s="83"/>
      <c r="L111" s="83"/>
      <c r="M111" s="83"/>
      <c r="N111" s="83"/>
      <c r="O111" s="83"/>
      <c r="P111" s="83"/>
      <c r="Q111" s="83"/>
      <c r="R111" s="83"/>
      <c r="S111" s="83"/>
      <c r="T111" s="83"/>
      <c r="U111" s="83"/>
      <c r="V111" s="83"/>
      <c r="W111" s="83"/>
      <c r="X111" s="83"/>
      <c r="Y111" s="83"/>
      <c r="Z111" s="83"/>
      <c r="AA111" s="83"/>
      <c r="AB111" s="83"/>
      <c r="AC111" s="83"/>
      <c r="AD111" s="83"/>
      <c r="AE111" s="83"/>
      <c r="AF111" s="83"/>
      <c r="AG111" s="83"/>
      <c r="AH111" s="83"/>
      <c r="AI111" s="83"/>
      <c r="AJ111" s="83"/>
      <c r="AK111" s="83"/>
      <c r="AL111" s="83"/>
      <c r="AM111" s="83"/>
      <c r="AN111" s="83"/>
      <c r="AO111" s="83"/>
      <c r="AP111" s="83"/>
      <c r="AQ111" s="83"/>
      <c r="AR111" s="83"/>
      <c r="AS111" s="83"/>
      <c r="AT111" s="83"/>
      <c r="AU111" s="83"/>
      <c r="AV111" s="83"/>
      <c r="AW111" s="83"/>
      <c r="AX111" s="83"/>
      <c r="AY111" s="83"/>
      <c r="AZ111" s="83"/>
      <c r="BA111" s="83"/>
      <c r="BB111" s="83"/>
      <c r="BC111" s="83"/>
      <c r="BD111" s="83"/>
      <c r="BE111" s="83"/>
      <c r="BF111" s="83"/>
      <c r="BG111" s="83"/>
      <c r="BH111" s="83"/>
    </row>
    <row r="112" spans="1:60">
      <c r="A112" s="83"/>
      <c r="B112" s="83"/>
      <c r="C112" s="83"/>
      <c r="D112" s="83"/>
      <c r="E112" s="83"/>
      <c r="F112" s="83"/>
      <c r="G112" s="83"/>
      <c r="H112" s="83"/>
      <c r="I112" s="83"/>
      <c r="J112" s="83"/>
      <c r="K112" s="83"/>
      <c r="L112" s="83"/>
      <c r="M112" s="83"/>
      <c r="N112" s="83"/>
      <c r="O112" s="83"/>
      <c r="P112" s="83"/>
      <c r="Q112" s="83"/>
      <c r="R112" s="83"/>
      <c r="S112" s="83"/>
      <c r="T112" s="83"/>
      <c r="U112" s="83"/>
      <c r="V112" s="83"/>
      <c r="W112" s="83"/>
      <c r="X112" s="83"/>
      <c r="Y112" s="83"/>
      <c r="Z112" s="83"/>
      <c r="AA112" s="83"/>
      <c r="AB112" s="83"/>
      <c r="AC112" s="83"/>
      <c r="AD112" s="83"/>
      <c r="AE112" s="83"/>
      <c r="AF112" s="83"/>
      <c r="AG112" s="83"/>
      <c r="AH112" s="83"/>
      <c r="AI112" s="83"/>
      <c r="AJ112" s="83"/>
      <c r="AK112" s="83"/>
      <c r="AL112" s="83"/>
      <c r="AM112" s="83"/>
      <c r="AN112" s="83"/>
      <c r="AO112" s="83"/>
      <c r="AP112" s="83"/>
      <c r="AQ112" s="83"/>
      <c r="AR112" s="83"/>
      <c r="AS112" s="83"/>
      <c r="AT112" s="83"/>
      <c r="AU112" s="83"/>
      <c r="AV112" s="83"/>
      <c r="AW112" s="83"/>
      <c r="AX112" s="83"/>
      <c r="AY112" s="83"/>
      <c r="AZ112" s="83"/>
      <c r="BA112" s="83"/>
      <c r="BB112" s="83"/>
      <c r="BC112" s="83"/>
      <c r="BD112" s="83"/>
      <c r="BE112" s="83"/>
      <c r="BF112" s="83"/>
      <c r="BG112" s="83"/>
      <c r="BH112" s="83"/>
    </row>
    <row r="113" spans="1:60">
      <c r="A113" s="83"/>
      <c r="B113" s="83"/>
      <c r="C113" s="83"/>
      <c r="D113" s="83"/>
      <c r="E113" s="83"/>
      <c r="F113" s="83"/>
      <c r="G113" s="83"/>
      <c r="H113" s="83"/>
      <c r="I113" s="83"/>
      <c r="J113" s="83"/>
      <c r="K113" s="83"/>
      <c r="L113" s="83"/>
      <c r="M113" s="83"/>
      <c r="N113" s="83"/>
      <c r="O113" s="83"/>
      <c r="P113" s="83"/>
      <c r="Q113" s="83"/>
      <c r="R113" s="83"/>
      <c r="S113" s="83"/>
      <c r="T113" s="83"/>
      <c r="U113" s="83"/>
      <c r="V113" s="83"/>
      <c r="W113" s="83"/>
      <c r="X113" s="83"/>
      <c r="Y113" s="83"/>
      <c r="Z113" s="83"/>
      <c r="AA113" s="83"/>
      <c r="AB113" s="83"/>
      <c r="AC113" s="83"/>
      <c r="AD113" s="83"/>
      <c r="AE113" s="83"/>
      <c r="AF113" s="83"/>
      <c r="AG113" s="83"/>
      <c r="AH113" s="83"/>
      <c r="AI113" s="83"/>
      <c r="AJ113" s="83"/>
      <c r="AK113" s="83"/>
      <c r="AL113" s="83"/>
      <c r="AM113" s="83"/>
      <c r="AN113" s="83"/>
      <c r="AO113" s="83"/>
      <c r="AP113" s="83"/>
      <c r="AQ113" s="83"/>
      <c r="AR113" s="83"/>
      <c r="AS113" s="83"/>
      <c r="AT113" s="83"/>
      <c r="AU113" s="83"/>
      <c r="AV113" s="83"/>
      <c r="AW113" s="83"/>
      <c r="AX113" s="83"/>
      <c r="AY113" s="83"/>
      <c r="AZ113" s="83"/>
      <c r="BA113" s="83"/>
      <c r="BB113" s="83"/>
      <c r="BC113" s="83"/>
      <c r="BD113" s="83"/>
      <c r="BE113" s="83"/>
      <c r="BF113" s="83"/>
      <c r="BG113" s="83"/>
      <c r="BH113" s="83"/>
    </row>
    <row r="114" spans="1:60">
      <c r="A114" s="83"/>
      <c r="B114" s="83"/>
      <c r="C114" s="83"/>
      <c r="D114" s="83"/>
      <c r="E114" s="83"/>
      <c r="F114" s="83"/>
      <c r="G114" s="83"/>
      <c r="H114" s="83"/>
      <c r="I114" s="83"/>
      <c r="J114" s="83"/>
      <c r="K114" s="83"/>
      <c r="L114" s="83"/>
      <c r="M114" s="83"/>
      <c r="N114" s="83"/>
      <c r="O114" s="83"/>
      <c r="P114" s="83"/>
      <c r="Q114" s="83"/>
      <c r="R114" s="83"/>
      <c r="S114" s="83"/>
      <c r="T114" s="83"/>
      <c r="U114" s="83"/>
      <c r="V114" s="83"/>
      <c r="W114" s="83"/>
      <c r="X114" s="83"/>
      <c r="Y114" s="83"/>
      <c r="Z114" s="83"/>
      <c r="AA114" s="83"/>
      <c r="AB114" s="83"/>
      <c r="AC114" s="83"/>
      <c r="AD114" s="83"/>
      <c r="AE114" s="83"/>
      <c r="AF114" s="83"/>
      <c r="AG114" s="83"/>
      <c r="AH114" s="83"/>
      <c r="AI114" s="83"/>
      <c r="AJ114" s="83"/>
      <c r="AK114" s="83"/>
      <c r="AL114" s="83"/>
      <c r="AM114" s="83"/>
      <c r="AN114" s="83"/>
      <c r="AO114" s="83"/>
      <c r="AP114" s="83"/>
      <c r="AQ114" s="83"/>
      <c r="AR114" s="83"/>
      <c r="AS114" s="83"/>
      <c r="AT114" s="83"/>
      <c r="AU114" s="83"/>
      <c r="AV114" s="83"/>
      <c r="AW114" s="83"/>
      <c r="AX114" s="83"/>
      <c r="AY114" s="83"/>
      <c r="AZ114" s="83"/>
      <c r="BA114" s="83"/>
      <c r="BB114" s="83"/>
      <c r="BC114" s="83"/>
      <c r="BD114" s="83"/>
      <c r="BE114" s="83"/>
      <c r="BF114" s="83"/>
      <c r="BG114" s="83"/>
      <c r="BH114" s="83"/>
    </row>
    <row r="115" spans="1:60">
      <c r="A115" s="83"/>
      <c r="B115" s="83"/>
      <c r="C115" s="83"/>
      <c r="D115" s="83"/>
      <c r="E115" s="83"/>
      <c r="F115" s="83"/>
      <c r="G115" s="83"/>
      <c r="H115" s="83"/>
      <c r="I115" s="83"/>
      <c r="J115" s="83"/>
      <c r="K115" s="83"/>
      <c r="L115" s="83"/>
      <c r="M115" s="83"/>
      <c r="N115" s="83"/>
      <c r="O115" s="83"/>
      <c r="P115" s="83"/>
      <c r="Q115" s="83"/>
      <c r="R115" s="83"/>
      <c r="S115" s="83"/>
      <c r="T115" s="83"/>
      <c r="U115" s="83"/>
      <c r="V115" s="83"/>
      <c r="W115" s="83"/>
      <c r="X115" s="83"/>
      <c r="Y115" s="83"/>
      <c r="Z115" s="83"/>
      <c r="AA115" s="83"/>
      <c r="AB115" s="83"/>
      <c r="AC115" s="83"/>
      <c r="AD115" s="83"/>
      <c r="AE115" s="83"/>
      <c r="AF115" s="83"/>
      <c r="AG115" s="83"/>
      <c r="AH115" s="83"/>
      <c r="AI115" s="83"/>
      <c r="AJ115" s="83"/>
      <c r="AK115" s="83"/>
      <c r="AL115" s="83"/>
      <c r="AM115" s="83"/>
      <c r="AN115" s="83"/>
      <c r="AO115" s="83"/>
      <c r="AP115" s="83"/>
      <c r="AQ115" s="83"/>
      <c r="AR115" s="83"/>
      <c r="AS115" s="83"/>
      <c r="AT115" s="83"/>
      <c r="AU115" s="83"/>
      <c r="AV115" s="83"/>
      <c r="AW115" s="83"/>
      <c r="AX115" s="83"/>
      <c r="AY115" s="83"/>
      <c r="AZ115" s="83"/>
      <c r="BA115" s="83"/>
      <c r="BB115" s="83"/>
      <c r="BC115" s="83"/>
      <c r="BD115" s="83"/>
      <c r="BE115" s="83"/>
      <c r="BF115" s="83"/>
      <c r="BG115" s="83"/>
      <c r="BH115" s="83"/>
    </row>
    <row r="116" spans="1:60">
      <c r="A116" s="83"/>
      <c r="B116" s="83"/>
      <c r="C116" s="83"/>
      <c r="D116" s="83"/>
      <c r="E116" s="83"/>
      <c r="F116" s="83"/>
      <c r="G116" s="83"/>
      <c r="H116" s="83"/>
      <c r="I116" s="83"/>
      <c r="J116" s="83"/>
      <c r="K116" s="83"/>
      <c r="L116" s="83"/>
      <c r="M116" s="83"/>
      <c r="N116" s="83"/>
      <c r="O116" s="83"/>
      <c r="P116" s="83"/>
      <c r="Q116" s="83"/>
      <c r="R116" s="83"/>
      <c r="S116" s="83"/>
      <c r="T116" s="83"/>
      <c r="U116" s="83"/>
      <c r="V116" s="83"/>
      <c r="W116" s="83"/>
      <c r="X116" s="83"/>
      <c r="Y116" s="83"/>
      <c r="Z116" s="83"/>
      <c r="AA116" s="83"/>
      <c r="AB116" s="83"/>
      <c r="AC116" s="83"/>
      <c r="AD116" s="83"/>
      <c r="AE116" s="83"/>
      <c r="AF116" s="83"/>
      <c r="AG116" s="83"/>
      <c r="AH116" s="83"/>
      <c r="AI116" s="83"/>
      <c r="AJ116" s="83"/>
      <c r="AK116" s="83"/>
      <c r="AL116" s="83"/>
      <c r="AM116" s="83"/>
      <c r="AN116" s="83"/>
      <c r="AO116" s="83"/>
      <c r="AP116" s="83"/>
      <c r="AQ116" s="83"/>
      <c r="AR116" s="83"/>
      <c r="AS116" s="83"/>
      <c r="AT116" s="83"/>
      <c r="AU116" s="83"/>
      <c r="AV116" s="83"/>
      <c r="AW116" s="83"/>
      <c r="AX116" s="83"/>
      <c r="AY116" s="83"/>
      <c r="AZ116" s="83"/>
      <c r="BA116" s="83"/>
      <c r="BB116" s="83"/>
      <c r="BC116" s="83"/>
      <c r="BD116" s="83"/>
      <c r="BE116" s="83"/>
      <c r="BF116" s="83"/>
      <c r="BG116" s="83"/>
      <c r="BH116" s="83"/>
    </row>
    <row r="117" spans="1:60">
      <c r="A117" s="83"/>
      <c r="B117" s="83"/>
      <c r="C117" s="83"/>
      <c r="D117" s="83"/>
      <c r="E117" s="83"/>
      <c r="F117" s="83"/>
      <c r="G117" s="83"/>
      <c r="H117" s="83"/>
      <c r="I117" s="83"/>
      <c r="J117" s="83"/>
      <c r="K117" s="83"/>
      <c r="L117" s="83"/>
      <c r="M117" s="83"/>
      <c r="N117" s="83"/>
      <c r="O117" s="83"/>
      <c r="P117" s="83"/>
      <c r="Q117" s="83"/>
      <c r="R117" s="83"/>
      <c r="S117" s="83"/>
      <c r="T117" s="83"/>
      <c r="U117" s="83"/>
      <c r="V117" s="83"/>
      <c r="W117" s="83"/>
      <c r="X117" s="83"/>
      <c r="Y117" s="83"/>
      <c r="Z117" s="83"/>
      <c r="AA117" s="83"/>
      <c r="AB117" s="83"/>
      <c r="AC117" s="83"/>
      <c r="AD117" s="83"/>
      <c r="AE117" s="83"/>
      <c r="AF117" s="83"/>
      <c r="AG117" s="83"/>
      <c r="AH117" s="83"/>
      <c r="AI117" s="83"/>
      <c r="AJ117" s="83"/>
      <c r="AK117" s="83"/>
      <c r="AL117" s="83"/>
      <c r="AM117" s="83"/>
      <c r="AN117" s="83"/>
      <c r="AO117" s="83"/>
      <c r="AP117" s="83"/>
      <c r="AQ117" s="83"/>
      <c r="AR117" s="83"/>
      <c r="AS117" s="83"/>
      <c r="AT117" s="83"/>
      <c r="AU117" s="83"/>
      <c r="AV117" s="83"/>
      <c r="AW117" s="83"/>
      <c r="AX117" s="83"/>
      <c r="AY117" s="83"/>
      <c r="AZ117" s="83"/>
      <c r="BA117" s="83"/>
      <c r="BB117" s="83"/>
      <c r="BC117" s="83"/>
      <c r="BD117" s="83"/>
      <c r="BE117" s="83"/>
      <c r="BF117" s="83"/>
      <c r="BG117" s="83"/>
      <c r="BH117" s="83"/>
    </row>
    <row r="118" spans="1:60">
      <c r="A118" s="83"/>
      <c r="B118" s="83"/>
      <c r="C118" s="83"/>
      <c r="D118" s="83"/>
      <c r="E118" s="83"/>
      <c r="F118" s="83"/>
      <c r="G118" s="83"/>
      <c r="H118" s="83"/>
      <c r="I118" s="83"/>
      <c r="J118" s="83"/>
      <c r="K118" s="83"/>
      <c r="L118" s="83"/>
      <c r="M118" s="83"/>
      <c r="N118" s="83"/>
      <c r="O118" s="83"/>
      <c r="P118" s="83"/>
      <c r="Q118" s="83"/>
      <c r="R118" s="83"/>
      <c r="S118" s="83"/>
      <c r="T118" s="83"/>
      <c r="U118" s="83"/>
      <c r="V118" s="83"/>
      <c r="W118" s="83"/>
      <c r="X118" s="83"/>
      <c r="Y118" s="83"/>
      <c r="Z118" s="83"/>
      <c r="AA118" s="83"/>
      <c r="AB118" s="83"/>
      <c r="AC118" s="83"/>
      <c r="AD118" s="83"/>
      <c r="AE118" s="83"/>
      <c r="AF118" s="83"/>
      <c r="AG118" s="83"/>
      <c r="AH118" s="83"/>
      <c r="AI118" s="83"/>
      <c r="AJ118" s="83"/>
      <c r="AK118" s="83"/>
      <c r="AL118" s="83"/>
      <c r="AM118" s="83"/>
      <c r="AN118" s="83"/>
      <c r="AO118" s="83"/>
      <c r="AP118" s="83"/>
      <c r="AQ118" s="83"/>
      <c r="AR118" s="83"/>
      <c r="AS118" s="83"/>
      <c r="AT118" s="83"/>
      <c r="AU118" s="83"/>
      <c r="AV118" s="83"/>
      <c r="AW118" s="83"/>
      <c r="AX118" s="83"/>
      <c r="AY118" s="83"/>
      <c r="AZ118" s="83"/>
      <c r="BA118" s="83"/>
      <c r="BB118" s="83"/>
      <c r="BC118" s="83"/>
      <c r="BD118" s="83"/>
      <c r="BE118" s="83"/>
      <c r="BF118" s="83"/>
      <c r="BG118" s="83"/>
      <c r="BH118" s="83"/>
    </row>
    <row r="119" spans="1:60">
      <c r="A119" s="83"/>
      <c r="B119" s="83"/>
      <c r="C119" s="83"/>
      <c r="D119" s="83"/>
      <c r="E119" s="83"/>
      <c r="F119" s="83"/>
      <c r="G119" s="83"/>
      <c r="H119" s="83"/>
      <c r="I119" s="83"/>
      <c r="J119" s="83"/>
      <c r="K119" s="83"/>
      <c r="L119" s="83"/>
      <c r="M119" s="83"/>
      <c r="N119" s="83"/>
      <c r="O119" s="83"/>
      <c r="P119" s="83"/>
      <c r="Q119" s="83"/>
      <c r="R119" s="83"/>
      <c r="S119" s="83"/>
      <c r="T119" s="83"/>
      <c r="U119" s="83"/>
      <c r="V119" s="83"/>
      <c r="W119" s="83"/>
      <c r="X119" s="83"/>
      <c r="Y119" s="83"/>
      <c r="Z119" s="83"/>
      <c r="AA119" s="83"/>
      <c r="AB119" s="83"/>
      <c r="AC119" s="83"/>
      <c r="AD119" s="83"/>
      <c r="AE119" s="83"/>
      <c r="AF119" s="83"/>
      <c r="AG119" s="83"/>
      <c r="AH119" s="83"/>
      <c r="AI119" s="83"/>
      <c r="AJ119" s="83"/>
      <c r="AK119" s="83"/>
      <c r="AL119" s="83"/>
      <c r="AM119" s="83"/>
      <c r="AN119" s="83"/>
      <c r="AO119" s="83"/>
      <c r="AP119" s="83"/>
      <c r="AQ119" s="83"/>
      <c r="AR119" s="83"/>
      <c r="AS119" s="83"/>
      <c r="AT119" s="83"/>
      <c r="AU119" s="83"/>
      <c r="AV119" s="83"/>
      <c r="AW119" s="83"/>
      <c r="AX119" s="83"/>
      <c r="AY119" s="83"/>
      <c r="AZ119" s="83"/>
      <c r="BA119" s="83"/>
      <c r="BB119" s="83"/>
      <c r="BC119" s="83"/>
      <c r="BD119" s="83"/>
      <c r="BE119" s="83"/>
      <c r="BF119" s="83"/>
      <c r="BG119" s="83"/>
      <c r="BH119" s="83"/>
    </row>
    <row r="120" spans="1:60">
      <c r="A120" s="83"/>
      <c r="B120" s="83"/>
      <c r="C120" s="83"/>
      <c r="D120" s="83"/>
      <c r="E120" s="83"/>
      <c r="F120" s="83"/>
      <c r="G120" s="83"/>
      <c r="H120" s="83"/>
      <c r="I120" s="83"/>
      <c r="J120" s="83"/>
      <c r="K120" s="83"/>
      <c r="L120" s="83"/>
      <c r="M120" s="83"/>
      <c r="N120" s="83"/>
      <c r="O120" s="83"/>
      <c r="P120" s="83"/>
      <c r="Q120" s="83"/>
      <c r="R120" s="83"/>
      <c r="S120" s="83"/>
      <c r="T120" s="83"/>
      <c r="U120" s="83"/>
      <c r="V120" s="83"/>
      <c r="W120" s="83"/>
      <c r="X120" s="83"/>
      <c r="Y120" s="83"/>
      <c r="Z120" s="83"/>
      <c r="AA120" s="83"/>
      <c r="AB120" s="83"/>
      <c r="AC120" s="83"/>
      <c r="AD120" s="83"/>
      <c r="AE120" s="83"/>
      <c r="AF120" s="83"/>
      <c r="AG120" s="83"/>
      <c r="AH120" s="83"/>
      <c r="AI120" s="83"/>
      <c r="AJ120" s="83"/>
      <c r="AK120" s="83"/>
      <c r="AL120" s="83"/>
      <c r="AM120" s="83"/>
      <c r="AN120" s="83"/>
      <c r="AO120" s="83"/>
      <c r="AP120" s="83"/>
      <c r="AQ120" s="83"/>
      <c r="AR120" s="83"/>
      <c r="AS120" s="83"/>
      <c r="AT120" s="83"/>
      <c r="AU120" s="83"/>
      <c r="AV120" s="83"/>
      <c r="AW120" s="83"/>
      <c r="AX120" s="83"/>
      <c r="AY120" s="83"/>
      <c r="AZ120" s="83"/>
      <c r="BA120" s="83"/>
      <c r="BB120" s="83"/>
      <c r="BC120" s="83"/>
      <c r="BD120" s="83"/>
      <c r="BE120" s="83"/>
      <c r="BF120" s="83"/>
      <c r="BG120" s="83"/>
      <c r="BH120" s="83"/>
    </row>
    <row r="121" spans="1:60">
      <c r="A121" s="83"/>
      <c r="B121" s="83"/>
      <c r="C121" s="83"/>
      <c r="D121" s="83"/>
      <c r="E121" s="83"/>
      <c r="F121" s="83"/>
      <c r="G121" s="83"/>
      <c r="H121" s="83"/>
      <c r="I121" s="83"/>
      <c r="J121" s="83"/>
      <c r="K121" s="83"/>
      <c r="L121" s="83"/>
      <c r="M121" s="83"/>
      <c r="N121" s="83"/>
      <c r="O121" s="83"/>
      <c r="P121" s="83"/>
      <c r="Q121" s="83"/>
      <c r="R121" s="83"/>
      <c r="S121" s="83"/>
      <c r="T121" s="83"/>
      <c r="U121" s="83"/>
      <c r="V121" s="83"/>
      <c r="W121" s="83"/>
      <c r="X121" s="83"/>
      <c r="Y121" s="83"/>
      <c r="Z121" s="83"/>
      <c r="AA121" s="83"/>
      <c r="AB121" s="83"/>
      <c r="AC121" s="83"/>
      <c r="AD121" s="83"/>
      <c r="AE121" s="83"/>
      <c r="AF121" s="83"/>
      <c r="AG121" s="83"/>
      <c r="AH121" s="83"/>
      <c r="AI121" s="83"/>
      <c r="AJ121" s="83"/>
      <c r="AK121" s="83"/>
      <c r="AL121" s="83"/>
      <c r="AM121" s="83"/>
      <c r="AN121" s="83"/>
      <c r="AO121" s="83"/>
      <c r="AP121" s="83"/>
      <c r="AQ121" s="83"/>
      <c r="AR121" s="83"/>
      <c r="AS121" s="83"/>
      <c r="AT121" s="83"/>
      <c r="AU121" s="83"/>
      <c r="AV121" s="83"/>
      <c r="AW121" s="83"/>
      <c r="AX121" s="83"/>
      <c r="AY121" s="83"/>
      <c r="AZ121" s="83"/>
      <c r="BA121" s="83"/>
      <c r="BB121" s="83"/>
      <c r="BC121" s="83"/>
      <c r="BD121" s="83"/>
      <c r="BE121" s="83"/>
      <c r="BF121" s="83"/>
      <c r="BG121" s="83"/>
      <c r="BH121" s="83"/>
    </row>
    <row r="122" spans="1:60">
      <c r="A122" s="83"/>
      <c r="B122" s="83"/>
      <c r="C122" s="83"/>
      <c r="D122" s="83"/>
      <c r="E122" s="83"/>
      <c r="F122" s="83"/>
      <c r="G122" s="83"/>
      <c r="H122" s="83"/>
      <c r="I122" s="83"/>
      <c r="J122" s="83"/>
      <c r="K122" s="83"/>
      <c r="L122" s="83"/>
      <c r="M122" s="83"/>
      <c r="N122" s="83"/>
      <c r="O122" s="83"/>
      <c r="P122" s="83"/>
      <c r="Q122" s="83"/>
      <c r="R122" s="83"/>
      <c r="S122" s="83"/>
      <c r="T122" s="83"/>
      <c r="U122" s="83"/>
      <c r="V122" s="83"/>
      <c r="W122" s="83"/>
      <c r="X122" s="83"/>
      <c r="Y122" s="83"/>
      <c r="Z122" s="83"/>
      <c r="AA122" s="83"/>
      <c r="AB122" s="83"/>
      <c r="AC122" s="83"/>
      <c r="AD122" s="83"/>
      <c r="AE122" s="83"/>
      <c r="AF122" s="83"/>
      <c r="AG122" s="83"/>
      <c r="AH122" s="83"/>
      <c r="AI122" s="83"/>
      <c r="AJ122" s="83"/>
      <c r="AK122" s="83"/>
      <c r="AL122" s="83"/>
      <c r="AM122" s="83"/>
      <c r="AN122" s="83"/>
      <c r="AO122" s="83"/>
      <c r="AP122" s="83"/>
      <c r="AQ122" s="83"/>
      <c r="AR122" s="83"/>
      <c r="AS122" s="83"/>
      <c r="AT122" s="83"/>
      <c r="AU122" s="83"/>
      <c r="AV122" s="83"/>
      <c r="AW122" s="83"/>
      <c r="AX122" s="83"/>
      <c r="AY122" s="83"/>
      <c r="AZ122" s="83"/>
      <c r="BA122" s="83"/>
      <c r="BB122" s="83"/>
      <c r="BC122" s="83"/>
      <c r="BD122" s="83"/>
      <c r="BE122" s="83"/>
      <c r="BF122" s="83"/>
      <c r="BG122" s="83"/>
      <c r="BH122" s="83"/>
    </row>
    <row r="123" spans="1:60">
      <c r="A123" s="83"/>
      <c r="B123" s="83"/>
      <c r="C123" s="83"/>
      <c r="D123" s="83"/>
      <c r="E123" s="83"/>
      <c r="F123" s="83"/>
      <c r="G123" s="83"/>
      <c r="H123" s="83"/>
      <c r="I123" s="83"/>
      <c r="J123" s="83"/>
      <c r="K123" s="83"/>
      <c r="L123" s="83"/>
      <c r="M123" s="83"/>
      <c r="N123" s="83"/>
      <c r="O123" s="83"/>
      <c r="P123" s="83"/>
      <c r="Q123" s="83"/>
      <c r="R123" s="83"/>
      <c r="S123" s="83"/>
      <c r="T123" s="83"/>
      <c r="U123" s="83"/>
      <c r="V123" s="83"/>
      <c r="W123" s="83"/>
      <c r="X123" s="83"/>
      <c r="Y123" s="83"/>
      <c r="Z123" s="83"/>
      <c r="AA123" s="83"/>
      <c r="AB123" s="83"/>
      <c r="AC123" s="83"/>
      <c r="AD123" s="83"/>
      <c r="AE123" s="83"/>
      <c r="AF123" s="83"/>
      <c r="AG123" s="83"/>
      <c r="AH123" s="83"/>
      <c r="AI123" s="83"/>
      <c r="AJ123" s="83"/>
      <c r="AK123" s="83"/>
      <c r="AL123" s="83"/>
      <c r="AM123" s="83"/>
      <c r="AN123" s="83"/>
      <c r="AO123" s="83"/>
      <c r="AP123" s="83"/>
      <c r="AQ123" s="83"/>
      <c r="AR123" s="83"/>
      <c r="AS123" s="83"/>
      <c r="AT123" s="83"/>
      <c r="AU123" s="83"/>
      <c r="AV123" s="83"/>
      <c r="AW123" s="83"/>
      <c r="AX123" s="83"/>
      <c r="AY123" s="83"/>
      <c r="AZ123" s="83"/>
      <c r="BA123" s="83"/>
      <c r="BB123" s="83"/>
      <c r="BC123" s="83"/>
      <c r="BD123" s="83"/>
      <c r="BE123" s="83"/>
      <c r="BF123" s="83"/>
      <c r="BG123" s="83"/>
      <c r="BH123" s="83"/>
    </row>
    <row r="124" spans="1:60">
      <c r="A124" s="83"/>
      <c r="B124" s="83"/>
      <c r="C124" s="83"/>
      <c r="D124" s="83"/>
      <c r="E124" s="83"/>
      <c r="F124" s="83"/>
      <c r="G124" s="83"/>
      <c r="H124" s="83"/>
      <c r="I124" s="83"/>
      <c r="J124" s="83"/>
      <c r="K124" s="83"/>
      <c r="L124" s="83"/>
      <c r="M124" s="83"/>
      <c r="N124" s="83"/>
      <c r="O124" s="83"/>
      <c r="P124" s="83"/>
      <c r="Q124" s="83"/>
      <c r="R124" s="83"/>
      <c r="S124" s="83"/>
      <c r="T124" s="83"/>
      <c r="U124" s="83"/>
      <c r="V124" s="83"/>
      <c r="W124" s="83"/>
      <c r="X124" s="83"/>
      <c r="Y124" s="83"/>
      <c r="Z124" s="83"/>
      <c r="AA124" s="83"/>
      <c r="AB124" s="83"/>
      <c r="AC124" s="83"/>
      <c r="AD124" s="83"/>
      <c r="AE124" s="83"/>
      <c r="AF124" s="83"/>
      <c r="AG124" s="83"/>
      <c r="AH124" s="83"/>
      <c r="AI124" s="83"/>
      <c r="AJ124" s="83"/>
      <c r="AK124" s="83"/>
      <c r="AL124" s="83"/>
      <c r="AM124" s="83"/>
      <c r="AN124" s="83"/>
      <c r="AO124" s="83"/>
      <c r="AP124" s="83"/>
      <c r="AQ124" s="83"/>
      <c r="AR124" s="83"/>
      <c r="AS124" s="83"/>
      <c r="AT124" s="83"/>
      <c r="AU124" s="83"/>
      <c r="AV124" s="83"/>
      <c r="AW124" s="83"/>
      <c r="AX124" s="83"/>
      <c r="AY124" s="83"/>
      <c r="AZ124" s="83"/>
      <c r="BA124" s="83"/>
      <c r="BB124" s="83"/>
      <c r="BC124" s="83"/>
      <c r="BD124" s="83"/>
      <c r="BE124" s="83"/>
      <c r="BF124" s="83"/>
      <c r="BG124" s="83"/>
      <c r="BH124" s="83"/>
    </row>
    <row r="125" spans="1:60">
      <c r="A125" s="83"/>
      <c r="B125" s="83"/>
      <c r="C125" s="83"/>
      <c r="D125" s="83"/>
      <c r="E125" s="83"/>
      <c r="F125" s="83"/>
      <c r="G125" s="83"/>
      <c r="H125" s="83"/>
      <c r="I125" s="83"/>
      <c r="J125" s="83"/>
      <c r="K125" s="83"/>
      <c r="L125" s="83"/>
      <c r="M125" s="83"/>
      <c r="N125" s="83"/>
      <c r="O125" s="83"/>
      <c r="P125" s="83"/>
      <c r="Q125" s="83"/>
      <c r="R125" s="83"/>
      <c r="S125" s="83"/>
      <c r="T125" s="83"/>
      <c r="U125" s="83"/>
      <c r="V125" s="83"/>
      <c r="W125" s="83"/>
      <c r="X125" s="83"/>
      <c r="Y125" s="83"/>
      <c r="Z125" s="83"/>
      <c r="AA125" s="83"/>
      <c r="AB125" s="83"/>
      <c r="AC125" s="83"/>
      <c r="AD125" s="83"/>
      <c r="AE125" s="83"/>
      <c r="AF125" s="83"/>
      <c r="AG125" s="83"/>
      <c r="AH125" s="83"/>
      <c r="AI125" s="83"/>
      <c r="AJ125" s="83"/>
      <c r="AK125" s="83"/>
      <c r="AL125" s="83"/>
      <c r="AM125" s="83"/>
      <c r="AN125" s="83"/>
      <c r="AO125" s="83"/>
      <c r="AP125" s="83"/>
      <c r="AQ125" s="83"/>
      <c r="AR125" s="83"/>
      <c r="AS125" s="83"/>
      <c r="AT125" s="83"/>
      <c r="AU125" s="83"/>
      <c r="AV125" s="83"/>
      <c r="AW125" s="83"/>
      <c r="AX125" s="83"/>
      <c r="AY125" s="83"/>
      <c r="AZ125" s="83"/>
      <c r="BA125" s="83"/>
      <c r="BB125" s="83"/>
      <c r="BC125" s="83"/>
      <c r="BD125" s="83"/>
      <c r="BE125" s="83"/>
      <c r="BF125" s="83"/>
      <c r="BG125" s="83"/>
      <c r="BH125" s="83"/>
    </row>
    <row r="126" spans="1:60">
      <c r="A126" s="83"/>
      <c r="B126" s="83"/>
      <c r="C126" s="83"/>
      <c r="D126" s="83"/>
      <c r="E126" s="83"/>
      <c r="F126" s="83"/>
      <c r="G126" s="83"/>
      <c r="H126" s="83"/>
      <c r="I126" s="83"/>
      <c r="J126" s="83"/>
      <c r="K126" s="83"/>
      <c r="L126" s="83"/>
      <c r="M126" s="83"/>
      <c r="N126" s="83"/>
      <c r="O126" s="83"/>
      <c r="P126" s="83"/>
      <c r="Q126" s="83"/>
      <c r="R126" s="83"/>
      <c r="S126" s="83"/>
      <c r="T126" s="83"/>
      <c r="U126" s="83"/>
      <c r="V126" s="83"/>
      <c r="W126" s="83"/>
      <c r="X126" s="83"/>
      <c r="Y126" s="83"/>
      <c r="Z126" s="83"/>
      <c r="AA126" s="83"/>
      <c r="AB126" s="83"/>
      <c r="AC126" s="83"/>
      <c r="AD126" s="83"/>
      <c r="AE126" s="83"/>
      <c r="AF126" s="83"/>
      <c r="AG126" s="83"/>
      <c r="AH126" s="83"/>
      <c r="AI126" s="83"/>
      <c r="AJ126" s="83"/>
      <c r="AK126" s="83"/>
      <c r="AL126" s="83"/>
      <c r="AM126" s="83"/>
      <c r="AN126" s="83"/>
      <c r="AO126" s="83"/>
      <c r="AP126" s="83"/>
      <c r="AQ126" s="83"/>
      <c r="AR126" s="83"/>
      <c r="AS126" s="83"/>
      <c r="AT126" s="83"/>
      <c r="AU126" s="83"/>
      <c r="AV126" s="83"/>
      <c r="AW126" s="83"/>
      <c r="AX126" s="83"/>
      <c r="AY126" s="83"/>
      <c r="AZ126" s="83"/>
      <c r="BA126" s="83"/>
      <c r="BB126" s="83"/>
      <c r="BC126" s="83"/>
      <c r="BD126" s="83"/>
      <c r="BE126" s="83"/>
      <c r="BF126" s="83"/>
      <c r="BG126" s="83"/>
      <c r="BH126" s="83"/>
    </row>
    <row r="127" spans="1:60">
      <c r="A127" s="83"/>
      <c r="B127" s="83"/>
      <c r="C127" s="83"/>
      <c r="D127" s="83"/>
      <c r="E127" s="83"/>
      <c r="F127" s="83"/>
      <c r="G127" s="83"/>
      <c r="H127" s="83"/>
      <c r="I127" s="83"/>
      <c r="J127" s="83"/>
      <c r="K127" s="83"/>
      <c r="L127" s="83"/>
      <c r="M127" s="83"/>
      <c r="N127" s="83"/>
      <c r="O127" s="83"/>
      <c r="P127" s="83"/>
      <c r="Q127" s="83"/>
      <c r="R127" s="83"/>
      <c r="S127" s="83"/>
      <c r="T127" s="83"/>
      <c r="U127" s="83"/>
      <c r="V127" s="83"/>
      <c r="W127" s="83"/>
      <c r="X127" s="83"/>
      <c r="Y127" s="83"/>
      <c r="Z127" s="83"/>
      <c r="AA127" s="83"/>
      <c r="AB127" s="83"/>
      <c r="AC127" s="83"/>
      <c r="AD127" s="83"/>
      <c r="AE127" s="83"/>
      <c r="AF127" s="83"/>
      <c r="AG127" s="83"/>
      <c r="AH127" s="83"/>
      <c r="AI127" s="83"/>
      <c r="AJ127" s="83"/>
      <c r="AK127" s="83"/>
      <c r="AL127" s="83"/>
      <c r="AM127" s="83"/>
      <c r="AN127" s="83"/>
      <c r="AO127" s="83"/>
      <c r="AP127" s="83"/>
      <c r="AQ127" s="83"/>
      <c r="AR127" s="83"/>
      <c r="AS127" s="83"/>
      <c r="AT127" s="83"/>
      <c r="AU127" s="83"/>
      <c r="AV127" s="83"/>
      <c r="AW127" s="83"/>
      <c r="AX127" s="83"/>
      <c r="AY127" s="83"/>
      <c r="AZ127" s="83"/>
      <c r="BA127" s="83"/>
      <c r="BB127" s="83"/>
      <c r="BC127" s="83"/>
      <c r="BD127" s="83"/>
      <c r="BE127" s="83"/>
      <c r="BF127" s="83"/>
      <c r="BG127" s="83"/>
      <c r="BH127" s="83"/>
    </row>
    <row r="128" spans="1:60">
      <c r="A128" s="83"/>
      <c r="B128" s="83"/>
      <c r="C128" s="83"/>
      <c r="D128" s="83"/>
      <c r="E128" s="83"/>
      <c r="F128" s="83"/>
      <c r="G128" s="83"/>
      <c r="H128" s="83"/>
      <c r="I128" s="83"/>
      <c r="J128" s="83"/>
      <c r="K128" s="83"/>
      <c r="L128" s="83"/>
      <c r="M128" s="83"/>
      <c r="N128" s="83"/>
      <c r="O128" s="83"/>
      <c r="P128" s="83"/>
      <c r="Q128" s="83"/>
      <c r="R128" s="83"/>
      <c r="S128" s="83"/>
      <c r="T128" s="83"/>
      <c r="U128" s="83"/>
      <c r="V128" s="83"/>
      <c r="W128" s="83"/>
      <c r="X128" s="83"/>
      <c r="Y128" s="83"/>
      <c r="Z128" s="83"/>
      <c r="AA128" s="83"/>
      <c r="AB128" s="83"/>
      <c r="AC128" s="83"/>
      <c r="AD128" s="83"/>
      <c r="AE128" s="83"/>
      <c r="AF128" s="83"/>
      <c r="AG128" s="83"/>
      <c r="AH128" s="83"/>
      <c r="AI128" s="83"/>
      <c r="AJ128" s="83"/>
      <c r="AK128" s="83"/>
      <c r="AL128" s="83"/>
      <c r="AM128" s="83"/>
      <c r="AN128" s="83"/>
      <c r="AO128" s="83"/>
      <c r="AP128" s="83"/>
      <c r="AQ128" s="83"/>
      <c r="AR128" s="83"/>
      <c r="AS128" s="83"/>
      <c r="AT128" s="83"/>
      <c r="AU128" s="83"/>
      <c r="AV128" s="83"/>
      <c r="AW128" s="83"/>
      <c r="AX128" s="83"/>
      <c r="AY128" s="83"/>
      <c r="AZ128" s="83"/>
      <c r="BA128" s="83"/>
      <c r="BB128" s="83"/>
      <c r="BC128" s="83"/>
      <c r="BD128" s="83"/>
      <c r="BE128" s="83"/>
      <c r="BF128" s="83"/>
      <c r="BG128" s="83"/>
      <c r="BH128" s="83"/>
    </row>
    <row r="129" spans="1:60">
      <c r="A129" s="83"/>
      <c r="B129" s="83"/>
      <c r="C129" s="83"/>
      <c r="D129" s="83"/>
      <c r="E129" s="83"/>
      <c r="F129" s="83"/>
      <c r="G129" s="83"/>
      <c r="H129" s="83"/>
      <c r="I129" s="83"/>
      <c r="J129" s="83"/>
      <c r="K129" s="83"/>
      <c r="L129" s="83"/>
      <c r="M129" s="83"/>
      <c r="N129" s="83"/>
      <c r="O129" s="83"/>
      <c r="P129" s="83"/>
      <c r="Q129" s="83"/>
      <c r="R129" s="83"/>
      <c r="S129" s="83"/>
      <c r="T129" s="83"/>
      <c r="U129" s="83"/>
      <c r="V129" s="83"/>
      <c r="W129" s="83"/>
      <c r="X129" s="83"/>
      <c r="Y129" s="83"/>
      <c r="Z129" s="83"/>
      <c r="AA129" s="83"/>
      <c r="AB129" s="83"/>
      <c r="AC129" s="83"/>
      <c r="AD129" s="83"/>
      <c r="AE129" s="83"/>
      <c r="AF129" s="83"/>
      <c r="AG129" s="83"/>
      <c r="AH129" s="83"/>
      <c r="AI129" s="83"/>
      <c r="AJ129" s="83"/>
      <c r="AK129" s="83"/>
      <c r="AL129" s="83"/>
      <c r="AM129" s="83"/>
      <c r="AN129" s="83"/>
      <c r="AO129" s="83"/>
      <c r="AP129" s="83"/>
      <c r="AQ129" s="83"/>
      <c r="AR129" s="83"/>
      <c r="AS129" s="83"/>
      <c r="AT129" s="83"/>
      <c r="AU129" s="83"/>
      <c r="AV129" s="83"/>
      <c r="AW129" s="83"/>
      <c r="AX129" s="83"/>
      <c r="AY129" s="83"/>
      <c r="AZ129" s="83"/>
      <c r="BA129" s="83"/>
      <c r="BB129" s="83"/>
      <c r="BC129" s="83"/>
      <c r="BD129" s="83"/>
      <c r="BE129" s="83"/>
      <c r="BF129" s="83"/>
      <c r="BG129" s="83"/>
      <c r="BH129" s="83"/>
    </row>
    <row r="130" spans="1:60">
      <c r="A130" s="83"/>
      <c r="B130" s="83"/>
      <c r="C130" s="83"/>
      <c r="D130" s="83"/>
      <c r="E130" s="83"/>
      <c r="F130" s="83"/>
      <c r="G130" s="83"/>
      <c r="H130" s="83"/>
      <c r="I130" s="83"/>
      <c r="J130" s="83"/>
      <c r="K130" s="83"/>
      <c r="L130" s="83"/>
      <c r="M130" s="83"/>
      <c r="N130" s="83"/>
      <c r="O130" s="83"/>
      <c r="P130" s="83"/>
      <c r="Q130" s="83"/>
      <c r="R130" s="83"/>
      <c r="S130" s="83"/>
      <c r="T130" s="83"/>
      <c r="U130" s="83"/>
      <c r="V130" s="83"/>
      <c r="W130" s="83"/>
      <c r="X130" s="83"/>
      <c r="Y130" s="83"/>
      <c r="Z130" s="83"/>
      <c r="AA130" s="83"/>
      <c r="AB130" s="83"/>
      <c r="AC130" s="83"/>
      <c r="AD130" s="83"/>
      <c r="AE130" s="83"/>
      <c r="AF130" s="83"/>
      <c r="AG130" s="83"/>
      <c r="AH130" s="83"/>
      <c r="AI130" s="83"/>
      <c r="AJ130" s="83"/>
      <c r="AK130" s="83"/>
      <c r="AL130" s="83"/>
      <c r="AM130" s="83"/>
      <c r="AN130" s="83"/>
      <c r="AO130" s="83"/>
      <c r="AP130" s="83"/>
      <c r="AQ130" s="83"/>
      <c r="AR130" s="83"/>
      <c r="AS130" s="83"/>
      <c r="AT130" s="83"/>
      <c r="AU130" s="83"/>
      <c r="AV130" s="83"/>
      <c r="AW130" s="83"/>
      <c r="AX130" s="83"/>
      <c r="AY130" s="83"/>
      <c r="AZ130" s="83"/>
      <c r="BA130" s="83"/>
      <c r="BB130" s="83"/>
      <c r="BC130" s="83"/>
      <c r="BD130" s="83"/>
      <c r="BE130" s="83"/>
      <c r="BF130" s="83"/>
      <c r="BG130" s="83"/>
      <c r="BH130" s="83"/>
    </row>
    <row r="131" spans="1:60">
      <c r="A131" s="83"/>
      <c r="B131" s="83"/>
      <c r="C131" s="83"/>
      <c r="D131" s="83"/>
      <c r="E131" s="83"/>
      <c r="F131" s="83"/>
      <c r="G131" s="83"/>
      <c r="H131" s="83"/>
      <c r="I131" s="83"/>
      <c r="J131" s="83"/>
      <c r="K131" s="83"/>
      <c r="L131" s="83"/>
      <c r="M131" s="83"/>
      <c r="N131" s="83"/>
      <c r="O131" s="83"/>
      <c r="P131" s="83"/>
      <c r="Q131" s="83"/>
      <c r="R131" s="83"/>
      <c r="S131" s="83"/>
      <c r="T131" s="83"/>
      <c r="U131" s="83"/>
      <c r="V131" s="83"/>
      <c r="W131" s="83"/>
      <c r="X131" s="83"/>
      <c r="Y131" s="83"/>
      <c r="Z131" s="83"/>
      <c r="AA131" s="83"/>
      <c r="AB131" s="83"/>
      <c r="AC131" s="83"/>
      <c r="AD131" s="83"/>
      <c r="AE131" s="83"/>
      <c r="AF131" s="83"/>
      <c r="AG131" s="83"/>
      <c r="AH131" s="83"/>
      <c r="AI131" s="83"/>
      <c r="AJ131" s="83"/>
      <c r="AK131" s="83"/>
      <c r="AL131" s="83"/>
      <c r="AM131" s="83"/>
      <c r="AN131" s="83"/>
      <c r="AO131" s="83"/>
      <c r="AP131" s="83"/>
      <c r="AQ131" s="83"/>
      <c r="AR131" s="83"/>
      <c r="AS131" s="83"/>
      <c r="AT131" s="83"/>
      <c r="AU131" s="83"/>
      <c r="AV131" s="83"/>
      <c r="AW131" s="83"/>
      <c r="AX131" s="83"/>
      <c r="AY131" s="83"/>
      <c r="AZ131" s="83"/>
      <c r="BA131" s="83"/>
      <c r="BB131" s="83"/>
      <c r="BC131" s="83"/>
      <c r="BD131" s="83"/>
      <c r="BE131" s="83"/>
      <c r="BF131" s="83"/>
      <c r="BG131" s="83"/>
      <c r="BH131" s="83"/>
    </row>
    <row r="132" spans="1:60">
      <c r="A132" s="83"/>
      <c r="B132" s="83"/>
      <c r="C132" s="83"/>
      <c r="D132" s="83"/>
      <c r="E132" s="83"/>
      <c r="F132" s="83"/>
      <c r="G132" s="83"/>
      <c r="H132" s="83"/>
      <c r="I132" s="83"/>
      <c r="J132" s="83"/>
      <c r="K132" s="83"/>
      <c r="L132" s="83"/>
      <c r="M132" s="83"/>
      <c r="N132" s="83"/>
      <c r="O132" s="83"/>
      <c r="P132" s="83"/>
      <c r="Q132" s="83"/>
      <c r="R132" s="83"/>
      <c r="S132" s="83"/>
      <c r="T132" s="83"/>
      <c r="U132" s="83"/>
      <c r="V132" s="83"/>
      <c r="W132" s="83"/>
      <c r="X132" s="83"/>
      <c r="Y132" s="83"/>
      <c r="Z132" s="83"/>
      <c r="AA132" s="83"/>
      <c r="AB132" s="83"/>
      <c r="AC132" s="83"/>
      <c r="AD132" s="83"/>
      <c r="AE132" s="83"/>
      <c r="AF132" s="83"/>
      <c r="AG132" s="83"/>
      <c r="AH132" s="83"/>
      <c r="AI132" s="83"/>
      <c r="AJ132" s="83"/>
      <c r="AK132" s="83"/>
      <c r="AL132" s="83"/>
      <c r="AM132" s="83"/>
      <c r="AN132" s="83"/>
      <c r="AO132" s="83"/>
      <c r="AP132" s="83"/>
      <c r="AQ132" s="83"/>
      <c r="AR132" s="83"/>
      <c r="AS132" s="83"/>
      <c r="AT132" s="83"/>
      <c r="AU132" s="83"/>
      <c r="AV132" s="83"/>
      <c r="AW132" s="83"/>
      <c r="AX132" s="83"/>
      <c r="AY132" s="83"/>
      <c r="AZ132" s="83"/>
      <c r="BA132" s="83"/>
      <c r="BB132" s="83"/>
      <c r="BC132" s="83"/>
      <c r="BD132" s="83"/>
      <c r="BE132" s="83"/>
      <c r="BF132" s="83"/>
      <c r="BG132" s="83"/>
      <c r="BH132" s="83"/>
    </row>
    <row r="133" spans="1:60">
      <c r="A133" s="83"/>
      <c r="B133" s="83"/>
      <c r="C133" s="83"/>
      <c r="D133" s="83"/>
      <c r="E133" s="83"/>
      <c r="F133" s="83"/>
      <c r="G133" s="83"/>
      <c r="H133" s="83"/>
      <c r="I133" s="83"/>
      <c r="J133" s="83"/>
      <c r="K133" s="83"/>
      <c r="L133" s="83"/>
      <c r="M133" s="83"/>
      <c r="N133" s="83"/>
      <c r="O133" s="83"/>
      <c r="P133" s="83"/>
      <c r="Q133" s="83"/>
      <c r="R133" s="83"/>
      <c r="S133" s="83"/>
      <c r="T133" s="83"/>
      <c r="U133" s="83"/>
      <c r="V133" s="83"/>
      <c r="W133" s="83"/>
      <c r="X133" s="83"/>
      <c r="Y133" s="83"/>
      <c r="Z133" s="83"/>
      <c r="AA133" s="83"/>
      <c r="AB133" s="83"/>
      <c r="AC133" s="83"/>
      <c r="AD133" s="83"/>
      <c r="AE133" s="83"/>
      <c r="AF133" s="83"/>
      <c r="AG133" s="83"/>
      <c r="AH133" s="83"/>
      <c r="AI133" s="83"/>
      <c r="AJ133" s="83"/>
      <c r="AK133" s="83"/>
      <c r="AL133" s="83"/>
      <c r="AM133" s="83"/>
      <c r="AN133" s="83"/>
      <c r="AO133" s="83"/>
      <c r="AP133" s="83"/>
      <c r="AQ133" s="83"/>
      <c r="AR133" s="83"/>
      <c r="AS133" s="83"/>
      <c r="AT133" s="83"/>
      <c r="AU133" s="83"/>
      <c r="AV133" s="83"/>
      <c r="AW133" s="83"/>
      <c r="AX133" s="83"/>
      <c r="AY133" s="83"/>
      <c r="AZ133" s="83"/>
      <c r="BA133" s="83"/>
      <c r="BB133" s="83"/>
      <c r="BC133" s="83"/>
      <c r="BD133" s="83"/>
      <c r="BE133" s="83"/>
      <c r="BF133" s="83"/>
      <c r="BG133" s="83"/>
      <c r="BH133" s="83"/>
    </row>
    <row r="134" spans="1:60">
      <c r="A134" s="83"/>
      <c r="B134" s="83"/>
      <c r="C134" s="83"/>
      <c r="D134" s="83"/>
      <c r="E134" s="83"/>
      <c r="F134" s="83"/>
      <c r="G134" s="83"/>
      <c r="H134" s="83"/>
      <c r="I134" s="83"/>
      <c r="J134" s="83"/>
      <c r="K134" s="83"/>
      <c r="L134" s="83"/>
      <c r="M134" s="83"/>
      <c r="N134" s="83"/>
      <c r="O134" s="83"/>
      <c r="P134" s="83"/>
      <c r="Q134" s="83"/>
      <c r="R134" s="83"/>
      <c r="S134" s="83"/>
      <c r="T134" s="83"/>
      <c r="U134" s="83"/>
      <c r="V134" s="83"/>
      <c r="W134" s="83"/>
      <c r="X134" s="83"/>
      <c r="Y134" s="83"/>
      <c r="Z134" s="83"/>
      <c r="AA134" s="83"/>
      <c r="AB134" s="83"/>
      <c r="AC134" s="83"/>
      <c r="AD134" s="83"/>
      <c r="AE134" s="83"/>
      <c r="AF134" s="83"/>
      <c r="AG134" s="83"/>
      <c r="AH134" s="83"/>
      <c r="AI134" s="83"/>
      <c r="AJ134" s="83"/>
      <c r="AK134" s="83"/>
      <c r="AL134" s="83"/>
      <c r="AM134" s="83"/>
      <c r="AN134" s="83"/>
      <c r="AO134" s="83"/>
      <c r="AP134" s="83"/>
      <c r="AQ134" s="83"/>
      <c r="AR134" s="83"/>
      <c r="AS134" s="83"/>
      <c r="AT134" s="83"/>
      <c r="AU134" s="83"/>
      <c r="AV134" s="83"/>
      <c r="AW134" s="83"/>
      <c r="AX134" s="83"/>
      <c r="AY134" s="83"/>
      <c r="AZ134" s="83"/>
      <c r="BA134" s="83"/>
      <c r="BB134" s="83"/>
      <c r="BC134" s="83"/>
      <c r="BD134" s="83"/>
      <c r="BE134" s="83"/>
      <c r="BF134" s="83"/>
      <c r="BG134" s="83"/>
      <c r="BH134" s="83"/>
    </row>
    <row r="135" spans="1:60">
      <c r="A135" s="83"/>
      <c r="B135" s="83"/>
      <c r="C135" s="83"/>
      <c r="D135" s="83"/>
      <c r="E135" s="83"/>
      <c r="F135" s="83"/>
      <c r="G135" s="83"/>
      <c r="H135" s="83"/>
      <c r="I135" s="83"/>
      <c r="J135" s="83"/>
      <c r="K135" s="83"/>
      <c r="L135" s="83"/>
      <c r="M135" s="83"/>
      <c r="N135" s="83"/>
      <c r="O135" s="83"/>
      <c r="P135" s="83"/>
      <c r="Q135" s="83"/>
      <c r="R135" s="83"/>
      <c r="S135" s="83"/>
      <c r="T135" s="83"/>
      <c r="U135" s="83"/>
      <c r="V135" s="83"/>
      <c r="W135" s="83"/>
      <c r="X135" s="83"/>
      <c r="Y135" s="83"/>
      <c r="Z135" s="83"/>
      <c r="AA135" s="83"/>
      <c r="AB135" s="83"/>
      <c r="AC135" s="83"/>
      <c r="AD135" s="83"/>
      <c r="AE135" s="83"/>
      <c r="AF135" s="83"/>
      <c r="AG135" s="83"/>
      <c r="AH135" s="83"/>
      <c r="AI135" s="83"/>
      <c r="AJ135" s="83"/>
      <c r="AK135" s="83"/>
      <c r="AL135" s="83"/>
      <c r="AM135" s="83"/>
      <c r="AN135" s="83"/>
      <c r="AO135" s="83"/>
      <c r="AP135" s="83"/>
      <c r="AQ135" s="83"/>
      <c r="AR135" s="83"/>
      <c r="AS135" s="83"/>
      <c r="AT135" s="83"/>
      <c r="AU135" s="83"/>
      <c r="AV135" s="83"/>
      <c r="AW135" s="83"/>
      <c r="AX135" s="83"/>
      <c r="AY135" s="83"/>
      <c r="AZ135" s="83"/>
      <c r="BA135" s="83"/>
      <c r="BB135" s="83"/>
      <c r="BC135" s="83"/>
      <c r="BD135" s="83"/>
      <c r="BE135" s="83"/>
      <c r="BF135" s="83"/>
      <c r="BG135" s="83"/>
      <c r="BH135" s="83"/>
    </row>
    <row r="136" spans="1:60">
      <c r="A136" s="83"/>
      <c r="B136" s="83"/>
      <c r="C136" s="83"/>
      <c r="D136" s="83"/>
      <c r="E136" s="83"/>
      <c r="F136" s="83"/>
      <c r="G136" s="83"/>
      <c r="H136" s="83"/>
      <c r="I136" s="83"/>
      <c r="J136" s="83"/>
      <c r="K136" s="83"/>
      <c r="L136" s="83"/>
      <c r="M136" s="83"/>
      <c r="N136" s="83"/>
      <c r="O136" s="83"/>
      <c r="P136" s="83"/>
      <c r="Q136" s="83"/>
      <c r="R136" s="83"/>
      <c r="S136" s="83"/>
      <c r="T136" s="83"/>
      <c r="U136" s="83"/>
      <c r="V136" s="83"/>
      <c r="W136" s="83"/>
      <c r="X136" s="83"/>
      <c r="Y136" s="83"/>
      <c r="Z136" s="83"/>
      <c r="AA136" s="83"/>
      <c r="AB136" s="83"/>
      <c r="AC136" s="83"/>
      <c r="AD136" s="83"/>
      <c r="AE136" s="83"/>
      <c r="AF136" s="83"/>
      <c r="AG136" s="83"/>
      <c r="AH136" s="83"/>
      <c r="AI136" s="83"/>
      <c r="AJ136" s="83"/>
      <c r="AK136" s="83"/>
      <c r="AL136" s="83"/>
      <c r="AM136" s="83"/>
      <c r="AN136" s="83"/>
      <c r="AO136" s="83"/>
      <c r="AP136" s="83"/>
      <c r="AQ136" s="83"/>
      <c r="AR136" s="83"/>
      <c r="AS136" s="83"/>
      <c r="AT136" s="83"/>
      <c r="AU136" s="83"/>
      <c r="AV136" s="83"/>
      <c r="AW136" s="83"/>
      <c r="AX136" s="83"/>
      <c r="AY136" s="83"/>
      <c r="AZ136" s="83"/>
      <c r="BA136" s="83"/>
      <c r="BB136" s="83"/>
      <c r="BC136" s="83"/>
      <c r="BD136" s="83"/>
      <c r="BE136" s="83"/>
      <c r="BF136" s="83"/>
      <c r="BG136" s="83"/>
      <c r="BH136" s="83"/>
    </row>
    <row r="137" spans="1:60">
      <c r="A137" s="83"/>
      <c r="B137" s="83"/>
      <c r="C137" s="83"/>
      <c r="D137" s="83"/>
      <c r="E137" s="83"/>
      <c r="F137" s="83"/>
      <c r="G137" s="83"/>
      <c r="H137" s="83"/>
      <c r="I137" s="83"/>
      <c r="J137" s="83"/>
      <c r="K137" s="83"/>
      <c r="L137" s="83"/>
      <c r="M137" s="83"/>
      <c r="N137" s="83"/>
      <c r="O137" s="83"/>
      <c r="P137" s="83"/>
      <c r="Q137" s="83"/>
      <c r="R137" s="83"/>
      <c r="S137" s="83"/>
      <c r="T137" s="83"/>
      <c r="U137" s="83"/>
      <c r="V137" s="83"/>
      <c r="W137" s="83"/>
      <c r="X137" s="83"/>
      <c r="Y137" s="83"/>
      <c r="Z137" s="83"/>
      <c r="AA137" s="83"/>
      <c r="AB137" s="83"/>
      <c r="AC137" s="83"/>
      <c r="AD137" s="83"/>
      <c r="AE137" s="83"/>
      <c r="AF137" s="83"/>
      <c r="AG137" s="83"/>
      <c r="AH137" s="83"/>
      <c r="AI137" s="83"/>
      <c r="AJ137" s="83"/>
      <c r="AK137" s="83"/>
      <c r="AL137" s="83"/>
      <c r="AM137" s="83"/>
      <c r="AN137" s="83"/>
      <c r="AO137" s="83"/>
      <c r="AP137" s="83"/>
      <c r="AQ137" s="83"/>
      <c r="AR137" s="83"/>
      <c r="AS137" s="83"/>
      <c r="AT137" s="83"/>
      <c r="AU137" s="83"/>
      <c r="AV137" s="83"/>
      <c r="AW137" s="83"/>
      <c r="AX137" s="83"/>
      <c r="AY137" s="83"/>
      <c r="AZ137" s="83"/>
      <c r="BA137" s="83"/>
      <c r="BB137" s="83"/>
      <c r="BC137" s="83"/>
      <c r="BD137" s="83"/>
      <c r="BE137" s="83"/>
      <c r="BF137" s="83"/>
      <c r="BG137" s="83"/>
      <c r="BH137" s="83"/>
    </row>
    <row r="138" spans="1:60">
      <c r="A138" s="83"/>
      <c r="B138" s="83"/>
      <c r="C138" s="83"/>
      <c r="D138" s="83"/>
      <c r="E138" s="83"/>
      <c r="F138" s="83"/>
      <c r="G138" s="83"/>
      <c r="H138" s="83"/>
      <c r="I138" s="83"/>
      <c r="J138" s="83"/>
      <c r="K138" s="83"/>
      <c r="L138" s="83"/>
      <c r="M138" s="83"/>
      <c r="N138" s="83"/>
      <c r="O138" s="83"/>
      <c r="P138" s="83"/>
      <c r="Q138" s="83"/>
      <c r="R138" s="83"/>
      <c r="S138" s="83"/>
      <c r="T138" s="83"/>
      <c r="U138" s="83"/>
      <c r="V138" s="83"/>
      <c r="W138" s="83"/>
      <c r="X138" s="83"/>
      <c r="Y138" s="83"/>
      <c r="Z138" s="83"/>
      <c r="AA138" s="83"/>
      <c r="AB138" s="83"/>
      <c r="AC138" s="83"/>
      <c r="AD138" s="83"/>
      <c r="AE138" s="83"/>
      <c r="AF138" s="83"/>
      <c r="AG138" s="83"/>
      <c r="AH138" s="83"/>
      <c r="AI138" s="83"/>
      <c r="AJ138" s="83"/>
      <c r="AK138" s="83"/>
      <c r="AL138" s="83"/>
      <c r="AM138" s="83"/>
      <c r="AN138" s="83"/>
      <c r="AO138" s="83"/>
      <c r="AP138" s="83"/>
      <c r="AQ138" s="83"/>
      <c r="AR138" s="83"/>
      <c r="AS138" s="83"/>
      <c r="AT138" s="83"/>
      <c r="AU138" s="83"/>
      <c r="AV138" s="83"/>
      <c r="AW138" s="83"/>
      <c r="AX138" s="83"/>
      <c r="AY138" s="83"/>
      <c r="AZ138" s="83"/>
      <c r="BA138" s="83"/>
      <c r="BB138" s="83"/>
      <c r="BC138" s="83"/>
      <c r="BD138" s="83"/>
      <c r="BE138" s="83"/>
      <c r="BF138" s="83"/>
      <c r="BG138" s="83"/>
      <c r="BH138" s="83"/>
    </row>
    <row r="139" spans="1:60">
      <c r="A139" s="83"/>
      <c r="B139" s="83"/>
      <c r="C139" s="83"/>
      <c r="D139" s="83"/>
      <c r="E139" s="83"/>
      <c r="F139" s="83"/>
      <c r="G139" s="83"/>
      <c r="H139" s="83"/>
      <c r="I139" s="83"/>
      <c r="J139" s="83"/>
      <c r="K139" s="83"/>
      <c r="L139" s="83"/>
      <c r="M139" s="83"/>
      <c r="N139" s="83"/>
      <c r="O139" s="83"/>
      <c r="P139" s="83"/>
      <c r="Q139" s="83"/>
      <c r="R139" s="83"/>
      <c r="S139" s="83"/>
      <c r="T139" s="83"/>
      <c r="U139" s="83"/>
      <c r="V139" s="83"/>
      <c r="W139" s="83"/>
      <c r="X139" s="83"/>
      <c r="Y139" s="83"/>
      <c r="Z139" s="83"/>
      <c r="AA139" s="83"/>
      <c r="AB139" s="83"/>
      <c r="AC139" s="83"/>
      <c r="AD139" s="83"/>
      <c r="AE139" s="83"/>
      <c r="AF139" s="83"/>
      <c r="AG139" s="83"/>
      <c r="AH139" s="83"/>
      <c r="AI139" s="83"/>
      <c r="AJ139" s="83"/>
      <c r="AK139" s="83"/>
      <c r="AL139" s="83"/>
      <c r="AM139" s="83"/>
      <c r="AN139" s="83"/>
      <c r="AO139" s="83"/>
      <c r="AP139" s="83"/>
      <c r="AQ139" s="83"/>
      <c r="AR139" s="83"/>
      <c r="AS139" s="83"/>
      <c r="AT139" s="83"/>
      <c r="AU139" s="83"/>
      <c r="AV139" s="83"/>
      <c r="AW139" s="83"/>
      <c r="AX139" s="83"/>
      <c r="AY139" s="83"/>
      <c r="AZ139" s="83"/>
      <c r="BA139" s="83"/>
      <c r="BB139" s="83"/>
      <c r="BC139" s="83"/>
      <c r="BD139" s="83"/>
      <c r="BE139" s="83"/>
      <c r="BF139" s="83"/>
      <c r="BG139" s="83"/>
      <c r="BH139" s="83"/>
    </row>
    <row r="140" spans="1:60">
      <c r="A140" s="83"/>
      <c r="B140" s="83"/>
      <c r="C140" s="83"/>
      <c r="D140" s="83"/>
      <c r="E140" s="83"/>
      <c r="F140" s="83"/>
      <c r="G140" s="83"/>
      <c r="H140" s="83"/>
      <c r="I140" s="83"/>
      <c r="J140" s="83"/>
      <c r="K140" s="83"/>
      <c r="L140" s="83"/>
      <c r="M140" s="83"/>
      <c r="N140" s="83"/>
      <c r="O140" s="83"/>
      <c r="P140" s="83"/>
      <c r="Q140" s="83"/>
      <c r="R140" s="83"/>
      <c r="S140" s="83"/>
      <c r="T140" s="83"/>
      <c r="U140" s="83"/>
      <c r="V140" s="83"/>
      <c r="W140" s="83"/>
      <c r="X140" s="83"/>
      <c r="Y140" s="83"/>
      <c r="Z140" s="83"/>
      <c r="AA140" s="83"/>
      <c r="AB140" s="83"/>
      <c r="AC140" s="83"/>
      <c r="AD140" s="83"/>
      <c r="AE140" s="83"/>
      <c r="AF140" s="83"/>
      <c r="AG140" s="83"/>
      <c r="AH140" s="83"/>
      <c r="AI140" s="83"/>
      <c r="AJ140" s="83"/>
      <c r="AK140" s="83"/>
      <c r="AL140" s="83"/>
      <c r="AM140" s="83"/>
      <c r="AN140" s="83"/>
      <c r="AO140" s="83"/>
      <c r="AP140" s="83"/>
      <c r="AQ140" s="83"/>
      <c r="AR140" s="83"/>
      <c r="AS140" s="83"/>
      <c r="AT140" s="83"/>
      <c r="AU140" s="83"/>
      <c r="AV140" s="83"/>
      <c r="AW140" s="83"/>
      <c r="AX140" s="83"/>
      <c r="AY140" s="83"/>
      <c r="AZ140" s="83"/>
      <c r="BA140" s="83"/>
      <c r="BB140" s="83"/>
      <c r="BC140" s="83"/>
      <c r="BD140" s="83"/>
      <c r="BE140" s="83"/>
      <c r="BF140" s="83"/>
      <c r="BG140" s="83"/>
      <c r="BH140" s="83"/>
    </row>
    <row r="141" spans="1:60">
      <c r="A141" s="83"/>
      <c r="B141" s="83"/>
      <c r="C141" s="83"/>
      <c r="D141" s="83"/>
      <c r="E141" s="83"/>
      <c r="F141" s="83"/>
      <c r="G141" s="83"/>
      <c r="H141" s="83"/>
      <c r="I141" s="83"/>
      <c r="J141" s="83"/>
      <c r="K141" s="83"/>
      <c r="L141" s="83"/>
      <c r="M141" s="83"/>
      <c r="N141" s="83"/>
      <c r="O141" s="83"/>
      <c r="P141" s="83"/>
      <c r="Q141" s="83"/>
      <c r="R141" s="83"/>
      <c r="S141" s="83"/>
      <c r="T141" s="83"/>
      <c r="U141" s="83"/>
      <c r="V141" s="83"/>
      <c r="W141" s="83"/>
      <c r="X141" s="83"/>
      <c r="Y141" s="83"/>
      <c r="Z141" s="83"/>
      <c r="AA141" s="83"/>
      <c r="AB141" s="83"/>
      <c r="AC141" s="83"/>
      <c r="AD141" s="83"/>
      <c r="AE141" s="83"/>
      <c r="AF141" s="83"/>
      <c r="AG141" s="83"/>
      <c r="AH141" s="83"/>
      <c r="AI141" s="83"/>
      <c r="AJ141" s="83"/>
      <c r="AK141" s="83"/>
      <c r="AL141" s="83"/>
      <c r="AM141" s="83"/>
      <c r="AN141" s="83"/>
      <c r="AO141" s="83"/>
      <c r="AP141" s="83"/>
      <c r="AQ141" s="83"/>
      <c r="AR141" s="83"/>
      <c r="AS141" s="83"/>
      <c r="AT141" s="83"/>
      <c r="AU141" s="83"/>
      <c r="AV141" s="83"/>
      <c r="AW141" s="83"/>
      <c r="AX141" s="83"/>
      <c r="AY141" s="83"/>
      <c r="AZ141" s="83"/>
      <c r="BA141" s="83"/>
      <c r="BB141" s="83"/>
      <c r="BC141" s="83"/>
      <c r="BD141" s="83"/>
      <c r="BE141" s="83"/>
      <c r="BF141" s="83"/>
      <c r="BG141" s="83"/>
      <c r="BH141" s="83"/>
    </row>
    <row r="142" spans="1:60">
      <c r="A142" s="83"/>
      <c r="B142" s="83"/>
      <c r="C142" s="83"/>
      <c r="D142" s="83"/>
      <c r="E142" s="83"/>
      <c r="F142" s="83"/>
      <c r="G142" s="83"/>
      <c r="H142" s="83"/>
      <c r="I142" s="83"/>
      <c r="J142" s="83"/>
      <c r="K142" s="83"/>
      <c r="L142" s="83"/>
      <c r="M142" s="83"/>
      <c r="N142" s="83"/>
      <c r="O142" s="83"/>
      <c r="P142" s="83"/>
      <c r="Q142" s="83"/>
      <c r="R142" s="83"/>
      <c r="S142" s="83"/>
      <c r="T142" s="83"/>
      <c r="U142" s="83"/>
      <c r="V142" s="83"/>
      <c r="W142" s="83"/>
      <c r="X142" s="83"/>
      <c r="Y142" s="83"/>
      <c r="Z142" s="83"/>
      <c r="AA142" s="83"/>
      <c r="AB142" s="83"/>
      <c r="AC142" s="83"/>
      <c r="AD142" s="83"/>
      <c r="AE142" s="83"/>
      <c r="AF142" s="83"/>
      <c r="AG142" s="83"/>
      <c r="AH142" s="83"/>
      <c r="AI142" s="83"/>
      <c r="AJ142" s="83"/>
      <c r="AK142" s="83"/>
      <c r="AL142" s="83"/>
      <c r="AM142" s="83"/>
      <c r="AN142" s="83"/>
      <c r="AO142" s="83"/>
      <c r="AP142" s="83"/>
      <c r="AQ142" s="83"/>
      <c r="AR142" s="83"/>
      <c r="AS142" s="83"/>
      <c r="AT142" s="83"/>
      <c r="AU142" s="83"/>
      <c r="AV142" s="83"/>
      <c r="AW142" s="83"/>
      <c r="AX142" s="83"/>
      <c r="AY142" s="83"/>
      <c r="AZ142" s="83"/>
      <c r="BA142" s="83"/>
      <c r="BB142" s="83"/>
      <c r="BC142" s="83"/>
      <c r="BD142" s="83"/>
      <c r="BE142" s="83"/>
      <c r="BF142" s="83"/>
      <c r="BG142" s="83"/>
      <c r="BH142" s="83"/>
    </row>
    <row r="143" spans="1:60">
      <c r="A143" s="83"/>
      <c r="B143" s="83"/>
      <c r="C143" s="83"/>
      <c r="D143" s="83"/>
      <c r="E143" s="83"/>
      <c r="F143" s="83"/>
      <c r="G143" s="83"/>
      <c r="H143" s="83"/>
      <c r="I143" s="83"/>
      <c r="J143" s="83"/>
      <c r="K143" s="83"/>
      <c r="L143" s="83"/>
      <c r="M143" s="83"/>
      <c r="N143" s="83"/>
      <c r="O143" s="83"/>
      <c r="P143" s="83"/>
      <c r="Q143" s="83"/>
      <c r="R143" s="83"/>
      <c r="S143" s="83"/>
      <c r="T143" s="83"/>
      <c r="U143" s="83"/>
      <c r="V143" s="83"/>
      <c r="W143" s="83"/>
      <c r="X143" s="83"/>
      <c r="Y143" s="83"/>
      <c r="Z143" s="83"/>
      <c r="AA143" s="83"/>
      <c r="AB143" s="83"/>
      <c r="AC143" s="83"/>
      <c r="AD143" s="83"/>
      <c r="AE143" s="83"/>
      <c r="AF143" s="83"/>
      <c r="AG143" s="83"/>
      <c r="AH143" s="83"/>
      <c r="AI143" s="83"/>
      <c r="AJ143" s="83"/>
      <c r="AK143" s="83"/>
      <c r="AL143" s="83"/>
      <c r="AM143" s="83"/>
      <c r="AN143" s="83"/>
      <c r="AO143" s="83"/>
      <c r="AP143" s="83"/>
      <c r="AQ143" s="83"/>
      <c r="AR143" s="83"/>
      <c r="AS143" s="83"/>
      <c r="AT143" s="83"/>
      <c r="AU143" s="83"/>
      <c r="AV143" s="83"/>
      <c r="AW143" s="83"/>
      <c r="AX143" s="83"/>
      <c r="AY143" s="83"/>
      <c r="AZ143" s="83"/>
      <c r="BA143" s="83"/>
      <c r="BB143" s="83"/>
      <c r="BC143" s="83"/>
      <c r="BD143" s="83"/>
      <c r="BE143" s="83"/>
      <c r="BF143" s="83"/>
      <c r="BG143" s="83"/>
      <c r="BH143" s="83"/>
    </row>
    <row r="144" spans="1:60">
      <c r="A144" s="83"/>
      <c r="B144" s="83"/>
      <c r="C144" s="83"/>
      <c r="D144" s="83"/>
      <c r="E144" s="83"/>
      <c r="F144" s="83"/>
      <c r="G144" s="83"/>
      <c r="H144" s="83"/>
      <c r="I144" s="83"/>
      <c r="J144" s="83"/>
      <c r="K144" s="83"/>
      <c r="L144" s="83"/>
      <c r="M144" s="83"/>
      <c r="N144" s="83"/>
      <c r="O144" s="83"/>
      <c r="P144" s="83"/>
      <c r="Q144" s="83"/>
      <c r="R144" s="83"/>
      <c r="S144" s="83"/>
      <c r="T144" s="83"/>
      <c r="U144" s="83"/>
      <c r="V144" s="83"/>
      <c r="W144" s="83"/>
      <c r="X144" s="83"/>
      <c r="Y144" s="83"/>
      <c r="Z144" s="83"/>
      <c r="AA144" s="83"/>
      <c r="AB144" s="83"/>
      <c r="AC144" s="83"/>
      <c r="AD144" s="83"/>
      <c r="AE144" s="83"/>
      <c r="AF144" s="83"/>
      <c r="AG144" s="83"/>
      <c r="AH144" s="83"/>
      <c r="AI144" s="83"/>
      <c r="AJ144" s="83"/>
      <c r="AK144" s="83"/>
      <c r="AL144" s="83"/>
      <c r="AM144" s="83"/>
      <c r="AN144" s="83"/>
      <c r="AO144" s="83"/>
      <c r="AP144" s="83"/>
      <c r="AQ144" s="83"/>
      <c r="AR144" s="83"/>
      <c r="AS144" s="83"/>
      <c r="AT144" s="83"/>
      <c r="AU144" s="83"/>
      <c r="AV144" s="83"/>
      <c r="AW144" s="83"/>
      <c r="AX144" s="83"/>
      <c r="AY144" s="83"/>
      <c r="AZ144" s="83"/>
      <c r="BA144" s="83"/>
      <c r="BB144" s="83"/>
      <c r="BC144" s="83"/>
      <c r="BD144" s="83"/>
      <c r="BE144" s="83"/>
      <c r="BF144" s="83"/>
      <c r="BG144" s="83"/>
      <c r="BH144" s="83"/>
    </row>
    <row r="145" spans="1:60">
      <c r="A145" s="83"/>
      <c r="B145" s="83"/>
      <c r="C145" s="83"/>
      <c r="D145" s="83"/>
      <c r="E145" s="83"/>
      <c r="F145" s="83"/>
      <c r="G145" s="83"/>
      <c r="H145" s="83"/>
      <c r="I145" s="83"/>
      <c r="J145" s="83"/>
      <c r="K145" s="83"/>
      <c r="L145" s="83"/>
      <c r="M145" s="83"/>
      <c r="N145" s="83"/>
      <c r="O145" s="83"/>
      <c r="P145" s="83"/>
      <c r="Q145" s="83"/>
      <c r="R145" s="83"/>
      <c r="S145" s="83"/>
      <c r="T145" s="83"/>
      <c r="U145" s="83"/>
      <c r="V145" s="83"/>
      <c r="W145" s="83"/>
      <c r="X145" s="83"/>
      <c r="Y145" s="83"/>
      <c r="Z145" s="83"/>
      <c r="AA145" s="83"/>
      <c r="AB145" s="83"/>
      <c r="AC145" s="83"/>
      <c r="AD145" s="83"/>
      <c r="AE145" s="83"/>
      <c r="AF145" s="83"/>
      <c r="AG145" s="83"/>
      <c r="AH145" s="83"/>
      <c r="AI145" s="83"/>
      <c r="AJ145" s="83"/>
      <c r="AK145" s="83"/>
      <c r="AL145" s="83"/>
      <c r="AM145" s="83"/>
      <c r="AN145" s="83"/>
      <c r="AO145" s="83"/>
      <c r="AP145" s="83"/>
      <c r="AQ145" s="83"/>
      <c r="AR145" s="83"/>
      <c r="AS145" s="83"/>
      <c r="AT145" s="83"/>
      <c r="AU145" s="83"/>
      <c r="AV145" s="83"/>
      <c r="AW145" s="83"/>
      <c r="AX145" s="83"/>
      <c r="AY145" s="83"/>
      <c r="AZ145" s="83"/>
      <c r="BA145" s="83"/>
      <c r="BB145" s="83"/>
      <c r="BC145" s="83"/>
      <c r="BD145" s="83"/>
      <c r="BE145" s="83"/>
      <c r="BF145" s="83"/>
      <c r="BG145" s="83"/>
      <c r="BH145" s="83"/>
    </row>
    <row r="146" spans="1:60">
      <c r="A146" s="83"/>
      <c r="B146" s="83"/>
      <c r="C146" s="83"/>
      <c r="D146" s="83"/>
      <c r="E146" s="83"/>
      <c r="F146" s="83"/>
      <c r="G146" s="83"/>
      <c r="H146" s="83"/>
      <c r="I146" s="83"/>
      <c r="J146" s="83"/>
      <c r="K146" s="83"/>
      <c r="L146" s="83"/>
      <c r="M146" s="83"/>
      <c r="N146" s="83"/>
      <c r="O146" s="83"/>
      <c r="P146" s="83"/>
      <c r="Q146" s="83"/>
      <c r="R146" s="83"/>
      <c r="S146" s="83"/>
      <c r="T146" s="83"/>
      <c r="U146" s="83"/>
      <c r="V146" s="83"/>
      <c r="W146" s="83"/>
      <c r="X146" s="83"/>
      <c r="Y146" s="83"/>
      <c r="Z146" s="83"/>
      <c r="AA146" s="83"/>
      <c r="AB146" s="83"/>
      <c r="AC146" s="83"/>
      <c r="AD146" s="83"/>
      <c r="AE146" s="83"/>
      <c r="AF146" s="83"/>
      <c r="AG146" s="83"/>
      <c r="AH146" s="83"/>
      <c r="AI146" s="83"/>
      <c r="AJ146" s="83"/>
      <c r="AK146" s="83"/>
      <c r="AL146" s="83"/>
      <c r="AM146" s="83"/>
      <c r="AN146" s="83"/>
      <c r="AO146" s="83"/>
      <c r="AP146" s="83"/>
      <c r="AQ146" s="83"/>
      <c r="AR146" s="83"/>
      <c r="AS146" s="83"/>
      <c r="AT146" s="83"/>
      <c r="AU146" s="83"/>
      <c r="AV146" s="83"/>
      <c r="AW146" s="83"/>
      <c r="AX146" s="83"/>
      <c r="AY146" s="83"/>
      <c r="AZ146" s="83"/>
      <c r="BA146" s="83"/>
      <c r="BB146" s="83"/>
      <c r="BC146" s="83"/>
      <c r="BD146" s="83"/>
      <c r="BE146" s="83"/>
      <c r="BF146" s="83"/>
      <c r="BG146" s="83"/>
      <c r="BH146" s="83"/>
    </row>
    <row r="147" spans="1:60">
      <c r="A147" s="83"/>
      <c r="B147" s="83"/>
      <c r="C147" s="83"/>
      <c r="D147" s="83"/>
      <c r="E147" s="83"/>
      <c r="F147" s="83"/>
      <c r="G147" s="83"/>
      <c r="H147" s="83"/>
      <c r="I147" s="83"/>
      <c r="J147" s="83"/>
      <c r="K147" s="83"/>
      <c r="L147" s="83"/>
      <c r="M147" s="83"/>
      <c r="N147" s="83"/>
      <c r="O147" s="83"/>
      <c r="P147" s="83"/>
      <c r="Q147" s="83"/>
      <c r="R147" s="83"/>
      <c r="S147" s="83"/>
      <c r="T147" s="83"/>
      <c r="U147" s="83"/>
      <c r="V147" s="83"/>
      <c r="W147" s="83"/>
      <c r="X147" s="83"/>
      <c r="Y147" s="83"/>
      <c r="Z147" s="83"/>
      <c r="AA147" s="83"/>
      <c r="AB147" s="83"/>
      <c r="AC147" s="83"/>
      <c r="AD147" s="83"/>
      <c r="AE147" s="83"/>
      <c r="AF147" s="83"/>
      <c r="AG147" s="83"/>
      <c r="AH147" s="83"/>
      <c r="AI147" s="83"/>
      <c r="AJ147" s="83"/>
      <c r="AK147" s="83"/>
      <c r="AL147" s="83"/>
      <c r="AM147" s="83"/>
      <c r="AN147" s="83"/>
      <c r="AO147" s="83"/>
      <c r="AP147" s="83"/>
      <c r="AQ147" s="83"/>
      <c r="AR147" s="83"/>
      <c r="AS147" s="83"/>
      <c r="AT147" s="83"/>
      <c r="AU147" s="83"/>
      <c r="AV147" s="83"/>
      <c r="AW147" s="83"/>
      <c r="AX147" s="83"/>
      <c r="AY147" s="83"/>
      <c r="AZ147" s="83"/>
      <c r="BA147" s="83"/>
      <c r="BB147" s="83"/>
      <c r="BC147" s="83"/>
      <c r="BD147" s="83"/>
      <c r="BE147" s="83"/>
      <c r="BF147" s="83"/>
      <c r="BG147" s="83"/>
      <c r="BH147" s="83"/>
    </row>
    <row r="148" spans="1:60">
      <c r="A148" s="83"/>
      <c r="B148" s="83"/>
      <c r="C148" s="83"/>
      <c r="D148" s="83"/>
      <c r="E148" s="83"/>
      <c r="F148" s="83"/>
      <c r="G148" s="83"/>
      <c r="H148" s="83"/>
      <c r="I148" s="83"/>
      <c r="J148" s="83"/>
      <c r="K148" s="83"/>
      <c r="L148" s="83"/>
      <c r="M148" s="83"/>
      <c r="N148" s="83"/>
      <c r="O148" s="83"/>
      <c r="P148" s="83"/>
      <c r="Q148" s="83"/>
      <c r="R148" s="83"/>
      <c r="S148" s="83"/>
      <c r="T148" s="83"/>
      <c r="U148" s="83"/>
      <c r="V148" s="83"/>
      <c r="W148" s="83"/>
      <c r="X148" s="83"/>
      <c r="Y148" s="83"/>
      <c r="Z148" s="83"/>
      <c r="AA148" s="83"/>
      <c r="AB148" s="83"/>
      <c r="AC148" s="83"/>
      <c r="AD148" s="83"/>
      <c r="AE148" s="83"/>
      <c r="AF148" s="83"/>
      <c r="AG148" s="83"/>
      <c r="AH148" s="83"/>
      <c r="AI148" s="83"/>
      <c r="AJ148" s="83"/>
      <c r="AK148" s="83"/>
      <c r="AL148" s="83"/>
      <c r="AM148" s="83"/>
      <c r="AN148" s="83"/>
      <c r="AO148" s="83"/>
      <c r="AP148" s="83"/>
      <c r="AQ148" s="83"/>
      <c r="AR148" s="83"/>
      <c r="AS148" s="83"/>
      <c r="AT148" s="83"/>
      <c r="AU148" s="83"/>
      <c r="AV148" s="83"/>
      <c r="AW148" s="83"/>
      <c r="AX148" s="83"/>
      <c r="AY148" s="83"/>
      <c r="AZ148" s="83"/>
      <c r="BA148" s="83"/>
      <c r="BB148" s="83"/>
      <c r="BC148" s="83"/>
      <c r="BD148" s="83"/>
      <c r="BE148" s="83"/>
      <c r="BF148" s="83"/>
      <c r="BG148" s="83"/>
      <c r="BH148" s="83"/>
    </row>
    <row r="149" spans="1:60">
      <c r="A149" s="83"/>
      <c r="B149" s="83"/>
      <c r="C149" s="83"/>
      <c r="D149" s="83"/>
      <c r="E149" s="83"/>
      <c r="F149" s="83"/>
      <c r="G149" s="83"/>
      <c r="H149" s="83"/>
      <c r="I149" s="83"/>
      <c r="J149" s="83"/>
      <c r="K149" s="83"/>
      <c r="L149" s="83"/>
      <c r="M149" s="83"/>
      <c r="N149" s="83"/>
      <c r="O149" s="83"/>
      <c r="P149" s="83"/>
      <c r="Q149" s="83"/>
      <c r="R149" s="83"/>
      <c r="S149" s="83"/>
      <c r="T149" s="83"/>
      <c r="U149" s="83"/>
      <c r="V149" s="83"/>
      <c r="W149" s="83"/>
      <c r="X149" s="83"/>
      <c r="Y149" s="83"/>
      <c r="Z149" s="83"/>
      <c r="AA149" s="83"/>
      <c r="AB149" s="83"/>
      <c r="AC149" s="83"/>
      <c r="AD149" s="83"/>
      <c r="AE149" s="83"/>
      <c r="AF149" s="83"/>
      <c r="AG149" s="83"/>
      <c r="AH149" s="83"/>
      <c r="AI149" s="83"/>
      <c r="AJ149" s="83"/>
      <c r="AK149" s="83"/>
      <c r="AL149" s="83"/>
      <c r="AM149" s="83"/>
      <c r="AN149" s="83"/>
      <c r="AO149" s="83"/>
      <c r="AP149" s="83"/>
      <c r="AQ149" s="83"/>
      <c r="AR149" s="83"/>
      <c r="AS149" s="83"/>
      <c r="AT149" s="83"/>
      <c r="AU149" s="83"/>
      <c r="AV149" s="83"/>
      <c r="AW149" s="83"/>
      <c r="AX149" s="83"/>
      <c r="AY149" s="83"/>
      <c r="AZ149" s="83"/>
      <c r="BA149" s="83"/>
      <c r="BB149" s="83"/>
      <c r="BC149" s="83"/>
      <c r="BD149" s="83"/>
      <c r="BE149" s="83"/>
      <c r="BF149" s="83"/>
      <c r="BG149" s="83"/>
      <c r="BH149" s="83"/>
    </row>
    <row r="150" spans="1:60">
      <c r="A150" s="83"/>
      <c r="B150" s="83"/>
      <c r="C150" s="83"/>
      <c r="D150" s="83"/>
      <c r="E150" s="83"/>
      <c r="F150" s="83"/>
      <c r="G150" s="83"/>
      <c r="H150" s="83"/>
      <c r="I150" s="83"/>
      <c r="J150" s="83"/>
      <c r="K150" s="83"/>
      <c r="L150" s="83"/>
      <c r="M150" s="83"/>
      <c r="N150" s="83"/>
      <c r="O150" s="83"/>
      <c r="P150" s="83"/>
      <c r="Q150" s="83"/>
      <c r="R150" s="83"/>
      <c r="S150" s="83"/>
      <c r="T150" s="83"/>
      <c r="U150" s="83"/>
      <c r="V150" s="83"/>
      <c r="W150" s="83"/>
      <c r="X150" s="83"/>
      <c r="Y150" s="83"/>
      <c r="Z150" s="83"/>
      <c r="AA150" s="83"/>
      <c r="AB150" s="83"/>
      <c r="AC150" s="83"/>
      <c r="AD150" s="83"/>
      <c r="AE150" s="83"/>
      <c r="AF150" s="83"/>
      <c r="AG150" s="83"/>
      <c r="AH150" s="83"/>
      <c r="AI150" s="83"/>
      <c r="AJ150" s="83"/>
      <c r="AK150" s="83"/>
      <c r="AL150" s="83"/>
      <c r="AM150" s="83"/>
      <c r="AN150" s="83"/>
      <c r="AO150" s="83"/>
      <c r="AP150" s="83"/>
      <c r="AQ150" s="83"/>
      <c r="AR150" s="83"/>
      <c r="AS150" s="83"/>
      <c r="AT150" s="83"/>
      <c r="AU150" s="83"/>
      <c r="AV150" s="83"/>
      <c r="AW150" s="83"/>
      <c r="AX150" s="83"/>
      <c r="AY150" s="83"/>
      <c r="AZ150" s="83"/>
      <c r="BA150" s="83"/>
      <c r="BB150" s="83"/>
      <c r="BC150" s="83"/>
      <c r="BD150" s="83"/>
      <c r="BE150" s="83"/>
      <c r="BF150" s="83"/>
      <c r="BG150" s="83"/>
      <c r="BH150" s="83"/>
    </row>
    <row r="151" spans="1:60">
      <c r="A151" s="83"/>
      <c r="B151" s="83"/>
      <c r="C151" s="83"/>
      <c r="D151" s="83"/>
      <c r="E151" s="83"/>
      <c r="F151" s="83"/>
      <c r="G151" s="83"/>
      <c r="H151" s="83"/>
      <c r="I151" s="83"/>
      <c r="J151" s="83"/>
      <c r="K151" s="83"/>
      <c r="L151" s="83"/>
      <c r="M151" s="83"/>
      <c r="N151" s="83"/>
      <c r="O151" s="83"/>
      <c r="P151" s="83"/>
      <c r="Q151" s="83"/>
      <c r="R151" s="83"/>
      <c r="S151" s="83"/>
      <c r="T151" s="83"/>
      <c r="U151" s="83"/>
      <c r="V151" s="83"/>
      <c r="W151" s="83"/>
      <c r="X151" s="83"/>
      <c r="Y151" s="83"/>
      <c r="Z151" s="83"/>
      <c r="AA151" s="83"/>
      <c r="AB151" s="83"/>
      <c r="AC151" s="83"/>
      <c r="AD151" s="83"/>
      <c r="AE151" s="83"/>
      <c r="AF151" s="83"/>
      <c r="AG151" s="83"/>
      <c r="AH151" s="83"/>
      <c r="AI151" s="83"/>
      <c r="AJ151" s="83"/>
      <c r="AK151" s="83"/>
      <c r="AL151" s="83"/>
      <c r="AM151" s="83"/>
      <c r="AN151" s="83"/>
      <c r="AO151" s="83"/>
      <c r="AP151" s="83"/>
      <c r="AQ151" s="83"/>
      <c r="AR151" s="83"/>
      <c r="AS151" s="83"/>
      <c r="AT151" s="83"/>
      <c r="AU151" s="83"/>
      <c r="AV151" s="83"/>
      <c r="AW151" s="83"/>
      <c r="AX151" s="83"/>
      <c r="AY151" s="83"/>
      <c r="AZ151" s="83"/>
      <c r="BA151" s="83"/>
      <c r="BB151" s="83"/>
      <c r="BC151" s="83"/>
      <c r="BD151" s="83"/>
      <c r="BE151" s="83"/>
      <c r="BF151" s="83"/>
      <c r="BG151" s="83"/>
      <c r="BH151" s="83"/>
    </row>
    <row r="152" spans="1:60">
      <c r="A152" s="83"/>
      <c r="B152" s="83"/>
      <c r="C152" s="83"/>
      <c r="D152" s="83"/>
      <c r="E152" s="83"/>
      <c r="F152" s="83"/>
      <c r="G152" s="83"/>
      <c r="H152" s="83"/>
      <c r="I152" s="83"/>
      <c r="J152" s="83"/>
      <c r="K152" s="83"/>
      <c r="L152" s="83"/>
      <c r="M152" s="83"/>
      <c r="N152" s="83"/>
      <c r="O152" s="83"/>
      <c r="P152" s="83"/>
      <c r="Q152" s="83"/>
      <c r="R152" s="83"/>
      <c r="S152" s="83"/>
      <c r="T152" s="83"/>
      <c r="U152" s="83"/>
      <c r="V152" s="83"/>
      <c r="W152" s="83"/>
      <c r="X152" s="83"/>
      <c r="Y152" s="83"/>
      <c r="Z152" s="83"/>
      <c r="AA152" s="83"/>
      <c r="AB152" s="83"/>
      <c r="AC152" s="83"/>
      <c r="AD152" s="83"/>
      <c r="AE152" s="83"/>
      <c r="AF152" s="83"/>
      <c r="AG152" s="83"/>
      <c r="AH152" s="83"/>
      <c r="AI152" s="83"/>
      <c r="AJ152" s="83"/>
      <c r="AK152" s="83"/>
      <c r="AL152" s="83"/>
      <c r="AM152" s="83"/>
      <c r="AN152" s="83"/>
      <c r="AO152" s="83"/>
      <c r="AP152" s="83"/>
      <c r="AQ152" s="83"/>
      <c r="AR152" s="83"/>
      <c r="AS152" s="83"/>
      <c r="AT152" s="83"/>
      <c r="AU152" s="83"/>
      <c r="AV152" s="83"/>
      <c r="AW152" s="83"/>
      <c r="AX152" s="83"/>
      <c r="AY152" s="83"/>
      <c r="AZ152" s="83"/>
      <c r="BA152" s="83"/>
      <c r="BB152" s="83"/>
      <c r="BC152" s="83"/>
      <c r="BD152" s="83"/>
      <c r="BE152" s="83"/>
      <c r="BF152" s="83"/>
      <c r="BG152" s="83"/>
      <c r="BH152" s="83"/>
    </row>
    <row r="153" spans="1:60">
      <c r="A153" s="83"/>
      <c r="B153" s="83"/>
      <c r="C153" s="83"/>
      <c r="D153" s="83"/>
      <c r="E153" s="83"/>
      <c r="F153" s="83"/>
      <c r="G153" s="83"/>
      <c r="H153" s="83"/>
      <c r="I153" s="83"/>
      <c r="J153" s="83"/>
      <c r="K153" s="83"/>
      <c r="L153" s="83"/>
      <c r="M153" s="83"/>
      <c r="N153" s="83"/>
      <c r="O153" s="83"/>
      <c r="P153" s="83"/>
      <c r="Q153" s="83"/>
      <c r="R153" s="83"/>
      <c r="S153" s="83"/>
      <c r="T153" s="83"/>
      <c r="U153" s="83"/>
      <c r="V153" s="83"/>
      <c r="W153" s="83"/>
      <c r="X153" s="83"/>
      <c r="Y153" s="83"/>
      <c r="Z153" s="83"/>
      <c r="AA153" s="83"/>
      <c r="AB153" s="83"/>
      <c r="AC153" s="83"/>
      <c r="AD153" s="83"/>
      <c r="AE153" s="83"/>
      <c r="AF153" s="83"/>
      <c r="AG153" s="83"/>
      <c r="AH153" s="83"/>
      <c r="AI153" s="83"/>
      <c r="AJ153" s="83"/>
      <c r="AK153" s="83"/>
      <c r="AL153" s="83"/>
      <c r="AM153" s="83"/>
      <c r="AN153" s="83"/>
      <c r="AO153" s="83"/>
      <c r="AP153" s="83"/>
      <c r="AQ153" s="83"/>
      <c r="AR153" s="83"/>
      <c r="AS153" s="83"/>
      <c r="AT153" s="83"/>
      <c r="AU153" s="83"/>
      <c r="AV153" s="83"/>
      <c r="AW153" s="83"/>
      <c r="AX153" s="83"/>
      <c r="AY153" s="83"/>
      <c r="AZ153" s="83"/>
      <c r="BA153" s="83"/>
      <c r="BB153" s="83"/>
      <c r="BC153" s="83"/>
      <c r="BD153" s="83"/>
      <c r="BE153" s="83"/>
      <c r="BF153" s="83"/>
      <c r="BG153" s="83"/>
      <c r="BH153" s="83"/>
    </row>
    <row r="154" spans="1:60">
      <c r="A154" s="83"/>
      <c r="B154" s="83"/>
      <c r="C154" s="83"/>
      <c r="D154" s="83"/>
      <c r="E154" s="83"/>
      <c r="F154" s="83"/>
      <c r="G154" s="83"/>
      <c r="H154" s="83"/>
      <c r="I154" s="83"/>
      <c r="J154" s="83"/>
      <c r="K154" s="83"/>
      <c r="L154" s="83"/>
      <c r="M154" s="83"/>
      <c r="N154" s="83"/>
      <c r="O154" s="83"/>
      <c r="P154" s="83"/>
      <c r="Q154" s="83"/>
      <c r="R154" s="83"/>
      <c r="S154" s="83"/>
      <c r="T154" s="83"/>
      <c r="U154" s="83"/>
      <c r="V154" s="83"/>
      <c r="W154" s="83"/>
      <c r="X154" s="83"/>
      <c r="Y154" s="83"/>
      <c r="Z154" s="83"/>
      <c r="AA154" s="83"/>
      <c r="AB154" s="83"/>
      <c r="AC154" s="83"/>
      <c r="AD154" s="83"/>
      <c r="AE154" s="83"/>
      <c r="AF154" s="83"/>
      <c r="AG154" s="83"/>
      <c r="AH154" s="83"/>
      <c r="AI154" s="83"/>
      <c r="AJ154" s="83"/>
      <c r="AK154" s="83"/>
      <c r="AL154" s="83"/>
      <c r="AM154" s="83"/>
      <c r="AN154" s="83"/>
      <c r="AO154" s="83"/>
      <c r="AP154" s="83"/>
      <c r="AQ154" s="83"/>
      <c r="AR154" s="83"/>
      <c r="AS154" s="83"/>
      <c r="AT154" s="83"/>
      <c r="AU154" s="83"/>
      <c r="AV154" s="83"/>
      <c r="AW154" s="83"/>
      <c r="AX154" s="83"/>
      <c r="AY154" s="83"/>
      <c r="AZ154" s="83"/>
      <c r="BA154" s="83"/>
      <c r="BB154" s="83"/>
      <c r="BC154" s="83"/>
      <c r="BD154" s="83"/>
      <c r="BE154" s="83"/>
      <c r="BF154" s="83"/>
      <c r="BG154" s="83"/>
      <c r="BH154" s="83"/>
    </row>
    <row r="155" spans="1:60">
      <c r="A155" s="83"/>
      <c r="B155" s="83"/>
      <c r="C155" s="83"/>
      <c r="D155" s="83"/>
      <c r="E155" s="83"/>
      <c r="F155" s="83"/>
      <c r="G155" s="83"/>
      <c r="H155" s="83"/>
      <c r="I155" s="83"/>
      <c r="J155" s="83"/>
      <c r="K155" s="83"/>
      <c r="L155" s="83"/>
      <c r="M155" s="83"/>
      <c r="N155" s="83"/>
      <c r="O155" s="83"/>
      <c r="P155" s="83"/>
      <c r="Q155" s="83"/>
      <c r="R155" s="83"/>
      <c r="S155" s="83"/>
      <c r="T155" s="83"/>
      <c r="U155" s="83"/>
      <c r="V155" s="83"/>
      <c r="W155" s="83"/>
      <c r="X155" s="83"/>
      <c r="Y155" s="83"/>
      <c r="Z155" s="83"/>
      <c r="AA155" s="83"/>
      <c r="AB155" s="83"/>
      <c r="AC155" s="83"/>
      <c r="AD155" s="83"/>
      <c r="AE155" s="83"/>
      <c r="AF155" s="83"/>
      <c r="AG155" s="83"/>
      <c r="AH155" s="83"/>
      <c r="AI155" s="83"/>
      <c r="AJ155" s="83"/>
      <c r="AK155" s="83"/>
      <c r="AL155" s="83"/>
      <c r="AM155" s="83"/>
      <c r="AN155" s="83"/>
      <c r="AO155" s="83"/>
      <c r="AP155" s="83"/>
      <c r="AQ155" s="83"/>
      <c r="AR155" s="83"/>
      <c r="AS155" s="83"/>
      <c r="AT155" s="83"/>
      <c r="AU155" s="83"/>
      <c r="AV155" s="83"/>
      <c r="AW155" s="83"/>
      <c r="AX155" s="83"/>
      <c r="AY155" s="83"/>
      <c r="AZ155" s="83"/>
      <c r="BA155" s="83"/>
      <c r="BB155" s="83"/>
      <c r="BC155" s="83"/>
      <c r="BD155" s="83"/>
      <c r="BE155" s="83"/>
      <c r="BF155" s="83"/>
      <c r="BG155" s="83"/>
      <c r="BH155" s="83"/>
    </row>
    <row r="156" spans="1:60">
      <c r="A156" s="83"/>
      <c r="B156" s="83"/>
      <c r="C156" s="83"/>
      <c r="D156" s="83"/>
      <c r="E156" s="83"/>
      <c r="F156" s="83"/>
      <c r="G156" s="83"/>
      <c r="H156" s="83"/>
      <c r="I156" s="83"/>
      <c r="J156" s="83"/>
      <c r="K156" s="83"/>
      <c r="L156" s="83"/>
      <c r="M156" s="83"/>
      <c r="N156" s="83"/>
      <c r="O156" s="83"/>
      <c r="P156" s="83"/>
      <c r="Q156" s="83"/>
      <c r="R156" s="83"/>
      <c r="S156" s="83"/>
      <c r="T156" s="83"/>
      <c r="U156" s="83"/>
      <c r="V156" s="83"/>
      <c r="W156" s="83"/>
      <c r="X156" s="83"/>
      <c r="Y156" s="83"/>
      <c r="Z156" s="83"/>
      <c r="AA156" s="83"/>
      <c r="AB156" s="83"/>
      <c r="AC156" s="83"/>
      <c r="AD156" s="83"/>
      <c r="AE156" s="83"/>
      <c r="AF156" s="83"/>
      <c r="AG156" s="83"/>
      <c r="AH156" s="83"/>
      <c r="AI156" s="83"/>
      <c r="AJ156" s="83"/>
      <c r="AK156" s="83"/>
      <c r="AL156" s="83"/>
      <c r="AM156" s="83"/>
      <c r="AN156" s="83"/>
      <c r="AO156" s="83"/>
      <c r="AP156" s="83"/>
      <c r="AQ156" s="83"/>
      <c r="AR156" s="83"/>
      <c r="AS156" s="83"/>
      <c r="AT156" s="83"/>
      <c r="AU156" s="83"/>
      <c r="AV156" s="83"/>
      <c r="AW156" s="83"/>
      <c r="AX156" s="83"/>
      <c r="AY156" s="83"/>
      <c r="AZ156" s="83"/>
      <c r="BA156" s="83"/>
      <c r="BB156" s="83"/>
      <c r="BC156" s="83"/>
      <c r="BD156" s="83"/>
      <c r="BE156" s="83"/>
      <c r="BF156" s="83"/>
      <c r="BG156" s="83"/>
      <c r="BH156" s="83"/>
    </row>
    <row r="157" spans="1:60">
      <c r="A157" s="83"/>
      <c r="B157" s="83"/>
      <c r="C157" s="83"/>
      <c r="D157" s="83"/>
      <c r="E157" s="83"/>
      <c r="F157" s="83"/>
      <c r="G157" s="83"/>
      <c r="H157" s="83"/>
      <c r="I157" s="83"/>
      <c r="J157" s="83"/>
      <c r="K157" s="83"/>
      <c r="L157" s="83"/>
      <c r="M157" s="83"/>
      <c r="N157" s="83"/>
      <c r="O157" s="83"/>
      <c r="P157" s="83"/>
      <c r="Q157" s="83"/>
      <c r="R157" s="83"/>
      <c r="S157" s="83"/>
      <c r="T157" s="83"/>
      <c r="U157" s="83"/>
      <c r="V157" s="83"/>
      <c r="W157" s="83"/>
      <c r="X157" s="83"/>
      <c r="Y157" s="83"/>
      <c r="Z157" s="83"/>
      <c r="AA157" s="83"/>
      <c r="AB157" s="83"/>
      <c r="AC157" s="83"/>
      <c r="AD157" s="83"/>
      <c r="AE157" s="83"/>
      <c r="AF157" s="83"/>
      <c r="AG157" s="83"/>
      <c r="AH157" s="83"/>
      <c r="AI157" s="83"/>
      <c r="AJ157" s="83"/>
      <c r="AK157" s="83"/>
      <c r="AL157" s="83"/>
      <c r="AM157" s="83"/>
      <c r="AN157" s="83"/>
      <c r="AO157" s="83"/>
      <c r="AP157" s="83"/>
      <c r="AQ157" s="83"/>
      <c r="AR157" s="83"/>
      <c r="AS157" s="83"/>
      <c r="AT157" s="83"/>
      <c r="AU157" s="83"/>
      <c r="AV157" s="83"/>
      <c r="AW157" s="83"/>
      <c r="AX157" s="83"/>
      <c r="AY157" s="83"/>
      <c r="AZ157" s="83"/>
      <c r="BA157" s="83"/>
      <c r="BB157" s="83"/>
      <c r="BC157" s="83"/>
      <c r="BD157" s="83"/>
      <c r="BE157" s="83"/>
      <c r="BF157" s="83"/>
      <c r="BG157" s="83"/>
      <c r="BH157" s="83"/>
    </row>
    <row r="158" spans="1:60">
      <c r="A158" s="83"/>
      <c r="B158" s="83"/>
      <c r="C158" s="83"/>
      <c r="D158" s="83"/>
      <c r="E158" s="83"/>
      <c r="F158" s="83"/>
      <c r="G158" s="83"/>
      <c r="H158" s="83"/>
      <c r="I158" s="83"/>
      <c r="J158" s="83"/>
      <c r="K158" s="83"/>
      <c r="L158" s="83"/>
      <c r="M158" s="83"/>
      <c r="N158" s="83"/>
      <c r="O158" s="83"/>
      <c r="P158" s="83"/>
      <c r="Q158" s="83"/>
      <c r="R158" s="83"/>
      <c r="S158" s="83"/>
      <c r="T158" s="83"/>
      <c r="U158" s="83"/>
      <c r="V158" s="83"/>
      <c r="W158" s="83"/>
      <c r="X158" s="83"/>
      <c r="Y158" s="83"/>
      <c r="Z158" s="83"/>
      <c r="AA158" s="83"/>
      <c r="AB158" s="83"/>
      <c r="AC158" s="83"/>
      <c r="AD158" s="83"/>
      <c r="AE158" s="83"/>
      <c r="AF158" s="83"/>
      <c r="AG158" s="83"/>
      <c r="AH158" s="83"/>
      <c r="AI158" s="83"/>
      <c r="AJ158" s="83"/>
      <c r="AK158" s="83"/>
      <c r="AL158" s="83"/>
      <c r="AM158" s="83"/>
      <c r="AN158" s="83"/>
      <c r="AO158" s="83"/>
      <c r="AP158" s="83"/>
      <c r="AQ158" s="83"/>
      <c r="AR158" s="83"/>
      <c r="AS158" s="83"/>
      <c r="AT158" s="83"/>
      <c r="AU158" s="83"/>
      <c r="AV158" s="83"/>
      <c r="AW158" s="83"/>
      <c r="AX158" s="83"/>
      <c r="AY158" s="83"/>
      <c r="AZ158" s="83"/>
      <c r="BA158" s="83"/>
      <c r="BB158" s="83"/>
      <c r="BC158" s="83"/>
      <c r="BD158" s="83"/>
      <c r="BE158" s="83"/>
      <c r="BF158" s="83"/>
      <c r="BG158" s="83"/>
      <c r="BH158" s="83"/>
    </row>
    <row r="159" spans="1:60">
      <c r="A159" s="83"/>
      <c r="B159" s="83"/>
      <c r="C159" s="83"/>
      <c r="D159" s="83"/>
      <c r="E159" s="83"/>
      <c r="F159" s="83"/>
      <c r="G159" s="83"/>
      <c r="H159" s="83"/>
      <c r="I159" s="83"/>
      <c r="J159" s="83"/>
      <c r="K159" s="83"/>
      <c r="L159" s="83"/>
      <c r="M159" s="83"/>
      <c r="N159" s="83"/>
      <c r="O159" s="83"/>
      <c r="P159" s="83"/>
      <c r="Q159" s="83"/>
      <c r="R159" s="83"/>
      <c r="S159" s="83"/>
      <c r="T159" s="83"/>
      <c r="U159" s="83"/>
      <c r="V159" s="83"/>
      <c r="W159" s="83"/>
      <c r="X159" s="83"/>
      <c r="Y159" s="83"/>
      <c r="Z159" s="83"/>
      <c r="AA159" s="83"/>
      <c r="AB159" s="83"/>
      <c r="AC159" s="83"/>
      <c r="AD159" s="83"/>
      <c r="AE159" s="83"/>
      <c r="AF159" s="83"/>
      <c r="AG159" s="83"/>
      <c r="AH159" s="83"/>
      <c r="AI159" s="83"/>
      <c r="AJ159" s="83"/>
      <c r="AK159" s="83"/>
      <c r="AL159" s="83"/>
      <c r="AM159" s="83"/>
      <c r="AN159" s="83"/>
      <c r="AO159" s="83"/>
      <c r="AP159" s="83"/>
      <c r="AQ159" s="83"/>
      <c r="AR159" s="83"/>
      <c r="AS159" s="83"/>
      <c r="AT159" s="83"/>
      <c r="AU159" s="83"/>
      <c r="AV159" s="83"/>
      <c r="AW159" s="83"/>
      <c r="AX159" s="83"/>
      <c r="AY159" s="83"/>
      <c r="AZ159" s="83"/>
      <c r="BA159" s="83"/>
      <c r="BB159" s="83"/>
      <c r="BC159" s="83"/>
      <c r="BD159" s="83"/>
      <c r="BE159" s="83"/>
      <c r="BF159" s="83"/>
      <c r="BG159" s="83"/>
      <c r="BH159" s="83"/>
    </row>
    <row r="160" spans="1:60">
      <c r="A160" s="83"/>
      <c r="B160" s="83"/>
      <c r="C160" s="83"/>
      <c r="D160" s="83"/>
      <c r="E160" s="83"/>
      <c r="F160" s="83"/>
      <c r="G160" s="83"/>
      <c r="H160" s="83"/>
      <c r="I160" s="83"/>
      <c r="J160" s="83"/>
      <c r="K160" s="83"/>
      <c r="L160" s="83"/>
      <c r="M160" s="83"/>
      <c r="N160" s="83"/>
      <c r="O160" s="83"/>
      <c r="P160" s="83"/>
      <c r="Q160" s="83"/>
      <c r="R160" s="83"/>
      <c r="S160" s="83"/>
      <c r="T160" s="83"/>
      <c r="U160" s="83"/>
      <c r="V160" s="83"/>
      <c r="W160" s="83"/>
      <c r="X160" s="83"/>
      <c r="Y160" s="83"/>
      <c r="Z160" s="83"/>
      <c r="AA160" s="83"/>
      <c r="AB160" s="83"/>
      <c r="AC160" s="83"/>
      <c r="AD160" s="83"/>
      <c r="AE160" s="83"/>
      <c r="AF160" s="83"/>
      <c r="AG160" s="83"/>
      <c r="AH160" s="83"/>
      <c r="AI160" s="83"/>
      <c r="AJ160" s="83"/>
      <c r="AK160" s="83"/>
      <c r="AL160" s="83"/>
      <c r="AM160" s="83"/>
      <c r="AN160" s="83"/>
      <c r="AO160" s="83"/>
      <c r="AP160" s="83"/>
      <c r="AQ160" s="83"/>
      <c r="AR160" s="83"/>
      <c r="AS160" s="83"/>
      <c r="AT160" s="83"/>
      <c r="AU160" s="83"/>
      <c r="AV160" s="83"/>
      <c r="AW160" s="83"/>
      <c r="AX160" s="83"/>
      <c r="AY160" s="83"/>
      <c r="AZ160" s="83"/>
      <c r="BA160" s="83"/>
      <c r="BB160" s="83"/>
      <c r="BC160" s="83"/>
      <c r="BD160" s="83"/>
      <c r="BE160" s="83"/>
      <c r="BF160" s="83"/>
      <c r="BG160" s="83"/>
      <c r="BH160" s="83"/>
    </row>
    <row r="161" spans="1:60">
      <c r="A161" s="83"/>
      <c r="B161" s="83"/>
      <c r="C161" s="83"/>
      <c r="D161" s="83"/>
      <c r="E161" s="83"/>
      <c r="F161" s="83"/>
      <c r="G161" s="83"/>
      <c r="H161" s="83"/>
      <c r="I161" s="83"/>
      <c r="J161" s="83"/>
      <c r="K161" s="83"/>
      <c r="L161" s="83"/>
      <c r="M161" s="83"/>
      <c r="N161" s="83"/>
      <c r="O161" s="83"/>
      <c r="P161" s="83"/>
      <c r="Q161" s="83"/>
      <c r="R161" s="83"/>
      <c r="S161" s="83"/>
      <c r="T161" s="83"/>
      <c r="U161" s="83"/>
      <c r="V161" s="83"/>
      <c r="W161" s="83"/>
      <c r="X161" s="83"/>
      <c r="Y161" s="83"/>
      <c r="Z161" s="83"/>
      <c r="AA161" s="83"/>
      <c r="AB161" s="83"/>
      <c r="AC161" s="83"/>
      <c r="AD161" s="83"/>
      <c r="AE161" s="83"/>
      <c r="AF161" s="83"/>
      <c r="AG161" s="83"/>
      <c r="AH161" s="83"/>
      <c r="AI161" s="83"/>
      <c r="AJ161" s="83"/>
      <c r="AK161" s="83"/>
      <c r="AL161" s="83"/>
      <c r="AM161" s="83"/>
      <c r="AN161" s="83"/>
      <c r="AO161" s="83"/>
      <c r="AP161" s="83"/>
      <c r="AQ161" s="83"/>
      <c r="AR161" s="83"/>
      <c r="AS161" s="83"/>
      <c r="AT161" s="83"/>
      <c r="AU161" s="83"/>
      <c r="AV161" s="83"/>
      <c r="AW161" s="83"/>
      <c r="AX161" s="83"/>
      <c r="AY161" s="83"/>
      <c r="AZ161" s="83"/>
      <c r="BA161" s="83"/>
      <c r="BB161" s="83"/>
      <c r="BC161" s="83"/>
      <c r="BD161" s="83"/>
      <c r="BE161" s="83"/>
      <c r="BF161" s="83"/>
      <c r="BG161" s="83"/>
      <c r="BH161" s="83"/>
    </row>
    <row r="162" spans="1:60">
      <c r="A162" s="83"/>
      <c r="B162" s="83"/>
      <c r="C162" s="83"/>
      <c r="D162" s="83"/>
      <c r="E162" s="83"/>
      <c r="F162" s="83"/>
      <c r="G162" s="83"/>
      <c r="H162" s="83"/>
      <c r="I162" s="83"/>
      <c r="J162" s="83"/>
      <c r="K162" s="83"/>
      <c r="L162" s="83"/>
      <c r="M162" s="83"/>
      <c r="N162" s="83"/>
      <c r="O162" s="83"/>
      <c r="P162" s="83"/>
      <c r="Q162" s="83"/>
      <c r="R162" s="83"/>
      <c r="S162" s="83"/>
      <c r="T162" s="83"/>
      <c r="U162" s="83"/>
      <c r="V162" s="83"/>
      <c r="W162" s="83"/>
      <c r="X162" s="83"/>
      <c r="Y162" s="83"/>
      <c r="Z162" s="83"/>
      <c r="AA162" s="83"/>
      <c r="AB162" s="83"/>
      <c r="AC162" s="83"/>
      <c r="AD162" s="83"/>
      <c r="AE162" s="83"/>
      <c r="AF162" s="83"/>
      <c r="AG162" s="83"/>
      <c r="AH162" s="83"/>
      <c r="AI162" s="83"/>
      <c r="AJ162" s="83"/>
      <c r="AK162" s="83"/>
      <c r="AL162" s="83"/>
      <c r="AM162" s="83"/>
      <c r="AN162" s="83"/>
      <c r="AO162" s="83"/>
      <c r="AP162" s="83"/>
      <c r="AQ162" s="83"/>
      <c r="AR162" s="83"/>
      <c r="AS162" s="83"/>
      <c r="AT162" s="83"/>
      <c r="AU162" s="83"/>
      <c r="AV162" s="83"/>
      <c r="AW162" s="83"/>
      <c r="AX162" s="83"/>
      <c r="AY162" s="83"/>
      <c r="AZ162" s="83"/>
      <c r="BA162" s="83"/>
      <c r="BB162" s="83"/>
      <c r="BC162" s="83"/>
      <c r="BD162" s="83"/>
      <c r="BE162" s="83"/>
      <c r="BF162" s="83"/>
      <c r="BG162" s="83"/>
      <c r="BH162" s="83"/>
    </row>
    <row r="163" spans="1:60">
      <c r="A163" s="83"/>
      <c r="B163" s="83"/>
      <c r="C163" s="83"/>
      <c r="D163" s="83"/>
      <c r="E163" s="83"/>
      <c r="F163" s="83"/>
      <c r="G163" s="83"/>
      <c r="H163" s="83"/>
      <c r="I163" s="83"/>
      <c r="J163" s="83"/>
      <c r="K163" s="83"/>
      <c r="L163" s="83"/>
      <c r="M163" s="83"/>
      <c r="N163" s="83"/>
      <c r="O163" s="83"/>
      <c r="P163" s="83"/>
      <c r="Q163" s="83"/>
      <c r="R163" s="83"/>
      <c r="S163" s="83"/>
      <c r="T163" s="83"/>
      <c r="U163" s="83"/>
      <c r="V163" s="83"/>
      <c r="W163" s="83"/>
      <c r="X163" s="83"/>
      <c r="Y163" s="83"/>
      <c r="Z163" s="83"/>
      <c r="AA163" s="83"/>
      <c r="AB163" s="83"/>
      <c r="AC163" s="83"/>
      <c r="AD163" s="83"/>
      <c r="AE163" s="83"/>
      <c r="AF163" s="83"/>
      <c r="AG163" s="83"/>
      <c r="AH163" s="83"/>
      <c r="AI163" s="83"/>
      <c r="AJ163" s="83"/>
      <c r="AK163" s="83"/>
      <c r="AL163" s="83"/>
      <c r="AM163" s="83"/>
      <c r="AN163" s="83"/>
      <c r="AO163" s="83"/>
      <c r="AP163" s="83"/>
      <c r="AQ163" s="83"/>
      <c r="AR163" s="83"/>
      <c r="AS163" s="83"/>
      <c r="AT163" s="83"/>
      <c r="AU163" s="83"/>
      <c r="AV163" s="83"/>
      <c r="AW163" s="83"/>
      <c r="AX163" s="83"/>
      <c r="AY163" s="83"/>
      <c r="AZ163" s="83"/>
      <c r="BA163" s="83"/>
      <c r="BB163" s="83"/>
      <c r="BC163" s="83"/>
      <c r="BD163" s="83"/>
      <c r="BE163" s="83"/>
      <c r="BF163" s="83"/>
      <c r="BG163" s="83"/>
      <c r="BH163" s="83"/>
    </row>
    <row r="164" spans="1:60">
      <c r="A164" s="83"/>
      <c r="B164" s="83"/>
      <c r="C164" s="83"/>
      <c r="D164" s="83"/>
      <c r="E164" s="83"/>
      <c r="F164" s="83"/>
      <c r="G164" s="83"/>
      <c r="H164" s="83"/>
      <c r="I164" s="83"/>
      <c r="J164" s="83"/>
      <c r="K164" s="83"/>
      <c r="L164" s="83"/>
      <c r="M164" s="83"/>
      <c r="N164" s="83"/>
      <c r="O164" s="83"/>
      <c r="P164" s="83"/>
      <c r="Q164" s="83"/>
      <c r="R164" s="83"/>
      <c r="S164" s="83"/>
      <c r="T164" s="83"/>
      <c r="U164" s="83"/>
      <c r="V164" s="83"/>
      <c r="W164" s="83"/>
      <c r="X164" s="83"/>
      <c r="Y164" s="83"/>
      <c r="Z164" s="83"/>
      <c r="AA164" s="83"/>
      <c r="AB164" s="83"/>
      <c r="AC164" s="83"/>
      <c r="AD164" s="83"/>
      <c r="AE164" s="83"/>
      <c r="AF164" s="83"/>
      <c r="AG164" s="83"/>
      <c r="AH164" s="83"/>
      <c r="AI164" s="83"/>
      <c r="AJ164" s="83"/>
      <c r="AK164" s="83"/>
      <c r="AL164" s="83"/>
      <c r="AM164" s="83"/>
      <c r="AN164" s="83"/>
      <c r="AO164" s="83"/>
      <c r="AP164" s="83"/>
      <c r="AQ164" s="83"/>
      <c r="AR164" s="83"/>
      <c r="AS164" s="83"/>
      <c r="AT164" s="83"/>
      <c r="AU164" s="83"/>
      <c r="AV164" s="83"/>
      <c r="AW164" s="83"/>
      <c r="AX164" s="83"/>
      <c r="AY164" s="83"/>
      <c r="AZ164" s="83"/>
      <c r="BA164" s="83"/>
      <c r="BB164" s="83"/>
      <c r="BC164" s="83"/>
      <c r="BD164" s="83"/>
      <c r="BE164" s="83"/>
      <c r="BF164" s="83"/>
      <c r="BG164" s="83"/>
      <c r="BH164" s="83"/>
    </row>
    <row r="165" spans="1:60">
      <c r="A165" s="83"/>
      <c r="B165" s="83"/>
      <c r="C165" s="83"/>
      <c r="D165" s="83"/>
      <c r="E165" s="83"/>
      <c r="F165" s="83"/>
      <c r="G165" s="83"/>
      <c r="H165" s="83"/>
      <c r="I165" s="83"/>
      <c r="J165" s="83"/>
      <c r="K165" s="83"/>
      <c r="L165" s="83"/>
      <c r="M165" s="83"/>
      <c r="N165" s="83"/>
      <c r="O165" s="83"/>
      <c r="P165" s="83"/>
      <c r="Q165" s="83"/>
      <c r="R165" s="83"/>
      <c r="S165" s="83"/>
      <c r="T165" s="83"/>
      <c r="U165" s="83"/>
      <c r="V165" s="83"/>
      <c r="W165" s="83"/>
      <c r="X165" s="83"/>
      <c r="Y165" s="83"/>
      <c r="Z165" s="83"/>
      <c r="AA165" s="83"/>
      <c r="AB165" s="83"/>
      <c r="AC165" s="83"/>
      <c r="AD165" s="83"/>
      <c r="AE165" s="83"/>
      <c r="AF165" s="83"/>
      <c r="AG165" s="83"/>
      <c r="AH165" s="83"/>
      <c r="AI165" s="83"/>
      <c r="AJ165" s="83"/>
      <c r="AK165" s="83"/>
      <c r="AL165" s="83"/>
      <c r="AM165" s="83"/>
      <c r="AN165" s="83"/>
      <c r="AO165" s="83"/>
      <c r="AP165" s="83"/>
      <c r="AQ165" s="83"/>
      <c r="AR165" s="83"/>
      <c r="AS165" s="83"/>
      <c r="AT165" s="83"/>
      <c r="AU165" s="83"/>
      <c r="AV165" s="83"/>
      <c r="AW165" s="83"/>
      <c r="AX165" s="83"/>
      <c r="AY165" s="83"/>
      <c r="AZ165" s="83"/>
      <c r="BA165" s="83"/>
      <c r="BB165" s="83"/>
      <c r="BC165" s="83"/>
      <c r="BD165" s="83"/>
      <c r="BE165" s="83"/>
      <c r="BF165" s="83"/>
      <c r="BG165" s="83"/>
      <c r="BH165" s="83"/>
    </row>
    <row r="166" spans="1:60">
      <c r="A166" s="83"/>
      <c r="B166" s="83"/>
      <c r="C166" s="83"/>
      <c r="D166" s="83"/>
      <c r="E166" s="83"/>
      <c r="F166" s="83"/>
      <c r="G166" s="83"/>
      <c r="H166" s="83"/>
      <c r="I166" s="83"/>
      <c r="J166" s="83"/>
      <c r="K166" s="83"/>
      <c r="L166" s="83"/>
      <c r="M166" s="83"/>
      <c r="N166" s="83"/>
      <c r="O166" s="83"/>
      <c r="P166" s="83"/>
      <c r="Q166" s="83"/>
      <c r="R166" s="83"/>
      <c r="S166" s="83"/>
      <c r="T166" s="83"/>
      <c r="U166" s="83"/>
      <c r="V166" s="83"/>
      <c r="W166" s="83"/>
      <c r="X166" s="83"/>
      <c r="Y166" s="83"/>
      <c r="Z166" s="83"/>
      <c r="AA166" s="83"/>
      <c r="AB166" s="83"/>
      <c r="AC166" s="83"/>
      <c r="AD166" s="83"/>
      <c r="AE166" s="83"/>
      <c r="AF166" s="83"/>
      <c r="AG166" s="83"/>
      <c r="AH166" s="83"/>
      <c r="AI166" s="83"/>
      <c r="AJ166" s="83"/>
      <c r="AK166" s="83"/>
      <c r="AL166" s="83"/>
      <c r="AM166" s="83"/>
      <c r="AN166" s="83"/>
      <c r="AO166" s="83"/>
      <c r="AP166" s="83"/>
      <c r="AQ166" s="83"/>
      <c r="AR166" s="83"/>
      <c r="AS166" s="83"/>
      <c r="AT166" s="83"/>
      <c r="AU166" s="83"/>
      <c r="AV166" s="83"/>
      <c r="AW166" s="83"/>
      <c r="AX166" s="83"/>
      <c r="AY166" s="83"/>
      <c r="AZ166" s="83"/>
      <c r="BA166" s="83"/>
      <c r="BB166" s="83"/>
      <c r="BC166" s="83"/>
      <c r="BD166" s="83"/>
      <c r="BE166" s="83"/>
      <c r="BF166" s="83"/>
      <c r="BG166" s="83"/>
      <c r="BH166" s="83"/>
    </row>
    <row r="167" spans="1:60">
      <c r="A167" s="83"/>
      <c r="B167" s="83"/>
      <c r="C167" s="83"/>
      <c r="D167" s="83"/>
      <c r="E167" s="83"/>
      <c r="F167" s="83"/>
      <c r="G167" s="83"/>
      <c r="H167" s="83"/>
      <c r="I167" s="83"/>
      <c r="J167" s="83"/>
      <c r="K167" s="83"/>
      <c r="L167" s="83"/>
      <c r="M167" s="83"/>
      <c r="N167" s="83"/>
      <c r="O167" s="83"/>
      <c r="P167" s="83"/>
      <c r="Q167" s="83"/>
      <c r="R167" s="83"/>
      <c r="S167" s="83"/>
      <c r="T167" s="83"/>
      <c r="U167" s="83"/>
      <c r="V167" s="83"/>
      <c r="W167" s="83"/>
      <c r="X167" s="83"/>
      <c r="Y167" s="83"/>
      <c r="Z167" s="83"/>
      <c r="AA167" s="83"/>
      <c r="AB167" s="83"/>
      <c r="AC167" s="83"/>
      <c r="AD167" s="83"/>
      <c r="AE167" s="83"/>
      <c r="AF167" s="83"/>
      <c r="AG167" s="83"/>
      <c r="AH167" s="83"/>
      <c r="AI167" s="83"/>
      <c r="AJ167" s="83"/>
      <c r="AK167" s="83"/>
      <c r="AL167" s="83"/>
      <c r="AM167" s="83"/>
      <c r="AN167" s="83"/>
      <c r="AO167" s="83"/>
      <c r="AP167" s="83"/>
      <c r="AQ167" s="83"/>
      <c r="AR167" s="83"/>
      <c r="AS167" s="83"/>
      <c r="AT167" s="83"/>
      <c r="AU167" s="83"/>
      <c r="AV167" s="83"/>
      <c r="AW167" s="83"/>
      <c r="AX167" s="83"/>
      <c r="AY167" s="83"/>
      <c r="AZ167" s="83"/>
      <c r="BA167" s="83"/>
      <c r="BB167" s="83"/>
      <c r="BC167" s="83"/>
      <c r="BD167" s="83"/>
      <c r="BE167" s="83"/>
      <c r="BF167" s="83"/>
      <c r="BG167" s="83"/>
      <c r="BH167" s="83"/>
    </row>
    <row r="168" spans="1:60">
      <c r="A168" s="83"/>
      <c r="B168" s="83"/>
      <c r="C168" s="83"/>
      <c r="D168" s="83"/>
      <c r="E168" s="83"/>
      <c r="F168" s="83"/>
      <c r="G168" s="83"/>
      <c r="H168" s="83"/>
      <c r="I168" s="83"/>
      <c r="J168" s="83"/>
      <c r="K168" s="83"/>
      <c r="L168" s="83"/>
      <c r="M168" s="83"/>
      <c r="N168" s="83"/>
      <c r="O168" s="83"/>
      <c r="P168" s="83"/>
      <c r="Q168" s="83"/>
      <c r="R168" s="83"/>
      <c r="S168" s="83"/>
      <c r="T168" s="83"/>
      <c r="U168" s="83"/>
      <c r="V168" s="83"/>
      <c r="W168" s="83"/>
      <c r="X168" s="83"/>
      <c r="Y168" s="83"/>
      <c r="Z168" s="83"/>
      <c r="AA168" s="83"/>
      <c r="AB168" s="83"/>
      <c r="AC168" s="83"/>
      <c r="AD168" s="83"/>
      <c r="AE168" s="83"/>
      <c r="AF168" s="83"/>
      <c r="AG168" s="83"/>
      <c r="AH168" s="83"/>
      <c r="AI168" s="83"/>
      <c r="AJ168" s="83"/>
      <c r="AK168" s="83"/>
      <c r="AL168" s="83"/>
      <c r="AM168" s="83"/>
      <c r="AN168" s="83"/>
      <c r="AO168" s="83"/>
      <c r="AP168" s="83"/>
      <c r="AQ168" s="83"/>
      <c r="AR168" s="83"/>
      <c r="AS168" s="83"/>
      <c r="AT168" s="83"/>
      <c r="AU168" s="83"/>
      <c r="AV168" s="83"/>
      <c r="AW168" s="83"/>
      <c r="AX168" s="83"/>
      <c r="AY168" s="83"/>
      <c r="AZ168" s="83"/>
      <c r="BA168" s="83"/>
      <c r="BB168" s="83"/>
      <c r="BC168" s="83"/>
      <c r="BD168" s="83"/>
      <c r="BE168" s="83"/>
      <c r="BF168" s="83"/>
      <c r="BG168" s="83"/>
      <c r="BH168" s="83"/>
    </row>
    <row r="169" spans="1:60">
      <c r="A169" s="83"/>
      <c r="B169" s="83"/>
      <c r="C169" s="83"/>
      <c r="D169" s="83"/>
      <c r="E169" s="83"/>
      <c r="F169" s="83"/>
      <c r="G169" s="83"/>
      <c r="H169" s="83"/>
      <c r="I169" s="83"/>
      <c r="J169" s="83"/>
      <c r="K169" s="83"/>
      <c r="L169" s="83"/>
      <c r="M169" s="83"/>
      <c r="N169" s="83"/>
      <c r="O169" s="83"/>
      <c r="P169" s="83"/>
      <c r="Q169" s="83"/>
      <c r="R169" s="83"/>
      <c r="S169" s="83"/>
      <c r="T169" s="83"/>
      <c r="U169" s="83"/>
      <c r="V169" s="83"/>
      <c r="W169" s="83"/>
      <c r="X169" s="83"/>
      <c r="Y169" s="83"/>
      <c r="Z169" s="83"/>
      <c r="AA169" s="83"/>
      <c r="AB169" s="83"/>
      <c r="AC169" s="83"/>
      <c r="AD169" s="83"/>
      <c r="AE169" s="83"/>
      <c r="AF169" s="83"/>
      <c r="AG169" s="83"/>
      <c r="AH169" s="83"/>
      <c r="AI169" s="83"/>
      <c r="AJ169" s="83"/>
      <c r="AK169" s="83"/>
      <c r="AL169" s="83"/>
      <c r="AM169" s="83"/>
      <c r="AN169" s="83"/>
      <c r="AO169" s="83"/>
      <c r="AP169" s="83"/>
      <c r="AQ169" s="83"/>
      <c r="AR169" s="83"/>
      <c r="AS169" s="83"/>
      <c r="AT169" s="83"/>
      <c r="AU169" s="83"/>
      <c r="AV169" s="83"/>
      <c r="AW169" s="83"/>
      <c r="AX169" s="83"/>
      <c r="AY169" s="83"/>
      <c r="AZ169" s="83"/>
      <c r="BA169" s="83"/>
      <c r="BB169" s="83"/>
      <c r="BC169" s="83"/>
      <c r="BD169" s="83"/>
      <c r="BE169" s="83"/>
      <c r="BF169" s="83"/>
      <c r="BG169" s="83"/>
      <c r="BH169" s="83"/>
    </row>
    <row r="170" spans="1:60">
      <c r="A170" s="83"/>
      <c r="B170" s="83"/>
      <c r="C170" s="83"/>
      <c r="D170" s="83"/>
      <c r="E170" s="83"/>
      <c r="F170" s="83"/>
      <c r="G170" s="83"/>
      <c r="H170" s="83"/>
      <c r="I170" s="83"/>
      <c r="J170" s="83"/>
      <c r="K170" s="83"/>
      <c r="L170" s="83"/>
      <c r="M170" s="83"/>
      <c r="N170" s="83"/>
      <c r="O170" s="83"/>
      <c r="P170" s="83"/>
      <c r="Q170" s="83"/>
      <c r="R170" s="83"/>
      <c r="S170" s="83"/>
      <c r="T170" s="83"/>
      <c r="U170" s="83"/>
      <c r="V170" s="83"/>
      <c r="W170" s="83"/>
      <c r="X170" s="83"/>
      <c r="Y170" s="83"/>
      <c r="Z170" s="83"/>
      <c r="AA170" s="83"/>
      <c r="AB170" s="83"/>
      <c r="AC170" s="83"/>
      <c r="AD170" s="83"/>
      <c r="AE170" s="83"/>
      <c r="AF170" s="83"/>
      <c r="AG170" s="83"/>
      <c r="AH170" s="83"/>
      <c r="AI170" s="83"/>
      <c r="AJ170" s="83"/>
      <c r="AK170" s="83"/>
      <c r="AL170" s="83"/>
      <c r="AM170" s="83"/>
      <c r="AN170" s="83"/>
      <c r="AO170" s="83"/>
      <c r="AP170" s="83"/>
      <c r="AQ170" s="83"/>
      <c r="AR170" s="83"/>
      <c r="AS170" s="83"/>
      <c r="AT170" s="83"/>
      <c r="AU170" s="83"/>
      <c r="AV170" s="83"/>
      <c r="AW170" s="83"/>
      <c r="AX170" s="83"/>
      <c r="AY170" s="83"/>
      <c r="AZ170" s="83"/>
      <c r="BA170" s="83"/>
      <c r="BB170" s="83"/>
      <c r="BC170" s="83"/>
      <c r="BD170" s="83"/>
      <c r="BE170" s="83"/>
      <c r="BF170" s="83"/>
      <c r="BG170" s="83"/>
      <c r="BH170" s="83"/>
    </row>
    <row r="171" spans="1:60">
      <c r="A171" s="83"/>
      <c r="B171" s="83"/>
      <c r="C171" s="83"/>
      <c r="D171" s="83"/>
      <c r="E171" s="83"/>
      <c r="F171" s="83"/>
      <c r="G171" s="83"/>
      <c r="H171" s="83"/>
      <c r="I171" s="83"/>
      <c r="J171" s="83"/>
      <c r="K171" s="83"/>
      <c r="L171" s="83"/>
      <c r="M171" s="83"/>
      <c r="N171" s="83"/>
      <c r="O171" s="83"/>
      <c r="P171" s="83"/>
      <c r="Q171" s="83"/>
      <c r="R171" s="83"/>
      <c r="S171" s="83"/>
      <c r="T171" s="83"/>
      <c r="U171" s="83"/>
      <c r="V171" s="83"/>
      <c r="W171" s="83"/>
      <c r="X171" s="83"/>
      <c r="Y171" s="83"/>
      <c r="Z171" s="83"/>
      <c r="AA171" s="83"/>
      <c r="AB171" s="83"/>
      <c r="AC171" s="83"/>
      <c r="AD171" s="83"/>
      <c r="AE171" s="83"/>
      <c r="AF171" s="83"/>
      <c r="AG171" s="83"/>
      <c r="AH171" s="83"/>
      <c r="AI171" s="83"/>
      <c r="AJ171" s="83"/>
      <c r="AK171" s="83"/>
      <c r="AL171" s="83"/>
      <c r="AM171" s="83"/>
      <c r="AN171" s="83"/>
      <c r="AO171" s="83"/>
      <c r="AP171" s="83"/>
      <c r="AQ171" s="83"/>
      <c r="AR171" s="83"/>
      <c r="AS171" s="83"/>
      <c r="AT171" s="83"/>
      <c r="AU171" s="83"/>
      <c r="AV171" s="83"/>
      <c r="AW171" s="83"/>
      <c r="AX171" s="83"/>
      <c r="AY171" s="83"/>
      <c r="AZ171" s="83"/>
      <c r="BA171" s="83"/>
      <c r="BB171" s="83"/>
      <c r="BC171" s="83"/>
      <c r="BD171" s="83"/>
      <c r="BE171" s="83"/>
      <c r="BF171" s="83"/>
      <c r="BG171" s="83"/>
      <c r="BH171" s="83"/>
    </row>
    <row r="172" spans="1:60">
      <c r="A172" s="83"/>
      <c r="B172" s="83"/>
      <c r="C172" s="83"/>
      <c r="D172" s="83"/>
      <c r="E172" s="83"/>
      <c r="F172" s="83"/>
      <c r="G172" s="83"/>
      <c r="H172" s="83"/>
      <c r="I172" s="83"/>
      <c r="J172" s="83"/>
      <c r="K172" s="83"/>
      <c r="L172" s="83"/>
      <c r="M172" s="83"/>
      <c r="N172" s="83"/>
      <c r="O172" s="83"/>
      <c r="P172" s="83"/>
      <c r="Q172" s="83"/>
      <c r="R172" s="83"/>
      <c r="S172" s="83"/>
      <c r="T172" s="83"/>
      <c r="U172" s="83"/>
      <c r="V172" s="83"/>
      <c r="W172" s="83"/>
      <c r="X172" s="83"/>
      <c r="Y172" s="83"/>
      <c r="Z172" s="83"/>
      <c r="AA172" s="83"/>
      <c r="AB172" s="83"/>
      <c r="AC172" s="83"/>
      <c r="AD172" s="83"/>
      <c r="AE172" s="83"/>
      <c r="AF172" s="83"/>
      <c r="AG172" s="83"/>
      <c r="AH172" s="83"/>
      <c r="AI172" s="83"/>
      <c r="AJ172" s="83"/>
      <c r="AK172" s="83"/>
      <c r="AL172" s="83"/>
      <c r="AM172" s="83"/>
      <c r="AN172" s="83"/>
      <c r="AO172" s="83"/>
      <c r="AP172" s="83"/>
      <c r="AQ172" s="83"/>
      <c r="AR172" s="83"/>
      <c r="AS172" s="83"/>
      <c r="AT172" s="83"/>
      <c r="AU172" s="83"/>
      <c r="AV172" s="83"/>
      <c r="AW172" s="83"/>
      <c r="AX172" s="83"/>
      <c r="AY172" s="83"/>
      <c r="AZ172" s="83"/>
      <c r="BA172" s="83"/>
      <c r="BB172" s="83"/>
      <c r="BC172" s="83"/>
      <c r="BD172" s="83"/>
      <c r="BE172" s="83"/>
      <c r="BF172" s="83"/>
      <c r="BG172" s="83"/>
      <c r="BH172" s="83"/>
    </row>
    <row r="173" spans="1:60">
      <c r="A173" s="83"/>
      <c r="B173" s="83"/>
      <c r="C173" s="83"/>
      <c r="D173" s="83"/>
      <c r="E173" s="83"/>
      <c r="F173" s="83"/>
      <c r="G173" s="83"/>
      <c r="H173" s="83"/>
      <c r="I173" s="83"/>
      <c r="J173" s="83"/>
      <c r="K173" s="83"/>
      <c r="L173" s="83"/>
      <c r="M173" s="83"/>
      <c r="N173" s="83"/>
      <c r="O173" s="83"/>
      <c r="P173" s="83"/>
      <c r="Q173" s="83"/>
      <c r="R173" s="83"/>
      <c r="S173" s="83"/>
      <c r="T173" s="83"/>
      <c r="U173" s="83"/>
      <c r="V173" s="83"/>
      <c r="W173" s="83"/>
      <c r="X173" s="83"/>
      <c r="Y173" s="83"/>
      <c r="Z173" s="83"/>
      <c r="AA173" s="83"/>
      <c r="AB173" s="83"/>
      <c r="AC173" s="83"/>
      <c r="AD173" s="83"/>
      <c r="AE173" s="83"/>
      <c r="AF173" s="83"/>
      <c r="AG173" s="83"/>
      <c r="AH173" s="83"/>
      <c r="AI173" s="83"/>
      <c r="AJ173" s="83"/>
      <c r="AK173" s="83"/>
      <c r="AL173" s="83"/>
      <c r="AM173" s="83"/>
      <c r="AN173" s="83"/>
      <c r="AO173" s="83"/>
      <c r="AP173" s="83"/>
      <c r="AQ173" s="83"/>
      <c r="AR173" s="83"/>
      <c r="AS173" s="83"/>
      <c r="AT173" s="83"/>
      <c r="AU173" s="83"/>
      <c r="AV173" s="83"/>
      <c r="AW173" s="83"/>
      <c r="AX173" s="83"/>
      <c r="AY173" s="83"/>
      <c r="AZ173" s="83"/>
      <c r="BA173" s="83"/>
      <c r="BB173" s="83"/>
      <c r="BC173" s="83"/>
      <c r="BD173" s="83"/>
      <c r="BE173" s="83"/>
      <c r="BF173" s="83"/>
      <c r="BG173" s="83"/>
      <c r="BH173" s="83"/>
    </row>
    <row r="174" spans="1:60">
      <c r="A174" s="83"/>
      <c r="B174" s="83"/>
      <c r="C174" s="83"/>
      <c r="D174" s="83"/>
      <c r="E174" s="83"/>
      <c r="F174" s="83"/>
      <c r="G174" s="83"/>
      <c r="H174" s="83"/>
      <c r="I174" s="83"/>
      <c r="J174" s="83"/>
      <c r="K174" s="83"/>
      <c r="L174" s="83"/>
      <c r="M174" s="83"/>
      <c r="N174" s="83"/>
      <c r="O174" s="83"/>
      <c r="P174" s="83"/>
      <c r="Q174" s="83"/>
      <c r="R174" s="83"/>
      <c r="S174" s="83"/>
      <c r="T174" s="83"/>
      <c r="U174" s="83"/>
      <c r="V174" s="83"/>
      <c r="W174" s="83"/>
      <c r="X174" s="83"/>
      <c r="Y174" s="83"/>
      <c r="Z174" s="83"/>
      <c r="AA174" s="83"/>
      <c r="AB174" s="83"/>
      <c r="AC174" s="83"/>
      <c r="AD174" s="83"/>
      <c r="AE174" s="83"/>
      <c r="AF174" s="83"/>
      <c r="AG174" s="83"/>
      <c r="AH174" s="83"/>
      <c r="AI174" s="83"/>
      <c r="AJ174" s="83"/>
      <c r="AK174" s="83"/>
      <c r="AL174" s="83"/>
      <c r="AM174" s="83"/>
      <c r="AN174" s="83"/>
      <c r="AO174" s="83"/>
      <c r="AP174" s="83"/>
      <c r="AQ174" s="83"/>
      <c r="AR174" s="83"/>
      <c r="AS174" s="83"/>
      <c r="AT174" s="83"/>
      <c r="AU174" s="83"/>
      <c r="AV174" s="83"/>
      <c r="AW174" s="83"/>
      <c r="AX174" s="83"/>
      <c r="AY174" s="83"/>
      <c r="AZ174" s="83"/>
      <c r="BA174" s="83"/>
      <c r="BB174" s="83"/>
      <c r="BC174" s="83"/>
      <c r="BD174" s="83"/>
      <c r="BE174" s="83"/>
      <c r="BF174" s="83"/>
      <c r="BG174" s="83"/>
      <c r="BH174" s="83"/>
    </row>
    <row r="175" spans="1:60">
      <c r="A175" s="83"/>
      <c r="B175" s="83"/>
      <c r="C175" s="83"/>
      <c r="D175" s="83"/>
      <c r="E175" s="83"/>
      <c r="F175" s="83"/>
      <c r="G175" s="83"/>
      <c r="H175" s="83"/>
      <c r="I175" s="83"/>
      <c r="J175" s="83"/>
      <c r="K175" s="83"/>
      <c r="L175" s="83"/>
      <c r="M175" s="83"/>
      <c r="N175" s="83"/>
      <c r="O175" s="83"/>
      <c r="P175" s="83"/>
      <c r="Q175" s="83"/>
      <c r="R175" s="83"/>
      <c r="S175" s="83"/>
      <c r="T175" s="83"/>
      <c r="U175" s="83"/>
      <c r="V175" s="83"/>
      <c r="W175" s="83"/>
      <c r="X175" s="83"/>
      <c r="Y175" s="83"/>
      <c r="Z175" s="83"/>
      <c r="AA175" s="83"/>
      <c r="AB175" s="83"/>
      <c r="AC175" s="83"/>
      <c r="AD175" s="83"/>
      <c r="AE175" s="83"/>
      <c r="AF175" s="83"/>
      <c r="AG175" s="83"/>
      <c r="AH175" s="83"/>
      <c r="AI175" s="83"/>
      <c r="AJ175" s="83"/>
      <c r="AK175" s="83"/>
      <c r="AL175" s="83"/>
      <c r="AM175" s="83"/>
      <c r="AN175" s="83"/>
      <c r="AO175" s="83"/>
      <c r="AP175" s="83"/>
      <c r="AQ175" s="83"/>
      <c r="AR175" s="83"/>
      <c r="AS175" s="83"/>
      <c r="AT175" s="83"/>
      <c r="AU175" s="83"/>
      <c r="AV175" s="83"/>
      <c r="AW175" s="83"/>
      <c r="AX175" s="83"/>
      <c r="AY175" s="83"/>
      <c r="AZ175" s="83"/>
      <c r="BA175" s="83"/>
      <c r="BB175" s="83"/>
      <c r="BC175" s="83"/>
      <c r="BD175" s="83"/>
      <c r="BE175" s="83"/>
      <c r="BF175" s="83"/>
      <c r="BG175" s="83"/>
      <c r="BH175" s="83"/>
    </row>
    <row r="176" spans="1:60">
      <c r="A176" s="83"/>
      <c r="B176" s="83"/>
      <c r="C176" s="83"/>
      <c r="D176" s="83"/>
      <c r="E176" s="83"/>
      <c r="F176" s="83"/>
      <c r="G176" s="83"/>
      <c r="H176" s="83"/>
      <c r="I176" s="83"/>
      <c r="J176" s="83"/>
      <c r="K176" s="83"/>
      <c r="L176" s="83"/>
      <c r="M176" s="83"/>
      <c r="N176" s="83"/>
      <c r="O176" s="83"/>
      <c r="P176" s="83"/>
      <c r="Q176" s="83"/>
      <c r="R176" s="83"/>
      <c r="S176" s="83"/>
      <c r="T176" s="83"/>
      <c r="U176" s="83"/>
      <c r="V176" s="83"/>
      <c r="W176" s="83"/>
      <c r="X176" s="83"/>
      <c r="Y176" s="83"/>
      <c r="Z176" s="83"/>
      <c r="AA176" s="83"/>
      <c r="AB176" s="83"/>
      <c r="AC176" s="83"/>
      <c r="AD176" s="83"/>
      <c r="AE176" s="83"/>
      <c r="AF176" s="83"/>
      <c r="AG176" s="83"/>
      <c r="AH176" s="83"/>
      <c r="AI176" s="83"/>
      <c r="AJ176" s="83"/>
      <c r="AK176" s="83"/>
      <c r="AL176" s="83"/>
      <c r="AM176" s="83"/>
      <c r="AN176" s="83"/>
      <c r="AO176" s="83"/>
      <c r="AP176" s="83"/>
      <c r="AQ176" s="83"/>
      <c r="AR176" s="83"/>
      <c r="AS176" s="83"/>
      <c r="AT176" s="83"/>
      <c r="AU176" s="83"/>
      <c r="AV176" s="83"/>
      <c r="AW176" s="83"/>
      <c r="AX176" s="83"/>
      <c r="AY176" s="83"/>
      <c r="AZ176" s="83"/>
      <c r="BA176" s="83"/>
      <c r="BB176" s="83"/>
      <c r="BC176" s="83"/>
      <c r="BD176" s="83"/>
      <c r="BE176" s="83"/>
      <c r="BF176" s="83"/>
      <c r="BG176" s="83"/>
      <c r="BH176" s="83"/>
    </row>
    <row r="177" spans="1:60">
      <c r="A177" s="83"/>
      <c r="B177" s="83"/>
      <c r="C177" s="83"/>
      <c r="D177" s="83"/>
      <c r="E177" s="83"/>
      <c r="F177" s="83"/>
      <c r="G177" s="83"/>
      <c r="H177" s="83"/>
      <c r="I177" s="83"/>
      <c r="J177" s="83"/>
      <c r="K177" s="83"/>
      <c r="L177" s="83"/>
      <c r="M177" s="83"/>
      <c r="N177" s="83"/>
      <c r="O177" s="83"/>
      <c r="P177" s="83"/>
      <c r="Q177" s="83"/>
      <c r="R177" s="83"/>
      <c r="S177" s="83"/>
      <c r="T177" s="83"/>
      <c r="U177" s="83"/>
      <c r="V177" s="83"/>
      <c r="W177" s="83"/>
      <c r="X177" s="83"/>
      <c r="Y177" s="83"/>
      <c r="Z177" s="83"/>
      <c r="AA177" s="83"/>
      <c r="AB177" s="83"/>
      <c r="AC177" s="83"/>
      <c r="AD177" s="83"/>
      <c r="AE177" s="83"/>
      <c r="AF177" s="83"/>
      <c r="AG177" s="83"/>
      <c r="AH177" s="83"/>
      <c r="AI177" s="83"/>
      <c r="AJ177" s="83"/>
      <c r="AK177" s="83"/>
      <c r="AL177" s="83"/>
      <c r="AM177" s="83"/>
      <c r="AN177" s="83"/>
      <c r="AO177" s="83"/>
      <c r="AP177" s="83"/>
      <c r="AQ177" s="83"/>
      <c r="AR177" s="83"/>
      <c r="AS177" s="83"/>
      <c r="AT177" s="83"/>
      <c r="AU177" s="83"/>
      <c r="AV177" s="83"/>
      <c r="AW177" s="83"/>
      <c r="AX177" s="83"/>
      <c r="AY177" s="83"/>
      <c r="AZ177" s="83"/>
      <c r="BA177" s="83"/>
      <c r="BB177" s="83"/>
      <c r="BC177" s="83"/>
      <c r="BD177" s="83"/>
      <c r="BE177" s="83"/>
      <c r="BF177" s="83"/>
      <c r="BG177" s="83"/>
      <c r="BH177" s="83"/>
    </row>
    <row r="178" spans="1:60">
      <c r="A178" s="83"/>
      <c r="B178" s="83"/>
      <c r="C178" s="83"/>
      <c r="D178" s="83"/>
      <c r="E178" s="83"/>
      <c r="F178" s="83"/>
      <c r="G178" s="83"/>
      <c r="H178" s="83"/>
      <c r="I178" s="83"/>
      <c r="J178" s="83"/>
      <c r="K178" s="83"/>
      <c r="L178" s="83"/>
      <c r="M178" s="83"/>
      <c r="N178" s="83"/>
      <c r="O178" s="83"/>
      <c r="P178" s="83"/>
      <c r="Q178" s="83"/>
      <c r="R178" s="83"/>
      <c r="S178" s="83"/>
      <c r="T178" s="83"/>
      <c r="U178" s="83"/>
      <c r="V178" s="83"/>
      <c r="W178" s="83"/>
      <c r="X178" s="83"/>
      <c r="Y178" s="83"/>
      <c r="Z178" s="83"/>
      <c r="AA178" s="83"/>
      <c r="AB178" s="83"/>
      <c r="AC178" s="83"/>
      <c r="AD178" s="83"/>
      <c r="AE178" s="83"/>
      <c r="AF178" s="83"/>
      <c r="AG178" s="83"/>
      <c r="AH178" s="83"/>
      <c r="AI178" s="83"/>
      <c r="AJ178" s="83"/>
      <c r="AK178" s="83"/>
      <c r="AL178" s="83"/>
      <c r="AM178" s="83"/>
      <c r="AN178" s="83"/>
      <c r="AO178" s="83"/>
      <c r="AP178" s="83"/>
      <c r="AQ178" s="83"/>
      <c r="AR178" s="83"/>
      <c r="AS178" s="83"/>
      <c r="AT178" s="83"/>
      <c r="AU178" s="83"/>
      <c r="AV178" s="83"/>
      <c r="AW178" s="83"/>
      <c r="AX178" s="83"/>
      <c r="AY178" s="83"/>
      <c r="AZ178" s="83"/>
      <c r="BA178" s="83"/>
      <c r="BB178" s="83"/>
      <c r="BC178" s="83"/>
      <c r="BD178" s="83"/>
      <c r="BE178" s="83"/>
      <c r="BF178" s="83"/>
      <c r="BG178" s="83"/>
      <c r="BH178" s="83"/>
    </row>
    <row r="179" spans="1:60">
      <c r="A179" s="83"/>
      <c r="B179" s="83"/>
      <c r="C179" s="83"/>
      <c r="D179" s="83"/>
      <c r="E179" s="83"/>
      <c r="F179" s="83"/>
      <c r="G179" s="83"/>
      <c r="H179" s="83"/>
      <c r="I179" s="83"/>
      <c r="J179" s="83"/>
      <c r="K179" s="83"/>
      <c r="L179" s="83"/>
      <c r="M179" s="83"/>
      <c r="N179" s="83"/>
      <c r="O179" s="83"/>
      <c r="P179" s="83"/>
      <c r="Q179" s="83"/>
      <c r="R179" s="83"/>
      <c r="S179" s="83"/>
      <c r="T179" s="83"/>
      <c r="U179" s="83"/>
      <c r="V179" s="83"/>
      <c r="W179" s="83"/>
      <c r="X179" s="83"/>
      <c r="Y179" s="83"/>
      <c r="Z179" s="83"/>
      <c r="AA179" s="83"/>
      <c r="AB179" s="83"/>
      <c r="AC179" s="83"/>
      <c r="AD179" s="83"/>
      <c r="AE179" s="83"/>
      <c r="AF179" s="83"/>
      <c r="AG179" s="83"/>
      <c r="AH179" s="83"/>
      <c r="AI179" s="83"/>
      <c r="AJ179" s="83"/>
      <c r="AK179" s="83"/>
      <c r="AL179" s="83"/>
      <c r="AM179" s="83"/>
      <c r="AN179" s="83"/>
      <c r="AO179" s="83"/>
      <c r="AP179" s="83"/>
      <c r="AQ179" s="83"/>
      <c r="AR179" s="83"/>
      <c r="AS179" s="83"/>
      <c r="AT179" s="83"/>
      <c r="AU179" s="83"/>
      <c r="AV179" s="83"/>
      <c r="AW179" s="83"/>
      <c r="AX179" s="83"/>
      <c r="AY179" s="83"/>
      <c r="AZ179" s="83"/>
      <c r="BA179" s="83"/>
      <c r="BB179" s="83"/>
      <c r="BC179" s="83"/>
      <c r="BD179" s="83"/>
      <c r="BE179" s="83"/>
      <c r="BF179" s="83"/>
      <c r="BG179" s="83"/>
      <c r="BH179" s="83"/>
    </row>
    <row r="180" spans="1:60">
      <c r="A180" s="83"/>
      <c r="B180" s="83"/>
      <c r="C180" s="83"/>
      <c r="D180" s="83"/>
      <c r="E180" s="83"/>
      <c r="F180" s="83"/>
      <c r="G180" s="83"/>
      <c r="H180" s="83"/>
      <c r="I180" s="83"/>
      <c r="J180" s="83"/>
      <c r="K180" s="83"/>
      <c r="L180" s="83"/>
      <c r="M180" s="83"/>
      <c r="N180" s="83"/>
      <c r="O180" s="83"/>
      <c r="P180" s="83"/>
      <c r="Q180" s="83"/>
      <c r="R180" s="83"/>
      <c r="S180" s="83"/>
      <c r="T180" s="83"/>
      <c r="U180" s="83"/>
      <c r="V180" s="83"/>
      <c r="W180" s="83"/>
      <c r="X180" s="83"/>
      <c r="Y180" s="83"/>
      <c r="Z180" s="83"/>
      <c r="AA180" s="83"/>
      <c r="AB180" s="83"/>
      <c r="AC180" s="83"/>
      <c r="AD180" s="83"/>
      <c r="AE180" s="83"/>
      <c r="AF180" s="83"/>
      <c r="AG180" s="83"/>
      <c r="AH180" s="83"/>
      <c r="AI180" s="83"/>
      <c r="AJ180" s="83"/>
      <c r="AK180" s="83"/>
      <c r="AL180" s="83"/>
      <c r="AM180" s="83"/>
      <c r="AN180" s="83"/>
      <c r="AO180" s="83"/>
      <c r="AP180" s="83"/>
      <c r="AQ180" s="83"/>
      <c r="AR180" s="83"/>
      <c r="AS180" s="83"/>
      <c r="AT180" s="83"/>
      <c r="AU180" s="83"/>
      <c r="AV180" s="83"/>
      <c r="AW180" s="83"/>
      <c r="AX180" s="83"/>
      <c r="AY180" s="83"/>
      <c r="AZ180" s="83"/>
      <c r="BA180" s="83"/>
      <c r="BB180" s="83"/>
      <c r="BC180" s="83"/>
      <c r="BD180" s="83"/>
      <c r="BE180" s="83"/>
      <c r="BF180" s="83"/>
      <c r="BG180" s="83"/>
      <c r="BH180" s="83"/>
    </row>
    <row r="181" spans="1:60">
      <c r="A181" s="83"/>
      <c r="B181" s="83"/>
      <c r="C181" s="83"/>
      <c r="D181" s="83"/>
      <c r="E181" s="83"/>
      <c r="F181" s="83"/>
      <c r="G181" s="83"/>
      <c r="H181" s="83"/>
      <c r="I181" s="83"/>
      <c r="J181" s="83"/>
      <c r="K181" s="83"/>
      <c r="L181" s="83"/>
      <c r="M181" s="83"/>
      <c r="N181" s="83"/>
      <c r="O181" s="83"/>
      <c r="P181" s="83"/>
      <c r="Q181" s="83"/>
      <c r="R181" s="83"/>
      <c r="S181" s="83"/>
      <c r="T181" s="83"/>
      <c r="U181" s="83"/>
      <c r="V181" s="83"/>
      <c r="W181" s="83"/>
      <c r="X181" s="83"/>
      <c r="Y181" s="83"/>
      <c r="Z181" s="83"/>
      <c r="AA181" s="83"/>
      <c r="AB181" s="83"/>
      <c r="AC181" s="83"/>
      <c r="AD181" s="83"/>
      <c r="AE181" s="83"/>
      <c r="AF181" s="83"/>
      <c r="AG181" s="83"/>
      <c r="AH181" s="83"/>
      <c r="AI181" s="83"/>
      <c r="AJ181" s="83"/>
      <c r="AK181" s="83"/>
      <c r="AL181" s="83"/>
      <c r="AM181" s="83"/>
      <c r="AN181" s="83"/>
      <c r="AO181" s="83"/>
      <c r="AP181" s="83"/>
      <c r="AQ181" s="83"/>
      <c r="AR181" s="83"/>
      <c r="AS181" s="83"/>
      <c r="AT181" s="83"/>
      <c r="AU181" s="83"/>
      <c r="AV181" s="83"/>
      <c r="AW181" s="83"/>
      <c r="AX181" s="83"/>
      <c r="AY181" s="83"/>
      <c r="AZ181" s="83"/>
      <c r="BA181" s="83"/>
      <c r="BB181" s="83"/>
      <c r="BC181" s="83"/>
      <c r="BD181" s="83"/>
      <c r="BE181" s="83"/>
      <c r="BF181" s="83"/>
      <c r="BG181" s="83"/>
      <c r="BH181" s="83"/>
    </row>
    <row r="182" spans="1:60">
      <c r="A182" s="83"/>
      <c r="B182" s="83"/>
      <c r="C182" s="83"/>
      <c r="D182" s="83"/>
      <c r="E182" s="83"/>
      <c r="F182" s="83"/>
      <c r="G182" s="83"/>
      <c r="H182" s="83"/>
      <c r="I182" s="83"/>
      <c r="J182" s="83"/>
      <c r="K182" s="83"/>
      <c r="L182" s="83"/>
      <c r="M182" s="83"/>
      <c r="N182" s="83"/>
      <c r="O182" s="83"/>
      <c r="P182" s="83"/>
      <c r="Q182" s="83"/>
      <c r="R182" s="83"/>
      <c r="S182" s="83"/>
      <c r="T182" s="83"/>
      <c r="U182" s="83"/>
      <c r="V182" s="83"/>
      <c r="W182" s="83"/>
      <c r="X182" s="83"/>
      <c r="Y182" s="83"/>
      <c r="Z182" s="83"/>
      <c r="AA182" s="83"/>
      <c r="AB182" s="83"/>
      <c r="AC182" s="83"/>
      <c r="AD182" s="83"/>
      <c r="AE182" s="83"/>
      <c r="AF182" s="83"/>
      <c r="AG182" s="83"/>
      <c r="AH182" s="83"/>
      <c r="AI182" s="83"/>
      <c r="AJ182" s="83"/>
      <c r="AK182" s="83"/>
      <c r="AL182" s="83"/>
      <c r="AM182" s="83"/>
      <c r="AN182" s="83"/>
      <c r="AO182" s="83"/>
      <c r="AP182" s="83"/>
      <c r="AQ182" s="83"/>
      <c r="AR182" s="83"/>
      <c r="AS182" s="83"/>
      <c r="AT182" s="83"/>
      <c r="AU182" s="83"/>
      <c r="AV182" s="83"/>
      <c r="AW182" s="83"/>
      <c r="AX182" s="83"/>
      <c r="AY182" s="83"/>
      <c r="AZ182" s="83"/>
      <c r="BA182" s="83"/>
      <c r="BB182" s="83"/>
      <c r="BC182" s="83"/>
      <c r="BD182" s="83"/>
      <c r="BE182" s="83"/>
      <c r="BF182" s="83"/>
      <c r="BG182" s="83"/>
      <c r="BH182" s="83"/>
    </row>
    <row r="183" spans="1:60">
      <c r="A183" s="83"/>
      <c r="B183" s="83"/>
      <c r="C183" s="83"/>
      <c r="D183" s="83"/>
      <c r="E183" s="83"/>
      <c r="F183" s="83"/>
      <c r="G183" s="83"/>
      <c r="H183" s="83"/>
      <c r="I183" s="83"/>
      <c r="J183" s="83"/>
      <c r="K183" s="83"/>
      <c r="L183" s="83"/>
      <c r="M183" s="83"/>
      <c r="N183" s="83"/>
      <c r="O183" s="83"/>
      <c r="P183" s="83"/>
      <c r="Q183" s="83"/>
      <c r="R183" s="83"/>
      <c r="S183" s="83"/>
      <c r="T183" s="83"/>
      <c r="U183" s="83"/>
      <c r="V183" s="83"/>
      <c r="W183" s="83"/>
      <c r="X183" s="83"/>
      <c r="Y183" s="83"/>
      <c r="Z183" s="83"/>
      <c r="AA183" s="83"/>
      <c r="AB183" s="83"/>
      <c r="AC183" s="83"/>
      <c r="AD183" s="83"/>
      <c r="AE183" s="83"/>
      <c r="AF183" s="83"/>
      <c r="AG183" s="83"/>
      <c r="AH183" s="83"/>
      <c r="AI183" s="83"/>
      <c r="AJ183" s="83"/>
      <c r="AK183" s="83"/>
      <c r="AL183" s="83"/>
      <c r="AM183" s="83"/>
      <c r="AN183" s="83"/>
      <c r="AO183" s="83"/>
      <c r="AP183" s="83"/>
      <c r="AQ183" s="83"/>
      <c r="AR183" s="83"/>
      <c r="AS183" s="83"/>
      <c r="AT183" s="83"/>
      <c r="AU183" s="83"/>
      <c r="AV183" s="83"/>
      <c r="AW183" s="83"/>
      <c r="AX183" s="83"/>
      <c r="AY183" s="83"/>
      <c r="AZ183" s="83"/>
      <c r="BA183" s="83"/>
      <c r="BB183" s="83"/>
      <c r="BC183" s="83"/>
      <c r="BD183" s="83"/>
      <c r="BE183" s="83"/>
      <c r="BF183" s="83"/>
      <c r="BG183" s="83"/>
      <c r="BH183" s="83"/>
    </row>
    <row r="184" spans="1:60">
      <c r="A184" s="83"/>
      <c r="B184" s="83"/>
      <c r="C184" s="83"/>
      <c r="D184" s="83"/>
      <c r="E184" s="83"/>
      <c r="F184" s="83"/>
      <c r="G184" s="83"/>
      <c r="H184" s="83"/>
      <c r="I184" s="83"/>
      <c r="J184" s="83"/>
      <c r="K184" s="83"/>
      <c r="L184" s="83"/>
      <c r="M184" s="83"/>
      <c r="N184" s="83"/>
      <c r="O184" s="83"/>
      <c r="P184" s="83"/>
      <c r="Q184" s="83"/>
      <c r="R184" s="83"/>
      <c r="S184" s="83"/>
      <c r="T184" s="83"/>
      <c r="U184" s="83"/>
      <c r="V184" s="83"/>
      <c r="W184" s="83"/>
      <c r="X184" s="83"/>
      <c r="Y184" s="83"/>
      <c r="Z184" s="83"/>
      <c r="AA184" s="83"/>
      <c r="AB184" s="83"/>
      <c r="AC184" s="83"/>
      <c r="AD184" s="83"/>
      <c r="AE184" s="83"/>
      <c r="AF184" s="83"/>
      <c r="AG184" s="83"/>
      <c r="AH184" s="83"/>
      <c r="AI184" s="83"/>
      <c r="AJ184" s="83"/>
      <c r="AK184" s="83"/>
      <c r="AL184" s="83"/>
      <c r="AM184" s="83"/>
      <c r="AN184" s="83"/>
      <c r="AO184" s="83"/>
      <c r="AP184" s="83"/>
      <c r="AQ184" s="83"/>
      <c r="AR184" s="83"/>
      <c r="AS184" s="83"/>
      <c r="AT184" s="83"/>
      <c r="AU184" s="83"/>
      <c r="AV184" s="83"/>
      <c r="AW184" s="83"/>
      <c r="AX184" s="83"/>
      <c r="AY184" s="83"/>
      <c r="AZ184" s="83"/>
      <c r="BA184" s="83"/>
      <c r="BB184" s="83"/>
      <c r="BC184" s="83"/>
      <c r="BD184" s="83"/>
      <c r="BE184" s="83"/>
      <c r="BF184" s="83"/>
      <c r="BG184" s="83"/>
      <c r="BH184" s="83"/>
    </row>
    <row r="185" spans="1:60">
      <c r="A185" s="83"/>
      <c r="B185" s="83"/>
      <c r="C185" s="83"/>
      <c r="D185" s="83"/>
      <c r="E185" s="83"/>
      <c r="F185" s="83"/>
      <c r="G185" s="83"/>
      <c r="H185" s="83"/>
      <c r="I185" s="83"/>
      <c r="J185" s="83"/>
      <c r="K185" s="83"/>
      <c r="L185" s="83"/>
      <c r="M185" s="83"/>
      <c r="N185" s="83"/>
      <c r="O185" s="83"/>
      <c r="P185" s="83"/>
      <c r="Q185" s="83"/>
      <c r="R185" s="83"/>
      <c r="S185" s="83"/>
      <c r="T185" s="83"/>
      <c r="U185" s="83"/>
      <c r="V185" s="83"/>
      <c r="W185" s="83"/>
      <c r="X185" s="83"/>
      <c r="Y185" s="83"/>
      <c r="Z185" s="83"/>
      <c r="AA185" s="83"/>
      <c r="AB185" s="83"/>
      <c r="AC185" s="83"/>
      <c r="AD185" s="83"/>
      <c r="AE185" s="83"/>
      <c r="AF185" s="83"/>
      <c r="AG185" s="83"/>
      <c r="AH185" s="83"/>
      <c r="AI185" s="83"/>
      <c r="AJ185" s="83"/>
      <c r="AK185" s="83"/>
      <c r="AL185" s="83"/>
      <c r="AM185" s="83"/>
      <c r="AN185" s="83"/>
      <c r="AO185" s="83"/>
      <c r="AP185" s="83"/>
      <c r="AQ185" s="83"/>
      <c r="AR185" s="83"/>
      <c r="AS185" s="83"/>
      <c r="AT185" s="83"/>
      <c r="AU185" s="83"/>
      <c r="AV185" s="83"/>
      <c r="AW185" s="83"/>
      <c r="AX185" s="83"/>
      <c r="AY185" s="83"/>
      <c r="AZ185" s="83"/>
      <c r="BA185" s="83"/>
      <c r="BB185" s="83"/>
      <c r="BC185" s="83"/>
      <c r="BD185" s="83"/>
      <c r="BE185" s="83"/>
      <c r="BF185" s="83"/>
      <c r="BG185" s="83"/>
      <c r="BH185" s="83"/>
    </row>
    <row r="186" spans="1:60">
      <c r="A186" s="83"/>
      <c r="B186" s="83"/>
      <c r="C186" s="83"/>
      <c r="D186" s="83"/>
      <c r="E186" s="83"/>
      <c r="F186" s="83"/>
      <c r="G186" s="83"/>
      <c r="H186" s="83"/>
      <c r="I186" s="83"/>
      <c r="J186" s="83"/>
      <c r="K186" s="83"/>
      <c r="L186" s="83"/>
      <c r="M186" s="83"/>
      <c r="N186" s="83"/>
      <c r="O186" s="83"/>
      <c r="P186" s="83"/>
      <c r="Q186" s="83"/>
      <c r="R186" s="83"/>
      <c r="S186" s="83"/>
      <c r="T186" s="83"/>
      <c r="U186" s="83"/>
      <c r="V186" s="83"/>
      <c r="W186" s="83"/>
      <c r="X186" s="83"/>
      <c r="Y186" s="83"/>
      <c r="Z186" s="83"/>
      <c r="AA186" s="83"/>
      <c r="AB186" s="83"/>
      <c r="AC186" s="83"/>
      <c r="AD186" s="83"/>
      <c r="AE186" s="83"/>
      <c r="AF186" s="83"/>
      <c r="AG186" s="83"/>
      <c r="AH186" s="83"/>
      <c r="AI186" s="83"/>
      <c r="AJ186" s="83"/>
      <c r="AK186" s="83"/>
      <c r="AL186" s="83"/>
      <c r="AM186" s="83"/>
      <c r="AN186" s="83"/>
      <c r="AO186" s="83"/>
      <c r="AP186" s="83"/>
      <c r="AQ186" s="83"/>
      <c r="AR186" s="83"/>
      <c r="AS186" s="83"/>
      <c r="AT186" s="83"/>
      <c r="AU186" s="83"/>
      <c r="AV186" s="83"/>
      <c r="AW186" s="83"/>
      <c r="AX186" s="83"/>
      <c r="AY186" s="83"/>
      <c r="AZ186" s="83"/>
      <c r="BA186" s="83"/>
      <c r="BB186" s="83"/>
      <c r="BC186" s="83"/>
      <c r="BD186" s="83"/>
      <c r="BE186" s="83"/>
      <c r="BF186" s="83"/>
      <c r="BG186" s="83"/>
      <c r="BH186" s="83"/>
    </row>
    <row r="187" spans="1:60">
      <c r="A187" s="83"/>
      <c r="B187" s="83"/>
      <c r="C187" s="83"/>
      <c r="D187" s="83"/>
      <c r="E187" s="83"/>
      <c r="F187" s="83"/>
      <c r="G187" s="83"/>
      <c r="H187" s="83"/>
      <c r="I187" s="83"/>
      <c r="J187" s="83"/>
      <c r="K187" s="83"/>
      <c r="L187" s="83"/>
      <c r="M187" s="83"/>
      <c r="N187" s="83"/>
      <c r="O187" s="83"/>
      <c r="P187" s="83"/>
      <c r="Q187" s="83"/>
      <c r="R187" s="83"/>
      <c r="S187" s="83"/>
      <c r="T187" s="83"/>
      <c r="U187" s="83"/>
      <c r="V187" s="83"/>
      <c r="W187" s="83"/>
      <c r="X187" s="83"/>
      <c r="Y187" s="83"/>
      <c r="Z187" s="83"/>
      <c r="AA187" s="83"/>
      <c r="AB187" s="83"/>
      <c r="AC187" s="83"/>
      <c r="AD187" s="83"/>
      <c r="AE187" s="83"/>
      <c r="AF187" s="83"/>
      <c r="AG187" s="83"/>
      <c r="AH187" s="83"/>
      <c r="AI187" s="83"/>
      <c r="AJ187" s="83"/>
      <c r="AK187" s="83"/>
      <c r="AL187" s="83"/>
      <c r="AM187" s="83"/>
      <c r="AN187" s="83"/>
      <c r="AO187" s="83"/>
      <c r="AP187" s="83"/>
      <c r="AQ187" s="83"/>
      <c r="AR187" s="83"/>
      <c r="AS187" s="83"/>
      <c r="AT187" s="83"/>
      <c r="AU187" s="83"/>
      <c r="AV187" s="83"/>
      <c r="AW187" s="83"/>
      <c r="AX187" s="83"/>
      <c r="AY187" s="83"/>
      <c r="AZ187" s="83"/>
      <c r="BA187" s="83"/>
      <c r="BB187" s="83"/>
      <c r="BC187" s="83"/>
      <c r="BD187" s="83"/>
      <c r="BE187" s="83"/>
      <c r="BF187" s="83"/>
      <c r="BG187" s="83"/>
      <c r="BH187" s="83"/>
    </row>
    <row r="188" spans="1:60">
      <c r="A188" s="83"/>
      <c r="B188" s="83"/>
      <c r="C188" s="83"/>
      <c r="D188" s="83"/>
      <c r="E188" s="83"/>
      <c r="F188" s="83"/>
      <c r="G188" s="83"/>
      <c r="H188" s="83"/>
      <c r="I188" s="83"/>
      <c r="J188" s="83"/>
      <c r="K188" s="83"/>
      <c r="L188" s="83"/>
      <c r="M188" s="83"/>
      <c r="N188" s="83"/>
      <c r="O188" s="83"/>
      <c r="P188" s="83"/>
      <c r="Q188" s="83"/>
      <c r="R188" s="83"/>
      <c r="S188" s="83"/>
      <c r="T188" s="83"/>
      <c r="U188" s="83"/>
      <c r="V188" s="83"/>
      <c r="W188" s="83"/>
      <c r="X188" s="83"/>
      <c r="Y188" s="83"/>
      <c r="Z188" s="83"/>
      <c r="AA188" s="83"/>
      <c r="AB188" s="83"/>
      <c r="AC188" s="83"/>
      <c r="AD188" s="83"/>
      <c r="AE188" s="83"/>
      <c r="AF188" s="83"/>
      <c r="AG188" s="83"/>
      <c r="AH188" s="83"/>
      <c r="AI188" s="83"/>
      <c r="AJ188" s="83"/>
      <c r="AK188" s="83"/>
      <c r="AL188" s="83"/>
      <c r="AM188" s="83"/>
      <c r="AN188" s="83"/>
      <c r="AO188" s="83"/>
      <c r="AP188" s="83"/>
      <c r="AQ188" s="83"/>
      <c r="AR188" s="83"/>
      <c r="AS188" s="83"/>
      <c r="AT188" s="83"/>
      <c r="AU188" s="83"/>
      <c r="AV188" s="83"/>
      <c r="AW188" s="83"/>
      <c r="AX188" s="83"/>
      <c r="AY188" s="83"/>
      <c r="AZ188" s="83"/>
      <c r="BA188" s="83"/>
      <c r="BB188" s="83"/>
      <c r="BC188" s="83"/>
      <c r="BD188" s="83"/>
      <c r="BE188" s="83"/>
      <c r="BF188" s="83"/>
      <c r="BG188" s="83"/>
      <c r="BH188" s="83"/>
    </row>
    <row r="189" spans="1:60">
      <c r="A189" s="83"/>
      <c r="B189" s="83"/>
      <c r="C189" s="83"/>
      <c r="D189" s="83"/>
      <c r="E189" s="83"/>
      <c r="F189" s="83"/>
      <c r="G189" s="83"/>
      <c r="H189" s="83"/>
      <c r="I189" s="83"/>
      <c r="J189" s="83"/>
      <c r="K189" s="83"/>
      <c r="L189" s="83"/>
      <c r="M189" s="83"/>
      <c r="N189" s="83"/>
      <c r="O189" s="83"/>
      <c r="P189" s="83"/>
      <c r="Q189" s="83"/>
      <c r="R189" s="83"/>
      <c r="S189" s="83"/>
      <c r="T189" s="83"/>
      <c r="U189" s="83"/>
      <c r="V189" s="83"/>
      <c r="W189" s="83"/>
      <c r="X189" s="83"/>
      <c r="Y189" s="83"/>
      <c r="Z189" s="83"/>
      <c r="AA189" s="83"/>
      <c r="AB189" s="83"/>
      <c r="AC189" s="83"/>
      <c r="AD189" s="83"/>
      <c r="AE189" s="83"/>
      <c r="AF189" s="83"/>
      <c r="AG189" s="83"/>
      <c r="AH189" s="83"/>
      <c r="AI189" s="83"/>
      <c r="AJ189" s="83"/>
      <c r="AK189" s="83"/>
      <c r="AL189" s="83"/>
      <c r="AM189" s="83"/>
      <c r="AN189" s="83"/>
      <c r="AO189" s="83"/>
      <c r="AP189" s="83"/>
      <c r="AQ189" s="83"/>
      <c r="AR189" s="83"/>
      <c r="AS189" s="83"/>
      <c r="AT189" s="83"/>
      <c r="AU189" s="83"/>
      <c r="AV189" s="83"/>
      <c r="AW189" s="83"/>
      <c r="AX189" s="83"/>
      <c r="AY189" s="83"/>
      <c r="AZ189" s="83"/>
      <c r="BA189" s="83"/>
      <c r="BB189" s="83"/>
      <c r="BC189" s="83"/>
      <c r="BD189" s="83"/>
      <c r="BE189" s="83"/>
      <c r="BF189" s="83"/>
      <c r="BG189" s="83"/>
      <c r="BH189" s="83"/>
    </row>
    <row r="190" spans="1:60">
      <c r="A190" s="83"/>
      <c r="B190" s="83"/>
      <c r="C190" s="83"/>
      <c r="D190" s="83"/>
      <c r="E190" s="83"/>
      <c r="F190" s="83"/>
      <c r="G190" s="83"/>
      <c r="H190" s="83"/>
      <c r="I190" s="83"/>
      <c r="J190" s="83"/>
      <c r="K190" s="83"/>
      <c r="L190" s="83"/>
      <c r="M190" s="83"/>
      <c r="N190" s="83"/>
      <c r="O190" s="83"/>
      <c r="P190" s="83"/>
      <c r="Q190" s="83"/>
      <c r="R190" s="83"/>
      <c r="S190" s="83"/>
      <c r="T190" s="83"/>
      <c r="U190" s="83"/>
      <c r="V190" s="83"/>
      <c r="W190" s="83"/>
      <c r="X190" s="83"/>
      <c r="Y190" s="83"/>
      <c r="Z190" s="83"/>
      <c r="AA190" s="83"/>
      <c r="AB190" s="83"/>
      <c r="AC190" s="83"/>
      <c r="AD190" s="83"/>
      <c r="AE190" s="83"/>
      <c r="AF190" s="83"/>
      <c r="AG190" s="83"/>
      <c r="AH190" s="83"/>
      <c r="AI190" s="83"/>
      <c r="AJ190" s="83"/>
      <c r="AK190" s="83"/>
      <c r="AL190" s="83"/>
      <c r="AM190" s="83"/>
      <c r="AN190" s="83"/>
      <c r="AO190" s="83"/>
      <c r="AP190" s="83"/>
      <c r="AQ190" s="83"/>
      <c r="AR190" s="83"/>
      <c r="AS190" s="83"/>
      <c r="AT190" s="83"/>
      <c r="AU190" s="83"/>
      <c r="AV190" s="83"/>
      <c r="AW190" s="83"/>
      <c r="AX190" s="83"/>
      <c r="AY190" s="83"/>
      <c r="AZ190" s="83"/>
      <c r="BA190" s="83"/>
      <c r="BB190" s="83"/>
      <c r="BC190" s="83"/>
      <c r="BD190" s="83"/>
      <c r="BE190" s="83"/>
      <c r="BF190" s="83"/>
      <c r="BG190" s="83"/>
      <c r="BH190" s="83"/>
    </row>
    <row r="191" spans="1:60">
      <c r="A191" s="83"/>
      <c r="J191" s="83"/>
      <c r="K191" s="83"/>
      <c r="L191" s="83"/>
      <c r="M191" s="83"/>
      <c r="N191" s="83"/>
      <c r="O191" s="83"/>
      <c r="P191" s="83"/>
      <c r="Q191" s="83"/>
      <c r="R191" s="83"/>
      <c r="S191" s="83"/>
      <c r="T191" s="83"/>
      <c r="U191" s="83"/>
      <c r="V191" s="83"/>
      <c r="W191" s="83"/>
      <c r="X191" s="83"/>
      <c r="Y191" s="83"/>
      <c r="Z191" s="83"/>
      <c r="AA191" s="83"/>
      <c r="AB191" s="83"/>
      <c r="AC191" s="83"/>
      <c r="AD191" s="83"/>
      <c r="AE191" s="83"/>
      <c r="AF191" s="83"/>
      <c r="AG191" s="83"/>
      <c r="AH191" s="83"/>
      <c r="AI191" s="83"/>
      <c r="AJ191" s="83"/>
      <c r="AK191" s="83"/>
      <c r="AL191" s="83"/>
      <c r="AM191" s="83"/>
      <c r="AN191" s="83"/>
      <c r="AO191" s="83"/>
      <c r="AP191" s="83"/>
      <c r="AQ191" s="83"/>
      <c r="AR191" s="83"/>
      <c r="AS191" s="83"/>
      <c r="AT191" s="83"/>
      <c r="AU191" s="83"/>
      <c r="AV191" s="83"/>
      <c r="AW191" s="83"/>
      <c r="AX191" s="83"/>
      <c r="AY191" s="83"/>
      <c r="AZ191" s="83"/>
      <c r="BA191" s="83"/>
      <c r="BB191" s="83"/>
      <c r="BC191" s="83"/>
      <c r="BD191" s="83"/>
      <c r="BE191" s="83"/>
      <c r="BF191" s="83"/>
      <c r="BG191" s="83"/>
      <c r="BH191" s="83"/>
    </row>
    <row r="192" spans="1:60">
      <c r="A192" s="83"/>
      <c r="J192" s="83"/>
      <c r="K192" s="83"/>
      <c r="L192" s="83"/>
      <c r="M192" s="83"/>
      <c r="N192" s="83"/>
      <c r="O192" s="83"/>
      <c r="P192" s="83"/>
      <c r="Q192" s="83"/>
      <c r="R192" s="83"/>
      <c r="S192" s="83"/>
      <c r="T192" s="83"/>
      <c r="U192" s="83"/>
      <c r="V192" s="83"/>
      <c r="W192" s="83"/>
      <c r="X192" s="83"/>
      <c r="Y192" s="83"/>
      <c r="Z192" s="83"/>
      <c r="AA192" s="83"/>
      <c r="AB192" s="83"/>
      <c r="AC192" s="83"/>
      <c r="AD192" s="83"/>
      <c r="AE192" s="83"/>
      <c r="AF192" s="83"/>
      <c r="AG192" s="83"/>
      <c r="AH192" s="83"/>
      <c r="AI192" s="83"/>
      <c r="AJ192" s="83"/>
      <c r="AK192" s="83"/>
      <c r="AL192" s="83"/>
      <c r="AM192" s="83"/>
      <c r="AN192" s="83"/>
      <c r="AO192" s="83"/>
      <c r="AP192" s="83"/>
      <c r="AQ192" s="83"/>
      <c r="AR192" s="83"/>
      <c r="AS192" s="83"/>
      <c r="AT192" s="83"/>
      <c r="AU192" s="83"/>
      <c r="AV192" s="83"/>
      <c r="AW192" s="83"/>
      <c r="AX192" s="83"/>
      <c r="AY192" s="83"/>
      <c r="AZ192" s="83"/>
      <c r="BA192" s="83"/>
      <c r="BB192" s="83"/>
      <c r="BC192" s="83"/>
      <c r="BD192" s="83"/>
      <c r="BE192" s="83"/>
      <c r="BF192" s="83"/>
      <c r="BG192" s="83"/>
      <c r="BH192" s="83"/>
    </row>
    <row r="193" spans="1:60">
      <c r="A193" s="83"/>
      <c r="J193" s="83"/>
      <c r="K193" s="83"/>
      <c r="L193" s="83"/>
      <c r="M193" s="83"/>
      <c r="N193" s="83"/>
      <c r="O193" s="83"/>
      <c r="P193" s="83"/>
      <c r="Q193" s="83"/>
      <c r="R193" s="83"/>
      <c r="S193" s="83"/>
      <c r="T193" s="83"/>
      <c r="U193" s="83"/>
      <c r="V193" s="83"/>
      <c r="W193" s="83"/>
      <c r="X193" s="83"/>
      <c r="Y193" s="83"/>
      <c r="Z193" s="83"/>
      <c r="AA193" s="83"/>
      <c r="AB193" s="83"/>
      <c r="AC193" s="83"/>
      <c r="AD193" s="83"/>
      <c r="AE193" s="83"/>
      <c r="AF193" s="83"/>
      <c r="AG193" s="83"/>
      <c r="AH193" s="83"/>
      <c r="AI193" s="83"/>
      <c r="AJ193" s="83"/>
      <c r="AK193" s="83"/>
      <c r="AL193" s="83"/>
      <c r="AM193" s="83"/>
      <c r="AN193" s="83"/>
      <c r="AO193" s="83"/>
      <c r="AP193" s="83"/>
      <c r="AQ193" s="83"/>
      <c r="AR193" s="83"/>
      <c r="AS193" s="83"/>
      <c r="AT193" s="83"/>
      <c r="AU193" s="83"/>
      <c r="AV193" s="83"/>
      <c r="AW193" s="83"/>
      <c r="AX193" s="83"/>
      <c r="AY193" s="83"/>
      <c r="AZ193" s="83"/>
      <c r="BA193" s="83"/>
      <c r="BB193" s="83"/>
      <c r="BC193" s="83"/>
      <c r="BD193" s="83"/>
      <c r="BE193" s="83"/>
      <c r="BF193" s="83"/>
      <c r="BG193" s="83"/>
      <c r="BH193" s="83"/>
    </row>
    <row r="194" spans="1:60">
      <c r="A194" s="83"/>
      <c r="J194" s="83"/>
      <c r="K194" s="83"/>
      <c r="L194" s="83"/>
      <c r="M194" s="83"/>
      <c r="N194" s="83"/>
      <c r="O194" s="83"/>
      <c r="P194" s="83"/>
      <c r="Q194" s="83"/>
      <c r="R194" s="83"/>
      <c r="S194" s="83"/>
      <c r="T194" s="83"/>
      <c r="U194" s="83"/>
      <c r="V194" s="83"/>
      <c r="W194" s="83"/>
      <c r="X194" s="83"/>
      <c r="Y194" s="83"/>
      <c r="Z194" s="83"/>
      <c r="AA194" s="83"/>
      <c r="AB194" s="83"/>
      <c r="AC194" s="83"/>
      <c r="AD194" s="83"/>
      <c r="AE194" s="83"/>
      <c r="AF194" s="83"/>
      <c r="AG194" s="83"/>
      <c r="AH194" s="83"/>
      <c r="AI194" s="83"/>
      <c r="AJ194" s="83"/>
      <c r="AK194" s="83"/>
      <c r="AL194" s="83"/>
      <c r="AM194" s="83"/>
      <c r="AN194" s="83"/>
      <c r="AO194" s="83"/>
      <c r="AP194" s="83"/>
      <c r="AQ194" s="83"/>
      <c r="AR194" s="83"/>
      <c r="AS194" s="83"/>
      <c r="AT194" s="83"/>
      <c r="AU194" s="83"/>
      <c r="AV194" s="83"/>
      <c r="AW194" s="83"/>
      <c r="AX194" s="83"/>
      <c r="AY194" s="83"/>
      <c r="AZ194" s="83"/>
      <c r="BA194" s="83"/>
      <c r="BB194" s="83"/>
      <c r="BC194" s="83"/>
      <c r="BD194" s="83"/>
      <c r="BE194" s="83"/>
      <c r="BF194" s="83"/>
      <c r="BG194" s="83"/>
      <c r="BH194" s="83"/>
    </row>
    <row r="195" spans="1:60">
      <c r="A195" s="83"/>
      <c r="J195" s="83"/>
      <c r="K195" s="83"/>
      <c r="L195" s="83"/>
      <c r="M195" s="83"/>
      <c r="N195" s="83"/>
      <c r="O195" s="83"/>
      <c r="P195" s="83"/>
      <c r="Q195" s="83"/>
      <c r="R195" s="83"/>
      <c r="S195" s="83"/>
      <c r="T195" s="83"/>
      <c r="U195" s="83"/>
      <c r="V195" s="83"/>
      <c r="W195" s="83"/>
      <c r="X195" s="83"/>
      <c r="Y195" s="83"/>
      <c r="Z195" s="83"/>
      <c r="AA195" s="83"/>
      <c r="AB195" s="83"/>
      <c r="AC195" s="83"/>
      <c r="AD195" s="83"/>
      <c r="AE195" s="83"/>
      <c r="AF195" s="83"/>
      <c r="AG195" s="83"/>
      <c r="AH195" s="83"/>
      <c r="AI195" s="83"/>
      <c r="AJ195" s="83"/>
      <c r="AK195" s="83"/>
      <c r="AL195" s="83"/>
      <c r="AM195" s="83"/>
      <c r="AN195" s="83"/>
      <c r="AO195" s="83"/>
      <c r="AP195" s="83"/>
      <c r="AQ195" s="83"/>
      <c r="AR195" s="83"/>
      <c r="AS195" s="83"/>
      <c r="AT195" s="83"/>
      <c r="AU195" s="83"/>
      <c r="AV195" s="83"/>
      <c r="AW195" s="83"/>
      <c r="AX195" s="83"/>
      <c r="AY195" s="83"/>
      <c r="AZ195" s="83"/>
      <c r="BA195" s="83"/>
      <c r="BB195" s="83"/>
      <c r="BC195" s="83"/>
      <c r="BD195" s="83"/>
      <c r="BE195" s="83"/>
      <c r="BF195" s="83"/>
      <c r="BG195" s="83"/>
      <c r="BH195" s="83"/>
    </row>
    <row r="196" spans="1:60">
      <c r="A196" s="83"/>
      <c r="J196" s="83"/>
      <c r="K196" s="83"/>
      <c r="L196" s="83"/>
      <c r="M196" s="83"/>
      <c r="N196" s="83"/>
      <c r="O196" s="83"/>
      <c r="P196" s="83"/>
      <c r="Q196" s="83"/>
      <c r="R196" s="83"/>
      <c r="S196" s="83"/>
      <c r="T196" s="83"/>
      <c r="U196" s="83"/>
      <c r="V196" s="83"/>
      <c r="W196" s="83"/>
      <c r="X196" s="83"/>
      <c r="Y196" s="83"/>
      <c r="Z196" s="83"/>
      <c r="AA196" s="83"/>
      <c r="AB196" s="83"/>
      <c r="AC196" s="83"/>
      <c r="AD196" s="83"/>
      <c r="AE196" s="83"/>
      <c r="AF196" s="83"/>
      <c r="AG196" s="83"/>
      <c r="AH196" s="83"/>
      <c r="AI196" s="83"/>
      <c r="AJ196" s="83"/>
      <c r="AK196" s="83"/>
      <c r="AL196" s="83"/>
      <c r="AM196" s="83"/>
      <c r="AN196" s="83"/>
      <c r="AO196" s="83"/>
      <c r="AP196" s="83"/>
      <c r="AQ196" s="83"/>
      <c r="AR196" s="83"/>
      <c r="AS196" s="83"/>
      <c r="AT196" s="83"/>
      <c r="AU196" s="83"/>
      <c r="AV196" s="83"/>
      <c r="AW196" s="83"/>
      <c r="AX196" s="83"/>
      <c r="AY196" s="83"/>
      <c r="AZ196" s="83"/>
      <c r="BA196" s="83"/>
      <c r="BB196" s="83"/>
      <c r="BC196" s="83"/>
      <c r="BD196" s="83"/>
      <c r="BE196" s="83"/>
      <c r="BF196" s="83"/>
      <c r="BG196" s="83"/>
      <c r="BH196" s="83"/>
    </row>
    <row r="197" spans="1:60">
      <c r="A197" s="83"/>
      <c r="J197" s="83"/>
      <c r="K197" s="83"/>
      <c r="L197" s="83"/>
      <c r="M197" s="83"/>
      <c r="N197" s="83"/>
      <c r="O197" s="83"/>
      <c r="P197" s="83"/>
      <c r="Q197" s="83"/>
      <c r="R197" s="83"/>
      <c r="S197" s="83"/>
      <c r="T197" s="83"/>
      <c r="U197" s="83"/>
      <c r="V197" s="83"/>
      <c r="W197" s="83"/>
      <c r="X197" s="83"/>
      <c r="Y197" s="83"/>
      <c r="Z197" s="83"/>
      <c r="AA197" s="83"/>
      <c r="AB197" s="83"/>
      <c r="AC197" s="83"/>
      <c r="AD197" s="83"/>
      <c r="AE197" s="83"/>
      <c r="AF197" s="83"/>
      <c r="AG197" s="83"/>
      <c r="AH197" s="83"/>
      <c r="AI197" s="83"/>
      <c r="AJ197" s="83"/>
      <c r="AK197" s="83"/>
      <c r="AL197" s="83"/>
      <c r="AM197" s="83"/>
      <c r="AN197" s="83"/>
      <c r="AO197" s="83"/>
      <c r="AP197" s="83"/>
      <c r="AQ197" s="83"/>
      <c r="AR197" s="83"/>
      <c r="AS197" s="83"/>
      <c r="AT197" s="83"/>
      <c r="AU197" s="83"/>
      <c r="AV197" s="83"/>
      <c r="AW197" s="83"/>
      <c r="AX197" s="83"/>
      <c r="AY197" s="83"/>
      <c r="AZ197" s="83"/>
      <c r="BA197" s="83"/>
      <c r="BB197" s="83"/>
      <c r="BC197" s="83"/>
      <c r="BD197" s="83"/>
      <c r="BE197" s="83"/>
      <c r="BF197" s="83"/>
      <c r="BG197" s="83"/>
      <c r="BH197" s="83"/>
    </row>
    <row r="198" spans="1:60">
      <c r="A198" s="83"/>
      <c r="J198" s="83"/>
      <c r="K198" s="83"/>
      <c r="L198" s="83"/>
      <c r="M198" s="83"/>
      <c r="N198" s="83"/>
      <c r="O198" s="83"/>
      <c r="P198" s="83"/>
      <c r="Q198" s="83"/>
      <c r="R198" s="83"/>
      <c r="S198" s="83"/>
      <c r="T198" s="83"/>
      <c r="U198" s="83"/>
      <c r="V198" s="83"/>
      <c r="W198" s="83"/>
      <c r="X198" s="83"/>
      <c r="Y198" s="83"/>
      <c r="Z198" s="83"/>
      <c r="AA198" s="83"/>
      <c r="AB198" s="83"/>
      <c r="AC198" s="83"/>
      <c r="AD198" s="83"/>
      <c r="AE198" s="83"/>
      <c r="AF198" s="83"/>
      <c r="AG198" s="83"/>
      <c r="AH198" s="83"/>
      <c r="AI198" s="83"/>
      <c r="AJ198" s="83"/>
      <c r="AK198" s="83"/>
      <c r="AL198" s="83"/>
      <c r="AM198" s="83"/>
      <c r="AN198" s="83"/>
      <c r="AO198" s="83"/>
      <c r="AP198" s="83"/>
      <c r="AQ198" s="83"/>
      <c r="AR198" s="83"/>
      <c r="AS198" s="83"/>
      <c r="AT198" s="83"/>
      <c r="AU198" s="83"/>
      <c r="AV198" s="83"/>
      <c r="AW198" s="83"/>
      <c r="AX198" s="83"/>
      <c r="AY198" s="83"/>
      <c r="AZ198" s="83"/>
      <c r="BA198" s="83"/>
      <c r="BB198" s="83"/>
      <c r="BC198" s="83"/>
      <c r="BD198" s="83"/>
      <c r="BE198" s="83"/>
      <c r="BF198" s="83"/>
      <c r="BG198" s="83"/>
      <c r="BH198" s="83"/>
    </row>
    <row r="199" spans="1:60">
      <c r="A199" s="83"/>
      <c r="J199" s="83"/>
      <c r="K199" s="83"/>
      <c r="L199" s="83"/>
      <c r="M199" s="83"/>
      <c r="N199" s="83"/>
      <c r="O199" s="83"/>
      <c r="P199" s="83"/>
      <c r="Q199" s="83"/>
      <c r="R199" s="83"/>
      <c r="S199" s="83"/>
      <c r="T199" s="83"/>
      <c r="U199" s="83"/>
      <c r="V199" s="83"/>
      <c r="W199" s="83"/>
      <c r="X199" s="83"/>
      <c r="Y199" s="83"/>
      <c r="Z199" s="83"/>
      <c r="AA199" s="83"/>
      <c r="AB199" s="83"/>
      <c r="AC199" s="83"/>
      <c r="AD199" s="83"/>
      <c r="AE199" s="83"/>
      <c r="AF199" s="83"/>
      <c r="AG199" s="83"/>
      <c r="AH199" s="83"/>
      <c r="AI199" s="83"/>
      <c r="AJ199" s="83"/>
      <c r="AK199" s="83"/>
      <c r="AL199" s="83"/>
      <c r="AM199" s="83"/>
      <c r="AN199" s="83"/>
      <c r="AO199" s="83"/>
      <c r="AP199" s="83"/>
      <c r="AQ199" s="83"/>
      <c r="AR199" s="83"/>
      <c r="AS199" s="83"/>
      <c r="AT199" s="83"/>
      <c r="AU199" s="83"/>
      <c r="AV199" s="83"/>
      <c r="AW199" s="83"/>
      <c r="AX199" s="83"/>
      <c r="AY199" s="83"/>
      <c r="AZ199" s="83"/>
      <c r="BA199" s="83"/>
      <c r="BB199" s="83"/>
      <c r="BC199" s="83"/>
      <c r="BD199" s="83"/>
      <c r="BE199" s="83"/>
      <c r="BF199" s="83"/>
      <c r="BG199" s="83"/>
      <c r="BH199" s="83"/>
    </row>
    <row r="200" spans="1:60">
      <c r="A200" s="83"/>
      <c r="J200" s="83"/>
      <c r="K200" s="83"/>
      <c r="L200" s="83"/>
      <c r="M200" s="83"/>
      <c r="N200" s="83"/>
      <c r="O200" s="83"/>
      <c r="P200" s="83"/>
      <c r="Q200" s="83"/>
      <c r="R200" s="83"/>
      <c r="S200" s="83"/>
      <c r="T200" s="83"/>
      <c r="U200" s="83"/>
      <c r="V200" s="83"/>
      <c r="W200" s="83"/>
      <c r="X200" s="83"/>
      <c r="Y200" s="83"/>
      <c r="Z200" s="83"/>
      <c r="AA200" s="83"/>
      <c r="AB200" s="83"/>
      <c r="AC200" s="83"/>
      <c r="AD200" s="83"/>
      <c r="AE200" s="83"/>
      <c r="AF200" s="83"/>
      <c r="AG200" s="83"/>
      <c r="AH200" s="83"/>
      <c r="AI200" s="83"/>
      <c r="AJ200" s="83"/>
      <c r="AK200" s="83"/>
      <c r="AL200" s="83"/>
      <c r="AM200" s="83"/>
      <c r="AN200" s="83"/>
      <c r="AO200" s="83"/>
      <c r="AP200" s="83"/>
      <c r="AQ200" s="83"/>
      <c r="AR200" s="83"/>
      <c r="AS200" s="83"/>
      <c r="AT200" s="83"/>
      <c r="AU200" s="83"/>
      <c r="AV200" s="83"/>
      <c r="AW200" s="83"/>
      <c r="AX200" s="83"/>
      <c r="AY200" s="83"/>
      <c r="AZ200" s="83"/>
      <c r="BA200" s="83"/>
      <c r="BB200" s="83"/>
      <c r="BC200" s="83"/>
      <c r="BD200" s="83"/>
      <c r="BE200" s="83"/>
      <c r="BF200" s="83"/>
      <c r="BG200" s="83"/>
      <c r="BH200" s="83"/>
    </row>
    <row r="201" spans="1:60">
      <c r="A201" s="83"/>
      <c r="J201" s="83"/>
      <c r="K201" s="83"/>
      <c r="L201" s="83"/>
      <c r="M201" s="83"/>
      <c r="N201" s="83"/>
      <c r="O201" s="83"/>
      <c r="P201" s="83"/>
      <c r="Q201" s="83"/>
      <c r="R201" s="83"/>
      <c r="S201" s="83"/>
      <c r="T201" s="83"/>
      <c r="U201" s="83"/>
      <c r="V201" s="83"/>
      <c r="W201" s="83"/>
      <c r="X201" s="83"/>
      <c r="Y201" s="83"/>
      <c r="Z201" s="83"/>
      <c r="AA201" s="83"/>
      <c r="AB201" s="83"/>
      <c r="AC201" s="83"/>
      <c r="AD201" s="83"/>
      <c r="AE201" s="83"/>
      <c r="AF201" s="83"/>
      <c r="AG201" s="83"/>
      <c r="AH201" s="83"/>
      <c r="AI201" s="83"/>
      <c r="AJ201" s="83"/>
      <c r="AK201" s="83"/>
      <c r="AL201" s="83"/>
      <c r="AM201" s="83"/>
      <c r="AN201" s="83"/>
      <c r="AO201" s="83"/>
      <c r="AP201" s="83"/>
      <c r="AQ201" s="83"/>
      <c r="AR201" s="83"/>
      <c r="AS201" s="83"/>
      <c r="AT201" s="83"/>
      <c r="AU201" s="83"/>
      <c r="AV201" s="83"/>
      <c r="AW201" s="83"/>
      <c r="AX201" s="83"/>
      <c r="AY201" s="83"/>
      <c r="AZ201" s="83"/>
      <c r="BA201" s="83"/>
      <c r="BB201" s="83"/>
      <c r="BC201" s="83"/>
      <c r="BD201" s="83"/>
      <c r="BE201" s="83"/>
      <c r="BF201" s="83"/>
      <c r="BG201" s="83"/>
      <c r="BH201" s="83"/>
    </row>
    <row r="202" spans="1:60">
      <c r="A202" s="83"/>
      <c r="J202" s="83"/>
      <c r="K202" s="83"/>
      <c r="L202" s="83"/>
      <c r="M202" s="83"/>
      <c r="N202" s="83"/>
      <c r="O202" s="83"/>
      <c r="P202" s="83"/>
      <c r="Q202" s="83"/>
      <c r="R202" s="83"/>
      <c r="S202" s="83"/>
      <c r="T202" s="83"/>
      <c r="U202" s="83"/>
      <c r="V202" s="83"/>
      <c r="W202" s="83"/>
      <c r="X202" s="83"/>
      <c r="Y202" s="83"/>
      <c r="Z202" s="83"/>
      <c r="AA202" s="83"/>
      <c r="AB202" s="83"/>
      <c r="AC202" s="83"/>
      <c r="AD202" s="83"/>
      <c r="AE202" s="83"/>
      <c r="AF202" s="83"/>
      <c r="AG202" s="83"/>
      <c r="AH202" s="83"/>
      <c r="AI202" s="83"/>
      <c r="AJ202" s="83"/>
      <c r="AK202" s="83"/>
      <c r="AL202" s="83"/>
      <c r="AM202" s="83"/>
      <c r="AN202" s="83"/>
      <c r="AO202" s="83"/>
      <c r="AP202" s="83"/>
      <c r="AQ202" s="83"/>
      <c r="AR202" s="83"/>
      <c r="AS202" s="83"/>
      <c r="AT202" s="83"/>
      <c r="AU202" s="83"/>
      <c r="AV202" s="83"/>
      <c r="AW202" s="83"/>
      <c r="AX202" s="83"/>
      <c r="AY202" s="83"/>
      <c r="AZ202" s="83"/>
      <c r="BA202" s="83"/>
      <c r="BB202" s="83"/>
      <c r="BC202" s="83"/>
      <c r="BD202" s="83"/>
      <c r="BE202" s="83"/>
      <c r="BF202" s="83"/>
      <c r="BG202" s="83"/>
      <c r="BH202" s="83"/>
    </row>
    <row r="203" spans="1:60">
      <c r="A203" s="83"/>
      <c r="J203" s="83"/>
      <c r="K203" s="83"/>
      <c r="L203" s="83"/>
      <c r="M203" s="83"/>
      <c r="N203" s="83"/>
      <c r="O203" s="83"/>
      <c r="P203" s="83"/>
      <c r="Q203" s="83"/>
      <c r="R203" s="83"/>
      <c r="S203" s="83"/>
      <c r="T203" s="83"/>
      <c r="U203" s="83"/>
      <c r="V203" s="83"/>
      <c r="W203" s="83"/>
      <c r="X203" s="83"/>
      <c r="Y203" s="83"/>
      <c r="Z203" s="83"/>
      <c r="AA203" s="83"/>
      <c r="AB203" s="83"/>
      <c r="AC203" s="83"/>
      <c r="AD203" s="83"/>
      <c r="AE203" s="83"/>
      <c r="AF203" s="83"/>
      <c r="AG203" s="83"/>
      <c r="AH203" s="83"/>
      <c r="AI203" s="83"/>
      <c r="AJ203" s="83"/>
      <c r="AK203" s="83"/>
      <c r="AL203" s="83"/>
      <c r="AM203" s="83"/>
      <c r="AN203" s="83"/>
      <c r="AO203" s="83"/>
      <c r="AP203" s="83"/>
      <c r="AQ203" s="83"/>
      <c r="AR203" s="83"/>
      <c r="AS203" s="83"/>
      <c r="AT203" s="83"/>
      <c r="AU203" s="83"/>
      <c r="AV203" s="83"/>
      <c r="AW203" s="83"/>
      <c r="AX203" s="83"/>
      <c r="AY203" s="83"/>
      <c r="AZ203" s="83"/>
      <c r="BA203" s="83"/>
      <c r="BB203" s="83"/>
      <c r="BC203" s="83"/>
      <c r="BD203" s="83"/>
      <c r="BE203" s="83"/>
      <c r="BF203" s="83"/>
      <c r="BG203" s="83"/>
      <c r="BH203" s="83"/>
    </row>
    <row r="204" spans="1:60">
      <c r="A204" s="83"/>
      <c r="J204" s="83"/>
      <c r="K204" s="83"/>
      <c r="L204" s="83"/>
      <c r="M204" s="83"/>
      <c r="N204" s="83"/>
      <c r="O204" s="83"/>
      <c r="P204" s="83"/>
      <c r="Q204" s="83"/>
      <c r="R204" s="83"/>
      <c r="S204" s="83"/>
      <c r="T204" s="83"/>
      <c r="U204" s="83"/>
      <c r="V204" s="83"/>
      <c r="W204" s="83"/>
      <c r="X204" s="83"/>
      <c r="Y204" s="83"/>
      <c r="Z204" s="83"/>
      <c r="AA204" s="83"/>
      <c r="AB204" s="83"/>
      <c r="AC204" s="83"/>
      <c r="AD204" s="83"/>
      <c r="AE204" s="83"/>
      <c r="AF204" s="83"/>
      <c r="AG204" s="83"/>
      <c r="AH204" s="83"/>
      <c r="AI204" s="83"/>
      <c r="AJ204" s="83"/>
      <c r="AK204" s="83"/>
      <c r="AL204" s="83"/>
      <c r="AM204" s="83"/>
      <c r="AN204" s="83"/>
      <c r="AO204" s="83"/>
      <c r="AP204" s="83"/>
      <c r="AQ204" s="83"/>
      <c r="AR204" s="83"/>
      <c r="AS204" s="83"/>
      <c r="AT204" s="83"/>
      <c r="AU204" s="83"/>
      <c r="AV204" s="83"/>
      <c r="AW204" s="83"/>
      <c r="AX204" s="83"/>
      <c r="AY204" s="83"/>
      <c r="AZ204" s="83"/>
      <c r="BA204" s="83"/>
      <c r="BB204" s="83"/>
      <c r="BC204" s="83"/>
      <c r="BD204" s="83"/>
      <c r="BE204" s="83"/>
      <c r="BF204" s="83"/>
      <c r="BG204" s="83"/>
      <c r="BH204" s="83"/>
    </row>
    <row r="205" spans="1:60">
      <c r="A205" s="83"/>
      <c r="J205" s="83"/>
      <c r="K205" s="83"/>
      <c r="L205" s="83"/>
      <c r="M205" s="83"/>
      <c r="N205" s="83"/>
      <c r="O205" s="83"/>
      <c r="P205" s="83"/>
      <c r="Q205" s="83"/>
      <c r="R205" s="83"/>
      <c r="S205" s="83"/>
      <c r="T205" s="83"/>
      <c r="U205" s="83"/>
      <c r="V205" s="83"/>
      <c r="W205" s="83"/>
      <c r="X205" s="83"/>
      <c r="Y205" s="83"/>
      <c r="Z205" s="83"/>
      <c r="AA205" s="83"/>
      <c r="AB205" s="83"/>
      <c r="AC205" s="83"/>
      <c r="AD205" s="83"/>
      <c r="AE205" s="83"/>
      <c r="AF205" s="83"/>
      <c r="AG205" s="83"/>
      <c r="AH205" s="83"/>
      <c r="AI205" s="83"/>
      <c r="AJ205" s="83"/>
      <c r="AK205" s="83"/>
      <c r="AL205" s="83"/>
      <c r="AM205" s="83"/>
      <c r="AN205" s="83"/>
      <c r="AO205" s="83"/>
      <c r="AP205" s="83"/>
      <c r="AQ205" s="83"/>
      <c r="AR205" s="83"/>
      <c r="AS205" s="83"/>
      <c r="AT205" s="83"/>
      <c r="AU205" s="83"/>
      <c r="AV205" s="83"/>
      <c r="AW205" s="83"/>
      <c r="AX205" s="83"/>
      <c r="AY205" s="83"/>
      <c r="AZ205" s="83"/>
      <c r="BA205" s="83"/>
      <c r="BB205" s="83"/>
      <c r="BC205" s="83"/>
      <c r="BD205" s="83"/>
      <c r="BE205" s="83"/>
      <c r="BF205" s="83"/>
      <c r="BG205" s="83"/>
      <c r="BH205" s="83"/>
    </row>
    <row r="206" spans="1:60">
      <c r="A206" s="83"/>
      <c r="J206" s="83"/>
      <c r="K206" s="83"/>
      <c r="L206" s="83"/>
      <c r="M206" s="83"/>
      <c r="N206" s="83"/>
      <c r="O206" s="83"/>
      <c r="P206" s="83"/>
      <c r="Q206" s="83"/>
      <c r="R206" s="83"/>
      <c r="S206" s="83"/>
      <c r="T206" s="83"/>
      <c r="U206" s="83"/>
      <c r="V206" s="83"/>
      <c r="W206" s="83"/>
      <c r="X206" s="83"/>
      <c r="Y206" s="83"/>
      <c r="Z206" s="83"/>
      <c r="AA206" s="83"/>
      <c r="AB206" s="83"/>
      <c r="AC206" s="83"/>
      <c r="AD206" s="83"/>
      <c r="AE206" s="83"/>
      <c r="AF206" s="83"/>
      <c r="AG206" s="83"/>
      <c r="AH206" s="83"/>
      <c r="AI206" s="83"/>
      <c r="AJ206" s="83"/>
      <c r="AK206" s="83"/>
      <c r="AL206" s="83"/>
      <c r="AM206" s="83"/>
      <c r="AN206" s="83"/>
      <c r="AO206" s="83"/>
      <c r="AP206" s="83"/>
      <c r="AQ206" s="83"/>
      <c r="AR206" s="83"/>
      <c r="AS206" s="83"/>
      <c r="AT206" s="83"/>
      <c r="AU206" s="83"/>
      <c r="AV206" s="83"/>
      <c r="AW206" s="83"/>
      <c r="AX206" s="83"/>
      <c r="AY206" s="83"/>
      <c r="AZ206" s="83"/>
      <c r="BA206" s="83"/>
      <c r="BB206" s="83"/>
      <c r="BC206" s="83"/>
      <c r="BD206" s="83"/>
      <c r="BE206" s="83"/>
      <c r="BF206" s="83"/>
      <c r="BG206" s="83"/>
      <c r="BH206" s="83"/>
    </row>
    <row r="207" spans="1:60">
      <c r="A207" s="83"/>
      <c r="J207" s="83"/>
      <c r="K207" s="83"/>
      <c r="L207" s="83"/>
      <c r="M207" s="83"/>
      <c r="N207" s="83"/>
      <c r="O207" s="83"/>
      <c r="P207" s="83"/>
      <c r="Q207" s="83"/>
      <c r="R207" s="83"/>
      <c r="S207" s="83"/>
      <c r="T207" s="83"/>
      <c r="U207" s="83"/>
      <c r="V207" s="83"/>
      <c r="W207" s="83"/>
      <c r="X207" s="83"/>
      <c r="Y207" s="83"/>
      <c r="Z207" s="83"/>
      <c r="AA207" s="83"/>
      <c r="AB207" s="83"/>
      <c r="AC207" s="83"/>
      <c r="AD207" s="83"/>
      <c r="AE207" s="83"/>
      <c r="AF207" s="83"/>
      <c r="AG207" s="83"/>
      <c r="AH207" s="83"/>
      <c r="AI207" s="83"/>
      <c r="AJ207" s="83"/>
      <c r="AK207" s="83"/>
      <c r="AL207" s="83"/>
      <c r="AM207" s="83"/>
      <c r="AN207" s="83"/>
      <c r="AO207" s="83"/>
      <c r="AP207" s="83"/>
      <c r="AQ207" s="83"/>
      <c r="AR207" s="83"/>
      <c r="AS207" s="83"/>
      <c r="AT207" s="83"/>
      <c r="AU207" s="83"/>
      <c r="AV207" s="83"/>
      <c r="AW207" s="83"/>
      <c r="AX207" s="83"/>
      <c r="AY207" s="83"/>
      <c r="AZ207" s="83"/>
      <c r="BA207" s="83"/>
      <c r="BB207" s="83"/>
      <c r="BC207" s="83"/>
      <c r="BD207" s="83"/>
      <c r="BE207" s="83"/>
      <c r="BF207" s="83"/>
      <c r="BG207" s="83"/>
      <c r="BH207" s="83"/>
    </row>
    <row r="208" spans="1:60">
      <c r="A208" s="83"/>
      <c r="J208" s="83"/>
      <c r="K208" s="83"/>
      <c r="L208" s="83"/>
      <c r="M208" s="83"/>
      <c r="N208" s="83"/>
      <c r="O208" s="83"/>
      <c r="P208" s="83"/>
      <c r="Q208" s="83"/>
      <c r="R208" s="83"/>
      <c r="S208" s="83"/>
      <c r="T208" s="83"/>
      <c r="U208" s="83"/>
      <c r="V208" s="83"/>
      <c r="W208" s="83"/>
      <c r="X208" s="83"/>
      <c r="Y208" s="83"/>
      <c r="Z208" s="83"/>
      <c r="AA208" s="83"/>
      <c r="AB208" s="83"/>
      <c r="AC208" s="83"/>
      <c r="AD208" s="83"/>
      <c r="AE208" s="83"/>
      <c r="AF208" s="83"/>
      <c r="AG208" s="83"/>
      <c r="AH208" s="83"/>
      <c r="AI208" s="83"/>
      <c r="AJ208" s="83"/>
      <c r="AK208" s="83"/>
      <c r="AL208" s="83"/>
      <c r="AM208" s="83"/>
      <c r="AN208" s="83"/>
      <c r="AO208" s="83"/>
      <c r="AP208" s="83"/>
      <c r="AQ208" s="83"/>
      <c r="AR208" s="83"/>
      <c r="AS208" s="83"/>
      <c r="AT208" s="83"/>
      <c r="AU208" s="83"/>
      <c r="AV208" s="83"/>
      <c r="AW208" s="83"/>
      <c r="AX208" s="83"/>
      <c r="AY208" s="83"/>
      <c r="AZ208" s="83"/>
      <c r="BA208" s="83"/>
      <c r="BB208" s="83"/>
      <c r="BC208" s="83"/>
      <c r="BD208" s="83"/>
      <c r="BE208" s="83"/>
      <c r="BF208" s="83"/>
      <c r="BG208" s="83"/>
      <c r="BH208" s="83"/>
    </row>
    <row r="209" spans="1:60">
      <c r="A209" s="83"/>
      <c r="J209" s="83"/>
      <c r="K209" s="83"/>
      <c r="L209" s="83"/>
      <c r="M209" s="83"/>
      <c r="N209" s="83"/>
      <c r="O209" s="83"/>
      <c r="P209" s="83"/>
      <c r="Q209" s="83"/>
      <c r="R209" s="83"/>
      <c r="S209" s="83"/>
      <c r="T209" s="83"/>
      <c r="U209" s="83"/>
      <c r="V209" s="83"/>
      <c r="W209" s="83"/>
      <c r="X209" s="83"/>
      <c r="Y209" s="83"/>
      <c r="Z209" s="83"/>
      <c r="AA209" s="83"/>
      <c r="AB209" s="83"/>
      <c r="AC209" s="83"/>
      <c r="AD209" s="83"/>
      <c r="AE209" s="83"/>
      <c r="AF209" s="83"/>
      <c r="AG209" s="83"/>
      <c r="AH209" s="83"/>
      <c r="AI209" s="83"/>
      <c r="AJ209" s="83"/>
      <c r="AK209" s="83"/>
      <c r="AL209" s="83"/>
      <c r="AM209" s="83"/>
      <c r="AN209" s="83"/>
      <c r="AO209" s="83"/>
      <c r="AP209" s="83"/>
      <c r="AQ209" s="83"/>
      <c r="AR209" s="83"/>
      <c r="AS209" s="83"/>
      <c r="AT209" s="83"/>
      <c r="AU209" s="83"/>
      <c r="AV209" s="83"/>
      <c r="AW209" s="83"/>
      <c r="AX209" s="83"/>
      <c r="AY209" s="83"/>
      <c r="AZ209" s="83"/>
      <c r="BA209" s="83"/>
      <c r="BB209" s="83"/>
      <c r="BC209" s="83"/>
      <c r="BD209" s="83"/>
      <c r="BE209" s="83"/>
      <c r="BF209" s="83"/>
      <c r="BG209" s="83"/>
      <c r="BH209" s="83"/>
    </row>
    <row r="210" spans="1:60">
      <c r="A210" s="83"/>
      <c r="J210" s="83"/>
      <c r="K210" s="83"/>
      <c r="L210" s="83"/>
      <c r="M210" s="83"/>
      <c r="N210" s="83"/>
      <c r="O210" s="83"/>
      <c r="P210" s="83"/>
      <c r="Q210" s="83"/>
      <c r="R210" s="83"/>
      <c r="S210" s="83"/>
      <c r="T210" s="83"/>
      <c r="U210" s="83"/>
      <c r="V210" s="83"/>
      <c r="W210" s="83"/>
      <c r="X210" s="83"/>
      <c r="Y210" s="83"/>
      <c r="Z210" s="83"/>
      <c r="AA210" s="83"/>
      <c r="AB210" s="83"/>
      <c r="AC210" s="83"/>
      <c r="AD210" s="83"/>
      <c r="AE210" s="83"/>
      <c r="AF210" s="83"/>
      <c r="AG210" s="83"/>
      <c r="AH210" s="83"/>
      <c r="AI210" s="83"/>
      <c r="AJ210" s="83"/>
      <c r="AK210" s="83"/>
      <c r="AL210" s="83"/>
      <c r="AM210" s="83"/>
      <c r="AN210" s="83"/>
      <c r="AO210" s="83"/>
      <c r="AP210" s="83"/>
      <c r="AQ210" s="83"/>
      <c r="AR210" s="83"/>
      <c r="AS210" s="83"/>
      <c r="AT210" s="83"/>
      <c r="AU210" s="83"/>
      <c r="AV210" s="83"/>
      <c r="AW210" s="83"/>
      <c r="AX210" s="83"/>
      <c r="AY210" s="83"/>
      <c r="AZ210" s="83"/>
      <c r="BA210" s="83"/>
      <c r="BB210" s="83"/>
      <c r="BC210" s="83"/>
      <c r="BD210" s="83"/>
      <c r="BE210" s="83"/>
      <c r="BF210" s="83"/>
      <c r="BG210" s="83"/>
      <c r="BH210" s="83"/>
    </row>
    <row r="211" spans="1:60">
      <c r="A211" s="83"/>
      <c r="J211" s="83"/>
      <c r="K211" s="83"/>
      <c r="L211" s="83"/>
      <c r="M211" s="83"/>
      <c r="N211" s="83"/>
      <c r="O211" s="83"/>
      <c r="P211" s="83"/>
      <c r="Q211" s="83"/>
      <c r="R211" s="83"/>
      <c r="S211" s="83"/>
      <c r="T211" s="83"/>
      <c r="U211" s="83"/>
      <c r="V211" s="83"/>
      <c r="W211" s="83"/>
      <c r="X211" s="83"/>
      <c r="Y211" s="83"/>
      <c r="Z211" s="83"/>
      <c r="AA211" s="83"/>
      <c r="AB211" s="83"/>
      <c r="AC211" s="83"/>
      <c r="AD211" s="83"/>
      <c r="AE211" s="83"/>
      <c r="AF211" s="83"/>
      <c r="AG211" s="83"/>
      <c r="AH211" s="83"/>
      <c r="AI211" s="83"/>
      <c r="AJ211" s="83"/>
      <c r="AK211" s="83"/>
      <c r="AL211" s="83"/>
      <c r="AM211" s="83"/>
      <c r="AN211" s="83"/>
      <c r="AO211" s="83"/>
      <c r="AP211" s="83"/>
      <c r="AQ211" s="83"/>
      <c r="AR211" s="83"/>
      <c r="AS211" s="83"/>
      <c r="AT211" s="83"/>
      <c r="AU211" s="83"/>
      <c r="AV211" s="83"/>
      <c r="AW211" s="83"/>
      <c r="AX211" s="83"/>
      <c r="AY211" s="83"/>
      <c r="AZ211" s="83"/>
      <c r="BA211" s="83"/>
      <c r="BB211" s="83"/>
      <c r="BC211" s="83"/>
      <c r="BD211" s="83"/>
      <c r="BE211" s="83"/>
      <c r="BF211" s="83"/>
      <c r="BG211" s="83"/>
      <c r="BH211" s="83"/>
    </row>
    <row r="212" spans="1:60">
      <c r="A212" s="83"/>
      <c r="J212" s="83"/>
      <c r="K212" s="83"/>
      <c r="L212" s="83"/>
      <c r="M212" s="83"/>
      <c r="N212" s="83"/>
      <c r="O212" s="83"/>
      <c r="P212" s="83"/>
      <c r="Q212" s="83"/>
      <c r="R212" s="83"/>
      <c r="S212" s="83"/>
      <c r="T212" s="83"/>
      <c r="U212" s="83"/>
      <c r="V212" s="83"/>
      <c r="W212" s="83"/>
      <c r="X212" s="83"/>
      <c r="Y212" s="83"/>
      <c r="Z212" s="83"/>
      <c r="AA212" s="83"/>
      <c r="AB212" s="83"/>
      <c r="AC212" s="83"/>
      <c r="AD212" s="83"/>
      <c r="AE212" s="83"/>
      <c r="AF212" s="83"/>
      <c r="AG212" s="83"/>
      <c r="AH212" s="83"/>
      <c r="AI212" s="83"/>
      <c r="AJ212" s="83"/>
      <c r="AK212" s="83"/>
      <c r="AL212" s="83"/>
      <c r="AM212" s="83"/>
      <c r="AN212" s="83"/>
      <c r="AO212" s="83"/>
      <c r="AP212" s="83"/>
      <c r="AQ212" s="83"/>
      <c r="AR212" s="83"/>
      <c r="AS212" s="83"/>
      <c r="AT212" s="83"/>
      <c r="AU212" s="83"/>
      <c r="AV212" s="83"/>
      <c r="AW212" s="83"/>
      <c r="AX212" s="83"/>
      <c r="AY212" s="83"/>
      <c r="AZ212" s="83"/>
      <c r="BA212" s="83"/>
      <c r="BB212" s="83"/>
      <c r="BC212" s="83"/>
      <c r="BD212" s="83"/>
      <c r="BE212" s="83"/>
      <c r="BF212" s="83"/>
      <c r="BG212" s="83"/>
      <c r="BH212" s="83"/>
    </row>
    <row r="213" spans="1:60">
      <c r="A213" s="83"/>
      <c r="J213" s="83"/>
      <c r="K213" s="83"/>
      <c r="L213" s="83"/>
      <c r="M213" s="83"/>
      <c r="N213" s="83"/>
      <c r="O213" s="83"/>
      <c r="P213" s="83"/>
      <c r="Q213" s="83"/>
      <c r="R213" s="83"/>
      <c r="S213" s="83"/>
      <c r="T213" s="83"/>
      <c r="U213" s="83"/>
      <c r="V213" s="83"/>
      <c r="W213" s="83"/>
      <c r="X213" s="83"/>
      <c r="Y213" s="83"/>
      <c r="Z213" s="83"/>
      <c r="AA213" s="83"/>
      <c r="AB213" s="83"/>
      <c r="AC213" s="83"/>
      <c r="AD213" s="83"/>
      <c r="AE213" s="83"/>
      <c r="AF213" s="83"/>
      <c r="AG213" s="83"/>
      <c r="AH213" s="83"/>
      <c r="AI213" s="83"/>
      <c r="AJ213" s="83"/>
      <c r="AK213" s="83"/>
      <c r="AL213" s="83"/>
      <c r="AM213" s="83"/>
      <c r="AN213" s="83"/>
      <c r="AO213" s="83"/>
      <c r="AP213" s="83"/>
      <c r="AQ213" s="83"/>
      <c r="AR213" s="83"/>
      <c r="AS213" s="83"/>
      <c r="AT213" s="83"/>
      <c r="AU213" s="83"/>
      <c r="AV213" s="83"/>
      <c r="AW213" s="83"/>
      <c r="AX213" s="83"/>
      <c r="AY213" s="83"/>
      <c r="AZ213" s="83"/>
      <c r="BA213" s="83"/>
      <c r="BB213" s="83"/>
      <c r="BC213" s="83"/>
      <c r="BD213" s="83"/>
      <c r="BE213" s="83"/>
      <c r="BF213" s="83"/>
      <c r="BG213" s="83"/>
      <c r="BH213" s="83"/>
    </row>
    <row r="214" spans="1:60">
      <c r="A214" s="83"/>
      <c r="J214" s="83"/>
      <c r="K214" s="83"/>
      <c r="L214" s="83"/>
      <c r="M214" s="83"/>
      <c r="N214" s="83"/>
      <c r="O214" s="83"/>
      <c r="P214" s="83"/>
      <c r="Q214" s="83"/>
      <c r="R214" s="83"/>
      <c r="S214" s="83"/>
      <c r="T214" s="83"/>
      <c r="U214" s="83"/>
      <c r="V214" s="83"/>
      <c r="W214" s="83"/>
      <c r="X214" s="83"/>
      <c r="Y214" s="83"/>
      <c r="Z214" s="83"/>
      <c r="AA214" s="83"/>
      <c r="AB214" s="83"/>
      <c r="AC214" s="83"/>
      <c r="AD214" s="83"/>
      <c r="AE214" s="83"/>
      <c r="AF214" s="83"/>
      <c r="AG214" s="83"/>
      <c r="AH214" s="83"/>
      <c r="AI214" s="83"/>
      <c r="AJ214" s="83"/>
      <c r="AK214" s="83"/>
      <c r="AL214" s="83"/>
      <c r="AM214" s="83"/>
      <c r="AN214" s="83"/>
      <c r="AO214" s="83"/>
      <c r="AP214" s="83"/>
      <c r="AQ214" s="83"/>
      <c r="AR214" s="83"/>
      <c r="AS214" s="83"/>
      <c r="AT214" s="83"/>
      <c r="AU214" s="83"/>
      <c r="AV214" s="83"/>
      <c r="AW214" s="83"/>
      <c r="AX214" s="83"/>
      <c r="AY214" s="83"/>
      <c r="AZ214" s="83"/>
      <c r="BA214" s="83"/>
      <c r="BB214" s="83"/>
      <c r="BC214" s="83"/>
      <c r="BD214" s="83"/>
      <c r="BE214" s="83"/>
      <c r="BF214" s="83"/>
      <c r="BG214" s="83"/>
      <c r="BH214" s="83"/>
    </row>
    <row r="215" spans="1:60">
      <c r="A215" s="83"/>
      <c r="J215" s="83"/>
      <c r="K215" s="83"/>
      <c r="L215" s="83"/>
      <c r="M215" s="83"/>
      <c r="N215" s="83"/>
      <c r="O215" s="83"/>
      <c r="P215" s="83"/>
      <c r="Q215" s="83"/>
      <c r="R215" s="83"/>
      <c r="S215" s="83"/>
      <c r="T215" s="83"/>
      <c r="U215" s="83"/>
      <c r="V215" s="83"/>
      <c r="W215" s="83"/>
      <c r="X215" s="83"/>
      <c r="Y215" s="83"/>
      <c r="Z215" s="83"/>
      <c r="AA215" s="83"/>
      <c r="AB215" s="83"/>
      <c r="AC215" s="83"/>
      <c r="AD215" s="83"/>
      <c r="AE215" s="83"/>
      <c r="AF215" s="83"/>
      <c r="AG215" s="83"/>
      <c r="AH215" s="83"/>
      <c r="AI215" s="83"/>
      <c r="AJ215" s="83"/>
      <c r="AK215" s="83"/>
      <c r="AL215" s="83"/>
      <c r="AM215" s="83"/>
      <c r="AN215" s="83"/>
      <c r="AO215" s="83"/>
      <c r="AP215" s="83"/>
      <c r="AQ215" s="83"/>
      <c r="AR215" s="83"/>
      <c r="AS215" s="83"/>
      <c r="AT215" s="83"/>
      <c r="AU215" s="83"/>
      <c r="AV215" s="83"/>
      <c r="AW215" s="83"/>
      <c r="AX215" s="83"/>
      <c r="AY215" s="83"/>
      <c r="AZ215" s="83"/>
      <c r="BA215" s="83"/>
      <c r="BB215" s="83"/>
      <c r="BC215" s="83"/>
      <c r="BD215" s="83"/>
      <c r="BE215" s="83"/>
      <c r="BF215" s="83"/>
      <c r="BG215" s="83"/>
      <c r="BH215" s="83"/>
    </row>
    <row r="216" spans="1:60">
      <c r="A216" s="83"/>
      <c r="J216" s="83"/>
      <c r="K216" s="83"/>
      <c r="L216" s="83"/>
      <c r="M216" s="83"/>
      <c r="N216" s="83"/>
      <c r="O216" s="83"/>
      <c r="P216" s="83"/>
      <c r="Q216" s="83"/>
      <c r="R216" s="83"/>
      <c r="S216" s="83"/>
      <c r="T216" s="83"/>
      <c r="U216" s="83"/>
      <c r="V216" s="83"/>
      <c r="W216" s="83"/>
      <c r="X216" s="83"/>
      <c r="Y216" s="83"/>
      <c r="Z216" s="83"/>
      <c r="AA216" s="83"/>
      <c r="AB216" s="83"/>
      <c r="AC216" s="83"/>
      <c r="AD216" s="83"/>
      <c r="AE216" s="83"/>
      <c r="AF216" s="83"/>
      <c r="AG216" s="83"/>
      <c r="AH216" s="83"/>
      <c r="AI216" s="83"/>
      <c r="AJ216" s="83"/>
      <c r="AK216" s="83"/>
      <c r="AL216" s="83"/>
      <c r="AM216" s="83"/>
      <c r="AN216" s="83"/>
      <c r="AO216" s="83"/>
      <c r="AP216" s="83"/>
      <c r="AQ216" s="83"/>
      <c r="AR216" s="83"/>
      <c r="AS216" s="83"/>
      <c r="AT216" s="83"/>
      <c r="AU216" s="83"/>
      <c r="AV216" s="83"/>
      <c r="AW216" s="83"/>
      <c r="AX216" s="83"/>
      <c r="AY216" s="83"/>
      <c r="AZ216" s="83"/>
      <c r="BA216" s="83"/>
      <c r="BB216" s="83"/>
      <c r="BC216" s="83"/>
      <c r="BD216" s="83"/>
      <c r="BE216" s="83"/>
      <c r="BF216" s="83"/>
      <c r="BG216" s="83"/>
      <c r="BH216" s="83"/>
    </row>
    <row r="217" spans="1:60">
      <c r="A217" s="83"/>
      <c r="J217" s="83"/>
      <c r="K217" s="83"/>
      <c r="L217" s="83"/>
      <c r="M217" s="83"/>
      <c r="N217" s="83"/>
      <c r="O217" s="83"/>
      <c r="P217" s="83"/>
      <c r="Q217" s="83"/>
      <c r="R217" s="83"/>
      <c r="S217" s="83"/>
      <c r="T217" s="83"/>
      <c r="U217" s="83"/>
      <c r="V217" s="83"/>
      <c r="W217" s="83"/>
      <c r="X217" s="83"/>
      <c r="Y217" s="83"/>
      <c r="Z217" s="83"/>
      <c r="AA217" s="83"/>
      <c r="AB217" s="83"/>
      <c r="AC217" s="83"/>
      <c r="AD217" s="83"/>
      <c r="AE217" s="83"/>
      <c r="AF217" s="83"/>
      <c r="AG217" s="83"/>
      <c r="AH217" s="83"/>
      <c r="AI217" s="83"/>
      <c r="AJ217" s="83"/>
      <c r="AK217" s="83"/>
      <c r="AL217" s="83"/>
      <c r="AM217" s="83"/>
      <c r="AN217" s="83"/>
      <c r="AO217" s="83"/>
      <c r="AP217" s="83"/>
      <c r="AQ217" s="83"/>
      <c r="AR217" s="83"/>
      <c r="AS217" s="83"/>
      <c r="AT217" s="83"/>
      <c r="AU217" s="83"/>
      <c r="AV217" s="83"/>
      <c r="AW217" s="83"/>
      <c r="AX217" s="83"/>
      <c r="AY217" s="83"/>
      <c r="AZ217" s="83"/>
      <c r="BA217" s="83"/>
      <c r="BB217" s="83"/>
      <c r="BC217" s="83"/>
      <c r="BD217" s="83"/>
      <c r="BE217" s="83"/>
      <c r="BF217" s="83"/>
      <c r="BG217" s="83"/>
      <c r="BH217" s="83"/>
    </row>
    <row r="218" spans="1:60">
      <c r="A218" s="83"/>
      <c r="J218" s="83"/>
      <c r="K218" s="83"/>
      <c r="L218" s="83"/>
      <c r="M218" s="83"/>
      <c r="N218" s="83"/>
      <c r="O218" s="83"/>
      <c r="P218" s="83"/>
      <c r="Q218" s="83"/>
      <c r="R218" s="83"/>
      <c r="S218" s="83"/>
      <c r="T218" s="83"/>
      <c r="U218" s="83"/>
      <c r="V218" s="83"/>
      <c r="W218" s="83"/>
      <c r="X218" s="83"/>
      <c r="Y218" s="83"/>
      <c r="Z218" s="83"/>
      <c r="AA218" s="83"/>
      <c r="AB218" s="83"/>
      <c r="AC218" s="83"/>
      <c r="AD218" s="83"/>
      <c r="AE218" s="83"/>
      <c r="AF218" s="83"/>
      <c r="AG218" s="83"/>
      <c r="AH218" s="83"/>
      <c r="AI218" s="83"/>
      <c r="AJ218" s="83"/>
      <c r="AK218" s="83"/>
      <c r="AL218" s="83"/>
      <c r="AM218" s="83"/>
      <c r="AN218" s="83"/>
      <c r="AO218" s="83"/>
      <c r="AP218" s="83"/>
      <c r="AQ218" s="83"/>
      <c r="AR218" s="83"/>
      <c r="AS218" s="83"/>
      <c r="AT218" s="83"/>
      <c r="AU218" s="83"/>
      <c r="AV218" s="83"/>
      <c r="AW218" s="83"/>
      <c r="AX218" s="83"/>
      <c r="AY218" s="83"/>
      <c r="AZ218" s="83"/>
      <c r="BA218" s="83"/>
      <c r="BB218" s="83"/>
      <c r="BC218" s="83"/>
      <c r="BD218" s="83"/>
      <c r="BE218" s="83"/>
      <c r="BF218" s="83"/>
      <c r="BG218" s="83"/>
      <c r="BH218" s="83"/>
    </row>
    <row r="219" spans="1:60">
      <c r="A219" s="83"/>
      <c r="J219" s="83"/>
      <c r="K219" s="83"/>
      <c r="L219" s="83"/>
      <c r="M219" s="83"/>
      <c r="N219" s="83"/>
      <c r="O219" s="83"/>
      <c r="P219" s="83"/>
      <c r="Q219" s="83"/>
      <c r="R219" s="83"/>
      <c r="S219" s="83"/>
      <c r="T219" s="83"/>
      <c r="U219" s="83"/>
      <c r="V219" s="83"/>
      <c r="W219" s="83"/>
      <c r="X219" s="83"/>
      <c r="Y219" s="83"/>
      <c r="Z219" s="83"/>
      <c r="AA219" s="83"/>
      <c r="AB219" s="83"/>
      <c r="AC219" s="83"/>
      <c r="AD219" s="83"/>
      <c r="AE219" s="83"/>
      <c r="AF219" s="83"/>
      <c r="AG219" s="83"/>
      <c r="AH219" s="83"/>
      <c r="AI219" s="83"/>
      <c r="AJ219" s="83"/>
      <c r="AK219" s="83"/>
      <c r="AL219" s="83"/>
      <c r="AM219" s="83"/>
      <c r="AN219" s="83"/>
      <c r="AO219" s="83"/>
      <c r="AP219" s="83"/>
      <c r="AQ219" s="83"/>
      <c r="AR219" s="83"/>
      <c r="AS219" s="83"/>
      <c r="AT219" s="83"/>
      <c r="AU219" s="83"/>
      <c r="AV219" s="83"/>
      <c r="AW219" s="83"/>
      <c r="AX219" s="83"/>
      <c r="AY219" s="83"/>
      <c r="AZ219" s="83"/>
      <c r="BA219" s="83"/>
      <c r="BB219" s="83"/>
      <c r="BC219" s="83"/>
      <c r="BD219" s="83"/>
      <c r="BE219" s="83"/>
      <c r="BF219" s="83"/>
      <c r="BG219" s="83"/>
      <c r="BH219" s="83"/>
    </row>
    <row r="220" spans="1:60">
      <c r="A220" s="83"/>
      <c r="J220" s="83"/>
      <c r="K220" s="83"/>
      <c r="L220" s="83"/>
      <c r="M220" s="83"/>
      <c r="N220" s="83"/>
      <c r="O220" s="83"/>
      <c r="P220" s="83"/>
      <c r="Q220" s="83"/>
      <c r="R220" s="83"/>
      <c r="S220" s="83"/>
      <c r="T220" s="83"/>
      <c r="U220" s="83"/>
      <c r="V220" s="83"/>
      <c r="W220" s="83"/>
      <c r="X220" s="83"/>
      <c r="Y220" s="83"/>
      <c r="Z220" s="83"/>
      <c r="AA220" s="83"/>
      <c r="AB220" s="83"/>
      <c r="AC220" s="83"/>
      <c r="AD220" s="83"/>
      <c r="AE220" s="83"/>
      <c r="AF220" s="83"/>
      <c r="AG220" s="83"/>
      <c r="AH220" s="83"/>
      <c r="AI220" s="83"/>
      <c r="AJ220" s="83"/>
      <c r="AK220" s="83"/>
      <c r="AL220" s="83"/>
      <c r="AM220" s="83"/>
      <c r="AN220" s="83"/>
      <c r="AO220" s="83"/>
      <c r="AP220" s="83"/>
      <c r="AQ220" s="83"/>
      <c r="AR220" s="83"/>
      <c r="AS220" s="83"/>
      <c r="AT220" s="83"/>
      <c r="AU220" s="83"/>
      <c r="AV220" s="83"/>
      <c r="AW220" s="83"/>
      <c r="AX220" s="83"/>
      <c r="AY220" s="83"/>
      <c r="AZ220" s="83"/>
      <c r="BA220" s="83"/>
      <c r="BB220" s="83"/>
      <c r="BC220" s="83"/>
      <c r="BD220" s="83"/>
      <c r="BE220" s="83"/>
      <c r="BF220" s="83"/>
      <c r="BG220" s="83"/>
      <c r="BH220" s="83"/>
    </row>
    <row r="221" spans="1:60">
      <c r="A221" s="83"/>
      <c r="J221" s="83"/>
      <c r="K221" s="83"/>
      <c r="L221" s="83"/>
      <c r="M221" s="83"/>
      <c r="N221" s="83"/>
      <c r="O221" s="83"/>
      <c r="P221" s="83"/>
      <c r="Q221" s="83"/>
      <c r="R221" s="83"/>
      <c r="S221" s="83"/>
      <c r="T221" s="83"/>
      <c r="U221" s="83"/>
      <c r="V221" s="83"/>
      <c r="W221" s="83"/>
      <c r="X221" s="83"/>
      <c r="Y221" s="83"/>
      <c r="Z221" s="83"/>
      <c r="AA221" s="83"/>
      <c r="AB221" s="83"/>
      <c r="AC221" s="83"/>
      <c r="AD221" s="83"/>
      <c r="AE221" s="83"/>
      <c r="AF221" s="83"/>
      <c r="AG221" s="83"/>
      <c r="AH221" s="83"/>
      <c r="AI221" s="83"/>
      <c r="AJ221" s="83"/>
      <c r="AK221" s="83"/>
      <c r="AL221" s="83"/>
      <c r="AM221" s="83"/>
      <c r="AN221" s="83"/>
      <c r="AO221" s="83"/>
      <c r="AP221" s="83"/>
      <c r="AQ221" s="83"/>
      <c r="AR221" s="83"/>
      <c r="AS221" s="83"/>
      <c r="AT221" s="83"/>
      <c r="AU221" s="83"/>
      <c r="AV221" s="83"/>
      <c r="AW221" s="83"/>
      <c r="AX221" s="83"/>
      <c r="AY221" s="83"/>
      <c r="AZ221" s="83"/>
      <c r="BA221" s="83"/>
      <c r="BB221" s="83"/>
      <c r="BC221" s="83"/>
      <c r="BD221" s="83"/>
      <c r="BE221" s="83"/>
      <c r="BF221" s="83"/>
      <c r="BG221" s="83"/>
      <c r="BH221" s="83"/>
    </row>
    <row r="222" spans="1:60">
      <c r="A222" s="83"/>
      <c r="J222" s="83"/>
      <c r="K222" s="83"/>
      <c r="L222" s="83"/>
      <c r="M222" s="83"/>
      <c r="N222" s="83"/>
      <c r="O222" s="83"/>
      <c r="P222" s="83"/>
      <c r="Q222" s="83"/>
      <c r="R222" s="83"/>
      <c r="S222" s="83"/>
      <c r="T222" s="83"/>
      <c r="U222" s="83"/>
      <c r="V222" s="83"/>
      <c r="W222" s="83"/>
      <c r="X222" s="83"/>
      <c r="Y222" s="83"/>
      <c r="Z222" s="83"/>
      <c r="AA222" s="83"/>
      <c r="AB222" s="83"/>
      <c r="AC222" s="83"/>
      <c r="AD222" s="83"/>
      <c r="AE222" s="83"/>
      <c r="AF222" s="83"/>
      <c r="AG222" s="83"/>
      <c r="AH222" s="83"/>
      <c r="AI222" s="83"/>
      <c r="AJ222" s="83"/>
      <c r="AK222" s="83"/>
      <c r="AL222" s="83"/>
      <c r="AM222" s="83"/>
      <c r="AN222" s="83"/>
      <c r="AO222" s="83"/>
      <c r="AP222" s="83"/>
      <c r="AQ222" s="83"/>
      <c r="AR222" s="83"/>
      <c r="AS222" s="83"/>
      <c r="AT222" s="83"/>
      <c r="AU222" s="83"/>
      <c r="AV222" s="83"/>
      <c r="AW222" s="83"/>
      <c r="AX222" s="83"/>
      <c r="AY222" s="83"/>
      <c r="AZ222" s="83"/>
      <c r="BA222" s="83"/>
      <c r="BB222" s="83"/>
      <c r="BC222" s="83"/>
      <c r="BD222" s="83"/>
      <c r="BE222" s="83"/>
      <c r="BF222" s="83"/>
      <c r="BG222" s="83"/>
      <c r="BH222" s="83"/>
    </row>
    <row r="223" spans="1:60">
      <c r="A223" s="83"/>
      <c r="J223" s="83"/>
      <c r="K223" s="83"/>
      <c r="L223" s="83"/>
      <c r="M223" s="83"/>
      <c r="N223" s="83"/>
      <c r="O223" s="83"/>
      <c r="P223" s="83"/>
      <c r="Q223" s="83"/>
      <c r="R223" s="83"/>
      <c r="S223" s="83"/>
      <c r="T223" s="83"/>
      <c r="U223" s="83"/>
      <c r="V223" s="83"/>
      <c r="W223" s="83"/>
      <c r="X223" s="83"/>
      <c r="Y223" s="83"/>
      <c r="Z223" s="83"/>
      <c r="AA223" s="83"/>
      <c r="AB223" s="83"/>
      <c r="AC223" s="83"/>
      <c r="AD223" s="83"/>
      <c r="AE223" s="83"/>
      <c r="AF223" s="83"/>
      <c r="AG223" s="83"/>
      <c r="AH223" s="83"/>
      <c r="AI223" s="83"/>
      <c r="AJ223" s="83"/>
      <c r="AK223" s="83"/>
      <c r="AL223" s="83"/>
      <c r="AM223" s="83"/>
      <c r="AN223" s="83"/>
      <c r="AO223" s="83"/>
      <c r="AP223" s="83"/>
      <c r="AQ223" s="83"/>
      <c r="AR223" s="83"/>
      <c r="AS223" s="83"/>
      <c r="AT223" s="83"/>
      <c r="AU223" s="83"/>
      <c r="AV223" s="83"/>
      <c r="AW223" s="83"/>
      <c r="AX223" s="83"/>
      <c r="AY223" s="83"/>
      <c r="AZ223" s="83"/>
      <c r="BA223" s="83"/>
      <c r="BB223" s="83"/>
      <c r="BC223" s="83"/>
      <c r="BD223" s="83"/>
      <c r="BE223" s="83"/>
      <c r="BF223" s="83"/>
      <c r="BG223" s="83"/>
      <c r="BH223" s="83"/>
    </row>
    <row r="224" spans="1:60">
      <c r="A224" s="83"/>
      <c r="J224" s="83"/>
      <c r="K224" s="83"/>
      <c r="L224" s="83"/>
      <c r="M224" s="83"/>
      <c r="N224" s="83"/>
      <c r="O224" s="83"/>
      <c r="P224" s="83"/>
      <c r="Q224" s="83"/>
      <c r="R224" s="83"/>
      <c r="S224" s="83"/>
      <c r="T224" s="83"/>
      <c r="U224" s="83"/>
      <c r="V224" s="83"/>
      <c r="W224" s="83"/>
      <c r="X224" s="83"/>
      <c r="Y224" s="83"/>
      <c r="Z224" s="83"/>
      <c r="AA224" s="83"/>
      <c r="AB224" s="83"/>
      <c r="AC224" s="83"/>
      <c r="AD224" s="83"/>
      <c r="AE224" s="83"/>
      <c r="AF224" s="83"/>
      <c r="AG224" s="83"/>
      <c r="AH224" s="83"/>
      <c r="AI224" s="83"/>
      <c r="AJ224" s="83"/>
      <c r="AK224" s="83"/>
      <c r="AL224" s="83"/>
      <c r="AM224" s="83"/>
      <c r="AN224" s="83"/>
      <c r="AO224" s="83"/>
      <c r="AP224" s="83"/>
      <c r="AQ224" s="83"/>
      <c r="AR224" s="83"/>
      <c r="AS224" s="83"/>
      <c r="AT224" s="83"/>
      <c r="AU224" s="83"/>
      <c r="AV224" s="83"/>
      <c r="AW224" s="83"/>
      <c r="AX224" s="83"/>
      <c r="AY224" s="83"/>
      <c r="AZ224" s="83"/>
      <c r="BA224" s="83"/>
      <c r="BB224" s="83"/>
      <c r="BC224" s="83"/>
      <c r="BD224" s="83"/>
      <c r="BE224" s="83"/>
      <c r="BF224" s="83"/>
      <c r="BG224" s="83"/>
      <c r="BH224" s="83"/>
    </row>
    <row r="225" spans="1:60">
      <c r="A225" s="83"/>
      <c r="J225" s="83"/>
      <c r="K225" s="83"/>
      <c r="L225" s="83"/>
      <c r="M225" s="83"/>
      <c r="N225" s="83"/>
      <c r="O225" s="83"/>
      <c r="P225" s="83"/>
      <c r="Q225" s="83"/>
      <c r="R225" s="83"/>
      <c r="S225" s="83"/>
      <c r="T225" s="83"/>
      <c r="U225" s="83"/>
      <c r="V225" s="83"/>
      <c r="W225" s="83"/>
      <c r="X225" s="83"/>
      <c r="Y225" s="83"/>
      <c r="Z225" s="83"/>
      <c r="AA225" s="83"/>
      <c r="AB225" s="83"/>
      <c r="AC225" s="83"/>
      <c r="AD225" s="83"/>
      <c r="AE225" s="83"/>
      <c r="AF225" s="83"/>
      <c r="AG225" s="83"/>
      <c r="AH225" s="83"/>
      <c r="AI225" s="83"/>
      <c r="AJ225" s="83"/>
      <c r="AK225" s="83"/>
      <c r="AL225" s="83"/>
      <c r="AM225" s="83"/>
      <c r="AN225" s="83"/>
      <c r="AO225" s="83"/>
      <c r="AP225" s="83"/>
      <c r="AQ225" s="83"/>
      <c r="AR225" s="83"/>
      <c r="AS225" s="83"/>
      <c r="AT225" s="83"/>
      <c r="AU225" s="83"/>
      <c r="AV225" s="83"/>
      <c r="AW225" s="83"/>
      <c r="AX225" s="83"/>
      <c r="AY225" s="83"/>
      <c r="AZ225" s="83"/>
      <c r="BA225" s="83"/>
      <c r="BB225" s="83"/>
      <c r="BC225" s="83"/>
      <c r="BD225" s="83"/>
      <c r="BE225" s="83"/>
      <c r="BF225" s="83"/>
      <c r="BG225" s="83"/>
      <c r="BH225" s="83"/>
    </row>
    <row r="226" spans="1:60">
      <c r="A226" s="83"/>
      <c r="J226" s="83"/>
      <c r="K226" s="83"/>
      <c r="L226" s="83"/>
      <c r="M226" s="83"/>
      <c r="N226" s="83"/>
      <c r="O226" s="83"/>
      <c r="P226" s="83"/>
      <c r="Q226" s="83"/>
      <c r="R226" s="83"/>
      <c r="S226" s="83"/>
      <c r="T226" s="83"/>
      <c r="U226" s="83"/>
      <c r="V226" s="83"/>
      <c r="W226" s="83"/>
      <c r="X226" s="83"/>
      <c r="Y226" s="83"/>
      <c r="Z226" s="83"/>
      <c r="AA226" s="83"/>
      <c r="AB226" s="83"/>
      <c r="AC226" s="83"/>
      <c r="AD226" s="83"/>
      <c r="AE226" s="83"/>
      <c r="AF226" s="83"/>
      <c r="AG226" s="83"/>
      <c r="AH226" s="83"/>
      <c r="AI226" s="83"/>
      <c r="AJ226" s="83"/>
      <c r="AK226" s="83"/>
      <c r="AL226" s="83"/>
      <c r="AM226" s="83"/>
      <c r="AN226" s="83"/>
      <c r="AO226" s="83"/>
      <c r="AP226" s="83"/>
      <c r="AQ226" s="83"/>
      <c r="AR226" s="83"/>
      <c r="AS226" s="83"/>
      <c r="AT226" s="83"/>
      <c r="AU226" s="83"/>
      <c r="AV226" s="83"/>
      <c r="AW226" s="83"/>
      <c r="AX226" s="83"/>
      <c r="AY226" s="83"/>
      <c r="AZ226" s="83"/>
      <c r="BA226" s="83"/>
      <c r="BB226" s="83"/>
      <c r="BC226" s="83"/>
      <c r="BD226" s="83"/>
      <c r="BE226" s="83"/>
      <c r="BF226" s="83"/>
      <c r="BG226" s="83"/>
      <c r="BH226" s="83"/>
    </row>
    <row r="227" spans="1:60">
      <c r="A227" s="83"/>
      <c r="J227" s="83"/>
      <c r="K227" s="83"/>
      <c r="L227" s="83"/>
      <c r="M227" s="83"/>
      <c r="N227" s="83"/>
      <c r="O227" s="83"/>
      <c r="P227" s="83"/>
      <c r="Q227" s="83"/>
      <c r="R227" s="83"/>
      <c r="S227" s="83"/>
      <c r="T227" s="83"/>
      <c r="U227" s="83"/>
      <c r="V227" s="83"/>
      <c r="W227" s="83"/>
      <c r="X227" s="83"/>
      <c r="Y227" s="83"/>
      <c r="Z227" s="83"/>
      <c r="AA227" s="83"/>
      <c r="AB227" s="83"/>
      <c r="AC227" s="83"/>
      <c r="AD227" s="83"/>
      <c r="AE227" s="83"/>
      <c r="AF227" s="83"/>
      <c r="AG227" s="83"/>
      <c r="AH227" s="83"/>
      <c r="AI227" s="83"/>
      <c r="AJ227" s="83"/>
      <c r="AK227" s="83"/>
      <c r="AL227" s="83"/>
      <c r="AM227" s="83"/>
      <c r="AN227" s="83"/>
      <c r="AO227" s="83"/>
      <c r="AP227" s="83"/>
      <c r="AQ227" s="83"/>
      <c r="AR227" s="83"/>
      <c r="AS227" s="83"/>
      <c r="AT227" s="83"/>
      <c r="AU227" s="83"/>
      <c r="AV227" s="83"/>
      <c r="AW227" s="83"/>
      <c r="AX227" s="83"/>
      <c r="AY227" s="83"/>
      <c r="AZ227" s="83"/>
      <c r="BA227" s="83"/>
      <c r="BB227" s="83"/>
      <c r="BC227" s="83"/>
      <c r="BD227" s="83"/>
      <c r="BE227" s="83"/>
      <c r="BF227" s="83"/>
      <c r="BG227" s="83"/>
      <c r="BH227" s="83"/>
    </row>
    <row r="228" spans="1:60">
      <c r="A228" s="83"/>
      <c r="J228" s="83"/>
      <c r="K228" s="83"/>
      <c r="L228" s="83"/>
      <c r="M228" s="83"/>
      <c r="N228" s="83"/>
      <c r="O228" s="83"/>
      <c r="P228" s="83"/>
      <c r="Q228" s="83"/>
      <c r="R228" s="83"/>
      <c r="S228" s="83"/>
      <c r="T228" s="83"/>
      <c r="U228" s="83"/>
      <c r="V228" s="83"/>
      <c r="W228" s="83"/>
      <c r="X228" s="83"/>
      <c r="Y228" s="83"/>
      <c r="Z228" s="83"/>
      <c r="AA228" s="83"/>
      <c r="AB228" s="83"/>
      <c r="AC228" s="83"/>
      <c r="AD228" s="83"/>
      <c r="AE228" s="83"/>
      <c r="AF228" s="83"/>
      <c r="AG228" s="83"/>
      <c r="AH228" s="83"/>
      <c r="AI228" s="83"/>
      <c r="AJ228" s="83"/>
      <c r="AK228" s="83"/>
      <c r="AL228" s="83"/>
      <c r="AM228" s="83"/>
      <c r="AN228" s="83"/>
      <c r="AO228" s="83"/>
      <c r="AP228" s="83"/>
      <c r="AQ228" s="83"/>
      <c r="AR228" s="83"/>
      <c r="AS228" s="83"/>
      <c r="AT228" s="83"/>
      <c r="AU228" s="83"/>
      <c r="AV228" s="83"/>
      <c r="AW228" s="83"/>
      <c r="AX228" s="83"/>
      <c r="AY228" s="83"/>
      <c r="AZ228" s="83"/>
      <c r="BA228" s="83"/>
      <c r="BB228" s="83"/>
      <c r="BC228" s="83"/>
      <c r="BD228" s="83"/>
      <c r="BE228" s="83"/>
      <c r="BF228" s="83"/>
      <c r="BG228" s="83"/>
      <c r="BH228" s="83"/>
    </row>
    <row r="229" spans="1:60">
      <c r="A229" s="83"/>
      <c r="J229" s="83"/>
      <c r="K229" s="83"/>
      <c r="L229" s="83"/>
      <c r="M229" s="83"/>
      <c r="N229" s="83"/>
      <c r="O229" s="83"/>
      <c r="P229" s="83"/>
      <c r="Q229" s="83"/>
      <c r="R229" s="83"/>
      <c r="S229" s="83"/>
      <c r="T229" s="83"/>
      <c r="U229" s="83"/>
      <c r="V229" s="83"/>
      <c r="W229" s="83"/>
      <c r="X229" s="83"/>
      <c r="Y229" s="83"/>
      <c r="Z229" s="83"/>
      <c r="AA229" s="83"/>
      <c r="AB229" s="83"/>
      <c r="AC229" s="83"/>
      <c r="AD229" s="83"/>
      <c r="AE229" s="83"/>
      <c r="AF229" s="83"/>
      <c r="AG229" s="83"/>
      <c r="AH229" s="83"/>
      <c r="AI229" s="83"/>
      <c r="AJ229" s="83"/>
      <c r="AK229" s="83"/>
      <c r="AL229" s="83"/>
      <c r="AM229" s="83"/>
      <c r="AN229" s="83"/>
      <c r="AO229" s="83"/>
      <c r="AP229" s="83"/>
      <c r="AQ229" s="83"/>
      <c r="AR229" s="83"/>
      <c r="AS229" s="83"/>
      <c r="AT229" s="83"/>
      <c r="AU229" s="83"/>
      <c r="AV229" s="83"/>
      <c r="AW229" s="83"/>
      <c r="AX229" s="83"/>
      <c r="AY229" s="83"/>
      <c r="AZ229" s="83"/>
      <c r="BA229" s="83"/>
      <c r="BB229" s="83"/>
      <c r="BC229" s="83"/>
      <c r="BD229" s="83"/>
      <c r="BE229" s="83"/>
      <c r="BF229" s="83"/>
      <c r="BG229" s="83"/>
      <c r="BH229" s="83"/>
    </row>
    <row r="230" spans="1:60">
      <c r="A230" s="83"/>
      <c r="J230" s="83"/>
      <c r="K230" s="83"/>
      <c r="L230" s="83"/>
      <c r="M230" s="83"/>
      <c r="N230" s="83"/>
      <c r="O230" s="83"/>
      <c r="P230" s="83"/>
      <c r="Q230" s="83"/>
      <c r="R230" s="83"/>
      <c r="S230" s="83"/>
      <c r="T230" s="83"/>
      <c r="U230" s="83"/>
      <c r="V230" s="83"/>
      <c r="W230" s="83"/>
      <c r="X230" s="83"/>
      <c r="Y230" s="83"/>
      <c r="Z230" s="83"/>
      <c r="AA230" s="83"/>
      <c r="AB230" s="83"/>
      <c r="AC230" s="83"/>
      <c r="AD230" s="83"/>
      <c r="AE230" s="83"/>
      <c r="AF230" s="83"/>
      <c r="AG230" s="83"/>
      <c r="AH230" s="83"/>
      <c r="AI230" s="83"/>
      <c r="AJ230" s="83"/>
      <c r="AK230" s="83"/>
      <c r="AL230" s="83"/>
      <c r="AM230" s="83"/>
      <c r="AN230" s="83"/>
      <c r="AO230" s="83"/>
      <c r="AP230" s="83"/>
      <c r="AQ230" s="83"/>
      <c r="AR230" s="83"/>
      <c r="AS230" s="83"/>
      <c r="AT230" s="83"/>
      <c r="AU230" s="83"/>
      <c r="AV230" s="83"/>
      <c r="AW230" s="83"/>
      <c r="AX230" s="83"/>
      <c r="AY230" s="83"/>
      <c r="AZ230" s="83"/>
      <c r="BA230" s="83"/>
      <c r="BB230" s="83"/>
      <c r="BC230" s="83"/>
      <c r="BD230" s="83"/>
      <c r="BE230" s="83"/>
      <c r="BF230" s="83"/>
      <c r="BG230" s="83"/>
      <c r="BH230" s="83"/>
    </row>
    <row r="231" spans="1:60">
      <c r="A231" s="83"/>
      <c r="J231" s="83"/>
      <c r="K231" s="83"/>
      <c r="L231" s="83"/>
      <c r="M231" s="83"/>
      <c r="N231" s="83"/>
      <c r="O231" s="83"/>
      <c r="P231" s="83"/>
      <c r="Q231" s="83"/>
      <c r="R231" s="83"/>
      <c r="S231" s="83"/>
      <c r="T231" s="83"/>
      <c r="U231" s="83"/>
      <c r="V231" s="83"/>
      <c r="W231" s="83"/>
      <c r="X231" s="83"/>
      <c r="Y231" s="83"/>
      <c r="Z231" s="83"/>
      <c r="AA231" s="83"/>
      <c r="AB231" s="83"/>
      <c r="AC231" s="83"/>
      <c r="AD231" s="83"/>
      <c r="AE231" s="83"/>
      <c r="AF231" s="83"/>
      <c r="AG231" s="83"/>
      <c r="AH231" s="83"/>
      <c r="AI231" s="83"/>
      <c r="AJ231" s="83"/>
      <c r="AK231" s="83"/>
      <c r="AL231" s="83"/>
      <c r="AM231" s="83"/>
      <c r="AN231" s="83"/>
      <c r="AO231" s="83"/>
      <c r="AP231" s="83"/>
      <c r="AQ231" s="83"/>
      <c r="AR231" s="83"/>
      <c r="AS231" s="83"/>
      <c r="AT231" s="83"/>
      <c r="AU231" s="83"/>
      <c r="AV231" s="83"/>
      <c r="AW231" s="83"/>
      <c r="AX231" s="83"/>
      <c r="AY231" s="83"/>
      <c r="AZ231" s="83"/>
      <c r="BA231" s="83"/>
      <c r="BB231" s="83"/>
      <c r="BC231" s="83"/>
      <c r="BD231" s="83"/>
      <c r="BE231" s="83"/>
      <c r="BF231" s="83"/>
      <c r="BG231" s="83"/>
      <c r="BH231" s="83"/>
    </row>
    <row r="232" spans="1:60">
      <c r="A232" s="83"/>
      <c r="J232" s="83"/>
      <c r="K232" s="83"/>
      <c r="L232" s="83"/>
      <c r="M232" s="83"/>
      <c r="N232" s="83"/>
      <c r="O232" s="83"/>
      <c r="P232" s="83"/>
      <c r="Q232" s="83"/>
      <c r="R232" s="83"/>
      <c r="S232" s="83"/>
      <c r="T232" s="83"/>
      <c r="U232" s="83"/>
      <c r="V232" s="83"/>
      <c r="W232" s="83"/>
      <c r="X232" s="83"/>
      <c r="Y232" s="83"/>
      <c r="Z232" s="83"/>
      <c r="AA232" s="83"/>
      <c r="AB232" s="83"/>
      <c r="AC232" s="83"/>
      <c r="AD232" s="83"/>
      <c r="AE232" s="83"/>
      <c r="AF232" s="83"/>
      <c r="AG232" s="83"/>
      <c r="AH232" s="83"/>
      <c r="AI232" s="83"/>
      <c r="AJ232" s="83"/>
      <c r="AK232" s="83"/>
      <c r="AL232" s="83"/>
      <c r="AM232" s="83"/>
      <c r="AN232" s="83"/>
      <c r="AO232" s="83"/>
      <c r="AP232" s="83"/>
      <c r="AQ232" s="83"/>
      <c r="AR232" s="83"/>
      <c r="AS232" s="83"/>
      <c r="AT232" s="83"/>
      <c r="AU232" s="83"/>
      <c r="AV232" s="83"/>
      <c r="AW232" s="83"/>
      <c r="AX232" s="83"/>
      <c r="AY232" s="83"/>
      <c r="AZ232" s="83"/>
      <c r="BA232" s="83"/>
      <c r="BB232" s="83"/>
      <c r="BC232" s="83"/>
      <c r="BD232" s="83"/>
      <c r="BE232" s="83"/>
      <c r="BF232" s="83"/>
      <c r="BG232" s="83"/>
      <c r="BH232" s="83"/>
    </row>
    <row r="233" spans="1:60">
      <c r="A233" s="83"/>
      <c r="J233" s="83"/>
      <c r="K233" s="83"/>
      <c r="L233" s="83"/>
      <c r="M233" s="83"/>
      <c r="N233" s="83"/>
      <c r="O233" s="83"/>
      <c r="P233" s="83"/>
      <c r="Q233" s="83"/>
      <c r="R233" s="83"/>
      <c r="S233" s="83"/>
      <c r="T233" s="83"/>
      <c r="U233" s="83"/>
      <c r="V233" s="83"/>
      <c r="W233" s="83"/>
      <c r="X233" s="83"/>
      <c r="Y233" s="83"/>
      <c r="Z233" s="83"/>
      <c r="AA233" s="83"/>
      <c r="AB233" s="83"/>
      <c r="AC233" s="83"/>
      <c r="AD233" s="83"/>
      <c r="AE233" s="83"/>
      <c r="AF233" s="83"/>
      <c r="AG233" s="83"/>
      <c r="AH233" s="83"/>
      <c r="AI233" s="83"/>
      <c r="AJ233" s="83"/>
      <c r="AK233" s="83"/>
      <c r="AL233" s="83"/>
      <c r="AM233" s="83"/>
      <c r="AN233" s="83"/>
      <c r="AO233" s="83"/>
      <c r="AP233" s="83"/>
      <c r="AQ233" s="83"/>
      <c r="AR233" s="83"/>
      <c r="AS233" s="83"/>
      <c r="AT233" s="83"/>
      <c r="AU233" s="83"/>
      <c r="AV233" s="83"/>
      <c r="AW233" s="83"/>
      <c r="AX233" s="83"/>
      <c r="AY233" s="83"/>
      <c r="AZ233" s="83"/>
      <c r="BA233" s="83"/>
      <c r="BB233" s="83"/>
      <c r="BC233" s="83"/>
      <c r="BD233" s="83"/>
      <c r="BE233" s="83"/>
      <c r="BF233" s="83"/>
      <c r="BG233" s="83"/>
      <c r="BH233" s="83"/>
    </row>
    <row r="234" spans="1:60">
      <c r="A234" s="83"/>
      <c r="J234" s="83"/>
      <c r="K234" s="83"/>
      <c r="L234" s="83"/>
      <c r="M234" s="83"/>
      <c r="N234" s="83"/>
      <c r="O234" s="83"/>
      <c r="P234" s="83"/>
      <c r="Q234" s="83"/>
      <c r="R234" s="83"/>
      <c r="S234" s="83"/>
      <c r="T234" s="83"/>
      <c r="U234" s="83"/>
      <c r="V234" s="83"/>
      <c r="W234" s="83"/>
      <c r="X234" s="83"/>
      <c r="Y234" s="83"/>
      <c r="Z234" s="83"/>
      <c r="AA234" s="83"/>
      <c r="AB234" s="83"/>
      <c r="AC234" s="83"/>
      <c r="AD234" s="83"/>
      <c r="AE234" s="83"/>
      <c r="AF234" s="83"/>
      <c r="AG234" s="83"/>
      <c r="AH234" s="83"/>
      <c r="AI234" s="83"/>
      <c r="AJ234" s="83"/>
      <c r="AK234" s="83"/>
      <c r="AL234" s="83"/>
      <c r="AM234" s="83"/>
      <c r="AN234" s="83"/>
      <c r="AO234" s="83"/>
      <c r="AP234" s="83"/>
      <c r="AQ234" s="83"/>
      <c r="AR234" s="83"/>
      <c r="AS234" s="83"/>
      <c r="AT234" s="83"/>
      <c r="AU234" s="83"/>
      <c r="AV234" s="83"/>
      <c r="AW234" s="83"/>
      <c r="AX234" s="83"/>
      <c r="AY234" s="83"/>
      <c r="AZ234" s="83"/>
      <c r="BA234" s="83"/>
      <c r="BB234" s="83"/>
      <c r="BC234" s="83"/>
      <c r="BD234" s="83"/>
      <c r="BE234" s="83"/>
      <c r="BF234" s="83"/>
      <c r="BG234" s="83"/>
      <c r="BH234" s="83"/>
    </row>
    <row r="235" spans="1:60">
      <c r="A235" s="83"/>
      <c r="J235" s="83"/>
      <c r="K235" s="83"/>
      <c r="L235" s="83"/>
      <c r="M235" s="83"/>
      <c r="N235" s="83"/>
      <c r="O235" s="83"/>
      <c r="P235" s="83"/>
      <c r="Q235" s="83"/>
      <c r="R235" s="83"/>
      <c r="S235" s="83"/>
      <c r="T235" s="83"/>
      <c r="U235" s="83"/>
      <c r="V235" s="83"/>
      <c r="W235" s="83"/>
      <c r="X235" s="83"/>
      <c r="Y235" s="83"/>
      <c r="Z235" s="83"/>
      <c r="AA235" s="83"/>
      <c r="AB235" s="83"/>
      <c r="AC235" s="83"/>
      <c r="AD235" s="83"/>
      <c r="AE235" s="83"/>
      <c r="AF235" s="83"/>
      <c r="AG235" s="83"/>
      <c r="AH235" s="83"/>
      <c r="AI235" s="83"/>
      <c r="AJ235" s="83"/>
      <c r="AK235" s="83"/>
      <c r="AL235" s="83"/>
      <c r="AM235" s="83"/>
      <c r="AN235" s="83"/>
      <c r="AO235" s="83"/>
      <c r="AP235" s="83"/>
      <c r="AQ235" s="83"/>
      <c r="AR235" s="83"/>
      <c r="AS235" s="83"/>
      <c r="AT235" s="83"/>
      <c r="AU235" s="83"/>
      <c r="AV235" s="83"/>
      <c r="AW235" s="83"/>
      <c r="AX235" s="83"/>
      <c r="AY235" s="83"/>
      <c r="AZ235" s="83"/>
      <c r="BA235" s="83"/>
      <c r="BB235" s="83"/>
      <c r="BC235" s="83"/>
      <c r="BD235" s="83"/>
      <c r="BE235" s="83"/>
      <c r="BF235" s="83"/>
      <c r="BG235" s="83"/>
      <c r="BH235" s="83"/>
    </row>
    <row r="236" spans="1:60">
      <c r="A236" s="83"/>
      <c r="J236" s="83"/>
      <c r="K236" s="83"/>
      <c r="L236" s="83"/>
      <c r="M236" s="83"/>
      <c r="N236" s="83"/>
      <c r="O236" s="83"/>
      <c r="P236" s="83"/>
      <c r="Q236" s="83"/>
      <c r="R236" s="83"/>
      <c r="S236" s="83"/>
      <c r="T236" s="83"/>
      <c r="U236" s="83"/>
      <c r="V236" s="83"/>
      <c r="W236" s="83"/>
      <c r="X236" s="83"/>
      <c r="Y236" s="83"/>
      <c r="Z236" s="83"/>
      <c r="AA236" s="83"/>
      <c r="AB236" s="83"/>
      <c r="AC236" s="83"/>
      <c r="AD236" s="83"/>
      <c r="AE236" s="83"/>
      <c r="AF236" s="83"/>
      <c r="AG236" s="83"/>
      <c r="AH236" s="83"/>
      <c r="AI236" s="83"/>
      <c r="AJ236" s="83"/>
      <c r="AK236" s="83"/>
      <c r="AL236" s="83"/>
      <c r="AM236" s="83"/>
      <c r="AN236" s="83"/>
      <c r="AO236" s="83"/>
      <c r="AP236" s="83"/>
      <c r="AQ236" s="83"/>
      <c r="AR236" s="83"/>
      <c r="AS236" s="83"/>
      <c r="AT236" s="83"/>
      <c r="AU236" s="83"/>
      <c r="AV236" s="83"/>
      <c r="AW236" s="83"/>
      <c r="AX236" s="83"/>
      <c r="AY236" s="83"/>
      <c r="AZ236" s="83"/>
      <c r="BA236" s="83"/>
      <c r="BB236" s="83"/>
      <c r="BC236" s="83"/>
      <c r="BD236" s="83"/>
      <c r="BE236" s="83"/>
      <c r="BF236" s="83"/>
      <c r="BG236" s="83"/>
      <c r="BH236" s="83"/>
    </row>
    <row r="237" spans="1:60">
      <c r="A237" s="83"/>
      <c r="J237" s="83"/>
      <c r="K237" s="83"/>
      <c r="L237" s="83"/>
      <c r="M237" s="83"/>
      <c r="N237" s="83"/>
      <c r="O237" s="83"/>
      <c r="P237" s="83"/>
      <c r="Q237" s="83"/>
      <c r="R237" s="83"/>
      <c r="S237" s="83"/>
      <c r="T237" s="83"/>
      <c r="U237" s="83"/>
      <c r="V237" s="83"/>
      <c r="W237" s="83"/>
      <c r="X237" s="83"/>
      <c r="Y237" s="83"/>
      <c r="Z237" s="83"/>
      <c r="AA237" s="83"/>
      <c r="AB237" s="83"/>
      <c r="AC237" s="83"/>
      <c r="AD237" s="83"/>
      <c r="AE237" s="83"/>
      <c r="AF237" s="83"/>
      <c r="AG237" s="83"/>
      <c r="AH237" s="83"/>
      <c r="AI237" s="83"/>
      <c r="AJ237" s="83"/>
      <c r="AK237" s="83"/>
      <c r="AL237" s="83"/>
      <c r="AM237" s="83"/>
      <c r="AN237" s="83"/>
      <c r="AO237" s="83"/>
      <c r="AP237" s="83"/>
      <c r="AQ237" s="83"/>
      <c r="AR237" s="83"/>
      <c r="AS237" s="83"/>
      <c r="AT237" s="83"/>
      <c r="AU237" s="83"/>
      <c r="AV237" s="83"/>
      <c r="AW237" s="83"/>
      <c r="AX237" s="83"/>
      <c r="AY237" s="83"/>
      <c r="AZ237" s="83"/>
      <c r="BA237" s="83"/>
      <c r="BB237" s="83"/>
      <c r="BC237" s="83"/>
      <c r="BD237" s="83"/>
      <c r="BE237" s="83"/>
      <c r="BF237" s="83"/>
      <c r="BG237" s="83"/>
      <c r="BH237" s="83"/>
    </row>
    <row r="238" spans="1:60">
      <c r="A238" s="83"/>
      <c r="J238" s="83"/>
      <c r="K238" s="83"/>
      <c r="L238" s="83"/>
      <c r="M238" s="83"/>
      <c r="N238" s="83"/>
      <c r="O238" s="83"/>
      <c r="P238" s="83"/>
      <c r="Q238" s="83"/>
      <c r="R238" s="83"/>
      <c r="S238" s="83"/>
      <c r="T238" s="83"/>
      <c r="U238" s="83"/>
      <c r="V238" s="83"/>
      <c r="W238" s="83"/>
      <c r="X238" s="83"/>
      <c r="Y238" s="83"/>
      <c r="Z238" s="83"/>
      <c r="AA238" s="83"/>
      <c r="AB238" s="83"/>
      <c r="AC238" s="83"/>
      <c r="AD238" s="83"/>
      <c r="AE238" s="83"/>
      <c r="AF238" s="83"/>
      <c r="AG238" s="83"/>
      <c r="AH238" s="83"/>
      <c r="AI238" s="83"/>
      <c r="AJ238" s="83"/>
      <c r="AK238" s="83"/>
      <c r="AL238" s="83"/>
      <c r="AM238" s="83"/>
      <c r="AN238" s="83"/>
      <c r="AO238" s="83"/>
      <c r="AP238" s="83"/>
      <c r="AQ238" s="83"/>
      <c r="AR238" s="83"/>
      <c r="AS238" s="83"/>
      <c r="AT238" s="83"/>
      <c r="AU238" s="83"/>
      <c r="AV238" s="83"/>
      <c r="AW238" s="83"/>
      <c r="AX238" s="83"/>
      <c r="AY238" s="83"/>
      <c r="AZ238" s="83"/>
      <c r="BA238" s="83"/>
      <c r="BB238" s="83"/>
      <c r="BC238" s="83"/>
      <c r="BD238" s="83"/>
      <c r="BE238" s="83"/>
      <c r="BF238" s="83"/>
      <c r="BG238" s="83"/>
      <c r="BH238" s="83"/>
    </row>
    <row r="239" spans="1:60">
      <c r="A239" s="83"/>
      <c r="J239" s="83"/>
      <c r="K239" s="83"/>
      <c r="L239" s="83"/>
      <c r="M239" s="83"/>
      <c r="N239" s="83"/>
      <c r="O239" s="83"/>
      <c r="P239" s="83"/>
      <c r="Q239" s="83"/>
      <c r="R239" s="83"/>
      <c r="S239" s="83"/>
      <c r="T239" s="83"/>
      <c r="U239" s="83"/>
      <c r="V239" s="83"/>
      <c r="W239" s="83"/>
      <c r="X239" s="83"/>
      <c r="Y239" s="83"/>
      <c r="Z239" s="83"/>
      <c r="AA239" s="83"/>
      <c r="AB239" s="83"/>
      <c r="AC239" s="83"/>
      <c r="AD239" s="83"/>
      <c r="AE239" s="83"/>
      <c r="AF239" s="83"/>
      <c r="AG239" s="83"/>
      <c r="AH239" s="83"/>
      <c r="AI239" s="83"/>
      <c r="AJ239" s="83"/>
      <c r="AK239" s="83"/>
      <c r="AL239" s="83"/>
      <c r="AM239" s="83"/>
      <c r="AN239" s="83"/>
      <c r="AO239" s="83"/>
      <c r="AP239" s="83"/>
      <c r="AQ239" s="83"/>
      <c r="AR239" s="83"/>
      <c r="AS239" s="83"/>
      <c r="AT239" s="83"/>
      <c r="AU239" s="83"/>
      <c r="AV239" s="83"/>
      <c r="AW239" s="83"/>
      <c r="AX239" s="83"/>
      <c r="AY239" s="83"/>
      <c r="AZ239" s="83"/>
      <c r="BA239" s="83"/>
      <c r="BB239" s="83"/>
      <c r="BC239" s="83"/>
      <c r="BD239" s="83"/>
      <c r="BE239" s="83"/>
      <c r="BF239" s="83"/>
      <c r="BG239" s="83"/>
      <c r="BH239" s="83"/>
    </row>
    <row r="240" spans="1:60">
      <c r="A240" s="83"/>
      <c r="J240" s="83"/>
      <c r="K240" s="83"/>
      <c r="L240" s="83"/>
      <c r="M240" s="83"/>
      <c r="N240" s="83"/>
      <c r="O240" s="83"/>
      <c r="P240" s="83"/>
      <c r="Q240" s="83"/>
      <c r="R240" s="83"/>
      <c r="S240" s="83"/>
      <c r="T240" s="83"/>
      <c r="U240" s="83"/>
      <c r="V240" s="83"/>
      <c r="W240" s="83"/>
      <c r="X240" s="83"/>
      <c r="Y240" s="83"/>
      <c r="Z240" s="83"/>
      <c r="AA240" s="83"/>
      <c r="AB240" s="83"/>
      <c r="AC240" s="83"/>
      <c r="AD240" s="83"/>
      <c r="AE240" s="83"/>
      <c r="AF240" s="83"/>
      <c r="AG240" s="83"/>
      <c r="AH240" s="83"/>
      <c r="AI240" s="83"/>
      <c r="AJ240" s="83"/>
      <c r="AK240" s="83"/>
      <c r="AL240" s="83"/>
      <c r="AM240" s="83"/>
      <c r="AN240" s="83"/>
      <c r="AO240" s="83"/>
      <c r="AP240" s="83"/>
      <c r="AQ240" s="83"/>
      <c r="AR240" s="83"/>
      <c r="AS240" s="83"/>
      <c r="AT240" s="83"/>
      <c r="AU240" s="83"/>
      <c r="AV240" s="83"/>
      <c r="AW240" s="83"/>
      <c r="AX240" s="83"/>
      <c r="AY240" s="83"/>
      <c r="AZ240" s="83"/>
      <c r="BA240" s="83"/>
      <c r="BB240" s="83"/>
      <c r="BC240" s="83"/>
      <c r="BD240" s="83"/>
      <c r="BE240" s="83"/>
      <c r="BF240" s="83"/>
      <c r="BG240" s="83"/>
      <c r="BH240" s="83"/>
    </row>
    <row r="241" spans="1:60">
      <c r="A241" s="83"/>
      <c r="J241" s="83"/>
      <c r="K241" s="83"/>
      <c r="L241" s="83"/>
      <c r="M241" s="83"/>
      <c r="N241" s="83"/>
      <c r="O241" s="83"/>
      <c r="P241" s="83"/>
      <c r="Q241" s="83"/>
      <c r="R241" s="83"/>
      <c r="S241" s="83"/>
      <c r="T241" s="83"/>
      <c r="U241" s="83"/>
      <c r="V241" s="83"/>
      <c r="W241" s="83"/>
      <c r="X241" s="83"/>
      <c r="Y241" s="83"/>
      <c r="Z241" s="83"/>
      <c r="AA241" s="83"/>
      <c r="AB241" s="83"/>
      <c r="AC241" s="83"/>
      <c r="AD241" s="83"/>
      <c r="AE241" s="83"/>
      <c r="AF241" s="83"/>
      <c r="AG241" s="83"/>
      <c r="AH241" s="83"/>
      <c r="AI241" s="83"/>
      <c r="AJ241" s="83"/>
      <c r="AK241" s="83"/>
      <c r="AL241" s="83"/>
      <c r="AM241" s="83"/>
      <c r="AN241" s="83"/>
      <c r="AO241" s="83"/>
      <c r="AP241" s="83"/>
      <c r="AQ241" s="83"/>
      <c r="AR241" s="83"/>
      <c r="AS241" s="83"/>
      <c r="AT241" s="83"/>
      <c r="AU241" s="83"/>
      <c r="AV241" s="83"/>
      <c r="AW241" s="83"/>
      <c r="AX241" s="83"/>
      <c r="AY241" s="83"/>
      <c r="AZ241" s="83"/>
      <c r="BA241" s="83"/>
      <c r="BB241" s="83"/>
      <c r="BC241" s="83"/>
      <c r="BD241" s="83"/>
      <c r="BE241" s="83"/>
      <c r="BF241" s="83"/>
      <c r="BG241" s="83"/>
      <c r="BH241" s="83"/>
    </row>
    <row r="242" spans="1:60">
      <c r="A242" s="83"/>
      <c r="J242" s="83"/>
      <c r="K242" s="83"/>
      <c r="L242" s="83"/>
      <c r="M242" s="83"/>
      <c r="N242" s="83"/>
      <c r="O242" s="83"/>
      <c r="P242" s="83"/>
      <c r="Q242" s="83"/>
      <c r="R242" s="83"/>
      <c r="S242" s="83"/>
      <c r="T242" s="83"/>
      <c r="U242" s="83"/>
      <c r="V242" s="83"/>
      <c r="W242" s="83"/>
      <c r="X242" s="83"/>
      <c r="Y242" s="83"/>
      <c r="Z242" s="83"/>
      <c r="AA242" s="83"/>
      <c r="AB242" s="83"/>
      <c r="AC242" s="83"/>
      <c r="AD242" s="83"/>
      <c r="AE242" s="83"/>
      <c r="AF242" s="83"/>
      <c r="AG242" s="83"/>
      <c r="AH242" s="83"/>
      <c r="AI242" s="83"/>
      <c r="AJ242" s="83"/>
      <c r="AK242" s="83"/>
      <c r="AL242" s="83"/>
      <c r="AM242" s="83"/>
      <c r="AN242" s="83"/>
      <c r="AO242" s="83"/>
      <c r="AP242" s="83"/>
      <c r="AQ242" s="83"/>
      <c r="AR242" s="83"/>
      <c r="AS242" s="83"/>
      <c r="AT242" s="83"/>
      <c r="AU242" s="83"/>
      <c r="AV242" s="83"/>
      <c r="AW242" s="83"/>
      <c r="AX242" s="83"/>
      <c r="AY242" s="83"/>
      <c r="AZ242" s="83"/>
      <c r="BA242" s="83"/>
      <c r="BB242" s="83"/>
      <c r="BC242" s="83"/>
      <c r="BD242" s="83"/>
      <c r="BE242" s="83"/>
      <c r="BF242" s="83"/>
      <c r="BG242" s="83"/>
      <c r="BH242" s="83"/>
    </row>
    <row r="243" spans="1:60">
      <c r="A243" s="83"/>
      <c r="J243" s="83"/>
      <c r="K243" s="83"/>
      <c r="L243" s="83"/>
      <c r="M243" s="83"/>
      <c r="N243" s="83"/>
      <c r="O243" s="83"/>
      <c r="P243" s="83"/>
      <c r="Q243" s="83"/>
      <c r="R243" s="83"/>
      <c r="S243" s="83"/>
      <c r="T243" s="83"/>
      <c r="U243" s="83"/>
      <c r="V243" s="83"/>
      <c r="W243" s="83"/>
      <c r="X243" s="83"/>
      <c r="Y243" s="83"/>
      <c r="Z243" s="83"/>
      <c r="AA243" s="83"/>
      <c r="AB243" s="83"/>
      <c r="AC243" s="83"/>
      <c r="AD243" s="83"/>
      <c r="AE243" s="83"/>
      <c r="AF243" s="83"/>
      <c r="AG243" s="83"/>
      <c r="AH243" s="83"/>
      <c r="AI243" s="83"/>
      <c r="AJ243" s="83"/>
      <c r="AK243" s="83"/>
      <c r="AL243" s="83"/>
      <c r="AM243" s="83"/>
      <c r="AN243" s="83"/>
      <c r="AO243" s="83"/>
      <c r="AP243" s="83"/>
      <c r="AQ243" s="83"/>
      <c r="AR243" s="83"/>
      <c r="AS243" s="83"/>
      <c r="AT243" s="83"/>
      <c r="AU243" s="83"/>
      <c r="AV243" s="83"/>
      <c r="AW243" s="83"/>
      <c r="AX243" s="83"/>
      <c r="AY243" s="83"/>
      <c r="AZ243" s="83"/>
      <c r="BA243" s="83"/>
      <c r="BB243" s="83"/>
      <c r="BC243" s="83"/>
      <c r="BD243" s="83"/>
      <c r="BE243" s="83"/>
      <c r="BF243" s="83"/>
      <c r="BG243" s="83"/>
      <c r="BH243" s="83"/>
    </row>
    <row r="244" spans="1:60">
      <c r="A244" s="83"/>
      <c r="J244" s="83"/>
      <c r="K244" s="83"/>
      <c r="L244" s="83"/>
      <c r="M244" s="83"/>
      <c r="N244" s="83"/>
      <c r="O244" s="83"/>
      <c r="P244" s="83"/>
      <c r="Q244" s="83"/>
      <c r="R244" s="83"/>
      <c r="S244" s="83"/>
      <c r="T244" s="83"/>
      <c r="U244" s="83"/>
      <c r="V244" s="83"/>
      <c r="W244" s="83"/>
      <c r="X244" s="83"/>
      <c r="Y244" s="83"/>
      <c r="Z244" s="83"/>
      <c r="AA244" s="83"/>
      <c r="AB244" s="83"/>
      <c r="AC244" s="83"/>
      <c r="AD244" s="83"/>
      <c r="AE244" s="83"/>
      <c r="AF244" s="83"/>
      <c r="AG244" s="83"/>
      <c r="AH244" s="83"/>
      <c r="AI244" s="83"/>
      <c r="AJ244" s="83"/>
      <c r="AK244" s="83"/>
      <c r="AL244" s="83"/>
      <c r="AM244" s="83"/>
      <c r="AN244" s="83"/>
      <c r="AO244" s="83"/>
      <c r="AP244" s="83"/>
      <c r="AQ244" s="83"/>
      <c r="AR244" s="83"/>
      <c r="AS244" s="83"/>
      <c r="AT244" s="83"/>
      <c r="AU244" s="83"/>
      <c r="AV244" s="83"/>
      <c r="AW244" s="83"/>
      <c r="AX244" s="83"/>
      <c r="AY244" s="83"/>
      <c r="AZ244" s="83"/>
      <c r="BA244" s="83"/>
      <c r="BB244" s="83"/>
      <c r="BC244" s="83"/>
      <c r="BD244" s="83"/>
      <c r="BE244" s="83"/>
      <c r="BF244" s="83"/>
      <c r="BG244" s="83"/>
      <c r="BH244" s="83"/>
    </row>
    <row r="245" spans="1:60">
      <c r="A245" s="83"/>
    </row>
    <row r="246" spans="1:60">
      <c r="A246" s="83"/>
    </row>
    <row r="247" spans="1:60">
      <c r="A247" s="83"/>
    </row>
    <row r="248" spans="1:60">
      <c r="A248" s="83"/>
    </row>
  </sheetData>
  <sheetProtection algorithmName="SHA-512" hashValue="pk41qPkreGaIienBHjYN6qHrG0CgO529+BqkFfOkTGgU8ieLIk2ly7oHCkTe6nIJwtUs4b/6dT5t6eEiLeXG7Q==" saltValue="1Vg2zxH2JXOw6ZLmo/E9SA==" spinCount="100000" sheet="1" objects="1" scenarios="1"/>
  <mergeCells count="17">
    <mergeCell ref="J56:O61"/>
    <mergeCell ref="P56:U61"/>
    <mergeCell ref="V56:AA61"/>
    <mergeCell ref="AB56:AG61"/>
    <mergeCell ref="AH56:AM61"/>
    <mergeCell ref="AO16:AT25"/>
    <mergeCell ref="E16:I25"/>
    <mergeCell ref="AO6:AT15"/>
    <mergeCell ref="B2:I4"/>
    <mergeCell ref="J2:AM4"/>
    <mergeCell ref="B6:D55"/>
    <mergeCell ref="E6:I15"/>
    <mergeCell ref="E46:I55"/>
    <mergeCell ref="AO36:AT45"/>
    <mergeCell ref="E36:I45"/>
    <mergeCell ref="AO26:AT35"/>
    <mergeCell ref="E26:I35"/>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B0F0"/>
  </sheetPr>
  <dimension ref="A1:AK55"/>
  <sheetViews>
    <sheetView zoomScale="80" zoomScaleNormal="80" workbookViewId="0">
      <selection activeCell="C5" sqref="C5"/>
    </sheetView>
  </sheetViews>
  <sheetFormatPr defaultColWidth="11.42578125" defaultRowHeight="15"/>
  <cols>
    <col min="2" max="2" width="24.140625" customWidth="1"/>
    <col min="3" max="3" width="70.140625" customWidth="1"/>
    <col min="4" max="4" width="29.85546875" customWidth="1"/>
  </cols>
  <sheetData>
    <row r="1" spans="1:37" ht="23.25">
      <c r="A1" s="83"/>
      <c r="B1" s="586" t="s">
        <v>258</v>
      </c>
      <c r="C1" s="586"/>
      <c r="D1" s="586"/>
      <c r="E1" s="83"/>
      <c r="F1" s="83"/>
      <c r="G1" s="83"/>
      <c r="H1" s="83"/>
      <c r="I1" s="83"/>
      <c r="J1" s="83"/>
      <c r="K1" s="83"/>
      <c r="L1" s="83"/>
      <c r="M1" s="83"/>
      <c r="N1" s="83"/>
      <c r="O1" s="83"/>
      <c r="P1" s="83"/>
      <c r="Q1" s="83"/>
      <c r="R1" s="83"/>
      <c r="S1" s="83"/>
      <c r="T1" s="83"/>
      <c r="U1" s="83"/>
      <c r="V1" s="83"/>
      <c r="W1" s="83"/>
      <c r="X1" s="83"/>
      <c r="Y1" s="83"/>
      <c r="Z1" s="83"/>
      <c r="AA1" s="83"/>
      <c r="AB1" s="83"/>
      <c r="AC1" s="83"/>
      <c r="AD1" s="83"/>
      <c r="AE1" s="83"/>
    </row>
    <row r="2" spans="1:37">
      <c r="A2" s="83"/>
      <c r="B2" s="83"/>
      <c r="C2" s="83"/>
      <c r="D2" s="83"/>
      <c r="E2" s="83"/>
      <c r="F2" s="83"/>
      <c r="G2" s="83"/>
      <c r="H2" s="83"/>
      <c r="I2" s="83"/>
      <c r="J2" s="83"/>
      <c r="K2" s="83"/>
      <c r="L2" s="83"/>
      <c r="M2" s="83"/>
      <c r="N2" s="83"/>
      <c r="O2" s="83"/>
      <c r="P2" s="83"/>
      <c r="Q2" s="83"/>
      <c r="R2" s="83"/>
      <c r="S2" s="83"/>
      <c r="T2" s="83"/>
      <c r="U2" s="83"/>
      <c r="V2" s="83"/>
      <c r="W2" s="83"/>
      <c r="X2" s="83"/>
      <c r="Y2" s="83"/>
      <c r="Z2" s="83"/>
      <c r="AA2" s="83"/>
      <c r="AB2" s="83"/>
      <c r="AC2" s="83"/>
      <c r="AD2" s="83"/>
      <c r="AE2" s="83"/>
    </row>
    <row r="3" spans="1:37" ht="25.5">
      <c r="A3" s="83"/>
      <c r="B3" s="11"/>
      <c r="C3" s="12" t="s">
        <v>259</v>
      </c>
      <c r="D3" s="12" t="s">
        <v>242</v>
      </c>
      <c r="E3" s="83"/>
      <c r="F3" s="83"/>
      <c r="G3" s="83"/>
      <c r="H3" s="83"/>
      <c r="I3" s="83"/>
      <c r="J3" s="83"/>
      <c r="K3" s="83"/>
      <c r="L3" s="83"/>
      <c r="M3" s="83"/>
      <c r="N3" s="83"/>
      <c r="O3" s="83"/>
      <c r="P3" s="83"/>
      <c r="Q3" s="83"/>
      <c r="R3" s="83"/>
      <c r="S3" s="83"/>
      <c r="T3" s="83"/>
      <c r="U3" s="83"/>
      <c r="V3" s="83"/>
      <c r="W3" s="83"/>
      <c r="X3" s="83"/>
      <c r="Y3" s="83"/>
      <c r="Z3" s="83"/>
      <c r="AA3" s="83"/>
      <c r="AB3" s="83"/>
      <c r="AC3" s="83"/>
      <c r="AD3" s="83"/>
      <c r="AE3" s="83"/>
    </row>
    <row r="4" spans="1:37" ht="51">
      <c r="A4" s="83"/>
      <c r="B4" s="13" t="s">
        <v>260</v>
      </c>
      <c r="C4" s="14" t="s">
        <v>261</v>
      </c>
      <c r="D4" s="15">
        <v>0.2</v>
      </c>
      <c r="E4" s="83"/>
      <c r="F4" s="83"/>
      <c r="G4" s="83"/>
      <c r="H4" s="83"/>
      <c r="I4" s="83"/>
      <c r="J4" s="83"/>
      <c r="K4" s="83"/>
      <c r="L4" s="83"/>
      <c r="M4" s="83"/>
      <c r="N4" s="83"/>
      <c r="O4" s="83"/>
      <c r="P4" s="83"/>
      <c r="Q4" s="83"/>
      <c r="R4" s="83"/>
      <c r="S4" s="83"/>
      <c r="T4" s="83"/>
      <c r="U4" s="83"/>
      <c r="V4" s="83"/>
      <c r="W4" s="83"/>
      <c r="X4" s="83"/>
      <c r="Y4" s="83"/>
      <c r="Z4" s="83"/>
      <c r="AA4" s="83"/>
      <c r="AB4" s="83"/>
      <c r="AC4" s="83"/>
      <c r="AD4" s="83"/>
      <c r="AE4" s="83"/>
    </row>
    <row r="5" spans="1:37" ht="51">
      <c r="A5" s="83"/>
      <c r="B5" s="16" t="s">
        <v>262</v>
      </c>
      <c r="C5" s="17" t="s">
        <v>263</v>
      </c>
      <c r="D5" s="18">
        <v>0.4</v>
      </c>
      <c r="E5" s="83"/>
      <c r="F5" s="83"/>
      <c r="G5" s="83"/>
      <c r="H5" s="83"/>
      <c r="I5" s="83"/>
      <c r="J5" s="83"/>
      <c r="K5" s="83"/>
      <c r="L5" s="83"/>
      <c r="M5" s="83"/>
      <c r="N5" s="83"/>
      <c r="O5" s="83"/>
      <c r="P5" s="83"/>
      <c r="Q5" s="83"/>
      <c r="R5" s="83"/>
      <c r="S5" s="83"/>
      <c r="T5" s="83"/>
      <c r="U5" s="83"/>
      <c r="V5" s="83"/>
      <c r="W5" s="83"/>
      <c r="X5" s="83"/>
      <c r="Y5" s="83"/>
      <c r="Z5" s="83"/>
      <c r="AA5" s="83"/>
      <c r="AB5" s="83"/>
      <c r="AC5" s="83"/>
      <c r="AD5" s="83"/>
      <c r="AE5" s="83"/>
    </row>
    <row r="6" spans="1:37" ht="51">
      <c r="A6" s="83"/>
      <c r="B6" s="19" t="s">
        <v>264</v>
      </c>
      <c r="C6" s="17" t="s">
        <v>265</v>
      </c>
      <c r="D6" s="18">
        <v>0.6</v>
      </c>
      <c r="E6" s="83"/>
      <c r="F6" s="83"/>
      <c r="G6" s="83"/>
      <c r="H6" s="83"/>
      <c r="I6" s="83"/>
      <c r="J6" s="83"/>
      <c r="K6" s="83"/>
      <c r="L6" s="83"/>
      <c r="M6" s="83"/>
      <c r="N6" s="83"/>
      <c r="O6" s="83"/>
      <c r="P6" s="83"/>
      <c r="Q6" s="83"/>
      <c r="R6" s="83"/>
      <c r="S6" s="83"/>
      <c r="T6" s="83"/>
      <c r="U6" s="83"/>
      <c r="V6" s="83"/>
      <c r="W6" s="83"/>
      <c r="X6" s="83"/>
      <c r="Y6" s="83"/>
      <c r="Z6" s="83"/>
      <c r="AA6" s="83"/>
      <c r="AB6" s="83"/>
      <c r="AC6" s="83"/>
      <c r="AD6" s="83"/>
      <c r="AE6" s="83"/>
    </row>
    <row r="7" spans="1:37" ht="76.5">
      <c r="A7" s="83"/>
      <c r="B7" s="20" t="s">
        <v>266</v>
      </c>
      <c r="C7" s="17" t="s">
        <v>267</v>
      </c>
      <c r="D7" s="18">
        <v>0.8</v>
      </c>
      <c r="E7" s="83"/>
      <c r="F7" s="83"/>
      <c r="G7" s="83"/>
      <c r="H7" s="83"/>
      <c r="I7" s="83"/>
      <c r="J7" s="83"/>
      <c r="K7" s="83"/>
      <c r="L7" s="83"/>
      <c r="M7" s="83"/>
      <c r="N7" s="83"/>
      <c r="O7" s="83"/>
      <c r="P7" s="83"/>
      <c r="Q7" s="83"/>
      <c r="R7" s="83"/>
      <c r="S7" s="83"/>
      <c r="T7" s="83"/>
      <c r="U7" s="83"/>
      <c r="V7" s="83"/>
      <c r="W7" s="83"/>
      <c r="X7" s="83"/>
      <c r="Y7" s="83"/>
      <c r="Z7" s="83"/>
      <c r="AA7" s="83"/>
      <c r="AB7" s="83"/>
      <c r="AC7" s="83"/>
      <c r="AD7" s="83"/>
      <c r="AE7" s="83"/>
    </row>
    <row r="8" spans="1:37" ht="51">
      <c r="A8" s="83"/>
      <c r="B8" s="21" t="s">
        <v>268</v>
      </c>
      <c r="C8" s="17" t="s">
        <v>269</v>
      </c>
      <c r="D8" s="18">
        <v>1</v>
      </c>
      <c r="E8" s="83"/>
      <c r="F8" s="83"/>
      <c r="G8" s="83"/>
      <c r="H8" s="83"/>
      <c r="I8" s="83"/>
      <c r="J8" s="83"/>
      <c r="K8" s="83"/>
      <c r="L8" s="83"/>
      <c r="M8" s="83"/>
      <c r="N8" s="83"/>
      <c r="O8" s="83"/>
      <c r="P8" s="83"/>
      <c r="Q8" s="83"/>
      <c r="R8" s="83"/>
      <c r="S8" s="83"/>
      <c r="T8" s="83"/>
      <c r="U8" s="83"/>
      <c r="V8" s="83"/>
      <c r="W8" s="83"/>
      <c r="X8" s="83"/>
      <c r="Y8" s="83"/>
      <c r="Z8" s="83"/>
      <c r="AA8" s="83"/>
      <c r="AB8" s="83"/>
      <c r="AC8" s="83"/>
      <c r="AD8" s="83"/>
      <c r="AE8" s="83"/>
    </row>
    <row r="9" spans="1:37">
      <c r="A9" s="83"/>
      <c r="B9" s="104"/>
      <c r="C9" s="104"/>
      <c r="D9" s="104"/>
      <c r="E9" s="83"/>
      <c r="F9" s="83"/>
      <c r="G9" s="83"/>
      <c r="H9" s="83"/>
      <c r="I9" s="83"/>
      <c r="J9" s="83"/>
      <c r="K9" s="83"/>
      <c r="L9" s="83"/>
      <c r="M9" s="83"/>
      <c r="N9" s="83"/>
      <c r="O9" s="83"/>
      <c r="P9" s="83"/>
      <c r="Q9" s="83"/>
      <c r="R9" s="83"/>
      <c r="S9" s="83"/>
      <c r="T9" s="83"/>
      <c r="U9" s="83"/>
      <c r="V9" s="83"/>
      <c r="W9" s="83"/>
      <c r="X9" s="83"/>
      <c r="Y9" s="83"/>
      <c r="Z9" s="83"/>
      <c r="AA9" s="83"/>
      <c r="AB9" s="83"/>
      <c r="AC9" s="83"/>
      <c r="AD9" s="83"/>
      <c r="AE9" s="83"/>
      <c r="AF9" s="83"/>
      <c r="AG9" s="83"/>
      <c r="AH9" s="83"/>
      <c r="AI9" s="83"/>
      <c r="AJ9" s="83"/>
      <c r="AK9" s="83"/>
    </row>
    <row r="10" spans="1:37" ht="16.5">
      <c r="A10" s="83"/>
      <c r="B10" s="105"/>
      <c r="C10" s="104"/>
      <c r="D10" s="104"/>
      <c r="E10" s="83"/>
      <c r="F10" s="83"/>
      <c r="G10" s="83"/>
      <c r="H10" s="83"/>
      <c r="I10" s="83"/>
      <c r="J10" s="83"/>
      <c r="K10" s="83"/>
      <c r="L10" s="83"/>
      <c r="M10" s="83"/>
      <c r="N10" s="83"/>
      <c r="O10" s="83"/>
      <c r="P10" s="83"/>
      <c r="Q10" s="83"/>
      <c r="R10" s="83"/>
      <c r="S10" s="83"/>
      <c r="T10" s="83"/>
      <c r="U10" s="83"/>
      <c r="V10" s="83"/>
      <c r="W10" s="83"/>
      <c r="X10" s="83"/>
      <c r="Y10" s="83"/>
      <c r="Z10" s="83"/>
      <c r="AA10" s="83"/>
      <c r="AB10" s="83"/>
      <c r="AC10" s="83"/>
      <c r="AD10" s="83"/>
      <c r="AE10" s="83"/>
      <c r="AF10" s="83"/>
      <c r="AG10" s="83"/>
      <c r="AH10" s="83"/>
      <c r="AI10" s="83"/>
      <c r="AJ10" s="83"/>
      <c r="AK10" s="83"/>
    </row>
    <row r="11" spans="1:37">
      <c r="A11" s="83"/>
      <c r="B11" s="104"/>
      <c r="C11" s="104"/>
      <c r="D11" s="104"/>
      <c r="E11" s="83"/>
      <c r="F11" s="83"/>
      <c r="G11" s="83"/>
      <c r="H11" s="83"/>
      <c r="I11" s="83"/>
      <c r="J11" s="83"/>
      <c r="K11" s="83"/>
      <c r="L11" s="83"/>
      <c r="M11" s="83"/>
      <c r="N11" s="83"/>
      <c r="O11" s="83"/>
      <c r="P11" s="83"/>
      <c r="Q11" s="83"/>
      <c r="R11" s="83"/>
      <c r="S11" s="83"/>
      <c r="T11" s="83"/>
      <c r="U11" s="83"/>
      <c r="V11" s="83"/>
      <c r="W11" s="83"/>
      <c r="X11" s="83"/>
      <c r="Y11" s="83"/>
      <c r="Z11" s="83"/>
      <c r="AA11" s="83"/>
      <c r="AB11" s="83"/>
      <c r="AC11" s="83"/>
      <c r="AD11" s="83"/>
      <c r="AE11" s="83"/>
      <c r="AF11" s="83"/>
      <c r="AG11" s="83"/>
      <c r="AH11" s="83"/>
      <c r="AI11" s="83"/>
      <c r="AJ11" s="83"/>
      <c r="AK11" s="83"/>
    </row>
    <row r="12" spans="1:37">
      <c r="A12" s="83"/>
      <c r="B12" s="104"/>
      <c r="C12" s="104"/>
      <c r="D12" s="104"/>
      <c r="E12" s="83"/>
      <c r="F12" s="83"/>
      <c r="G12" s="83"/>
      <c r="H12" s="83"/>
      <c r="I12" s="83"/>
      <c r="J12" s="83"/>
      <c r="K12" s="83"/>
      <c r="L12" s="83"/>
      <c r="M12" s="83"/>
      <c r="N12" s="83"/>
      <c r="O12" s="83"/>
      <c r="P12" s="83"/>
      <c r="Q12" s="83"/>
      <c r="R12" s="83"/>
      <c r="S12" s="83"/>
      <c r="T12" s="83"/>
      <c r="U12" s="83"/>
      <c r="V12" s="83"/>
      <c r="W12" s="83"/>
      <c r="X12" s="83"/>
      <c r="Y12" s="83"/>
      <c r="Z12" s="83"/>
      <c r="AA12" s="83"/>
      <c r="AB12" s="83"/>
      <c r="AC12" s="83"/>
      <c r="AD12" s="83"/>
      <c r="AE12" s="83"/>
      <c r="AF12" s="83"/>
      <c r="AG12" s="83"/>
      <c r="AH12" s="83"/>
      <c r="AI12" s="83"/>
      <c r="AJ12" s="83"/>
      <c r="AK12" s="83"/>
    </row>
    <row r="13" spans="1:37">
      <c r="A13" s="83"/>
      <c r="B13" s="104"/>
      <c r="C13" s="104"/>
      <c r="D13" s="104"/>
      <c r="E13" s="83"/>
      <c r="F13" s="83"/>
      <c r="G13" s="83"/>
      <c r="H13" s="83"/>
      <c r="I13" s="83"/>
      <c r="J13" s="83"/>
      <c r="K13" s="83"/>
      <c r="L13" s="83"/>
      <c r="M13" s="83"/>
      <c r="N13" s="83"/>
      <c r="O13" s="83"/>
      <c r="P13" s="83"/>
      <c r="Q13" s="83"/>
      <c r="R13" s="83"/>
      <c r="S13" s="83"/>
      <c r="T13" s="83"/>
      <c r="U13" s="83"/>
      <c r="V13" s="83"/>
      <c r="W13" s="83"/>
      <c r="X13" s="83"/>
      <c r="Y13" s="83"/>
      <c r="Z13" s="83"/>
      <c r="AA13" s="83"/>
      <c r="AB13" s="83"/>
      <c r="AC13" s="83"/>
      <c r="AD13" s="83"/>
      <c r="AE13" s="83"/>
      <c r="AF13" s="83"/>
      <c r="AG13" s="83"/>
      <c r="AH13" s="83"/>
      <c r="AI13" s="83"/>
      <c r="AJ13" s="83"/>
      <c r="AK13" s="83"/>
    </row>
    <row r="14" spans="1:37">
      <c r="A14" s="83"/>
      <c r="B14" s="104"/>
      <c r="C14" s="104"/>
      <c r="D14" s="104"/>
      <c r="E14" s="83"/>
      <c r="F14" s="83"/>
      <c r="G14" s="83"/>
      <c r="H14" s="83"/>
      <c r="I14" s="83"/>
      <c r="J14" s="83"/>
      <c r="K14" s="83"/>
      <c r="L14" s="83"/>
      <c r="M14" s="83"/>
      <c r="N14" s="83"/>
      <c r="O14" s="83"/>
      <c r="P14" s="83"/>
      <c r="Q14" s="83"/>
      <c r="R14" s="83"/>
      <c r="S14" s="83"/>
      <c r="T14" s="83"/>
      <c r="U14" s="83"/>
      <c r="V14" s="83"/>
      <c r="W14" s="83"/>
      <c r="X14" s="83"/>
      <c r="Y14" s="83"/>
      <c r="Z14" s="83"/>
      <c r="AA14" s="83"/>
      <c r="AB14" s="83"/>
      <c r="AC14" s="83"/>
      <c r="AD14" s="83"/>
      <c r="AE14" s="83"/>
      <c r="AF14" s="83"/>
      <c r="AG14" s="83"/>
      <c r="AH14" s="83"/>
      <c r="AI14" s="83"/>
      <c r="AJ14" s="83"/>
      <c r="AK14" s="83"/>
    </row>
    <row r="15" spans="1:37">
      <c r="A15" s="83"/>
      <c r="B15" s="104"/>
      <c r="C15" s="104"/>
      <c r="D15" s="104"/>
      <c r="E15" s="83"/>
      <c r="F15" s="83"/>
      <c r="G15" s="83"/>
      <c r="H15" s="83"/>
      <c r="I15" s="83"/>
      <c r="J15" s="83"/>
      <c r="K15" s="83"/>
      <c r="L15" s="83"/>
      <c r="M15" s="83"/>
      <c r="N15" s="83"/>
      <c r="O15" s="83"/>
      <c r="P15" s="83"/>
      <c r="Q15" s="83"/>
      <c r="R15" s="83"/>
      <c r="S15" s="83"/>
      <c r="T15" s="83"/>
      <c r="U15" s="83"/>
      <c r="V15" s="83"/>
      <c r="W15" s="83"/>
      <c r="X15" s="83"/>
      <c r="Y15" s="83"/>
      <c r="Z15" s="83"/>
      <c r="AA15" s="83"/>
      <c r="AB15" s="83"/>
      <c r="AC15" s="83"/>
      <c r="AD15" s="83"/>
      <c r="AE15" s="83"/>
      <c r="AF15" s="83"/>
      <c r="AG15" s="83"/>
      <c r="AH15" s="83"/>
      <c r="AI15" s="83"/>
      <c r="AJ15" s="83"/>
      <c r="AK15" s="83"/>
    </row>
    <row r="16" spans="1:37">
      <c r="A16" s="83"/>
      <c r="B16" s="104"/>
      <c r="C16" s="104"/>
      <c r="D16" s="104"/>
      <c r="E16" s="83"/>
      <c r="F16" s="83"/>
      <c r="G16" s="83"/>
      <c r="H16" s="83"/>
      <c r="I16" s="83"/>
      <c r="J16" s="83"/>
      <c r="K16" s="83"/>
      <c r="L16" s="83"/>
      <c r="M16" s="83"/>
      <c r="N16" s="83"/>
      <c r="O16" s="83"/>
      <c r="P16" s="83"/>
      <c r="Q16" s="83"/>
      <c r="R16" s="83"/>
      <c r="S16" s="83"/>
      <c r="T16" s="83"/>
      <c r="U16" s="83"/>
      <c r="V16" s="83"/>
      <c r="W16" s="83"/>
      <c r="X16" s="83"/>
      <c r="Y16" s="83"/>
      <c r="Z16" s="83"/>
      <c r="AA16" s="83"/>
      <c r="AB16" s="83"/>
      <c r="AC16" s="83"/>
      <c r="AD16" s="83"/>
      <c r="AE16" s="83"/>
      <c r="AF16" s="83"/>
      <c r="AG16" s="83"/>
      <c r="AH16" s="83"/>
      <c r="AI16" s="83"/>
      <c r="AJ16" s="83"/>
      <c r="AK16" s="83"/>
    </row>
    <row r="17" spans="1:37">
      <c r="A17" s="83"/>
      <c r="B17" s="104"/>
      <c r="C17" s="104"/>
      <c r="D17" s="104"/>
      <c r="E17" s="83"/>
      <c r="F17" s="83"/>
      <c r="G17" s="83"/>
      <c r="H17" s="83"/>
      <c r="I17" s="83"/>
      <c r="J17" s="83"/>
      <c r="K17" s="83"/>
      <c r="L17" s="83"/>
      <c r="M17" s="83"/>
      <c r="N17" s="83"/>
      <c r="O17" s="83"/>
      <c r="P17" s="83"/>
      <c r="Q17" s="83"/>
      <c r="R17" s="83"/>
      <c r="S17" s="83"/>
      <c r="T17" s="83"/>
      <c r="U17" s="83"/>
      <c r="V17" s="83"/>
      <c r="W17" s="83"/>
      <c r="X17" s="83"/>
      <c r="Y17" s="83"/>
      <c r="Z17" s="83"/>
      <c r="AA17" s="83"/>
      <c r="AB17" s="83"/>
      <c r="AC17" s="83"/>
      <c r="AD17" s="83"/>
      <c r="AE17" s="83"/>
      <c r="AF17" s="83"/>
      <c r="AG17" s="83"/>
      <c r="AH17" s="83"/>
      <c r="AI17" s="83"/>
      <c r="AJ17" s="83"/>
      <c r="AK17" s="83"/>
    </row>
    <row r="18" spans="1:37">
      <c r="A18" s="83"/>
      <c r="B18" s="104"/>
      <c r="C18" s="104"/>
      <c r="D18" s="104"/>
      <c r="E18" s="83"/>
      <c r="F18" s="83"/>
      <c r="G18" s="83"/>
      <c r="H18" s="83"/>
      <c r="I18" s="83"/>
      <c r="J18" s="83"/>
      <c r="K18" s="83"/>
      <c r="L18" s="83"/>
      <c r="M18" s="83"/>
      <c r="N18" s="83"/>
      <c r="O18" s="83"/>
      <c r="P18" s="83"/>
      <c r="Q18" s="83"/>
      <c r="R18" s="83"/>
      <c r="S18" s="83"/>
      <c r="T18" s="83"/>
      <c r="U18" s="83"/>
      <c r="V18" s="83"/>
      <c r="W18" s="83"/>
      <c r="X18" s="83"/>
      <c r="Y18" s="83"/>
      <c r="Z18" s="83"/>
      <c r="AA18" s="83"/>
      <c r="AB18" s="83"/>
      <c r="AC18" s="83"/>
      <c r="AD18" s="83"/>
      <c r="AE18" s="83"/>
      <c r="AF18" s="83"/>
      <c r="AG18" s="83"/>
      <c r="AH18" s="83"/>
      <c r="AI18" s="83"/>
      <c r="AJ18" s="83"/>
      <c r="AK18" s="83"/>
    </row>
    <row r="19" spans="1:37">
      <c r="A19" s="83"/>
      <c r="B19" s="83"/>
      <c r="C19" s="83"/>
      <c r="D19" s="83"/>
      <c r="E19" s="83"/>
      <c r="F19" s="83"/>
      <c r="G19" s="83"/>
      <c r="H19" s="83"/>
      <c r="I19" s="83"/>
      <c r="J19" s="83"/>
      <c r="K19" s="83"/>
      <c r="L19" s="83"/>
      <c r="M19" s="83"/>
      <c r="N19" s="83"/>
      <c r="O19" s="83"/>
      <c r="P19" s="83"/>
      <c r="Q19" s="83"/>
      <c r="R19" s="83"/>
      <c r="S19" s="83"/>
      <c r="T19" s="83"/>
      <c r="U19" s="83"/>
      <c r="V19" s="83"/>
      <c r="W19" s="83"/>
      <c r="X19" s="83"/>
      <c r="Y19" s="83"/>
      <c r="Z19" s="83"/>
      <c r="AA19" s="83"/>
      <c r="AB19" s="83"/>
      <c r="AC19" s="83"/>
      <c r="AD19" s="83"/>
      <c r="AE19" s="83"/>
      <c r="AF19" s="83"/>
      <c r="AG19" s="83"/>
      <c r="AH19" s="83"/>
      <c r="AI19" s="83"/>
      <c r="AJ19" s="83"/>
      <c r="AK19" s="83"/>
    </row>
    <row r="20" spans="1:37">
      <c r="A20" s="83"/>
      <c r="B20" s="83"/>
      <c r="C20" s="83"/>
      <c r="D20" s="83"/>
      <c r="E20" s="83"/>
      <c r="F20" s="83"/>
      <c r="G20" s="83"/>
      <c r="H20" s="83"/>
      <c r="I20" s="83"/>
      <c r="J20" s="83"/>
      <c r="K20" s="83"/>
      <c r="L20" s="83"/>
      <c r="M20" s="83"/>
      <c r="N20" s="83"/>
      <c r="O20" s="83"/>
      <c r="P20" s="83"/>
      <c r="Q20" s="83"/>
      <c r="R20" s="83"/>
      <c r="S20" s="83"/>
      <c r="T20" s="83"/>
      <c r="U20" s="83"/>
      <c r="V20" s="83"/>
      <c r="W20" s="83"/>
      <c r="X20" s="83"/>
      <c r="Y20" s="83"/>
      <c r="Z20" s="83"/>
      <c r="AA20" s="83"/>
      <c r="AB20" s="83"/>
      <c r="AC20" s="83"/>
      <c r="AD20" s="83"/>
      <c r="AE20" s="83"/>
      <c r="AF20" s="83"/>
      <c r="AG20" s="83"/>
      <c r="AH20" s="83"/>
      <c r="AI20" s="83"/>
      <c r="AJ20" s="83"/>
      <c r="AK20" s="83"/>
    </row>
    <row r="21" spans="1:37">
      <c r="A21" s="83"/>
      <c r="B21" s="83"/>
      <c r="C21" s="83"/>
      <c r="D21" s="83"/>
      <c r="E21" s="83"/>
      <c r="F21" s="83"/>
      <c r="G21" s="83"/>
      <c r="H21" s="83"/>
      <c r="I21" s="83"/>
      <c r="J21" s="83"/>
      <c r="K21" s="83"/>
      <c r="L21" s="83"/>
      <c r="M21" s="83"/>
      <c r="N21" s="83"/>
      <c r="O21" s="83"/>
      <c r="P21" s="83"/>
      <c r="Q21" s="83"/>
      <c r="R21" s="83"/>
      <c r="S21" s="83"/>
      <c r="T21" s="83"/>
      <c r="U21" s="83"/>
      <c r="V21" s="83"/>
      <c r="W21" s="83"/>
      <c r="X21" s="83"/>
      <c r="Y21" s="83"/>
      <c r="Z21" s="83"/>
      <c r="AA21" s="83"/>
      <c r="AB21" s="83"/>
      <c r="AC21" s="83"/>
      <c r="AD21" s="83"/>
      <c r="AE21" s="83"/>
      <c r="AF21" s="83"/>
      <c r="AG21" s="83"/>
      <c r="AH21" s="83"/>
      <c r="AI21" s="83"/>
      <c r="AJ21" s="83"/>
      <c r="AK21" s="83"/>
    </row>
    <row r="22" spans="1:37">
      <c r="A22" s="83"/>
      <c r="B22" s="83"/>
      <c r="C22" s="83"/>
      <c r="D22" s="83"/>
      <c r="E22" s="83"/>
      <c r="F22" s="83"/>
      <c r="G22" s="83"/>
      <c r="H22" s="83"/>
      <c r="I22" s="83"/>
      <c r="J22" s="83"/>
      <c r="K22" s="83"/>
      <c r="L22" s="83"/>
      <c r="M22" s="83"/>
      <c r="N22" s="83"/>
      <c r="O22" s="83"/>
      <c r="P22" s="83"/>
      <c r="Q22" s="83"/>
      <c r="R22" s="83"/>
      <c r="S22" s="83"/>
      <c r="T22" s="83"/>
      <c r="U22" s="83"/>
      <c r="V22" s="83"/>
      <c r="W22" s="83"/>
      <c r="X22" s="83"/>
      <c r="Y22" s="83"/>
      <c r="Z22" s="83"/>
      <c r="AA22" s="83"/>
      <c r="AB22" s="83"/>
      <c r="AC22" s="83"/>
      <c r="AD22" s="83"/>
      <c r="AE22" s="83"/>
      <c r="AF22" s="83"/>
      <c r="AG22" s="83"/>
      <c r="AH22" s="83"/>
      <c r="AI22" s="83"/>
      <c r="AJ22" s="83"/>
      <c r="AK22" s="83"/>
    </row>
    <row r="23" spans="1:37">
      <c r="A23" s="83"/>
      <c r="B23" s="83"/>
      <c r="C23" s="83"/>
      <c r="D23" s="83"/>
      <c r="E23" s="83"/>
      <c r="F23" s="83"/>
      <c r="G23" s="83"/>
      <c r="H23" s="83"/>
      <c r="I23" s="83"/>
      <c r="J23" s="83"/>
      <c r="K23" s="83"/>
      <c r="L23" s="83"/>
      <c r="M23" s="83"/>
      <c r="N23" s="83"/>
      <c r="O23" s="83"/>
      <c r="P23" s="83"/>
      <c r="Q23" s="83"/>
      <c r="R23" s="83"/>
      <c r="S23" s="83"/>
      <c r="T23" s="83"/>
      <c r="U23" s="83"/>
      <c r="V23" s="83"/>
      <c r="W23" s="83"/>
      <c r="X23" s="83"/>
      <c r="Y23" s="83"/>
      <c r="Z23" s="83"/>
      <c r="AA23" s="83"/>
      <c r="AB23" s="83"/>
      <c r="AC23" s="83"/>
      <c r="AD23" s="83"/>
      <c r="AE23" s="83"/>
      <c r="AF23" s="83"/>
      <c r="AG23" s="83"/>
      <c r="AH23" s="83"/>
      <c r="AI23" s="83"/>
      <c r="AJ23" s="83"/>
      <c r="AK23" s="83"/>
    </row>
    <row r="24" spans="1:37">
      <c r="A24" s="83"/>
      <c r="B24" s="83"/>
      <c r="C24" s="83"/>
      <c r="D24" s="83"/>
      <c r="E24" s="83"/>
      <c r="F24" s="83"/>
      <c r="G24" s="83"/>
      <c r="H24" s="83"/>
      <c r="I24" s="83"/>
      <c r="J24" s="83"/>
      <c r="K24" s="83"/>
      <c r="L24" s="83"/>
      <c r="M24" s="83"/>
      <c r="N24" s="83"/>
      <c r="O24" s="83"/>
      <c r="P24" s="83"/>
      <c r="Q24" s="83"/>
      <c r="R24" s="83"/>
      <c r="S24" s="83"/>
      <c r="T24" s="83"/>
      <c r="U24" s="83"/>
      <c r="V24" s="83"/>
      <c r="W24" s="83"/>
      <c r="X24" s="83"/>
      <c r="Y24" s="83"/>
      <c r="Z24" s="83"/>
      <c r="AA24" s="83"/>
      <c r="AB24" s="83"/>
      <c r="AC24" s="83"/>
      <c r="AD24" s="83"/>
      <c r="AE24" s="83"/>
      <c r="AF24" s="83"/>
      <c r="AG24" s="83"/>
      <c r="AH24" s="83"/>
      <c r="AI24" s="83"/>
      <c r="AJ24" s="83"/>
      <c r="AK24" s="83"/>
    </row>
    <row r="25" spans="1:37">
      <c r="A25" s="83"/>
      <c r="B25" s="83"/>
      <c r="C25" s="83"/>
      <c r="D25" s="83"/>
      <c r="E25" s="83"/>
      <c r="F25" s="83"/>
      <c r="G25" s="83"/>
      <c r="H25" s="83"/>
      <c r="I25" s="83"/>
      <c r="J25" s="83"/>
      <c r="K25" s="83"/>
      <c r="L25" s="83"/>
      <c r="M25" s="83"/>
      <c r="N25" s="83"/>
      <c r="O25" s="83"/>
      <c r="P25" s="83"/>
      <c r="Q25" s="83"/>
      <c r="R25" s="83"/>
      <c r="S25" s="83"/>
      <c r="T25" s="83"/>
      <c r="U25" s="83"/>
      <c r="V25" s="83"/>
      <c r="W25" s="83"/>
      <c r="X25" s="83"/>
      <c r="Y25" s="83"/>
      <c r="Z25" s="83"/>
      <c r="AA25" s="83"/>
      <c r="AB25" s="83"/>
      <c r="AC25" s="83"/>
      <c r="AD25" s="83"/>
      <c r="AE25" s="83"/>
      <c r="AF25" s="83"/>
      <c r="AG25" s="83"/>
      <c r="AH25" s="83"/>
      <c r="AI25" s="83"/>
      <c r="AJ25" s="83"/>
      <c r="AK25" s="83"/>
    </row>
    <row r="26" spans="1:37">
      <c r="A26" s="83"/>
      <c r="B26" s="83"/>
      <c r="C26" s="83"/>
      <c r="D26" s="83"/>
      <c r="E26" s="83"/>
      <c r="F26" s="83"/>
      <c r="G26" s="83"/>
      <c r="H26" s="83"/>
      <c r="I26" s="83"/>
      <c r="J26" s="83"/>
      <c r="K26" s="83"/>
      <c r="L26" s="83"/>
      <c r="M26" s="83"/>
      <c r="N26" s="83"/>
      <c r="O26" s="83"/>
      <c r="P26" s="83"/>
      <c r="Q26" s="83"/>
      <c r="R26" s="83"/>
      <c r="S26" s="83"/>
      <c r="T26" s="83"/>
      <c r="U26" s="83"/>
      <c r="V26" s="83"/>
      <c r="W26" s="83"/>
      <c r="X26" s="83"/>
      <c r="Y26" s="83"/>
      <c r="Z26" s="83"/>
      <c r="AA26" s="83"/>
      <c r="AB26" s="83"/>
      <c r="AC26" s="83"/>
      <c r="AD26" s="83"/>
      <c r="AE26" s="83"/>
      <c r="AF26" s="83"/>
      <c r="AG26" s="83"/>
      <c r="AH26" s="83"/>
      <c r="AI26" s="83"/>
      <c r="AJ26" s="83"/>
      <c r="AK26" s="83"/>
    </row>
    <row r="27" spans="1:37">
      <c r="A27" s="83"/>
      <c r="B27" s="83"/>
      <c r="C27" s="83"/>
      <c r="D27" s="83"/>
      <c r="E27" s="83"/>
      <c r="F27" s="83"/>
      <c r="G27" s="83"/>
      <c r="H27" s="83"/>
      <c r="I27" s="83"/>
      <c r="J27" s="83"/>
      <c r="K27" s="83"/>
      <c r="L27" s="83"/>
      <c r="M27" s="83"/>
      <c r="N27" s="83"/>
      <c r="O27" s="83"/>
      <c r="P27" s="83"/>
      <c r="Q27" s="83"/>
      <c r="R27" s="83"/>
      <c r="S27" s="83"/>
      <c r="T27" s="83"/>
      <c r="U27" s="83"/>
      <c r="V27" s="83"/>
      <c r="W27" s="83"/>
      <c r="X27" s="83"/>
      <c r="Y27" s="83"/>
      <c r="Z27" s="83"/>
      <c r="AA27" s="83"/>
      <c r="AB27" s="83"/>
      <c r="AC27" s="83"/>
      <c r="AD27" s="83"/>
      <c r="AE27" s="83"/>
      <c r="AF27" s="83"/>
      <c r="AG27" s="83"/>
      <c r="AH27" s="83"/>
      <c r="AI27" s="83"/>
      <c r="AJ27" s="83"/>
      <c r="AK27" s="83"/>
    </row>
    <row r="28" spans="1:37">
      <c r="A28" s="83"/>
      <c r="B28" s="83"/>
      <c r="C28" s="83"/>
      <c r="D28" s="83"/>
      <c r="E28" s="83"/>
      <c r="F28" s="83"/>
      <c r="G28" s="83"/>
      <c r="H28" s="83"/>
      <c r="I28" s="83"/>
      <c r="J28" s="83"/>
      <c r="K28" s="83"/>
      <c r="L28" s="83"/>
      <c r="M28" s="83"/>
      <c r="N28" s="83"/>
      <c r="O28" s="83"/>
      <c r="P28" s="83"/>
      <c r="Q28" s="83"/>
      <c r="R28" s="83"/>
      <c r="S28" s="83"/>
      <c r="T28" s="83"/>
      <c r="U28" s="83"/>
      <c r="V28" s="83"/>
      <c r="W28" s="83"/>
      <c r="X28" s="83"/>
      <c r="Y28" s="83"/>
      <c r="Z28" s="83"/>
      <c r="AA28" s="83"/>
      <c r="AB28" s="83"/>
      <c r="AC28" s="83"/>
      <c r="AD28" s="83"/>
      <c r="AE28" s="83"/>
      <c r="AF28" s="83"/>
      <c r="AG28" s="83"/>
      <c r="AH28" s="83"/>
      <c r="AI28" s="83"/>
      <c r="AJ28" s="83"/>
      <c r="AK28" s="83"/>
    </row>
    <row r="29" spans="1:37">
      <c r="A29" s="83"/>
      <c r="B29" s="83"/>
      <c r="C29" s="83"/>
      <c r="D29" s="83"/>
      <c r="E29" s="83"/>
      <c r="F29" s="83"/>
      <c r="G29" s="83"/>
      <c r="H29" s="83"/>
      <c r="I29" s="83"/>
      <c r="J29" s="83"/>
      <c r="K29" s="83"/>
      <c r="L29" s="83"/>
      <c r="M29" s="83"/>
      <c r="N29" s="83"/>
      <c r="O29" s="83"/>
      <c r="P29" s="83"/>
      <c r="Q29" s="83"/>
      <c r="R29" s="83"/>
      <c r="S29" s="83"/>
      <c r="T29" s="83"/>
      <c r="U29" s="83"/>
      <c r="V29" s="83"/>
      <c r="W29" s="83"/>
      <c r="X29" s="83"/>
      <c r="Y29" s="83"/>
      <c r="Z29" s="83"/>
      <c r="AA29" s="83"/>
      <c r="AB29" s="83"/>
      <c r="AC29" s="83"/>
      <c r="AD29" s="83"/>
      <c r="AE29" s="83"/>
      <c r="AF29" s="83"/>
      <c r="AG29" s="83"/>
      <c r="AH29" s="83"/>
      <c r="AI29" s="83"/>
      <c r="AJ29" s="83"/>
      <c r="AK29" s="83"/>
    </row>
    <row r="30" spans="1:37">
      <c r="A30" s="83"/>
      <c r="B30" s="83"/>
      <c r="C30" s="83"/>
      <c r="D30" s="83"/>
      <c r="E30" s="83"/>
      <c r="F30" s="83"/>
      <c r="G30" s="83"/>
      <c r="H30" s="83"/>
      <c r="I30" s="83"/>
      <c r="J30" s="83"/>
      <c r="K30" s="83"/>
      <c r="L30" s="83"/>
      <c r="M30" s="83"/>
      <c r="N30" s="83"/>
      <c r="O30" s="83"/>
      <c r="P30" s="83"/>
      <c r="Q30" s="83"/>
      <c r="R30" s="83"/>
      <c r="S30" s="83"/>
      <c r="T30" s="83"/>
      <c r="U30" s="83"/>
      <c r="V30" s="83"/>
      <c r="W30" s="83"/>
      <c r="X30" s="83"/>
      <c r="Y30" s="83"/>
      <c r="Z30" s="83"/>
      <c r="AA30" s="83"/>
      <c r="AB30" s="83"/>
      <c r="AC30" s="83"/>
      <c r="AD30" s="83"/>
      <c r="AE30" s="83"/>
      <c r="AF30" s="83"/>
      <c r="AG30" s="83"/>
      <c r="AH30" s="83"/>
      <c r="AI30" s="83"/>
      <c r="AJ30" s="83"/>
      <c r="AK30" s="83"/>
    </row>
    <row r="31" spans="1:37">
      <c r="A31" s="83"/>
      <c r="B31" s="83"/>
      <c r="C31" s="83"/>
      <c r="D31" s="83"/>
      <c r="E31" s="83"/>
      <c r="F31" s="83"/>
      <c r="G31" s="83"/>
      <c r="H31" s="83"/>
      <c r="I31" s="83"/>
      <c r="J31" s="83"/>
      <c r="K31" s="83"/>
      <c r="L31" s="83"/>
      <c r="M31" s="83"/>
      <c r="N31" s="83"/>
      <c r="O31" s="83"/>
      <c r="P31" s="83"/>
      <c r="Q31" s="83"/>
      <c r="R31" s="83"/>
      <c r="S31" s="83"/>
      <c r="T31" s="83"/>
      <c r="U31" s="83"/>
      <c r="V31" s="83"/>
      <c r="W31" s="83"/>
      <c r="X31" s="83"/>
      <c r="Y31" s="83"/>
      <c r="Z31" s="83"/>
      <c r="AA31" s="83"/>
      <c r="AB31" s="83"/>
      <c r="AC31" s="83"/>
      <c r="AD31" s="83"/>
      <c r="AE31" s="83"/>
      <c r="AF31" s="83"/>
      <c r="AG31" s="83"/>
      <c r="AH31" s="83"/>
      <c r="AI31" s="83"/>
      <c r="AJ31" s="83"/>
      <c r="AK31" s="83"/>
    </row>
    <row r="32" spans="1:37">
      <c r="A32" s="83"/>
      <c r="B32" s="83"/>
      <c r="C32" s="83"/>
      <c r="D32" s="83"/>
      <c r="E32" s="83"/>
      <c r="F32" s="83"/>
      <c r="G32" s="83"/>
      <c r="H32" s="83"/>
      <c r="I32" s="83"/>
      <c r="J32" s="83"/>
      <c r="K32" s="83"/>
      <c r="L32" s="83"/>
      <c r="M32" s="83"/>
      <c r="N32" s="83"/>
      <c r="O32" s="83"/>
      <c r="P32" s="83"/>
      <c r="Q32" s="83"/>
      <c r="R32" s="83"/>
      <c r="S32" s="83"/>
      <c r="T32" s="83"/>
      <c r="U32" s="83"/>
      <c r="V32" s="83"/>
      <c r="W32" s="83"/>
      <c r="X32" s="83"/>
      <c r="Y32" s="83"/>
      <c r="Z32" s="83"/>
      <c r="AA32" s="83"/>
      <c r="AB32" s="83"/>
      <c r="AC32" s="83"/>
      <c r="AD32" s="83"/>
      <c r="AE32" s="83"/>
      <c r="AF32" s="83"/>
      <c r="AG32" s="83"/>
      <c r="AH32" s="83"/>
      <c r="AI32" s="83"/>
      <c r="AJ32" s="83"/>
      <c r="AK32" s="83"/>
    </row>
    <row r="33" spans="1:31">
      <c r="A33" s="83"/>
      <c r="E33" s="83"/>
      <c r="F33" s="83"/>
      <c r="G33" s="83"/>
      <c r="H33" s="83"/>
      <c r="I33" s="83"/>
      <c r="J33" s="83"/>
      <c r="K33" s="83"/>
      <c r="L33" s="83"/>
      <c r="M33" s="83"/>
      <c r="N33" s="83"/>
      <c r="O33" s="83"/>
      <c r="P33" s="83"/>
      <c r="Q33" s="83"/>
      <c r="R33" s="83"/>
      <c r="S33" s="83"/>
      <c r="T33" s="83"/>
      <c r="U33" s="83"/>
      <c r="V33" s="83"/>
      <c r="W33" s="83"/>
      <c r="X33" s="83"/>
      <c r="Y33" s="83"/>
      <c r="Z33" s="83"/>
      <c r="AA33" s="83"/>
      <c r="AB33" s="83"/>
      <c r="AC33" s="83"/>
      <c r="AD33" s="83"/>
      <c r="AE33" s="83"/>
    </row>
    <row r="34" spans="1:31">
      <c r="A34" s="83"/>
      <c r="E34" s="83"/>
      <c r="F34" s="83"/>
      <c r="G34" s="83"/>
      <c r="H34" s="83"/>
      <c r="I34" s="83"/>
      <c r="J34" s="83"/>
      <c r="K34" s="83"/>
      <c r="L34" s="83"/>
      <c r="M34" s="83"/>
      <c r="N34" s="83"/>
      <c r="O34" s="83"/>
      <c r="P34" s="83"/>
      <c r="Q34" s="83"/>
      <c r="R34" s="83"/>
      <c r="S34" s="83"/>
      <c r="T34" s="83"/>
      <c r="U34" s="83"/>
      <c r="V34" s="83"/>
      <c r="W34" s="83"/>
      <c r="X34" s="83"/>
      <c r="Y34" s="83"/>
      <c r="Z34" s="83"/>
      <c r="AA34" s="83"/>
      <c r="AB34" s="83"/>
      <c r="AC34" s="83"/>
      <c r="AD34" s="83"/>
      <c r="AE34" s="83"/>
    </row>
    <row r="35" spans="1:31">
      <c r="A35" s="83"/>
    </row>
    <row r="36" spans="1:31">
      <c r="A36" s="83"/>
    </row>
    <row r="37" spans="1:31">
      <c r="A37" s="83"/>
    </row>
    <row r="38" spans="1:31">
      <c r="A38" s="83"/>
    </row>
    <row r="39" spans="1:31">
      <c r="A39" s="83"/>
    </row>
    <row r="40" spans="1:31">
      <c r="A40" s="83"/>
    </row>
    <row r="41" spans="1:31">
      <c r="A41" s="83"/>
    </row>
    <row r="42" spans="1:31">
      <c r="A42" s="83"/>
    </row>
    <row r="43" spans="1:31">
      <c r="A43" s="83"/>
    </row>
    <row r="44" spans="1:31">
      <c r="A44" s="83"/>
    </row>
    <row r="45" spans="1:31">
      <c r="A45" s="83"/>
    </row>
    <row r="46" spans="1:31">
      <c r="A46" s="83"/>
    </row>
    <row r="47" spans="1:31">
      <c r="A47" s="83"/>
    </row>
    <row r="48" spans="1:31">
      <c r="A48" s="83"/>
    </row>
    <row r="49" spans="1:1">
      <c r="A49" s="83"/>
    </row>
    <row r="50" spans="1:1">
      <c r="A50" s="83"/>
    </row>
    <row r="51" spans="1:1">
      <c r="A51" s="83"/>
    </row>
    <row r="52" spans="1:1">
      <c r="A52" s="83"/>
    </row>
    <row r="53" spans="1:1">
      <c r="A53" s="83"/>
    </row>
    <row r="54" spans="1:1">
      <c r="A54" s="83"/>
    </row>
    <row r="55" spans="1:1">
      <c r="A55" s="83"/>
    </row>
  </sheetData>
  <mergeCells count="1">
    <mergeCell ref="B1:D1"/>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6" tint="-0.249977111117893"/>
  </sheetPr>
  <dimension ref="A1:U232"/>
  <sheetViews>
    <sheetView zoomScale="60" zoomScaleNormal="60" workbookViewId="0">
      <selection activeCell="C5" sqref="C5"/>
    </sheetView>
  </sheetViews>
  <sheetFormatPr defaultColWidth="11.42578125" defaultRowHeight="15"/>
  <cols>
    <col min="2" max="2" width="40.42578125" customWidth="1"/>
    <col min="3" max="3" width="74.85546875" customWidth="1"/>
    <col min="4" max="4" width="135" bestFit="1" customWidth="1"/>
    <col min="5" max="5" width="144.7109375" bestFit="1" customWidth="1"/>
  </cols>
  <sheetData>
    <row r="1" spans="1:21" ht="33.75">
      <c r="A1" s="83"/>
      <c r="B1" s="587" t="s">
        <v>270</v>
      </c>
      <c r="C1" s="587"/>
      <c r="D1" s="587"/>
      <c r="E1" s="83"/>
      <c r="F1" s="83"/>
      <c r="G1" s="83"/>
      <c r="H1" s="83"/>
      <c r="I1" s="83"/>
      <c r="J1" s="83"/>
      <c r="K1" s="83"/>
      <c r="L1" s="83"/>
      <c r="M1" s="83"/>
      <c r="N1" s="83"/>
      <c r="O1" s="83"/>
      <c r="P1" s="83"/>
      <c r="Q1" s="83"/>
      <c r="R1" s="83"/>
      <c r="S1" s="83"/>
      <c r="T1" s="83"/>
      <c r="U1" s="83"/>
    </row>
    <row r="2" spans="1:21">
      <c r="A2" s="83"/>
      <c r="B2" s="83"/>
      <c r="C2" s="83"/>
      <c r="D2" s="83"/>
      <c r="E2" s="83"/>
      <c r="F2" s="83"/>
      <c r="G2" s="83"/>
      <c r="H2" s="83"/>
      <c r="I2" s="83"/>
      <c r="J2" s="83"/>
      <c r="K2" s="83"/>
      <c r="L2" s="83"/>
      <c r="M2" s="83"/>
      <c r="N2" s="83"/>
      <c r="O2" s="83"/>
      <c r="P2" s="83"/>
      <c r="Q2" s="83"/>
      <c r="R2" s="83"/>
      <c r="S2" s="83"/>
      <c r="T2" s="83"/>
      <c r="U2" s="83"/>
    </row>
    <row r="3" spans="1:21" ht="30">
      <c r="A3" s="83"/>
      <c r="B3" s="101"/>
      <c r="C3" s="36" t="s">
        <v>271</v>
      </c>
      <c r="D3" s="36" t="s">
        <v>272</v>
      </c>
      <c r="E3" s="83"/>
      <c r="F3" s="83"/>
      <c r="G3" s="83"/>
      <c r="H3" s="83"/>
      <c r="I3" s="83"/>
      <c r="J3" s="83"/>
      <c r="K3" s="83"/>
      <c r="L3" s="83"/>
      <c r="M3" s="83"/>
      <c r="N3" s="83"/>
      <c r="O3" s="83"/>
      <c r="P3" s="83"/>
      <c r="Q3" s="83"/>
      <c r="R3" s="83"/>
      <c r="S3" s="83"/>
      <c r="T3" s="83"/>
      <c r="U3" s="83"/>
    </row>
    <row r="4" spans="1:21" ht="33.75">
      <c r="A4" s="100" t="s">
        <v>273</v>
      </c>
      <c r="B4" s="39" t="s">
        <v>274</v>
      </c>
      <c r="C4" s="44" t="s">
        <v>275</v>
      </c>
      <c r="D4" s="37" t="s">
        <v>276</v>
      </c>
      <c r="E4" s="83"/>
      <c r="F4" s="83"/>
      <c r="G4" s="83"/>
      <c r="H4" s="83"/>
      <c r="I4" s="83"/>
      <c r="J4" s="83"/>
      <c r="K4" s="83"/>
      <c r="L4" s="83"/>
      <c r="M4" s="83"/>
      <c r="N4" s="83"/>
      <c r="O4" s="83"/>
      <c r="P4" s="83"/>
      <c r="Q4" s="83"/>
      <c r="R4" s="83"/>
      <c r="S4" s="83"/>
      <c r="T4" s="83"/>
      <c r="U4" s="83"/>
    </row>
    <row r="5" spans="1:21" ht="67.5">
      <c r="A5" s="100" t="s">
        <v>277</v>
      </c>
      <c r="B5" s="40" t="s">
        <v>278</v>
      </c>
      <c r="C5" s="45" t="s">
        <v>279</v>
      </c>
      <c r="D5" s="38" t="s">
        <v>280</v>
      </c>
      <c r="E5" s="83"/>
      <c r="F5" s="83"/>
      <c r="G5" s="83"/>
      <c r="H5" s="83"/>
      <c r="I5" s="83"/>
      <c r="J5" s="83"/>
      <c r="K5" s="83"/>
      <c r="L5" s="83"/>
      <c r="M5" s="83"/>
      <c r="N5" s="83"/>
      <c r="O5" s="83"/>
      <c r="P5" s="83"/>
      <c r="Q5" s="83"/>
      <c r="R5" s="83"/>
      <c r="S5" s="83"/>
      <c r="T5" s="83"/>
      <c r="U5" s="83"/>
    </row>
    <row r="6" spans="1:21" ht="67.5">
      <c r="A6" s="100" t="s">
        <v>248</v>
      </c>
      <c r="B6" s="41" t="s">
        <v>281</v>
      </c>
      <c r="C6" s="45" t="s">
        <v>282</v>
      </c>
      <c r="D6" s="38" t="s">
        <v>283</v>
      </c>
      <c r="E6" s="83"/>
      <c r="F6" s="83"/>
      <c r="G6" s="83"/>
      <c r="H6" s="83"/>
      <c r="I6" s="83"/>
      <c r="J6" s="83"/>
      <c r="K6" s="83"/>
      <c r="L6" s="83"/>
      <c r="M6" s="83"/>
      <c r="N6" s="83"/>
      <c r="O6" s="83"/>
      <c r="P6" s="83"/>
      <c r="Q6" s="83"/>
      <c r="R6" s="83"/>
      <c r="S6" s="83"/>
      <c r="T6" s="83"/>
      <c r="U6" s="83"/>
    </row>
    <row r="7" spans="1:21" ht="101.25">
      <c r="A7" s="100" t="s">
        <v>284</v>
      </c>
      <c r="B7" s="42" t="s">
        <v>285</v>
      </c>
      <c r="C7" s="45" t="s">
        <v>286</v>
      </c>
      <c r="D7" s="38" t="s">
        <v>287</v>
      </c>
      <c r="E7" s="83"/>
      <c r="F7" s="83"/>
      <c r="G7" s="83"/>
      <c r="H7" s="83"/>
      <c r="I7" s="83"/>
      <c r="J7" s="83"/>
      <c r="K7" s="83"/>
      <c r="L7" s="83"/>
      <c r="M7" s="83"/>
      <c r="N7" s="83"/>
      <c r="O7" s="83"/>
      <c r="P7" s="83"/>
      <c r="Q7" s="83"/>
      <c r="R7" s="83"/>
      <c r="S7" s="83"/>
      <c r="T7" s="83"/>
      <c r="U7" s="83"/>
    </row>
    <row r="8" spans="1:21" ht="67.5">
      <c r="A8" s="100" t="s">
        <v>288</v>
      </c>
      <c r="B8" s="43" t="s">
        <v>289</v>
      </c>
      <c r="C8" s="45" t="s">
        <v>290</v>
      </c>
      <c r="D8" s="38" t="s">
        <v>291</v>
      </c>
      <c r="E8" s="83"/>
      <c r="F8" s="83"/>
      <c r="G8" s="83"/>
      <c r="H8" s="83"/>
      <c r="I8" s="83"/>
      <c r="J8" s="83"/>
      <c r="K8" s="83"/>
      <c r="L8" s="83"/>
      <c r="M8" s="83"/>
      <c r="N8" s="83"/>
      <c r="O8" s="83"/>
      <c r="P8" s="83"/>
      <c r="Q8" s="83"/>
      <c r="R8" s="83"/>
      <c r="S8" s="83"/>
      <c r="T8" s="83"/>
      <c r="U8" s="83"/>
    </row>
    <row r="9" spans="1:21" ht="20.25">
      <c r="A9" s="100"/>
      <c r="B9" s="100"/>
      <c r="C9" s="102"/>
      <c r="D9" s="102"/>
      <c r="E9" s="83"/>
      <c r="F9" s="83"/>
      <c r="G9" s="83"/>
      <c r="H9" s="83"/>
      <c r="I9" s="83"/>
      <c r="J9" s="83"/>
      <c r="K9" s="83"/>
      <c r="L9" s="83"/>
      <c r="M9" s="83"/>
      <c r="N9" s="83"/>
      <c r="O9" s="83"/>
      <c r="P9" s="83"/>
      <c r="Q9" s="83"/>
      <c r="R9" s="83"/>
      <c r="S9" s="83"/>
      <c r="T9" s="83"/>
      <c r="U9" s="83"/>
    </row>
    <row r="10" spans="1:21" ht="16.5">
      <c r="A10" s="100"/>
      <c r="B10" s="103"/>
      <c r="C10" s="103"/>
      <c r="D10" s="103"/>
      <c r="E10" s="83"/>
      <c r="F10" s="83"/>
      <c r="G10" s="83"/>
      <c r="H10" s="83"/>
      <c r="I10" s="83"/>
      <c r="J10" s="83"/>
      <c r="K10" s="83"/>
      <c r="L10" s="83"/>
      <c r="M10" s="83"/>
      <c r="N10" s="83"/>
      <c r="O10" s="83"/>
      <c r="P10" s="83"/>
      <c r="Q10" s="83"/>
      <c r="R10" s="83"/>
      <c r="S10" s="83"/>
      <c r="T10" s="83"/>
      <c r="U10" s="83"/>
    </row>
    <row r="11" spans="1:21">
      <c r="A11" s="100"/>
      <c r="B11" s="100" t="s">
        <v>292</v>
      </c>
      <c r="C11" s="100" t="s">
        <v>293</v>
      </c>
      <c r="D11" s="100" t="s">
        <v>294</v>
      </c>
      <c r="E11" s="83"/>
      <c r="F11" s="83"/>
      <c r="G11" s="83"/>
      <c r="H11" s="83"/>
      <c r="I11" s="83"/>
      <c r="J11" s="83"/>
      <c r="K11" s="83"/>
      <c r="L11" s="83"/>
      <c r="M11" s="83"/>
      <c r="N11" s="83"/>
      <c r="O11" s="83"/>
      <c r="P11" s="83"/>
      <c r="Q11" s="83"/>
      <c r="R11" s="83"/>
      <c r="S11" s="83"/>
      <c r="T11" s="83"/>
      <c r="U11" s="83"/>
    </row>
    <row r="12" spans="1:21">
      <c r="A12" s="100"/>
      <c r="B12" s="100" t="s">
        <v>295</v>
      </c>
      <c r="C12" s="100" t="s">
        <v>187</v>
      </c>
      <c r="D12" s="100" t="s">
        <v>296</v>
      </c>
      <c r="E12" s="83"/>
      <c r="F12" s="83"/>
      <c r="G12" s="83"/>
      <c r="H12" s="83"/>
      <c r="I12" s="83"/>
      <c r="J12" s="83"/>
      <c r="K12" s="83"/>
      <c r="L12" s="83"/>
      <c r="M12" s="83"/>
      <c r="N12" s="83"/>
      <c r="O12" s="83"/>
      <c r="P12" s="83"/>
      <c r="Q12" s="83"/>
      <c r="R12" s="83"/>
      <c r="S12" s="83"/>
      <c r="T12" s="83"/>
      <c r="U12" s="83"/>
    </row>
    <row r="13" spans="1:21">
      <c r="A13" s="100"/>
      <c r="B13" s="100"/>
      <c r="C13" s="100" t="s">
        <v>297</v>
      </c>
      <c r="D13" s="100" t="s">
        <v>179</v>
      </c>
      <c r="E13" s="83"/>
      <c r="F13" s="83"/>
      <c r="G13" s="83"/>
      <c r="H13" s="83"/>
      <c r="I13" s="83"/>
      <c r="J13" s="83"/>
      <c r="K13" s="83"/>
      <c r="L13" s="83"/>
      <c r="M13" s="83"/>
      <c r="N13" s="83"/>
      <c r="O13" s="83"/>
      <c r="P13" s="83"/>
      <c r="Q13" s="83"/>
      <c r="R13" s="83"/>
      <c r="S13" s="83"/>
      <c r="T13" s="83"/>
      <c r="U13" s="83"/>
    </row>
    <row r="14" spans="1:21">
      <c r="A14" s="100"/>
      <c r="B14" s="100"/>
      <c r="C14" s="100" t="s">
        <v>298</v>
      </c>
      <c r="D14" s="100" t="s">
        <v>230</v>
      </c>
      <c r="E14" s="83"/>
      <c r="F14" s="83"/>
      <c r="G14" s="83"/>
      <c r="H14" s="83"/>
      <c r="I14" s="83"/>
      <c r="J14" s="83"/>
      <c r="K14" s="83"/>
      <c r="L14" s="83"/>
      <c r="M14" s="83"/>
      <c r="N14" s="83"/>
      <c r="O14" s="83"/>
      <c r="P14" s="83"/>
      <c r="Q14" s="83"/>
      <c r="R14" s="83"/>
      <c r="S14" s="83"/>
      <c r="T14" s="83"/>
      <c r="U14" s="83"/>
    </row>
    <row r="15" spans="1:21">
      <c r="A15" s="100"/>
      <c r="B15" s="100"/>
      <c r="C15" s="100" t="s">
        <v>164</v>
      </c>
      <c r="D15" s="100" t="s">
        <v>299</v>
      </c>
      <c r="E15" s="83"/>
      <c r="F15" s="83"/>
      <c r="G15" s="83"/>
      <c r="H15" s="83"/>
      <c r="I15" s="83"/>
      <c r="J15" s="83"/>
      <c r="K15" s="83"/>
      <c r="L15" s="83"/>
      <c r="M15" s="83"/>
      <c r="N15" s="83"/>
      <c r="O15" s="83"/>
      <c r="P15" s="83"/>
      <c r="Q15" s="83"/>
      <c r="R15" s="83"/>
      <c r="S15" s="83"/>
      <c r="T15" s="83"/>
      <c r="U15" s="83"/>
    </row>
    <row r="16" spans="1:21">
      <c r="A16" s="100"/>
      <c r="B16" s="100"/>
      <c r="C16" s="100"/>
      <c r="D16" s="100"/>
      <c r="E16" s="83"/>
      <c r="F16" s="83"/>
      <c r="G16" s="83"/>
      <c r="H16" s="83"/>
      <c r="I16" s="83"/>
      <c r="J16" s="83"/>
      <c r="K16" s="83"/>
      <c r="L16" s="83"/>
      <c r="M16" s="83"/>
      <c r="N16" s="83"/>
      <c r="O16" s="83"/>
    </row>
    <row r="17" spans="1:15">
      <c r="A17" s="100"/>
      <c r="B17" s="100"/>
      <c r="C17" s="100"/>
      <c r="D17" s="100"/>
      <c r="E17" s="83"/>
      <c r="F17" s="83"/>
      <c r="G17" s="83"/>
      <c r="H17" s="83"/>
      <c r="I17" s="83"/>
      <c r="J17" s="83"/>
      <c r="K17" s="83"/>
      <c r="L17" s="83"/>
      <c r="M17" s="83"/>
      <c r="N17" s="83"/>
      <c r="O17" s="83"/>
    </row>
    <row r="18" spans="1:15">
      <c r="A18" s="100"/>
      <c r="B18" s="104"/>
      <c r="C18" s="104"/>
      <c r="D18" s="104"/>
      <c r="E18" s="83"/>
      <c r="F18" s="83"/>
      <c r="G18" s="83"/>
      <c r="H18" s="83"/>
      <c r="I18" s="83"/>
      <c r="J18" s="83"/>
      <c r="K18" s="83"/>
      <c r="L18" s="83"/>
      <c r="M18" s="83"/>
      <c r="N18" s="83"/>
      <c r="O18" s="83"/>
    </row>
    <row r="19" spans="1:15">
      <c r="A19" s="100"/>
      <c r="B19" s="104"/>
      <c r="C19" s="104"/>
      <c r="D19" s="104"/>
      <c r="E19" s="83"/>
      <c r="F19" s="83"/>
      <c r="G19" s="83"/>
      <c r="H19" s="83"/>
      <c r="I19" s="83"/>
      <c r="J19" s="83"/>
      <c r="K19" s="83"/>
      <c r="L19" s="83"/>
      <c r="M19" s="83"/>
      <c r="N19" s="83"/>
      <c r="O19" s="83"/>
    </row>
    <row r="20" spans="1:15">
      <c r="A20" s="100"/>
      <c r="B20" s="104"/>
      <c r="C20" s="104"/>
      <c r="D20" s="104"/>
      <c r="E20" s="83"/>
      <c r="F20" s="83"/>
      <c r="G20" s="83"/>
      <c r="H20" s="83"/>
      <c r="I20" s="83"/>
      <c r="J20" s="83"/>
      <c r="K20" s="83"/>
      <c r="L20" s="83"/>
      <c r="M20" s="83"/>
      <c r="N20" s="83"/>
      <c r="O20" s="83"/>
    </row>
    <row r="21" spans="1:15">
      <c r="A21" s="100"/>
      <c r="B21" s="104"/>
      <c r="C21" s="104"/>
      <c r="D21" s="104"/>
      <c r="E21" s="83"/>
      <c r="F21" s="83"/>
      <c r="G21" s="83"/>
      <c r="H21" s="83"/>
      <c r="I21" s="83"/>
      <c r="J21" s="83"/>
      <c r="K21" s="83"/>
      <c r="L21" s="83"/>
      <c r="M21" s="83"/>
      <c r="N21" s="83"/>
      <c r="O21" s="83"/>
    </row>
    <row r="22" spans="1:15" ht="20.25">
      <c r="A22" s="100"/>
      <c r="B22" s="100"/>
      <c r="C22" s="102"/>
      <c r="D22" s="102"/>
      <c r="E22" s="83"/>
      <c r="F22" s="83"/>
      <c r="G22" s="83"/>
      <c r="H22" s="83"/>
      <c r="I22" s="83"/>
      <c r="J22" s="83"/>
      <c r="K22" s="83"/>
      <c r="L22" s="83"/>
      <c r="M22" s="83"/>
      <c r="N22" s="83"/>
      <c r="O22" s="83"/>
    </row>
    <row r="23" spans="1:15" ht="20.25">
      <c r="A23" s="100"/>
      <c r="B23" s="100"/>
      <c r="C23" s="102"/>
      <c r="D23" s="102"/>
      <c r="E23" s="83"/>
      <c r="F23" s="83"/>
      <c r="G23" s="83"/>
      <c r="H23" s="83"/>
      <c r="I23" s="83"/>
      <c r="J23" s="83"/>
      <c r="K23" s="83"/>
      <c r="L23" s="83"/>
      <c r="M23" s="83"/>
      <c r="N23" s="83"/>
      <c r="O23" s="83"/>
    </row>
    <row r="24" spans="1:15" ht="20.25">
      <c r="A24" s="100"/>
      <c r="B24" s="100"/>
      <c r="C24" s="102"/>
      <c r="D24" s="102"/>
      <c r="E24" s="83"/>
      <c r="F24" s="83"/>
      <c r="G24" s="83"/>
      <c r="H24" s="83"/>
      <c r="I24" s="83"/>
      <c r="J24" s="83"/>
      <c r="K24" s="83"/>
      <c r="L24" s="83"/>
      <c r="M24" s="83"/>
      <c r="N24" s="83"/>
      <c r="O24" s="83"/>
    </row>
    <row r="25" spans="1:15" ht="20.25">
      <c r="A25" s="100"/>
      <c r="B25" s="100"/>
      <c r="C25" s="102"/>
      <c r="D25" s="102"/>
      <c r="E25" s="83"/>
      <c r="F25" s="83"/>
      <c r="G25" s="83"/>
      <c r="H25" s="83"/>
      <c r="I25" s="83"/>
      <c r="J25" s="83"/>
      <c r="K25" s="83"/>
      <c r="L25" s="83"/>
      <c r="M25" s="83"/>
      <c r="N25" s="83"/>
      <c r="O25" s="83"/>
    </row>
    <row r="26" spans="1:15" ht="20.25">
      <c r="A26" s="100"/>
      <c r="B26" s="100"/>
      <c r="C26" s="102"/>
      <c r="D26" s="102"/>
      <c r="E26" s="83"/>
      <c r="F26" s="83"/>
      <c r="G26" s="83"/>
      <c r="H26" s="83"/>
      <c r="I26" s="83"/>
      <c r="J26" s="83"/>
      <c r="K26" s="83"/>
      <c r="L26" s="83"/>
      <c r="M26" s="83"/>
      <c r="N26" s="83"/>
      <c r="O26" s="83"/>
    </row>
    <row r="27" spans="1:15" ht="20.25">
      <c r="A27" s="100"/>
      <c r="B27" s="100"/>
      <c r="C27" s="102"/>
      <c r="D27" s="102"/>
      <c r="E27" s="83"/>
      <c r="F27" s="83"/>
      <c r="G27" s="83"/>
      <c r="H27" s="83"/>
      <c r="I27" s="83"/>
      <c r="J27" s="83"/>
      <c r="K27" s="83"/>
      <c r="L27" s="83"/>
      <c r="M27" s="83"/>
      <c r="N27" s="83"/>
      <c r="O27" s="83"/>
    </row>
    <row r="28" spans="1:15" ht="20.25">
      <c r="A28" s="100"/>
      <c r="B28" s="100"/>
      <c r="C28" s="102"/>
      <c r="D28" s="102"/>
      <c r="E28" s="83"/>
      <c r="F28" s="83"/>
      <c r="G28" s="83"/>
      <c r="H28" s="83"/>
      <c r="I28" s="83"/>
      <c r="J28" s="83"/>
      <c r="K28" s="83"/>
      <c r="L28" s="83"/>
      <c r="M28" s="83"/>
      <c r="N28" s="83"/>
      <c r="O28" s="83"/>
    </row>
    <row r="29" spans="1:15" ht="20.25">
      <c r="A29" s="100"/>
      <c r="B29" s="100"/>
      <c r="C29" s="102"/>
      <c r="D29" s="102"/>
      <c r="E29" s="83"/>
      <c r="F29" s="83"/>
      <c r="G29" s="83"/>
      <c r="H29" s="83"/>
      <c r="I29" s="83"/>
      <c r="J29" s="83"/>
      <c r="K29" s="83"/>
      <c r="L29" s="83"/>
      <c r="M29" s="83"/>
      <c r="N29" s="83"/>
      <c r="O29" s="83"/>
    </row>
    <row r="30" spans="1:15" ht="20.25">
      <c r="A30" s="100"/>
      <c r="B30" s="100"/>
      <c r="C30" s="102"/>
      <c r="D30" s="102"/>
      <c r="E30" s="83"/>
      <c r="F30" s="83"/>
      <c r="G30" s="83"/>
      <c r="H30" s="83"/>
      <c r="I30" s="83"/>
      <c r="J30" s="83"/>
      <c r="K30" s="83"/>
      <c r="L30" s="83"/>
      <c r="M30" s="83"/>
      <c r="N30" s="83"/>
      <c r="O30" s="83"/>
    </row>
    <row r="31" spans="1:15" ht="20.25">
      <c r="A31" s="100"/>
      <c r="B31" s="100"/>
      <c r="C31" s="102"/>
      <c r="D31" s="102"/>
      <c r="E31" s="83"/>
      <c r="F31" s="83"/>
      <c r="G31" s="83"/>
      <c r="H31" s="83"/>
      <c r="I31" s="83"/>
      <c r="J31" s="83"/>
      <c r="K31" s="83"/>
      <c r="L31" s="83"/>
      <c r="M31" s="83"/>
      <c r="N31" s="83"/>
      <c r="O31" s="83"/>
    </row>
    <row r="32" spans="1:15" ht="20.25">
      <c r="A32" s="100"/>
      <c r="B32" s="100"/>
      <c r="C32" s="102"/>
      <c r="D32" s="102"/>
      <c r="E32" s="83"/>
      <c r="F32" s="83"/>
      <c r="G32" s="83"/>
      <c r="H32" s="83"/>
      <c r="I32" s="83"/>
      <c r="J32" s="83"/>
      <c r="K32" s="83"/>
      <c r="L32" s="83"/>
      <c r="M32" s="83"/>
      <c r="N32" s="83"/>
      <c r="O32" s="83"/>
    </row>
    <row r="33" spans="1:15" ht="20.25">
      <c r="A33" s="100"/>
      <c r="B33" s="100"/>
      <c r="C33" s="102"/>
      <c r="D33" s="102"/>
      <c r="E33" s="83"/>
      <c r="F33" s="83"/>
      <c r="G33" s="83"/>
      <c r="H33" s="83"/>
      <c r="I33" s="83"/>
      <c r="J33" s="83"/>
      <c r="K33" s="83"/>
      <c r="L33" s="83"/>
      <c r="M33" s="83"/>
      <c r="N33" s="83"/>
      <c r="O33" s="83"/>
    </row>
    <row r="34" spans="1:15" ht="20.25">
      <c r="A34" s="100"/>
      <c r="B34" s="100"/>
      <c r="C34" s="102"/>
      <c r="D34" s="102"/>
      <c r="E34" s="83"/>
      <c r="F34" s="83"/>
      <c r="G34" s="83"/>
      <c r="H34" s="83"/>
      <c r="I34" s="83"/>
      <c r="J34" s="83"/>
      <c r="K34" s="83"/>
      <c r="L34" s="83"/>
      <c r="M34" s="83"/>
      <c r="N34" s="83"/>
      <c r="O34" s="83"/>
    </row>
    <row r="35" spans="1:15" ht="20.25">
      <c r="A35" s="100"/>
      <c r="B35" s="100"/>
      <c r="C35" s="102"/>
      <c r="D35" s="102"/>
      <c r="E35" s="83"/>
      <c r="F35" s="83"/>
      <c r="G35" s="83"/>
      <c r="H35" s="83"/>
      <c r="I35" s="83"/>
      <c r="J35" s="83"/>
      <c r="K35" s="83"/>
      <c r="L35" s="83"/>
      <c r="M35" s="83"/>
      <c r="N35" s="83"/>
      <c r="O35" s="83"/>
    </row>
    <row r="36" spans="1:15" ht="20.25">
      <c r="A36" s="100"/>
      <c r="B36" s="100"/>
      <c r="C36" s="102"/>
      <c r="D36" s="102"/>
      <c r="E36" s="83"/>
      <c r="F36" s="83"/>
      <c r="G36" s="83"/>
      <c r="H36" s="83"/>
      <c r="I36" s="83"/>
      <c r="J36" s="83"/>
      <c r="K36" s="83"/>
      <c r="L36" s="83"/>
      <c r="M36" s="83"/>
      <c r="N36" s="83"/>
      <c r="O36" s="83"/>
    </row>
    <row r="37" spans="1:15" ht="20.25">
      <c r="A37" s="100"/>
      <c r="B37" s="100"/>
      <c r="C37" s="102"/>
      <c r="D37" s="102"/>
      <c r="E37" s="83"/>
      <c r="F37" s="83"/>
      <c r="G37" s="83"/>
      <c r="H37" s="83"/>
      <c r="I37" s="83"/>
      <c r="J37" s="83"/>
      <c r="K37" s="83"/>
      <c r="L37" s="83"/>
      <c r="M37" s="83"/>
      <c r="N37" s="83"/>
      <c r="O37" s="83"/>
    </row>
    <row r="38" spans="1:15" ht="20.25">
      <c r="A38" s="100"/>
      <c r="B38" s="100"/>
      <c r="C38" s="102"/>
      <c r="D38" s="102"/>
      <c r="E38" s="83"/>
      <c r="F38" s="83"/>
      <c r="G38" s="83"/>
      <c r="H38" s="83"/>
      <c r="I38" s="83"/>
      <c r="J38" s="83"/>
      <c r="K38" s="83"/>
      <c r="L38" s="83"/>
      <c r="M38" s="83"/>
      <c r="N38" s="83"/>
      <c r="O38" s="83"/>
    </row>
    <row r="39" spans="1:15" ht="20.25">
      <c r="A39" s="100"/>
      <c r="B39" s="100"/>
      <c r="C39" s="102"/>
      <c r="D39" s="102"/>
      <c r="E39" s="83"/>
      <c r="F39" s="83"/>
      <c r="G39" s="83"/>
      <c r="H39" s="83"/>
      <c r="I39" s="83"/>
      <c r="J39" s="83"/>
      <c r="K39" s="83"/>
      <c r="L39" s="83"/>
      <c r="M39" s="83"/>
      <c r="N39" s="83"/>
      <c r="O39" s="83"/>
    </row>
    <row r="40" spans="1:15" ht="20.25">
      <c r="A40" s="100"/>
      <c r="B40" s="100"/>
      <c r="C40" s="102"/>
      <c r="D40" s="102"/>
      <c r="E40" s="83"/>
      <c r="F40" s="83"/>
      <c r="G40" s="83"/>
      <c r="H40" s="83"/>
      <c r="I40" s="83"/>
      <c r="J40" s="83"/>
      <c r="K40" s="83"/>
      <c r="L40" s="83"/>
      <c r="M40" s="83"/>
      <c r="N40" s="83"/>
      <c r="O40" s="83"/>
    </row>
    <row r="41" spans="1:15" ht="20.25">
      <c r="A41" s="100"/>
      <c r="B41" s="100"/>
      <c r="C41" s="102"/>
      <c r="D41" s="102"/>
      <c r="E41" s="83"/>
      <c r="F41" s="83"/>
      <c r="G41" s="83"/>
      <c r="H41" s="83"/>
      <c r="I41" s="83"/>
      <c r="J41" s="83"/>
      <c r="K41" s="83"/>
      <c r="L41" s="83"/>
      <c r="M41" s="83"/>
      <c r="N41" s="83"/>
      <c r="O41" s="83"/>
    </row>
    <row r="42" spans="1:15" ht="20.25">
      <c r="A42" s="100"/>
      <c r="B42" s="100"/>
      <c r="C42" s="102"/>
      <c r="D42" s="102"/>
      <c r="E42" s="83"/>
      <c r="F42" s="83"/>
      <c r="G42" s="83"/>
      <c r="H42" s="83"/>
      <c r="I42" s="83"/>
      <c r="J42" s="83"/>
      <c r="K42" s="83"/>
      <c r="L42" s="83"/>
      <c r="M42" s="83"/>
      <c r="N42" s="83"/>
      <c r="O42" s="83"/>
    </row>
    <row r="43" spans="1:15" ht="20.25">
      <c r="A43" s="100"/>
      <c r="B43" s="100"/>
      <c r="C43" s="102"/>
      <c r="D43" s="102"/>
      <c r="E43" s="83"/>
      <c r="F43" s="83"/>
      <c r="G43" s="83"/>
      <c r="H43" s="83"/>
      <c r="I43" s="83"/>
      <c r="J43" s="83"/>
      <c r="K43" s="83"/>
      <c r="L43" s="83"/>
      <c r="M43" s="83"/>
      <c r="N43" s="83"/>
      <c r="O43" s="83"/>
    </row>
    <row r="44" spans="1:15" ht="20.25">
      <c r="A44" s="100"/>
      <c r="B44" s="100"/>
      <c r="C44" s="102"/>
      <c r="D44" s="102"/>
      <c r="E44" s="83"/>
      <c r="F44" s="83"/>
      <c r="G44" s="83"/>
      <c r="H44" s="83"/>
      <c r="I44" s="83"/>
      <c r="J44" s="83"/>
      <c r="K44" s="83"/>
      <c r="L44" s="83"/>
      <c r="M44" s="83"/>
      <c r="N44" s="83"/>
      <c r="O44" s="83"/>
    </row>
    <row r="45" spans="1:15" ht="20.25">
      <c r="A45" s="100"/>
      <c r="B45" s="100"/>
      <c r="C45" s="102"/>
      <c r="D45" s="102"/>
      <c r="E45" s="83"/>
      <c r="F45" s="83"/>
      <c r="G45" s="83"/>
      <c r="H45" s="83"/>
      <c r="I45" s="83"/>
      <c r="J45" s="83"/>
      <c r="K45" s="83"/>
      <c r="L45" s="83"/>
      <c r="M45" s="83"/>
      <c r="N45" s="83"/>
      <c r="O45" s="83"/>
    </row>
    <row r="46" spans="1:15" ht="20.25">
      <c r="A46" s="100"/>
      <c r="B46" s="100"/>
      <c r="C46" s="102"/>
      <c r="D46" s="102"/>
      <c r="E46" s="83"/>
      <c r="F46" s="83"/>
      <c r="G46" s="83"/>
      <c r="H46" s="83"/>
      <c r="I46" s="83"/>
      <c r="J46" s="83"/>
      <c r="K46" s="83"/>
      <c r="L46" s="83"/>
      <c r="M46" s="83"/>
      <c r="N46" s="83"/>
      <c r="O46" s="83"/>
    </row>
    <row r="47" spans="1:15" ht="20.25">
      <c r="A47" s="100"/>
      <c r="B47" s="100"/>
      <c r="C47" s="102"/>
      <c r="D47" s="102"/>
      <c r="E47" s="83"/>
      <c r="F47" s="83"/>
      <c r="G47" s="83"/>
      <c r="H47" s="83"/>
      <c r="I47" s="83"/>
      <c r="J47" s="83"/>
      <c r="K47" s="83"/>
      <c r="L47" s="83"/>
      <c r="M47" s="83"/>
      <c r="N47" s="83"/>
      <c r="O47" s="83"/>
    </row>
    <row r="48" spans="1:15" ht="20.25">
      <c r="A48" s="100"/>
      <c r="B48" s="100"/>
      <c r="C48" s="102"/>
      <c r="D48" s="102"/>
      <c r="E48" s="83"/>
      <c r="F48" s="83"/>
      <c r="G48" s="83"/>
      <c r="H48" s="83"/>
      <c r="I48" s="83"/>
      <c r="J48" s="83"/>
      <c r="K48" s="83"/>
      <c r="L48" s="83"/>
      <c r="M48" s="83"/>
      <c r="N48" s="83"/>
      <c r="O48" s="83"/>
    </row>
    <row r="49" spans="1:15" ht="20.25">
      <c r="A49" s="100"/>
      <c r="B49" s="100"/>
      <c r="C49" s="102"/>
      <c r="D49" s="102"/>
      <c r="E49" s="83"/>
      <c r="F49" s="83"/>
      <c r="G49" s="83"/>
      <c r="H49" s="83"/>
      <c r="I49" s="83"/>
      <c r="J49" s="83"/>
      <c r="K49" s="83"/>
      <c r="L49" s="83"/>
      <c r="M49" s="83"/>
      <c r="N49" s="83"/>
      <c r="O49" s="83"/>
    </row>
    <row r="50" spans="1:15" ht="20.25">
      <c r="A50" s="100"/>
      <c r="B50" s="100"/>
      <c r="C50" s="102"/>
      <c r="D50" s="102"/>
      <c r="E50" s="83"/>
      <c r="F50" s="83"/>
      <c r="G50" s="83"/>
      <c r="H50" s="83"/>
      <c r="I50" s="83"/>
      <c r="J50" s="83"/>
      <c r="K50" s="83"/>
      <c r="L50" s="83"/>
      <c r="M50" s="83"/>
      <c r="N50" s="83"/>
      <c r="O50" s="83"/>
    </row>
    <row r="51" spans="1:15" ht="20.25">
      <c r="A51" s="100"/>
      <c r="B51" s="100"/>
      <c r="C51" s="102"/>
      <c r="D51" s="102"/>
      <c r="E51" s="83"/>
      <c r="F51" s="83"/>
      <c r="G51" s="83"/>
      <c r="H51" s="83"/>
      <c r="I51" s="83"/>
      <c r="J51" s="83"/>
      <c r="K51" s="83"/>
      <c r="L51" s="83"/>
      <c r="M51" s="83"/>
      <c r="N51" s="83"/>
      <c r="O51" s="83"/>
    </row>
    <row r="52" spans="1:15" ht="20.25">
      <c r="A52" s="100"/>
      <c r="B52" s="23"/>
      <c r="C52" s="34"/>
      <c r="D52" s="34"/>
    </row>
    <row r="53" spans="1:15" ht="20.25">
      <c r="A53" s="100"/>
      <c r="B53" s="23"/>
      <c r="C53" s="34"/>
      <c r="D53" s="34"/>
    </row>
    <row r="54" spans="1:15" ht="20.25">
      <c r="A54" s="100"/>
      <c r="B54" s="23"/>
      <c r="C54" s="34"/>
      <c r="D54" s="34"/>
    </row>
    <row r="55" spans="1:15" ht="20.25">
      <c r="A55" s="100"/>
      <c r="B55" s="23"/>
      <c r="C55" s="34"/>
      <c r="D55" s="34"/>
    </row>
    <row r="56" spans="1:15" ht="20.25">
      <c r="A56" s="100"/>
      <c r="B56" s="23"/>
      <c r="C56" s="34"/>
      <c r="D56" s="34"/>
    </row>
    <row r="57" spans="1:15" ht="20.25">
      <c r="A57" s="100"/>
      <c r="B57" s="23"/>
      <c r="C57" s="34"/>
      <c r="D57" s="34"/>
    </row>
    <row r="58" spans="1:15" ht="20.25">
      <c r="A58" s="100"/>
      <c r="B58" s="23"/>
      <c r="C58" s="34"/>
      <c r="D58" s="34"/>
    </row>
    <row r="59" spans="1:15" ht="20.25">
      <c r="A59" s="100"/>
      <c r="B59" s="23"/>
      <c r="C59" s="34"/>
      <c r="D59" s="34"/>
    </row>
    <row r="60" spans="1:15" ht="20.25">
      <c r="A60" s="100"/>
      <c r="B60" s="23"/>
      <c r="C60" s="34"/>
      <c r="D60" s="34"/>
    </row>
    <row r="61" spans="1:15" ht="20.25">
      <c r="A61" s="100"/>
      <c r="B61" s="23"/>
      <c r="C61" s="34"/>
      <c r="D61" s="34"/>
    </row>
    <row r="62" spans="1:15" ht="20.25">
      <c r="A62" s="100"/>
      <c r="B62" s="23"/>
      <c r="C62" s="34"/>
      <c r="D62" s="34"/>
    </row>
    <row r="63" spans="1:15" ht="20.25">
      <c r="A63" s="100"/>
      <c r="B63" s="23"/>
      <c r="C63" s="34"/>
      <c r="D63" s="34"/>
    </row>
    <row r="64" spans="1:15" ht="20.25">
      <c r="A64" s="100"/>
      <c r="B64" s="23"/>
      <c r="C64" s="34"/>
      <c r="D64" s="34"/>
    </row>
    <row r="65" spans="1:4" ht="20.25">
      <c r="A65" s="100"/>
      <c r="B65" s="23"/>
      <c r="C65" s="34"/>
      <c r="D65" s="34"/>
    </row>
    <row r="66" spans="1:4" ht="20.25">
      <c r="A66" s="100"/>
      <c r="B66" s="23"/>
      <c r="C66" s="34"/>
      <c r="D66" s="34"/>
    </row>
    <row r="67" spans="1:4" ht="20.25">
      <c r="A67" s="100"/>
      <c r="B67" s="23"/>
      <c r="C67" s="34"/>
      <c r="D67" s="34"/>
    </row>
    <row r="68" spans="1:4" ht="20.25">
      <c r="A68" s="100"/>
      <c r="B68" s="23"/>
      <c r="C68" s="34"/>
      <c r="D68" s="34"/>
    </row>
    <row r="69" spans="1:4" ht="20.25">
      <c r="A69" s="100"/>
      <c r="B69" s="23"/>
      <c r="C69" s="34"/>
      <c r="D69" s="34"/>
    </row>
    <row r="70" spans="1:4" ht="20.25">
      <c r="A70" s="100"/>
      <c r="B70" s="23"/>
      <c r="C70" s="34"/>
      <c r="D70" s="34"/>
    </row>
    <row r="71" spans="1:4" ht="20.25">
      <c r="A71" s="100"/>
      <c r="B71" s="23"/>
      <c r="C71" s="34"/>
      <c r="D71" s="34"/>
    </row>
    <row r="72" spans="1:4" ht="20.25">
      <c r="A72" s="100"/>
      <c r="B72" s="23"/>
      <c r="C72" s="34"/>
      <c r="D72" s="34"/>
    </row>
    <row r="73" spans="1:4" ht="20.25">
      <c r="A73" s="100"/>
      <c r="B73" s="23"/>
      <c r="C73" s="34"/>
      <c r="D73" s="34"/>
    </row>
    <row r="74" spans="1:4" ht="20.25">
      <c r="A74" s="100"/>
      <c r="B74" s="23"/>
      <c r="C74" s="34"/>
      <c r="D74" s="34"/>
    </row>
    <row r="75" spans="1:4" ht="20.25">
      <c r="A75" s="100"/>
      <c r="B75" s="23"/>
      <c r="C75" s="34"/>
      <c r="D75" s="34"/>
    </row>
    <row r="76" spans="1:4" ht="20.25">
      <c r="A76" s="100"/>
      <c r="B76" s="23"/>
      <c r="C76" s="34"/>
      <c r="D76" s="34"/>
    </row>
    <row r="77" spans="1:4" ht="20.25">
      <c r="A77" s="100"/>
      <c r="B77" s="23"/>
      <c r="C77" s="34"/>
      <c r="D77" s="34"/>
    </row>
    <row r="78" spans="1:4" ht="20.25">
      <c r="A78" s="100"/>
      <c r="B78" s="23"/>
      <c r="C78" s="34"/>
      <c r="D78" s="34"/>
    </row>
    <row r="79" spans="1:4" ht="20.25">
      <c r="A79" s="100"/>
      <c r="B79" s="23"/>
      <c r="C79" s="34"/>
      <c r="D79" s="34"/>
    </row>
    <row r="80" spans="1:4" ht="20.25">
      <c r="A80" s="100"/>
      <c r="B80" s="23"/>
      <c r="C80" s="34"/>
      <c r="D80" s="34"/>
    </row>
    <row r="81" spans="1:4" ht="20.25">
      <c r="A81" s="100"/>
      <c r="B81" s="23"/>
      <c r="C81" s="34"/>
      <c r="D81" s="34"/>
    </row>
    <row r="82" spans="1:4" ht="20.25">
      <c r="A82" s="100"/>
      <c r="B82" s="23"/>
      <c r="C82" s="34"/>
      <c r="D82" s="34"/>
    </row>
    <row r="83" spans="1:4" ht="20.25">
      <c r="A83" s="100"/>
      <c r="B83" s="23"/>
      <c r="C83" s="34"/>
      <c r="D83" s="34"/>
    </row>
    <row r="84" spans="1:4" ht="20.25">
      <c r="A84" s="100"/>
      <c r="B84" s="23"/>
      <c r="C84" s="34"/>
      <c r="D84" s="34"/>
    </row>
    <row r="85" spans="1:4" ht="20.25">
      <c r="A85" s="100"/>
      <c r="B85" s="23"/>
      <c r="C85" s="34"/>
      <c r="D85" s="34"/>
    </row>
    <row r="86" spans="1:4" ht="20.25">
      <c r="A86" s="100"/>
      <c r="B86" s="23"/>
      <c r="C86" s="34"/>
      <c r="D86" s="34"/>
    </row>
    <row r="87" spans="1:4" ht="20.25">
      <c r="A87" s="100"/>
      <c r="B87" s="23"/>
      <c r="C87" s="34"/>
      <c r="D87" s="34"/>
    </row>
    <row r="88" spans="1:4" ht="20.25">
      <c r="A88" s="100"/>
      <c r="B88" s="23"/>
      <c r="C88" s="34"/>
      <c r="D88" s="34"/>
    </row>
    <row r="89" spans="1:4" ht="20.25">
      <c r="A89" s="100"/>
      <c r="B89" s="23"/>
      <c r="C89" s="34"/>
      <c r="D89" s="34"/>
    </row>
    <row r="90" spans="1:4" ht="20.25">
      <c r="A90" s="100"/>
      <c r="B90" s="23"/>
      <c r="C90" s="34"/>
      <c r="D90" s="34"/>
    </row>
    <row r="91" spans="1:4" ht="20.25">
      <c r="A91" s="100"/>
      <c r="B91" s="23"/>
      <c r="C91" s="34"/>
      <c r="D91" s="34"/>
    </row>
    <row r="92" spans="1:4" ht="20.25">
      <c r="A92" s="100"/>
      <c r="B92" s="23"/>
      <c r="C92" s="34"/>
      <c r="D92" s="34"/>
    </row>
    <row r="93" spans="1:4" ht="20.25">
      <c r="A93" s="100"/>
      <c r="B93" s="23"/>
      <c r="C93" s="34"/>
      <c r="D93" s="34"/>
    </row>
    <row r="94" spans="1:4" ht="20.25">
      <c r="A94" s="100"/>
      <c r="B94" s="23"/>
      <c r="C94" s="34"/>
      <c r="D94" s="34"/>
    </row>
    <row r="95" spans="1:4" ht="20.25">
      <c r="A95" s="100"/>
      <c r="B95" s="23"/>
      <c r="C95" s="34"/>
      <c r="D95" s="34"/>
    </row>
    <row r="96" spans="1:4" ht="20.25">
      <c r="A96" s="100"/>
      <c r="B96" s="23"/>
      <c r="C96" s="34"/>
      <c r="D96" s="34"/>
    </row>
    <row r="97" spans="1:4" ht="20.25">
      <c r="A97" s="100"/>
      <c r="B97" s="23"/>
      <c r="C97" s="34"/>
      <c r="D97" s="34"/>
    </row>
    <row r="98" spans="1:4" ht="20.25">
      <c r="A98" s="100"/>
      <c r="B98" s="23"/>
      <c r="C98" s="34"/>
      <c r="D98" s="34"/>
    </row>
    <row r="99" spans="1:4" ht="20.25">
      <c r="A99" s="100"/>
      <c r="B99" s="23"/>
      <c r="C99" s="34"/>
      <c r="D99" s="34"/>
    </row>
    <row r="100" spans="1:4" ht="20.25">
      <c r="A100" s="100"/>
      <c r="B100" s="23"/>
      <c r="C100" s="34"/>
      <c r="D100" s="34"/>
    </row>
    <row r="101" spans="1:4" ht="20.25">
      <c r="A101" s="100"/>
      <c r="B101" s="23"/>
      <c r="C101" s="34"/>
      <c r="D101" s="34"/>
    </row>
    <row r="102" spans="1:4" ht="20.25">
      <c r="A102" s="100"/>
      <c r="B102" s="23"/>
      <c r="C102" s="34"/>
      <c r="D102" s="34"/>
    </row>
    <row r="103" spans="1:4" ht="20.25">
      <c r="A103" s="100"/>
      <c r="B103" s="23"/>
      <c r="C103" s="34"/>
      <c r="D103" s="34"/>
    </row>
    <row r="104" spans="1:4" ht="20.25">
      <c r="A104" s="100"/>
      <c r="B104" s="23"/>
      <c r="C104" s="34"/>
      <c r="D104" s="34"/>
    </row>
    <row r="105" spans="1:4" ht="20.25">
      <c r="A105" s="100"/>
      <c r="B105" s="23"/>
      <c r="C105" s="34"/>
      <c r="D105" s="34"/>
    </row>
    <row r="106" spans="1:4" ht="20.25">
      <c r="A106" s="100"/>
      <c r="B106" s="23"/>
      <c r="C106" s="34"/>
      <c r="D106" s="34"/>
    </row>
    <row r="107" spans="1:4" ht="20.25">
      <c r="A107" s="100"/>
      <c r="B107" s="23"/>
      <c r="C107" s="34"/>
      <c r="D107" s="34"/>
    </row>
    <row r="108" spans="1:4" ht="20.25">
      <c r="A108" s="100"/>
      <c r="B108" s="23"/>
      <c r="C108" s="34"/>
      <c r="D108" s="34"/>
    </row>
    <row r="109" spans="1:4" ht="20.25">
      <c r="A109" s="100"/>
      <c r="B109" s="23"/>
      <c r="C109" s="34"/>
      <c r="D109" s="34"/>
    </row>
    <row r="110" spans="1:4" ht="20.25">
      <c r="A110" s="100"/>
      <c r="B110" s="23"/>
      <c r="C110" s="34"/>
      <c r="D110" s="34"/>
    </row>
    <row r="111" spans="1:4" ht="20.25">
      <c r="A111" s="100"/>
      <c r="B111" s="23"/>
      <c r="C111" s="34"/>
      <c r="D111" s="34"/>
    </row>
    <row r="112" spans="1:4" ht="20.25">
      <c r="A112" s="100"/>
      <c r="B112" s="23"/>
      <c r="C112" s="34"/>
      <c r="D112" s="34"/>
    </row>
    <row r="113" spans="1:4" ht="20.25">
      <c r="A113" s="100"/>
      <c r="B113" s="23"/>
      <c r="C113" s="34"/>
      <c r="D113" s="34"/>
    </row>
    <row r="114" spans="1:4" ht="20.25">
      <c r="A114" s="100"/>
      <c r="B114" s="23"/>
      <c r="C114" s="34"/>
      <c r="D114" s="34"/>
    </row>
    <row r="115" spans="1:4" ht="20.25">
      <c r="A115" s="100"/>
      <c r="B115" s="23"/>
      <c r="C115" s="34"/>
      <c r="D115" s="34"/>
    </row>
    <row r="116" spans="1:4" ht="20.25">
      <c r="A116" s="100"/>
      <c r="B116" s="23"/>
      <c r="C116" s="34"/>
      <c r="D116" s="34"/>
    </row>
    <row r="117" spans="1:4" ht="20.25">
      <c r="A117" s="100"/>
      <c r="B117" s="23"/>
      <c r="C117" s="34"/>
      <c r="D117" s="34"/>
    </row>
    <row r="118" spans="1:4" ht="20.25">
      <c r="A118" s="100"/>
      <c r="B118" s="23"/>
      <c r="C118" s="34"/>
      <c r="D118" s="34"/>
    </row>
    <row r="119" spans="1:4" ht="20.25">
      <c r="A119" s="100"/>
      <c r="B119" s="23"/>
      <c r="C119" s="34"/>
      <c r="D119" s="34"/>
    </row>
    <row r="120" spans="1:4" ht="20.25">
      <c r="A120" s="100"/>
      <c r="B120" s="23"/>
      <c r="C120" s="34"/>
      <c r="D120" s="34"/>
    </row>
    <row r="121" spans="1:4" ht="20.25">
      <c r="A121" s="100"/>
      <c r="B121" s="23"/>
      <c r="C121" s="34"/>
      <c r="D121" s="34"/>
    </row>
    <row r="122" spans="1:4" ht="20.25">
      <c r="A122" s="100"/>
      <c r="B122" s="23"/>
      <c r="C122" s="34"/>
      <c r="D122" s="34"/>
    </row>
    <row r="123" spans="1:4" ht="20.25">
      <c r="A123" s="100"/>
      <c r="B123" s="23"/>
      <c r="C123" s="34"/>
      <c r="D123" s="34"/>
    </row>
    <row r="124" spans="1:4" ht="20.25">
      <c r="A124" s="100"/>
      <c r="B124" s="23"/>
      <c r="C124" s="34"/>
      <c r="D124" s="34"/>
    </row>
    <row r="125" spans="1:4" ht="20.25">
      <c r="A125" s="100"/>
      <c r="B125" s="23"/>
      <c r="C125" s="34"/>
      <c r="D125" s="34"/>
    </row>
    <row r="126" spans="1:4" ht="20.25">
      <c r="A126" s="100"/>
      <c r="B126" s="23"/>
      <c r="C126" s="34"/>
      <c r="D126" s="34"/>
    </row>
    <row r="127" spans="1:4" ht="20.25">
      <c r="A127" s="100"/>
      <c r="B127" s="23"/>
      <c r="C127" s="34"/>
      <c r="D127" s="34"/>
    </row>
    <row r="128" spans="1:4" ht="20.25">
      <c r="A128" s="100"/>
      <c r="B128" s="23"/>
      <c r="C128" s="34"/>
      <c r="D128" s="34"/>
    </row>
    <row r="129" spans="1:4" ht="20.25">
      <c r="A129" s="100"/>
      <c r="B129" s="23"/>
      <c r="C129" s="34"/>
      <c r="D129" s="34"/>
    </row>
    <row r="130" spans="1:4" ht="20.25">
      <c r="A130" s="100"/>
      <c r="B130" s="23"/>
      <c r="C130" s="34"/>
      <c r="D130" s="34"/>
    </row>
    <row r="131" spans="1:4" ht="20.25">
      <c r="A131" s="100"/>
      <c r="B131" s="23"/>
      <c r="C131" s="34"/>
      <c r="D131" s="34"/>
    </row>
    <row r="132" spans="1:4" ht="20.25">
      <c r="A132" s="100"/>
      <c r="B132" s="23"/>
      <c r="C132" s="34"/>
      <c r="D132" s="34"/>
    </row>
    <row r="133" spans="1:4" ht="20.25">
      <c r="A133" s="100"/>
      <c r="B133" s="23"/>
      <c r="C133" s="34"/>
      <c r="D133" s="34"/>
    </row>
    <row r="134" spans="1:4" ht="20.25">
      <c r="A134" s="100"/>
      <c r="B134" s="23"/>
      <c r="C134" s="34"/>
      <c r="D134" s="34"/>
    </row>
    <row r="135" spans="1:4" ht="20.25">
      <c r="A135" s="100"/>
      <c r="B135" s="23"/>
      <c r="C135" s="34"/>
      <c r="D135" s="34"/>
    </row>
    <row r="136" spans="1:4" ht="20.25">
      <c r="A136" s="100"/>
      <c r="B136" s="23"/>
      <c r="C136" s="34"/>
      <c r="D136" s="34"/>
    </row>
    <row r="137" spans="1:4" ht="20.25">
      <c r="A137" s="100"/>
      <c r="B137" s="23"/>
      <c r="C137" s="34"/>
      <c r="D137" s="34"/>
    </row>
    <row r="138" spans="1:4" ht="20.25">
      <c r="A138" s="100"/>
      <c r="B138" s="23"/>
      <c r="C138" s="34"/>
      <c r="D138" s="34"/>
    </row>
    <row r="139" spans="1:4" ht="20.25">
      <c r="A139" s="100"/>
      <c r="B139" s="23"/>
      <c r="C139" s="34"/>
      <c r="D139" s="34"/>
    </row>
    <row r="140" spans="1:4" ht="20.25">
      <c r="A140" s="100"/>
      <c r="B140" s="23"/>
      <c r="C140" s="34"/>
      <c r="D140" s="34"/>
    </row>
    <row r="141" spans="1:4" ht="20.25">
      <c r="A141" s="100"/>
      <c r="B141" s="23"/>
      <c r="C141" s="34"/>
      <c r="D141" s="34"/>
    </row>
    <row r="142" spans="1:4" ht="20.25">
      <c r="A142" s="100"/>
      <c r="B142" s="23"/>
      <c r="C142" s="34"/>
      <c r="D142" s="34"/>
    </row>
    <row r="143" spans="1:4" ht="20.25">
      <c r="A143" s="100"/>
      <c r="B143" s="23"/>
      <c r="C143" s="34"/>
      <c r="D143" s="34"/>
    </row>
    <row r="144" spans="1:4" ht="20.25">
      <c r="A144" s="100"/>
      <c r="B144" s="23"/>
      <c r="C144" s="34"/>
      <c r="D144" s="34"/>
    </row>
    <row r="145" spans="1:4" ht="20.25">
      <c r="A145" s="100"/>
      <c r="B145" s="23"/>
      <c r="C145" s="34"/>
      <c r="D145" s="34"/>
    </row>
    <row r="146" spans="1:4" ht="20.25">
      <c r="A146" s="100"/>
      <c r="B146" s="23"/>
      <c r="C146" s="34"/>
      <c r="D146" s="34"/>
    </row>
    <row r="147" spans="1:4" ht="20.25">
      <c r="A147" s="100"/>
      <c r="B147" s="23"/>
      <c r="C147" s="34"/>
      <c r="D147" s="34"/>
    </row>
    <row r="148" spans="1:4" ht="20.25">
      <c r="A148" s="100"/>
      <c r="B148" s="23"/>
      <c r="C148" s="34"/>
      <c r="D148" s="34"/>
    </row>
    <row r="149" spans="1:4" ht="20.25">
      <c r="A149" s="100"/>
      <c r="B149" s="23"/>
      <c r="C149" s="34"/>
      <c r="D149" s="34"/>
    </row>
    <row r="150" spans="1:4" ht="20.25">
      <c r="A150" s="100"/>
      <c r="B150" s="23"/>
      <c r="C150" s="34"/>
      <c r="D150" s="34"/>
    </row>
    <row r="151" spans="1:4" ht="20.25">
      <c r="A151" s="100"/>
      <c r="B151" s="23"/>
      <c r="C151" s="34"/>
      <c r="D151" s="34"/>
    </row>
    <row r="152" spans="1:4" ht="20.25">
      <c r="A152" s="100"/>
      <c r="B152" s="23"/>
      <c r="C152" s="34"/>
      <c r="D152" s="34"/>
    </row>
    <row r="153" spans="1:4" ht="20.25">
      <c r="A153" s="100"/>
      <c r="B153" s="23"/>
      <c r="C153" s="34"/>
      <c r="D153" s="34"/>
    </row>
    <row r="154" spans="1:4" ht="20.25">
      <c r="A154" s="100"/>
      <c r="B154" s="23"/>
      <c r="C154" s="34"/>
      <c r="D154" s="34"/>
    </row>
    <row r="155" spans="1:4" ht="20.25">
      <c r="A155" s="100"/>
      <c r="B155" s="23"/>
      <c r="C155" s="34"/>
      <c r="D155" s="34"/>
    </row>
    <row r="156" spans="1:4" ht="20.25">
      <c r="A156" s="100"/>
      <c r="B156" s="23"/>
      <c r="C156" s="34"/>
      <c r="D156" s="34"/>
    </row>
    <row r="157" spans="1:4" ht="20.25">
      <c r="A157" s="100"/>
      <c r="B157" s="23"/>
      <c r="C157" s="34"/>
      <c r="D157" s="34"/>
    </row>
    <row r="158" spans="1:4" ht="20.25">
      <c r="A158" s="100"/>
      <c r="B158" s="23"/>
      <c r="C158" s="34"/>
      <c r="D158" s="34"/>
    </row>
    <row r="159" spans="1:4" ht="20.25">
      <c r="A159" s="100"/>
      <c r="B159" s="23"/>
      <c r="C159" s="34"/>
      <c r="D159" s="34"/>
    </row>
    <row r="160" spans="1:4" ht="20.25">
      <c r="A160" s="100"/>
      <c r="B160" s="23"/>
      <c r="C160" s="34"/>
      <c r="D160" s="34"/>
    </row>
    <row r="161" spans="1:4" ht="20.25">
      <c r="A161" s="100"/>
      <c r="B161" s="23"/>
      <c r="C161" s="34"/>
      <c r="D161" s="34"/>
    </row>
    <row r="162" spans="1:4" ht="20.25">
      <c r="A162" s="100"/>
      <c r="B162" s="23"/>
      <c r="C162" s="34"/>
      <c r="D162" s="34"/>
    </row>
    <row r="163" spans="1:4" ht="20.25">
      <c r="A163" s="100"/>
      <c r="B163" s="23"/>
      <c r="C163" s="34"/>
      <c r="D163" s="34"/>
    </row>
    <row r="164" spans="1:4" ht="20.25">
      <c r="A164" s="100"/>
      <c r="B164" s="23"/>
      <c r="C164" s="34"/>
      <c r="D164" s="34"/>
    </row>
    <row r="165" spans="1:4" ht="20.25">
      <c r="A165" s="100"/>
      <c r="B165" s="23"/>
      <c r="C165" s="34"/>
      <c r="D165" s="34"/>
    </row>
    <row r="166" spans="1:4" ht="20.25">
      <c r="A166" s="100"/>
      <c r="B166" s="23"/>
      <c r="C166" s="34"/>
      <c r="D166" s="34"/>
    </row>
    <row r="167" spans="1:4" ht="20.25">
      <c r="A167" s="100"/>
      <c r="B167" s="23"/>
      <c r="C167" s="34"/>
      <c r="D167" s="34"/>
    </row>
    <row r="168" spans="1:4" ht="20.25">
      <c r="A168" s="100"/>
      <c r="B168" s="23"/>
      <c r="C168" s="34"/>
      <c r="D168" s="34"/>
    </row>
    <row r="169" spans="1:4" ht="20.25">
      <c r="A169" s="100"/>
      <c r="B169" s="23"/>
      <c r="C169" s="34"/>
      <c r="D169" s="34"/>
    </row>
    <row r="170" spans="1:4" ht="20.25">
      <c r="A170" s="100"/>
      <c r="B170" s="23"/>
      <c r="C170" s="34"/>
      <c r="D170" s="34"/>
    </row>
    <row r="171" spans="1:4" ht="20.25">
      <c r="A171" s="100"/>
      <c r="B171" s="23"/>
      <c r="C171" s="34"/>
      <c r="D171" s="34"/>
    </row>
    <row r="172" spans="1:4" ht="20.25">
      <c r="A172" s="100"/>
      <c r="B172" s="23"/>
      <c r="C172" s="34"/>
      <c r="D172" s="34"/>
    </row>
    <row r="173" spans="1:4" ht="20.25">
      <c r="A173" s="100"/>
      <c r="B173" s="23"/>
      <c r="C173" s="34"/>
      <c r="D173" s="34"/>
    </row>
    <row r="174" spans="1:4" ht="20.25">
      <c r="A174" s="100"/>
      <c r="B174" s="23"/>
      <c r="C174" s="34"/>
      <c r="D174" s="34"/>
    </row>
    <row r="175" spans="1:4" ht="20.25">
      <c r="A175" s="100"/>
      <c r="B175" s="23"/>
      <c r="C175" s="34"/>
      <c r="D175" s="34"/>
    </row>
    <row r="176" spans="1:4" ht="20.25">
      <c r="A176" s="100"/>
      <c r="B176" s="23"/>
      <c r="C176" s="34"/>
      <c r="D176" s="34"/>
    </row>
    <row r="177" spans="1:4" ht="20.25">
      <c r="A177" s="100"/>
      <c r="B177" s="23"/>
      <c r="C177" s="34"/>
      <c r="D177" s="34"/>
    </row>
    <row r="178" spans="1:4" ht="20.25">
      <c r="A178" s="100"/>
      <c r="B178" s="23"/>
      <c r="C178" s="34"/>
      <c r="D178" s="34"/>
    </row>
    <row r="179" spans="1:4" ht="20.25">
      <c r="A179" s="100"/>
      <c r="B179" s="23"/>
      <c r="C179" s="34"/>
      <c r="D179" s="34"/>
    </row>
    <row r="180" spans="1:4" ht="20.25">
      <c r="A180" s="100"/>
      <c r="B180" s="23"/>
      <c r="C180" s="34"/>
      <c r="D180" s="34"/>
    </row>
    <row r="181" spans="1:4" ht="20.25">
      <c r="A181" s="100"/>
      <c r="B181" s="23"/>
      <c r="C181" s="34"/>
      <c r="D181" s="34"/>
    </row>
    <row r="182" spans="1:4" ht="20.25">
      <c r="A182" s="100"/>
      <c r="B182" s="23"/>
      <c r="C182" s="34"/>
      <c r="D182" s="34"/>
    </row>
    <row r="183" spans="1:4" ht="20.25">
      <c r="A183" s="100"/>
      <c r="B183" s="23"/>
      <c r="C183" s="34"/>
      <c r="D183" s="34"/>
    </row>
    <row r="184" spans="1:4" ht="20.25">
      <c r="A184" s="100"/>
      <c r="B184" s="23"/>
      <c r="C184" s="34"/>
      <c r="D184" s="34"/>
    </row>
    <row r="185" spans="1:4" ht="20.25">
      <c r="A185" s="100"/>
      <c r="B185" s="23"/>
      <c r="C185" s="34"/>
      <c r="D185" s="34"/>
    </row>
    <row r="186" spans="1:4" ht="20.25">
      <c r="A186" s="100"/>
      <c r="B186" s="23"/>
      <c r="C186" s="34"/>
      <c r="D186" s="34"/>
    </row>
    <row r="187" spans="1:4" ht="20.25">
      <c r="A187" s="100"/>
      <c r="B187" s="23"/>
      <c r="C187" s="34"/>
      <c r="D187" s="34"/>
    </row>
    <row r="188" spans="1:4" ht="20.25">
      <c r="A188" s="100"/>
      <c r="B188" s="23"/>
      <c r="C188" s="34"/>
      <c r="D188" s="34"/>
    </row>
    <row r="189" spans="1:4" ht="20.25">
      <c r="A189" s="100"/>
      <c r="B189" s="23"/>
      <c r="C189" s="34"/>
      <c r="D189" s="34"/>
    </row>
    <row r="190" spans="1:4" ht="20.25">
      <c r="A190" s="100"/>
      <c r="B190" s="23"/>
      <c r="C190" s="34"/>
      <c r="D190" s="34"/>
    </row>
    <row r="191" spans="1:4" ht="20.25">
      <c r="A191" s="100"/>
      <c r="B191" s="23"/>
      <c r="C191" s="34"/>
      <c r="D191" s="34"/>
    </row>
    <row r="192" spans="1:4" ht="20.25">
      <c r="A192" s="100"/>
      <c r="B192" s="23"/>
      <c r="C192" s="34"/>
      <c r="D192" s="34"/>
    </row>
    <row r="193" spans="1:4" ht="20.25">
      <c r="A193" s="100"/>
      <c r="B193" s="23"/>
      <c r="C193" s="34"/>
      <c r="D193" s="34"/>
    </row>
    <row r="194" spans="1:4" ht="20.25">
      <c r="A194" s="100"/>
      <c r="B194" s="23"/>
      <c r="C194" s="34"/>
      <c r="D194" s="34"/>
    </row>
    <row r="195" spans="1:4" ht="20.25">
      <c r="A195" s="100"/>
      <c r="B195" s="23"/>
      <c r="C195" s="34"/>
      <c r="D195" s="34"/>
    </row>
    <row r="196" spans="1:4" ht="20.25">
      <c r="A196" s="100"/>
      <c r="B196" s="23"/>
      <c r="C196" s="34"/>
      <c r="D196" s="34"/>
    </row>
    <row r="197" spans="1:4" ht="20.25">
      <c r="A197" s="100"/>
      <c r="B197" s="23"/>
      <c r="C197" s="34"/>
      <c r="D197" s="34"/>
    </row>
    <row r="198" spans="1:4" ht="20.25">
      <c r="A198" s="100"/>
      <c r="B198" s="23"/>
      <c r="C198" s="34"/>
      <c r="D198" s="34"/>
    </row>
    <row r="199" spans="1:4" ht="20.25">
      <c r="A199" s="100"/>
      <c r="B199" s="23"/>
      <c r="C199" s="34"/>
      <c r="D199" s="34"/>
    </row>
    <row r="200" spans="1:4" ht="20.25">
      <c r="A200" s="100"/>
      <c r="B200" s="23"/>
      <c r="C200" s="34"/>
      <c r="D200" s="34"/>
    </row>
    <row r="201" spans="1:4" ht="20.25">
      <c r="A201" s="100"/>
      <c r="B201" s="23"/>
      <c r="C201" s="34"/>
      <c r="D201" s="34"/>
    </row>
    <row r="202" spans="1:4" ht="20.25">
      <c r="A202" s="100"/>
      <c r="B202" s="23"/>
      <c r="C202" s="34"/>
      <c r="D202" s="34"/>
    </row>
    <row r="203" spans="1:4" ht="20.25">
      <c r="A203" s="100"/>
      <c r="B203" s="23"/>
      <c r="C203" s="34"/>
      <c r="D203" s="34"/>
    </row>
    <row r="204" spans="1:4" ht="20.25">
      <c r="A204" s="100"/>
      <c r="B204" s="23"/>
      <c r="C204" s="34"/>
      <c r="D204" s="34"/>
    </row>
    <row r="205" spans="1:4" ht="20.25">
      <c r="A205" s="100"/>
      <c r="B205" s="23"/>
      <c r="C205" s="34"/>
      <c r="D205" s="34"/>
    </row>
    <row r="206" spans="1:4" ht="20.25">
      <c r="A206" s="100"/>
      <c r="B206" s="23"/>
      <c r="C206" s="34"/>
      <c r="D206" s="34"/>
    </row>
    <row r="207" spans="1:4" ht="20.25">
      <c r="A207" s="100"/>
      <c r="B207" s="23"/>
      <c r="C207" s="34"/>
      <c r="D207" s="34"/>
    </row>
    <row r="208" spans="1:4">
      <c r="A208" s="83"/>
      <c r="B208" s="23"/>
      <c r="C208" s="23"/>
      <c r="D208" s="23"/>
    </row>
    <row r="209" spans="1:8" ht="20.25">
      <c r="A209" s="83"/>
      <c r="B209" s="30" t="s">
        <v>300</v>
      </c>
      <c r="C209" s="30" t="s">
        <v>301</v>
      </c>
      <c r="D209" s="33" t="s">
        <v>300</v>
      </c>
      <c r="E209" s="33" t="s">
        <v>301</v>
      </c>
    </row>
    <row r="210" spans="1:8" ht="21">
      <c r="A210" s="83"/>
      <c r="B210" s="31" t="s">
        <v>302</v>
      </c>
      <c r="C210" s="31" t="s">
        <v>303</v>
      </c>
      <c r="D210" t="s">
        <v>302</v>
      </c>
      <c r="F210" t="str">
        <f>IF(NOT(ISBLANK(D210)),D210,IF(NOT(ISBLANK(E210)),"     "&amp;E210,FALSE))</f>
        <v>Afectación Económica o presupuestal</v>
      </c>
      <c r="G210" t="s">
        <v>302</v>
      </c>
      <c r="H210" t="str">
        <f>IF(NOT(ISERROR(MATCH(G210,_xlfn.ANCHORARRAY(B221),0))),F223&amp;"Por favor no seleccionar los criterios de impacto",G210)</f>
        <v>❌Por favor no seleccionar los criterios de impacto</v>
      </c>
    </row>
    <row r="211" spans="1:8" ht="21">
      <c r="A211" s="83"/>
      <c r="B211" s="31" t="s">
        <v>302</v>
      </c>
      <c r="C211" s="31" t="s">
        <v>279</v>
      </c>
      <c r="E211" t="s">
        <v>303</v>
      </c>
      <c r="F211" t="str">
        <f t="shared" ref="F211:F221" si="0">IF(NOT(ISBLANK(D211)),D211,IF(NOT(ISBLANK(E211)),"     "&amp;E211,FALSE))</f>
        <v xml:space="preserve">     Afectación menor a 10 SMLMV .</v>
      </c>
    </row>
    <row r="212" spans="1:8" ht="21">
      <c r="A212" s="83"/>
      <c r="B212" s="31" t="s">
        <v>302</v>
      </c>
      <c r="C212" s="31" t="s">
        <v>282</v>
      </c>
      <c r="E212" t="s">
        <v>279</v>
      </c>
      <c r="F212" t="str">
        <f t="shared" si="0"/>
        <v xml:space="preserve">     Entre 10 y 50 SMLMV </v>
      </c>
    </row>
    <row r="213" spans="1:8" ht="21">
      <c r="A213" s="83"/>
      <c r="B213" s="31" t="s">
        <v>302</v>
      </c>
      <c r="C213" s="31" t="s">
        <v>286</v>
      </c>
      <c r="E213" t="s">
        <v>282</v>
      </c>
      <c r="F213" t="str">
        <f t="shared" si="0"/>
        <v xml:space="preserve">     Entre 50 y 100 SMLMV </v>
      </c>
    </row>
    <row r="214" spans="1:8" ht="21">
      <c r="A214" s="83"/>
      <c r="B214" s="31" t="s">
        <v>302</v>
      </c>
      <c r="C214" s="31" t="s">
        <v>290</v>
      </c>
      <c r="E214" t="s">
        <v>286</v>
      </c>
      <c r="F214" t="str">
        <f t="shared" si="0"/>
        <v xml:space="preserve">     Entre 100 y 500 SMLMV </v>
      </c>
    </row>
    <row r="215" spans="1:8" ht="21">
      <c r="A215" s="83"/>
      <c r="B215" s="31" t="s">
        <v>272</v>
      </c>
      <c r="C215" s="31" t="s">
        <v>276</v>
      </c>
      <c r="E215" t="s">
        <v>290</v>
      </c>
      <c r="F215" t="str">
        <f t="shared" si="0"/>
        <v xml:space="preserve">     Mayor a 500 SMLMV </v>
      </c>
    </row>
    <row r="216" spans="1:8" ht="21">
      <c r="A216" s="83"/>
      <c r="B216" s="31" t="s">
        <v>272</v>
      </c>
      <c r="C216" s="31" t="s">
        <v>280</v>
      </c>
      <c r="D216" t="s">
        <v>272</v>
      </c>
      <c r="F216" t="str">
        <f t="shared" si="0"/>
        <v>Pérdida Reputacional</v>
      </c>
    </row>
    <row r="217" spans="1:8" ht="21">
      <c r="A217" s="83"/>
      <c r="B217" s="31" t="s">
        <v>272</v>
      </c>
      <c r="C217" s="31" t="s">
        <v>283</v>
      </c>
      <c r="E217" t="s">
        <v>276</v>
      </c>
      <c r="F217" t="str">
        <f t="shared" si="0"/>
        <v xml:space="preserve">     El riesgo afecta la imagen de alguna área de la organización</v>
      </c>
    </row>
    <row r="218" spans="1:8" ht="21">
      <c r="A218" s="83"/>
      <c r="B218" s="31" t="s">
        <v>272</v>
      </c>
      <c r="C218" s="31" t="s">
        <v>287</v>
      </c>
      <c r="E218" t="s">
        <v>280</v>
      </c>
      <c r="F218" t="str">
        <f t="shared" si="0"/>
        <v xml:space="preserve">     El riesgo afecta la imagen de la entidad internamente, de conocimiento general, nivel interno, de junta dircetiva y accionistas y/o de provedores</v>
      </c>
    </row>
    <row r="219" spans="1:8" ht="21">
      <c r="A219" s="83"/>
      <c r="B219" s="31" t="s">
        <v>272</v>
      </c>
      <c r="C219" s="31" t="s">
        <v>291</v>
      </c>
      <c r="E219" t="s">
        <v>283</v>
      </c>
      <c r="F219" t="str">
        <f t="shared" si="0"/>
        <v xml:space="preserve">     El riesgo afecta la imagen de la entidad con algunos usuarios de relevancia frente al logro de los objetivos</v>
      </c>
    </row>
    <row r="220" spans="1:8">
      <c r="A220" s="83"/>
      <c r="B220" s="32"/>
      <c r="C220" s="32"/>
      <c r="E220" t="s">
        <v>287</v>
      </c>
      <c r="F220" t="str">
        <f t="shared" si="0"/>
        <v xml:space="preserve">     El riesgo afecta la imagen de de la entidad con efecto publicitario sostenido a nivel de sector administrativo, nivel departamental o municipal</v>
      </c>
    </row>
    <row r="221" spans="1:8">
      <c r="A221" s="83"/>
      <c r="B221" s="32" t="str" cm="1">
        <f t="array" ref="B221:B223">_xlfn.UNIQUE(Tabla1[[#All],[Criterios]])</f>
        <v>Criterios</v>
      </c>
      <c r="C221" s="32"/>
      <c r="E221" t="s">
        <v>291</v>
      </c>
      <c r="F221" t="str">
        <f t="shared" si="0"/>
        <v xml:space="preserve">     El riesgo afecta la imagen de la entidad a nivel nacional, con efecto publicitarios sostenible a nivel país</v>
      </c>
    </row>
    <row r="222" spans="1:8">
      <c r="A222" s="83"/>
      <c r="B222" s="32" t="str">
        <v>Afectación Económica o presupuestal</v>
      </c>
      <c r="C222" s="32"/>
    </row>
    <row r="223" spans="1:8">
      <c r="B223" s="32" t="str">
        <v>Pérdida Reputacional</v>
      </c>
      <c r="C223" s="32"/>
      <c r="F223" s="35" t="s">
        <v>304</v>
      </c>
    </row>
    <row r="224" spans="1:8">
      <c r="B224" s="22"/>
      <c r="C224" s="22"/>
      <c r="F224" s="35" t="s">
        <v>305</v>
      </c>
    </row>
    <row r="225" spans="2:4">
      <c r="B225" s="22"/>
      <c r="C225" s="22"/>
    </row>
    <row r="226" spans="2:4">
      <c r="B226" s="22"/>
      <c r="C226" s="22"/>
    </row>
    <row r="227" spans="2:4">
      <c r="B227" s="22"/>
      <c r="C227" s="22"/>
      <c r="D227" s="22"/>
    </row>
    <row r="228" spans="2:4">
      <c r="B228" s="22"/>
      <c r="C228" s="22"/>
      <c r="D228" s="22"/>
    </row>
    <row r="229" spans="2:4">
      <c r="B229" s="22"/>
      <c r="C229" s="22"/>
      <c r="D229" s="22"/>
    </row>
    <row r="230" spans="2:4">
      <c r="B230" s="22"/>
      <c r="C230" s="22"/>
      <c r="D230" s="22"/>
    </row>
    <row r="231" spans="2:4">
      <c r="B231" s="22"/>
      <c r="C231" s="22"/>
      <c r="D231" s="22"/>
    </row>
    <row r="232" spans="2:4">
      <c r="B232" s="22"/>
      <c r="C232" s="22"/>
      <c r="D232" s="22"/>
    </row>
  </sheetData>
  <mergeCells count="1">
    <mergeCell ref="B1:D1"/>
  </mergeCells>
  <dataValidations disablePrompts="1" count="1">
    <dataValidation type="list" allowBlank="1" showInputMessage="1" showErrorMessage="1" sqref="G210" xr:uid="{00000000-0002-0000-0600-000000000000}">
      <formula1>$F$210:$F$221</formula1>
    </dataValidation>
  </dataValidations>
  <pageMargins left="0.7" right="0.7" top="0.75" bottom="0.75" header="0.3" footer="0.3"/>
  <pageSetup orientation="portrait" r:id="rId2"/>
  <tableParts count="1">
    <tablePart r:id="rId3"/>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7" tint="-0.249977111117893"/>
  </sheetPr>
  <dimension ref="B1:F16"/>
  <sheetViews>
    <sheetView workbookViewId="0">
      <selection activeCell="D9" sqref="D9:D10"/>
    </sheetView>
  </sheetViews>
  <sheetFormatPr defaultColWidth="14.28515625" defaultRowHeight="12.75"/>
  <cols>
    <col min="1" max="2" width="14.28515625" style="85"/>
    <col min="3" max="3" width="17" style="85" customWidth="1"/>
    <col min="4" max="4" width="14.28515625" style="85"/>
    <col min="5" max="5" width="46" style="85" customWidth="1"/>
    <col min="6" max="16384" width="14.28515625" style="85"/>
  </cols>
  <sheetData>
    <row r="1" spans="2:6" ht="24" customHeight="1" thickBot="1">
      <c r="B1" s="588" t="s">
        <v>306</v>
      </c>
      <c r="C1" s="589"/>
      <c r="D1" s="589"/>
      <c r="E1" s="589"/>
      <c r="F1" s="590"/>
    </row>
    <row r="2" spans="2:6" ht="16.5" thickBot="1">
      <c r="B2" s="86"/>
      <c r="C2" s="86"/>
      <c r="D2" s="86"/>
      <c r="E2" s="86"/>
      <c r="F2" s="86"/>
    </row>
    <row r="3" spans="2:6" ht="16.5" thickBot="1">
      <c r="B3" s="592" t="s">
        <v>307</v>
      </c>
      <c r="C3" s="593"/>
      <c r="D3" s="593"/>
      <c r="E3" s="98" t="s">
        <v>308</v>
      </c>
      <c r="F3" s="99" t="s">
        <v>309</v>
      </c>
    </row>
    <row r="4" spans="2:6" ht="31.5">
      <c r="B4" s="594" t="s">
        <v>310</v>
      </c>
      <c r="C4" s="596" t="s">
        <v>153</v>
      </c>
      <c r="D4" s="87" t="s">
        <v>166</v>
      </c>
      <c r="E4" s="88" t="s">
        <v>311</v>
      </c>
      <c r="F4" s="89">
        <v>0.25</v>
      </c>
    </row>
    <row r="5" spans="2:6" ht="47.25">
      <c r="B5" s="595"/>
      <c r="C5" s="597"/>
      <c r="D5" s="90" t="s">
        <v>312</v>
      </c>
      <c r="E5" s="91" t="s">
        <v>313</v>
      </c>
      <c r="F5" s="92">
        <v>0.15</v>
      </c>
    </row>
    <row r="6" spans="2:6" ht="47.25">
      <c r="B6" s="595"/>
      <c r="C6" s="597"/>
      <c r="D6" s="90" t="s">
        <v>314</v>
      </c>
      <c r="E6" s="91" t="s">
        <v>315</v>
      </c>
      <c r="F6" s="92">
        <v>0.1</v>
      </c>
    </row>
    <row r="7" spans="2:6" ht="63">
      <c r="B7" s="595"/>
      <c r="C7" s="597" t="s">
        <v>154</v>
      </c>
      <c r="D7" s="90" t="s">
        <v>316</v>
      </c>
      <c r="E7" s="91" t="s">
        <v>317</v>
      </c>
      <c r="F7" s="92">
        <v>0.25</v>
      </c>
    </row>
    <row r="8" spans="2:6" ht="31.5">
      <c r="B8" s="595"/>
      <c r="C8" s="597"/>
      <c r="D8" s="90" t="s">
        <v>167</v>
      </c>
      <c r="E8" s="91" t="s">
        <v>318</v>
      </c>
      <c r="F8" s="92">
        <v>0.15</v>
      </c>
    </row>
    <row r="9" spans="2:6" ht="47.25">
      <c r="B9" s="595" t="s">
        <v>319</v>
      </c>
      <c r="C9" s="597" t="s">
        <v>156</v>
      </c>
      <c r="D9" s="90" t="s">
        <v>168</v>
      </c>
      <c r="E9" s="91" t="s">
        <v>320</v>
      </c>
      <c r="F9" s="93" t="s">
        <v>321</v>
      </c>
    </row>
    <row r="10" spans="2:6" ht="63">
      <c r="B10" s="595"/>
      <c r="C10" s="597"/>
      <c r="D10" s="90" t="s">
        <v>322</v>
      </c>
      <c r="E10" s="91" t="s">
        <v>323</v>
      </c>
      <c r="F10" s="93" t="s">
        <v>321</v>
      </c>
    </row>
    <row r="11" spans="2:6" ht="47.25">
      <c r="B11" s="595"/>
      <c r="C11" s="597" t="s">
        <v>157</v>
      </c>
      <c r="D11" s="90" t="s">
        <v>169</v>
      </c>
      <c r="E11" s="91" t="s">
        <v>324</v>
      </c>
      <c r="F11" s="93" t="s">
        <v>321</v>
      </c>
    </row>
    <row r="12" spans="2:6" ht="47.25">
      <c r="B12" s="595"/>
      <c r="C12" s="597"/>
      <c r="D12" s="90" t="s">
        <v>325</v>
      </c>
      <c r="E12" s="91" t="s">
        <v>326</v>
      </c>
      <c r="F12" s="93" t="s">
        <v>321</v>
      </c>
    </row>
    <row r="13" spans="2:6" ht="31.5">
      <c r="B13" s="595"/>
      <c r="C13" s="597" t="s">
        <v>158</v>
      </c>
      <c r="D13" s="90" t="s">
        <v>170</v>
      </c>
      <c r="E13" s="91" t="s">
        <v>327</v>
      </c>
      <c r="F13" s="93" t="s">
        <v>321</v>
      </c>
    </row>
    <row r="14" spans="2:6" ht="32.25" thickBot="1">
      <c r="B14" s="598"/>
      <c r="C14" s="599"/>
      <c r="D14" s="94" t="s">
        <v>328</v>
      </c>
      <c r="E14" s="95" t="s">
        <v>329</v>
      </c>
      <c r="F14" s="96" t="s">
        <v>321</v>
      </c>
    </row>
    <row r="15" spans="2:6" ht="49.5" customHeight="1">
      <c r="B15" s="591" t="s">
        <v>330</v>
      </c>
      <c r="C15" s="591"/>
      <c r="D15" s="591"/>
      <c r="E15" s="591"/>
      <c r="F15" s="591"/>
    </row>
    <row r="16" spans="2:6" ht="27" customHeight="1">
      <c r="B16" s="97"/>
    </row>
  </sheetData>
  <mergeCells count="10">
    <mergeCell ref="B1:F1"/>
    <mergeCell ref="B15:F15"/>
    <mergeCell ref="B3:D3"/>
    <mergeCell ref="B4:B8"/>
    <mergeCell ref="C4:C6"/>
    <mergeCell ref="C7:C8"/>
    <mergeCell ref="B9:B14"/>
    <mergeCell ref="C9:C10"/>
    <mergeCell ref="C11:C12"/>
    <mergeCell ref="C13:C14"/>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2:E19"/>
  <sheetViews>
    <sheetView topLeftCell="A4" workbookViewId="0">
      <selection activeCell="B13" sqref="B13:B19"/>
    </sheetView>
  </sheetViews>
  <sheetFormatPr defaultColWidth="11.42578125" defaultRowHeight="15"/>
  <sheetData>
    <row r="2" spans="2:5">
      <c r="B2" t="s">
        <v>331</v>
      </c>
      <c r="E2" t="s">
        <v>332</v>
      </c>
    </row>
    <row r="3" spans="2:5">
      <c r="B3" t="s">
        <v>333</v>
      </c>
      <c r="E3" t="s">
        <v>175</v>
      </c>
    </row>
    <row r="4" spans="2:5">
      <c r="B4" t="s">
        <v>334</v>
      </c>
      <c r="E4" t="s">
        <v>159</v>
      </c>
    </row>
    <row r="5" spans="2:5">
      <c r="B5" t="s">
        <v>171</v>
      </c>
    </row>
    <row r="8" spans="2:5">
      <c r="B8" t="s">
        <v>335</v>
      </c>
    </row>
    <row r="9" spans="2:5">
      <c r="B9" t="s">
        <v>336</v>
      </c>
    </row>
    <row r="10" spans="2:5">
      <c r="B10" t="s">
        <v>337</v>
      </c>
    </row>
    <row r="13" spans="2:5">
      <c r="B13" t="s">
        <v>338</v>
      </c>
    </row>
    <row r="14" spans="2:5">
      <c r="B14" t="s">
        <v>163</v>
      </c>
    </row>
    <row r="15" spans="2:5">
      <c r="B15" t="s">
        <v>339</v>
      </c>
    </row>
    <row r="16" spans="2:5">
      <c r="B16" t="s">
        <v>340</v>
      </c>
    </row>
    <row r="17" spans="2:2">
      <c r="B17" t="s">
        <v>341</v>
      </c>
    </row>
    <row r="18" spans="2:2">
      <c r="B18" t="s">
        <v>342</v>
      </c>
    </row>
    <row r="19" spans="2:2">
      <c r="B19" t="s">
        <v>343</v>
      </c>
    </row>
  </sheetData>
  <sortState xmlns:xlrd2="http://schemas.microsoft.com/office/spreadsheetml/2017/richdata2" ref="B2:B5">
    <sortCondition ref="B2:B5"/>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 Online</Application>
  <Manager/>
  <Company>Hewlett-Packard</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Myrian Cubillos Benavides</dc:creator>
  <cp:keywords/>
  <dc:description/>
  <cp:lastModifiedBy>Sandra Yanneth Holguin Martinez</cp:lastModifiedBy>
  <cp:revision/>
  <dcterms:created xsi:type="dcterms:W3CDTF">2020-03-24T23:12:47Z</dcterms:created>
  <dcterms:modified xsi:type="dcterms:W3CDTF">2023-03-15T14:09:48Z</dcterms:modified>
  <cp:category/>
  <cp:contentStatus/>
</cp:coreProperties>
</file>