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12"/>
  <workbookPr hidePivotFieldList="1" defaultThemeVersion="124226"/>
  <mc:AlternateContent xmlns:mc="http://schemas.openxmlformats.org/markup-compatibility/2006">
    <mc:Choice Requires="x15">
      <x15ac:absPath xmlns:x15ac="http://schemas.microsoft.com/office/spreadsheetml/2010/11/ac" url="C:\Users\cmottag\Downloads\"/>
    </mc:Choice>
  </mc:AlternateContent>
  <xr:revisionPtr revIDLastSave="1" documentId="11_D18723B09FFFAFCDA81C64349C379C95550E0403" xr6:coauthVersionLast="47" xr6:coauthVersionMax="47" xr10:uidLastSave="{38D82BD3-A666-4B17-8B8B-BE7450BC2560}"/>
  <bookViews>
    <workbookView xWindow="0" yWindow="0" windowWidth="20490" windowHeight="8445" tabRatio="882" firstSheet="1" activeTab="2" xr2:uid="{00000000-000D-0000-FFFF-FFFF00000000}"/>
  </bookViews>
  <sheets>
    <sheet name="Intructivo " sheetId="21" r:id="rId1"/>
    <sheet name="CONTEXTO" sheetId="23"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1098"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7" i="1" l="1"/>
  <c r="Q61" i="1"/>
  <c r="Q55" i="1"/>
  <c r="T39" i="1"/>
  <c r="T40" i="1"/>
  <c r="T41" i="1"/>
  <c r="T42" i="1"/>
  <c r="T43" i="1"/>
  <c r="Q43" i="1"/>
  <c r="T37" i="1"/>
  <c r="Q37" i="1"/>
  <c r="H37" i="1"/>
  <c r="T27" i="1"/>
  <c r="T28" i="1"/>
  <c r="T29" i="1"/>
  <c r="T30" i="1"/>
  <c r="T31" i="1"/>
  <c r="H61" i="1"/>
  <c r="I61" i="1" s="1"/>
  <c r="T67" i="1"/>
  <c r="T61" i="1"/>
  <c r="K62" i="1"/>
  <c r="Q62" i="1"/>
  <c r="T62" i="1"/>
  <c r="K63" i="1"/>
  <c r="Q63" i="1"/>
  <c r="T63" i="1"/>
  <c r="K64" i="1"/>
  <c r="Q64" i="1"/>
  <c r="T64" i="1"/>
  <c r="K65" i="1"/>
  <c r="Q65" i="1"/>
  <c r="T65" i="1"/>
  <c r="K66" i="1"/>
  <c r="Q66" i="1"/>
  <c r="T66" i="1"/>
  <c r="H67" i="1"/>
  <c r="I67" i="1" s="1"/>
  <c r="K68" i="1"/>
  <c r="Q68" i="1"/>
  <c r="T68" i="1"/>
  <c r="K69" i="1"/>
  <c r="Q69" i="1"/>
  <c r="T69" i="1"/>
  <c r="K70" i="1"/>
  <c r="Q70" i="1"/>
  <c r="T70" i="1"/>
  <c r="K71" i="1"/>
  <c r="Q71" i="1"/>
  <c r="T71" i="1"/>
  <c r="K72" i="1"/>
  <c r="Q72" i="1"/>
  <c r="T72" i="1"/>
  <c r="AB65" i="1" l="1"/>
  <c r="AA65" i="1" s="1"/>
  <c r="X69" i="1"/>
  <c r="Y69" i="1" s="1"/>
  <c r="AB64" i="1"/>
  <c r="AA64" i="1" s="1"/>
  <c r="AB68" i="1"/>
  <c r="AA68" i="1" s="1"/>
  <c r="X67" i="1"/>
  <c r="Z67" i="1" s="1"/>
  <c r="X63" i="1"/>
  <c r="Z63" i="1" s="1"/>
  <c r="X72" i="1"/>
  <c r="Z72" i="1" s="1"/>
  <c r="X68" i="1"/>
  <c r="Z68" i="1" s="1"/>
  <c r="X66" i="1"/>
  <c r="Y66" i="1" s="1"/>
  <c r="X64" i="1"/>
  <c r="Z64" i="1" s="1"/>
  <c r="X71" i="1"/>
  <c r="Y71" i="1" s="1"/>
  <c r="AB69" i="1"/>
  <c r="AA69" i="1" s="1"/>
  <c r="X65" i="1"/>
  <c r="Y65" i="1" s="1"/>
  <c r="X70" i="1"/>
  <c r="Z70" i="1" s="1"/>
  <c r="X61" i="1"/>
  <c r="AB71" i="1"/>
  <c r="AA71" i="1" s="1"/>
  <c r="AB63" i="1"/>
  <c r="AA63" i="1" s="1"/>
  <c r="AB72" i="1"/>
  <c r="AA72" i="1" s="1"/>
  <c r="AB70" i="1"/>
  <c r="AA70" i="1" s="1"/>
  <c r="AB62" i="1"/>
  <c r="AA62" i="1" s="1"/>
  <c r="AB66" i="1"/>
  <c r="AA66" i="1" s="1"/>
  <c r="X62" i="1"/>
  <c r="Z69" i="1" l="1"/>
  <c r="AC66" i="1"/>
  <c r="AC69" i="1"/>
  <c r="Y64" i="1"/>
  <c r="AC64" i="1" s="1"/>
  <c r="AC65" i="1"/>
  <c r="Y63" i="1"/>
  <c r="AC63" i="1" s="1"/>
  <c r="Z66" i="1"/>
  <c r="Y70" i="1"/>
  <c r="AC70" i="1" s="1"/>
  <c r="Y67" i="1"/>
  <c r="Y72" i="1"/>
  <c r="AC72" i="1" s="1"/>
  <c r="Y68" i="1"/>
  <c r="AC68" i="1" s="1"/>
  <c r="Z65" i="1"/>
  <c r="Z71" i="1"/>
  <c r="Y61" i="1"/>
  <c r="Z61" i="1"/>
  <c r="AC71" i="1"/>
  <c r="Y62" i="1"/>
  <c r="AC62" i="1" s="1"/>
  <c r="Z62" i="1"/>
  <c r="T25" i="1" l="1"/>
  <c r="T12" i="1" l="1"/>
  <c r="Q12" i="1"/>
  <c r="H12" i="1" l="1"/>
  <c r="I12" i="1" s="1"/>
  <c r="K60" i="1"/>
  <c r="K34" i="1"/>
  <c r="K20" i="1"/>
  <c r="K32" i="1"/>
  <c r="K52" i="1"/>
  <c r="K57" i="1"/>
  <c r="K33" i="1"/>
  <c r="K41" i="1"/>
  <c r="K51" i="1"/>
  <c r="K30" i="1"/>
  <c r="K38" i="1"/>
  <c r="K50" i="1"/>
  <c r="K59" i="1"/>
  <c r="K42" i="1"/>
  <c r="K27" i="1"/>
  <c r="K53" i="1"/>
  <c r="K40" i="1"/>
  <c r="K44" i="1"/>
  <c r="K24" i="1"/>
  <c r="K22" i="1"/>
  <c r="K58" i="1"/>
  <c r="K21" i="1"/>
  <c r="K35" i="1"/>
  <c r="K29" i="1"/>
  <c r="K36" i="1"/>
  <c r="K45" i="1"/>
  <c r="K23" i="1"/>
  <c r="K39" i="1"/>
  <c r="K26" i="1"/>
  <c r="K56" i="1"/>
  <c r="K46" i="1"/>
  <c r="K28" i="1"/>
  <c r="K54" i="1"/>
  <c r="K47" i="1"/>
  <c r="K48" i="1"/>
  <c r="F221" i="13" l="1"/>
  <c r="F211" i="13"/>
  <c r="F212" i="13"/>
  <c r="F213" i="13"/>
  <c r="F214" i="13"/>
  <c r="F215" i="13"/>
  <c r="F216" i="13"/>
  <c r="F217" i="13"/>
  <c r="F218" i="13"/>
  <c r="F219" i="13"/>
  <c r="F220" i="13"/>
  <c r="F210" i="13"/>
  <c r="K18" i="1"/>
  <c r="K17" i="1"/>
  <c r="K14" i="1"/>
  <c r="K15" i="1"/>
  <c r="B221" i="13" a="1"/>
  <c r="K16" i="1"/>
  <c r="B221" i="13" l="1"/>
  <c r="Q50" i="1"/>
  <c r="Q44" i="1"/>
  <c r="K61" i="1" l="1"/>
  <c r="L61" i="1" s="1"/>
  <c r="K67" i="1"/>
  <c r="L67"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7" i="1" l="1"/>
  <c r="AB67" i="1" s="1"/>
  <c r="AA67" i="1" s="1"/>
  <c r="AC67" i="1" s="1"/>
  <c r="N67" i="1"/>
  <c r="N61" i="1"/>
  <c r="M61" i="1"/>
  <c r="AB61" i="1" s="1"/>
  <c r="AA61" i="1" s="1"/>
  <c r="AC61" i="1" s="1"/>
  <c r="T60" i="1"/>
  <c r="Q60" i="1"/>
  <c r="T59" i="1"/>
  <c r="Q59" i="1"/>
  <c r="T58" i="1"/>
  <c r="Q58" i="1"/>
  <c r="T57" i="1"/>
  <c r="Q57" i="1"/>
  <c r="T56" i="1"/>
  <c r="Q56" i="1"/>
  <c r="T55" i="1"/>
  <c r="H55" i="1"/>
  <c r="I55" i="1" s="1"/>
  <c r="T54" i="1"/>
  <c r="Q54" i="1"/>
  <c r="T53" i="1"/>
  <c r="Q53" i="1"/>
  <c r="T52" i="1"/>
  <c r="Q52" i="1"/>
  <c r="T51" i="1"/>
  <c r="Q51" i="1"/>
  <c r="T50" i="1"/>
  <c r="T49" i="1"/>
  <c r="Q49" i="1"/>
  <c r="H49" i="1"/>
  <c r="I49" i="1" s="1"/>
  <c r="T48" i="1"/>
  <c r="Q48" i="1"/>
  <c r="T47" i="1"/>
  <c r="Q47" i="1"/>
  <c r="T46" i="1"/>
  <c r="Q46" i="1"/>
  <c r="T45" i="1"/>
  <c r="Q45" i="1"/>
  <c r="T44" i="1"/>
  <c r="H43" i="1"/>
  <c r="I43" i="1" s="1"/>
  <c r="Q41" i="1"/>
  <c r="Q40" i="1"/>
  <c r="Q39" i="1"/>
  <c r="T38" i="1"/>
  <c r="Q38" i="1"/>
  <c r="I37" i="1"/>
  <c r="T36" i="1"/>
  <c r="T35" i="1"/>
  <c r="Q35" i="1"/>
  <c r="T34" i="1"/>
  <c r="Q34" i="1"/>
  <c r="T33" i="1"/>
  <c r="Q33" i="1"/>
  <c r="T32" i="1"/>
  <c r="Q32" i="1"/>
  <c r="Q31" i="1"/>
  <c r="H31" i="1"/>
  <c r="I31" i="1" s="1"/>
  <c r="Q30" i="1"/>
  <c r="Q29" i="1"/>
  <c r="Q28" i="1"/>
  <c r="Q27" i="1"/>
  <c r="T26" i="1"/>
  <c r="Q26" i="1"/>
  <c r="Q25" i="1"/>
  <c r="H25" i="1"/>
  <c r="I25" i="1" s="1"/>
  <c r="H19" i="1"/>
  <c r="Q18" i="1"/>
  <c r="Q17" i="1"/>
  <c r="T24" i="1"/>
  <c r="Q24" i="1"/>
  <c r="T23" i="1"/>
  <c r="Q23" i="1"/>
  <c r="T22" i="1"/>
  <c r="Q22" i="1"/>
  <c r="T21" i="1"/>
  <c r="Q21" i="1"/>
  <c r="T20" i="1"/>
  <c r="Q20" i="1"/>
  <c r="T19" i="1"/>
  <c r="Q19" i="1"/>
  <c r="X55" i="1" l="1"/>
  <c r="X28" i="1"/>
  <c r="X39" i="1"/>
  <c r="X47" i="1"/>
  <c r="X59" i="1"/>
  <c r="X33" i="1"/>
  <c r="X30" i="1"/>
  <c r="X41" i="1"/>
  <c r="X53" i="1"/>
  <c r="X36" i="1"/>
  <c r="X35" i="1"/>
  <c r="X34" i="1"/>
  <c r="X57" i="1"/>
  <c r="X32" i="1"/>
  <c r="X31" i="1"/>
  <c r="X52" i="1"/>
  <c r="X51" i="1"/>
  <c r="X54" i="1"/>
  <c r="X58" i="1"/>
  <c r="X60" i="1"/>
  <c r="X25" i="1"/>
  <c r="X27" i="1"/>
  <c r="X29" i="1"/>
  <c r="X37" i="1"/>
  <c r="X40" i="1"/>
  <c r="X42" i="1"/>
  <c r="X46" i="1"/>
  <c r="X45" i="1"/>
  <c r="X48" i="1"/>
  <c r="X43" i="1"/>
  <c r="X49" i="1"/>
  <c r="AB32" i="1"/>
  <c r="AB53" i="1"/>
  <c r="AA53" i="1" s="1"/>
  <c r="AB54" i="1"/>
  <c r="AA54" i="1" s="1"/>
  <c r="I19" i="1"/>
  <c r="X19" i="1" s="1"/>
  <c r="Y55" i="1" l="1"/>
  <c r="Z55" i="1"/>
  <c r="Y54" i="1"/>
  <c r="Z54" i="1"/>
  <c r="Y53" i="1"/>
  <c r="Z53" i="1"/>
  <c r="Y49" i="1"/>
  <c r="Z49" i="1"/>
  <c r="X50" i="1" s="1"/>
  <c r="Y43" i="1"/>
  <c r="Z43" i="1"/>
  <c r="Y37" i="1"/>
  <c r="Z37" i="1"/>
  <c r="X38" i="1" s="1"/>
  <c r="Y31" i="1"/>
  <c r="Z31" i="1"/>
  <c r="Z32" i="1" s="1"/>
  <c r="Y33" i="1" s="1"/>
  <c r="Y25" i="1"/>
  <c r="Z25" i="1"/>
  <c r="Y19" i="1"/>
  <c r="Z19" i="1"/>
  <c r="X20" i="1" s="1"/>
  <c r="X56" i="1" l="1"/>
  <c r="Z56" i="1" s="1"/>
  <c r="X44" i="1"/>
  <c r="Z44" i="1" s="1"/>
  <c r="X26" i="1"/>
  <c r="Y26" i="1" s="1"/>
  <c r="Y32" i="1"/>
  <c r="Y45" i="1"/>
  <c r="Z45" i="1"/>
  <c r="Z57" i="1"/>
  <c r="Y57" i="1"/>
  <c r="Z3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3" i="1"/>
  <c r="AC54" i="1"/>
  <c r="T14" i="1"/>
  <c r="T17" i="1"/>
  <c r="T18" i="1"/>
  <c r="Y56" i="1" l="1"/>
  <c r="Y44" i="1"/>
  <c r="Z26" i="1"/>
  <c r="Y27" i="1" s="1"/>
  <c r="Y58" i="1"/>
  <c r="Z58" i="1"/>
  <c r="Z27" i="1"/>
  <c r="Z28" i="1" s="1"/>
  <c r="Y51" i="1"/>
  <c r="Z51" i="1"/>
  <c r="Y50" i="1"/>
  <c r="Z50" i="1"/>
  <c r="Y38" i="1"/>
  <c r="Z38" i="1"/>
  <c r="Y39" i="1" s="1"/>
  <c r="Y35" i="1"/>
  <c r="Y20" i="1"/>
  <c r="Z20" i="1"/>
  <c r="X21" i="1" s="1"/>
  <c r="Y21" i="1" s="1"/>
  <c r="Z39" i="1" l="1"/>
  <c r="Z40" i="1" s="1"/>
  <c r="Y59" i="1"/>
  <c r="Z59" i="1"/>
  <c r="Y28" i="1"/>
  <c r="Y46" i="1"/>
  <c r="Z46" i="1"/>
  <c r="Y47" i="1" s="1"/>
  <c r="Y40" i="1"/>
  <c r="Y52" i="1"/>
  <c r="Z52" i="1"/>
  <c r="Y34" i="1"/>
  <c r="Z34" i="1"/>
  <c r="Z35" i="1"/>
  <c r="Z21" i="1"/>
  <c r="X22" i="1" s="1"/>
  <c r="Y22" i="1" s="1"/>
  <c r="Y60" i="1" l="1"/>
  <c r="Z60" i="1"/>
  <c r="Z47" i="1"/>
  <c r="Y48" i="1" s="1"/>
  <c r="Z41" i="1"/>
  <c r="Y41" i="1"/>
  <c r="Y29" i="1"/>
  <c r="Z29" i="1"/>
  <c r="Y30" i="1" s="1"/>
  <c r="Y36" i="1"/>
  <c r="Z36" i="1"/>
  <c r="Z22" i="1"/>
  <c r="X23" i="1" s="1"/>
  <c r="Z23" i="1" s="1"/>
  <c r="X24" i="1" s="1"/>
  <c r="X13" i="1"/>
  <c r="Y12" i="1" s="1"/>
  <c r="Y42" i="1" l="1"/>
  <c r="Z42" i="1"/>
  <c r="Z48" i="1"/>
  <c r="Z30" i="1"/>
  <c r="Y23" i="1"/>
  <c r="Y24" i="1"/>
  <c r="Z24" i="1"/>
  <c r="Q14" i="1"/>
  <c r="Z12" i="1" l="1"/>
  <c r="X14" i="1" s="1"/>
  <c r="Y14" i="1" l="1"/>
  <c r="Z14" i="1" l="1"/>
  <c r="X17" i="1" l="1"/>
  <c r="Y17" i="1" l="1"/>
  <c r="Z17" i="1"/>
  <c r="X18" i="1" s="1"/>
  <c r="Y18" i="1" l="1"/>
  <c r="Z18" i="1"/>
  <c r="K43" i="1" l="1"/>
  <c r="L43" i="1" s="1"/>
  <c r="K31" i="1"/>
  <c r="L31" i="1" s="1"/>
  <c r="K25" i="1"/>
  <c r="L25" i="1" s="1"/>
  <c r="K55" i="1"/>
  <c r="L55" i="1" s="1"/>
  <c r="K49" i="1"/>
  <c r="L49" i="1" s="1"/>
  <c r="K37" i="1"/>
  <c r="L37" i="1" s="1"/>
  <c r="K13" i="1"/>
  <c r="L12" i="1" s="1"/>
  <c r="K19" i="1"/>
  <c r="L19"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5" i="1"/>
  <c r="AJ42" i="18"/>
  <c r="AJ18" i="18"/>
  <c r="AD26" i="18"/>
  <c r="L10" i="18"/>
  <c r="AD10" i="18"/>
  <c r="X18" i="18"/>
  <c r="AD42" i="18"/>
  <c r="L18" i="18"/>
  <c r="R10" i="18"/>
  <c r="N55"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5" i="1"/>
  <c r="T14" i="18"/>
  <c r="T22" i="18"/>
  <c r="N6" i="18"/>
  <c r="AL30" i="18"/>
  <c r="Z22" i="18"/>
  <c r="Z14" i="18"/>
  <c r="M25" i="1"/>
  <c r="Z30" i="18"/>
  <c r="AL38" i="18"/>
  <c r="AL14" i="18"/>
  <c r="AF6" i="18"/>
  <c r="AL22" i="18"/>
  <c r="T30" i="18"/>
  <c r="Z38" i="18"/>
  <c r="AF14" i="18"/>
  <c r="N30" i="18"/>
  <c r="N14" i="18"/>
  <c r="N22" i="18"/>
  <c r="AF38" i="18"/>
  <c r="T6" i="18"/>
  <c r="M37" i="1"/>
  <c r="X32" i="18"/>
  <c r="AD32" i="18"/>
  <c r="AJ8" i="18"/>
  <c r="L16" i="18"/>
  <c r="R32" i="18"/>
  <c r="AJ32" i="18"/>
  <c r="N37" i="1"/>
  <c r="R40" i="18"/>
  <c r="AJ40" i="18"/>
  <c r="AD24" i="18"/>
  <c r="AJ24" i="18"/>
  <c r="R24" i="18"/>
  <c r="AJ16" i="18"/>
  <c r="AD8" i="18"/>
  <c r="L32" i="18"/>
  <c r="L40" i="18"/>
  <c r="R16" i="18"/>
  <c r="L24" i="18"/>
  <c r="AD16" i="18"/>
  <c r="L8" i="18"/>
  <c r="R8" i="18"/>
  <c r="X40" i="18"/>
  <c r="X8" i="18"/>
  <c r="X16" i="18"/>
  <c r="AD40" i="18"/>
  <c r="X24" i="18"/>
  <c r="M31" i="1"/>
  <c r="J40" i="18"/>
  <c r="J16" i="18"/>
  <c r="P16" i="18"/>
  <c r="V8" i="18"/>
  <c r="J8" i="18"/>
  <c r="J24" i="18"/>
  <c r="AH16" i="18"/>
  <c r="AB16" i="18"/>
  <c r="AB40" i="18"/>
  <c r="P32" i="18"/>
  <c r="P40" i="18"/>
  <c r="AH24" i="18"/>
  <c r="AB32" i="18"/>
  <c r="J32" i="18"/>
  <c r="V16" i="18"/>
  <c r="V40" i="18"/>
  <c r="AH32" i="18"/>
  <c r="V24" i="18"/>
  <c r="V32" i="18"/>
  <c r="AH8" i="18"/>
  <c r="AB8" i="18"/>
  <c r="P8" i="18"/>
  <c r="N31" i="1"/>
  <c r="AH40" i="18"/>
  <c r="AB24" i="18"/>
  <c r="P24" i="18"/>
  <c r="AD38" i="18"/>
  <c r="L30" i="18"/>
  <c r="AD30" i="18"/>
  <c r="AJ6" i="18"/>
  <c r="L14" i="18"/>
  <c r="L22" i="18"/>
  <c r="X6" i="18"/>
  <c r="L6" i="18"/>
  <c r="N19" i="1"/>
  <c r="R38" i="18"/>
  <c r="AJ38" i="18"/>
  <c r="L38" i="18"/>
  <c r="AD6" i="18"/>
  <c r="R6" i="18"/>
  <c r="AJ30" i="18"/>
  <c r="R30" i="18"/>
  <c r="AD22" i="18"/>
  <c r="AJ14" i="18"/>
  <c r="AJ22" i="18"/>
  <c r="AD14" i="18"/>
  <c r="X38" i="18"/>
  <c r="X14" i="18"/>
  <c r="R22" i="18"/>
  <c r="X22" i="18"/>
  <c r="M19"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4" i="1" s="1"/>
  <c r="N12" i="1"/>
  <c r="M49" i="1"/>
  <c r="AH34" i="18"/>
  <c r="AH42" i="18"/>
  <c r="AH18" i="18"/>
  <c r="AB10" i="18"/>
  <c r="J26" i="18"/>
  <c r="V18" i="18"/>
  <c r="V42" i="18"/>
  <c r="J42" i="18"/>
  <c r="P10" i="18"/>
  <c r="AB26" i="18"/>
  <c r="J34" i="18"/>
  <c r="J18" i="18"/>
  <c r="AH10" i="18"/>
  <c r="AB34" i="18"/>
  <c r="P26" i="18"/>
  <c r="P34" i="18"/>
  <c r="V34" i="18"/>
  <c r="AH26" i="18"/>
  <c r="J10" i="18"/>
  <c r="N49" i="1"/>
  <c r="P18" i="18"/>
  <c r="AB42" i="18"/>
  <c r="V10" i="18"/>
  <c r="AB18" i="18"/>
  <c r="P42" i="18"/>
  <c r="V26" i="18"/>
  <c r="Z32" i="18"/>
  <c r="N24" i="18"/>
  <c r="AL32" i="18"/>
  <c r="AL40" i="18"/>
  <c r="N8" i="18"/>
  <c r="AF24" i="18"/>
  <c r="Z40" i="18"/>
  <c r="Z16" i="18"/>
  <c r="N32" i="18"/>
  <c r="T32" i="18"/>
  <c r="N40" i="18"/>
  <c r="T8" i="18"/>
  <c r="M43" i="1"/>
  <c r="AF32" i="18"/>
  <c r="AL8" i="18"/>
  <c r="T24" i="18"/>
  <c r="N16" i="18"/>
  <c r="T16" i="18"/>
  <c r="Z24" i="18"/>
  <c r="AF16" i="18"/>
  <c r="N43" i="1"/>
  <c r="T40" i="18"/>
  <c r="AF8" i="18"/>
  <c r="AL24" i="18"/>
  <c r="Z8" i="18"/>
  <c r="AF40" i="18"/>
  <c r="AL16" i="18"/>
  <c r="AB31" i="1" l="1"/>
  <c r="AA31" i="1" s="1"/>
  <c r="AB43" i="1"/>
  <c r="AB55" i="1"/>
  <c r="AA12" i="1"/>
  <c r="AB19" i="1"/>
  <c r="AB25" i="1"/>
  <c r="AB49" i="1"/>
  <c r="AB37" i="1"/>
  <c r="AA55" i="1" l="1"/>
  <c r="AB56" i="1"/>
  <c r="AA43" i="1"/>
  <c r="AB44" i="1"/>
  <c r="AA37" i="1"/>
  <c r="AB38" i="1"/>
  <c r="AA49" i="1"/>
  <c r="V22" i="19" s="1"/>
  <c r="AB50" i="1"/>
  <c r="AA50" i="1" s="1"/>
  <c r="AA25" i="1"/>
  <c r="J28" i="19" s="1"/>
  <c r="AB26" i="1"/>
  <c r="AA26" i="1" s="1"/>
  <c r="AA19" i="1"/>
  <c r="J47" i="19" s="1"/>
  <c r="AB20" i="1"/>
  <c r="AB21" i="1" s="1"/>
  <c r="J40" i="19"/>
  <c r="V30" i="19"/>
  <c r="AH20" i="19"/>
  <c r="J30" i="19"/>
  <c r="V20" i="19"/>
  <c r="AH10" i="19"/>
  <c r="P10" i="19"/>
  <c r="AB50" i="19"/>
  <c r="J50" i="19"/>
  <c r="AB40" i="19"/>
  <c r="P30" i="19"/>
  <c r="V50" i="19"/>
  <c r="P50" i="19"/>
  <c r="AB10" i="19"/>
  <c r="AH30" i="19"/>
  <c r="AH40" i="19"/>
  <c r="J10" i="19"/>
  <c r="AB20" i="19"/>
  <c r="AH50" i="19"/>
  <c r="AC37" i="1"/>
  <c r="V10" i="19"/>
  <c r="P20" i="19"/>
  <c r="J20" i="19"/>
  <c r="P40" i="19"/>
  <c r="V40" i="19"/>
  <c r="AB30" i="19"/>
  <c r="J11" i="19"/>
  <c r="V11" i="19"/>
  <c r="AB21" i="19"/>
  <c r="P31" i="19"/>
  <c r="J31" i="19"/>
  <c r="AB41" i="19"/>
  <c r="AC43" i="1"/>
  <c r="AH41" i="19"/>
  <c r="P41" i="19"/>
  <c r="J21" i="19"/>
  <c r="AB31" i="19"/>
  <c r="AB51" i="19"/>
  <c r="P21" i="19"/>
  <c r="V41" i="19"/>
  <c r="V31" i="19"/>
  <c r="AH21" i="19"/>
  <c r="AB11" i="19"/>
  <c r="P51" i="19"/>
  <c r="V21" i="19"/>
  <c r="AH31" i="19"/>
  <c r="V51" i="19"/>
  <c r="J51" i="19"/>
  <c r="AH51" i="19"/>
  <c r="AH11" i="19"/>
  <c r="J41" i="19"/>
  <c r="P11" i="19"/>
  <c r="AB27"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5"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1"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5" i="1"/>
  <c r="AH8" i="19"/>
  <c r="AB28" i="19"/>
  <c r="P38" i="19"/>
  <c r="AB48" i="19"/>
  <c r="AH38" i="19"/>
  <c r="V8" i="19"/>
  <c r="J48" i="19"/>
  <c r="AH28" i="19"/>
  <c r="P48" i="19"/>
  <c r="AH48" i="19"/>
  <c r="AB18" i="19"/>
  <c r="AH18" i="19"/>
  <c r="AB8" i="19"/>
  <c r="V48" i="19"/>
  <c r="J8" i="19"/>
  <c r="V18" i="19"/>
  <c r="J18" i="19"/>
  <c r="J38" i="19"/>
  <c r="AA14" i="1"/>
  <c r="AB39" i="1"/>
  <c r="AA38" i="1"/>
  <c r="AA44" i="1"/>
  <c r="AB45" i="1"/>
  <c r="AA45" i="1" s="1"/>
  <c r="AB46" i="1"/>
  <c r="AB51" i="1"/>
  <c r="AA51" i="1" s="1"/>
  <c r="AB52" i="1"/>
  <c r="AA52" i="1" s="1"/>
  <c r="AA56" i="1"/>
  <c r="AB57" i="1"/>
  <c r="AA32" i="1"/>
  <c r="AB33" i="1"/>
  <c r="P18" i="19" l="1"/>
  <c r="P8" i="19"/>
  <c r="AB38" i="19"/>
  <c r="V38" i="19"/>
  <c r="P28" i="19"/>
  <c r="V28" i="19"/>
  <c r="P7" i="19"/>
  <c r="AH17" i="19"/>
  <c r="P47" i="19"/>
  <c r="V27" i="19"/>
  <c r="V37" i="19"/>
  <c r="J7" i="19"/>
  <c r="AB17" i="19"/>
  <c r="P17" i="19"/>
  <c r="AH32" i="19"/>
  <c r="AB52" i="19"/>
  <c r="J32" i="19"/>
  <c r="V12" i="19"/>
  <c r="J42" i="19"/>
  <c r="J12" i="19"/>
  <c r="J22" i="19"/>
  <c r="AB12" i="19"/>
  <c r="AC49"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20" i="1"/>
  <c r="W27" i="19" s="1"/>
  <c r="P37" i="19"/>
  <c r="J27" i="19"/>
  <c r="AH7" i="19"/>
  <c r="AH27" i="19"/>
  <c r="V17" i="19"/>
  <c r="AC19"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4"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1" i="1"/>
  <c r="AD12" i="19"/>
  <c r="AD32" i="19"/>
  <c r="AD22" i="19"/>
  <c r="X52" i="19"/>
  <c r="AD52" i="19"/>
  <c r="L42" i="19"/>
  <c r="R42" i="19"/>
  <c r="AJ21" i="19"/>
  <c r="AD31" i="19"/>
  <c r="R21" i="19"/>
  <c r="AD41" i="19"/>
  <c r="AJ11" i="19"/>
  <c r="AJ51" i="19"/>
  <c r="AC45" i="1"/>
  <c r="L41" i="19"/>
  <c r="AD11" i="19"/>
  <c r="L21" i="19"/>
  <c r="L11" i="19"/>
  <c r="X51" i="19"/>
  <c r="X21" i="19"/>
  <c r="R11" i="19"/>
  <c r="R31" i="19"/>
  <c r="AJ41" i="19"/>
  <c r="L31" i="19"/>
  <c r="R51" i="19"/>
  <c r="X31" i="19"/>
  <c r="X11" i="19"/>
  <c r="X41" i="19"/>
  <c r="AJ31" i="19"/>
  <c r="AD51" i="19"/>
  <c r="R41" i="19"/>
  <c r="AD21" i="19"/>
  <c r="L51" i="19"/>
  <c r="AB22" i="1"/>
  <c r="AA21" i="1"/>
  <c r="AA33" i="1"/>
  <c r="AB34" i="1"/>
  <c r="AA57" i="1"/>
  <c r="AB58" i="1"/>
  <c r="K42" i="19"/>
  <c r="AC32" i="19"/>
  <c r="W42" i="19"/>
  <c r="AI52" i="19"/>
  <c r="K22" i="19"/>
  <c r="Q32" i="19"/>
  <c r="AI12" i="19"/>
  <c r="AC52" i="19"/>
  <c r="Q42" i="19"/>
  <c r="AC42" i="19"/>
  <c r="K12" i="19"/>
  <c r="Q22" i="19"/>
  <c r="W52" i="19"/>
  <c r="AI42" i="19"/>
  <c r="W32" i="19"/>
  <c r="AI22" i="19"/>
  <c r="W12" i="19"/>
  <c r="AI32" i="19"/>
  <c r="AC12" i="19"/>
  <c r="Q12" i="19"/>
  <c r="Q52" i="19"/>
  <c r="AC50" i="1"/>
  <c r="K32" i="19"/>
  <c r="W22" i="19"/>
  <c r="K52" i="19"/>
  <c r="AC22" i="19"/>
  <c r="AC40" i="19"/>
  <c r="W10" i="19"/>
  <c r="AC50" i="19"/>
  <c r="Q10" i="19"/>
  <c r="Q30" i="19"/>
  <c r="W50" i="19"/>
  <c r="K40" i="19"/>
  <c r="Q50" i="19"/>
  <c r="W20" i="19"/>
  <c r="AC38" i="1"/>
  <c r="K10" i="19"/>
  <c r="Q40" i="19"/>
  <c r="K30" i="19"/>
  <c r="AI50" i="19"/>
  <c r="AI20" i="19"/>
  <c r="K50" i="19"/>
  <c r="AI40" i="19"/>
  <c r="W40" i="19"/>
  <c r="K20" i="19"/>
  <c r="AC10" i="19"/>
  <c r="AI10" i="19"/>
  <c r="AC20" i="19"/>
  <c r="AI30" i="19"/>
  <c r="AC30" i="19"/>
  <c r="W30" i="19"/>
  <c r="Q20" i="19"/>
  <c r="AC14"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8" i="1"/>
  <c r="AA27" i="1"/>
  <c r="K39" i="19"/>
  <c r="AC39" i="19"/>
  <c r="W29" i="19"/>
  <c r="AI49" i="19"/>
  <c r="W9" i="19"/>
  <c r="AC19" i="19"/>
  <c r="Q49" i="19"/>
  <c r="W49" i="19"/>
  <c r="AC9" i="19"/>
  <c r="AI9" i="19"/>
  <c r="Q29" i="19"/>
  <c r="W39" i="19"/>
  <c r="Q39" i="19"/>
  <c r="AC32"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6" i="1"/>
  <c r="Q33" i="19"/>
  <c r="AI23" i="19"/>
  <c r="K53" i="19"/>
  <c r="AC23" i="19"/>
  <c r="AC13" i="19"/>
  <c r="W23" i="19"/>
  <c r="W33" i="19"/>
  <c r="Q13" i="19"/>
  <c r="W13" i="19"/>
  <c r="AI13" i="19"/>
  <c r="Q43" i="19"/>
  <c r="Q23" i="19"/>
  <c r="W53" i="19"/>
  <c r="M12" i="19"/>
  <c r="AK42" i="19"/>
  <c r="AE32" i="19"/>
  <c r="AC52" i="1"/>
  <c r="M52" i="19"/>
  <c r="S12" i="19"/>
  <c r="M32" i="19"/>
  <c r="S52" i="19"/>
  <c r="Y52" i="19"/>
  <c r="Y42" i="19"/>
  <c r="AK12" i="19"/>
  <c r="S22" i="19"/>
  <c r="AE12" i="19"/>
  <c r="Y22" i="19"/>
  <c r="S32" i="19"/>
  <c r="AK52" i="19"/>
  <c r="M22" i="19"/>
  <c r="AK32" i="19"/>
  <c r="AE22" i="19"/>
  <c r="AE42" i="19"/>
  <c r="Y32" i="19"/>
  <c r="M42" i="19"/>
  <c r="Y12" i="19"/>
  <c r="AE52" i="19"/>
  <c r="AK22" i="19"/>
  <c r="S42" i="19"/>
  <c r="AA46" i="1"/>
  <c r="AB48" i="1"/>
  <c r="AA48" i="1" s="1"/>
  <c r="AB47" i="1"/>
  <c r="AA47" i="1" s="1"/>
  <c r="AA39" i="1"/>
  <c r="AB40" i="1"/>
  <c r="AB17"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6" i="1"/>
  <c r="K7" i="19" l="1"/>
  <c r="Q7" i="19"/>
  <c r="AI37" i="19"/>
  <c r="AC17" i="19"/>
  <c r="AC27" i="19"/>
  <c r="Q27" i="19"/>
  <c r="AI7" i="19"/>
  <c r="K17" i="19"/>
  <c r="W37" i="19"/>
  <c r="AI27" i="19"/>
  <c r="K27" i="19"/>
  <c r="AC37" i="19"/>
  <c r="W47" i="19"/>
  <c r="AI47" i="19"/>
  <c r="AC7" i="19"/>
  <c r="K47" i="19"/>
  <c r="Q17" i="19"/>
  <c r="K37" i="19"/>
  <c r="AI17" i="19"/>
  <c r="AC20" i="1"/>
  <c r="W7" i="19"/>
  <c r="Q47" i="19"/>
  <c r="Q37" i="19"/>
  <c r="AC47" i="19"/>
  <c r="W17" i="19"/>
  <c r="AA17" i="1"/>
  <c r="AB18" i="1"/>
  <c r="AA18" i="1" s="1"/>
  <c r="R40" i="19"/>
  <c r="AD10" i="19"/>
  <c r="X40" i="19"/>
  <c r="AJ10" i="19"/>
  <c r="R50" i="19"/>
  <c r="X10" i="19"/>
  <c r="R30" i="19"/>
  <c r="AC39" i="1"/>
  <c r="L10" i="19"/>
  <c r="L50" i="19"/>
  <c r="AJ20" i="19"/>
  <c r="AJ40" i="19"/>
  <c r="AD30" i="19"/>
  <c r="R20" i="19"/>
  <c r="AD50" i="19"/>
  <c r="AJ30" i="19"/>
  <c r="AJ50" i="19"/>
  <c r="X30" i="19"/>
  <c r="AD20" i="19"/>
  <c r="L40" i="19"/>
  <c r="X50" i="19"/>
  <c r="X20" i="19"/>
  <c r="AD40" i="19"/>
  <c r="R10" i="19"/>
  <c r="L30" i="19"/>
  <c r="L20" i="19"/>
  <c r="AA58" i="1"/>
  <c r="AB59" i="1"/>
  <c r="AD47" i="19"/>
  <c r="AJ27" i="19"/>
  <c r="AD27" i="19"/>
  <c r="AJ7" i="19"/>
  <c r="AJ37" i="19"/>
  <c r="L27" i="19"/>
  <c r="AD17" i="19"/>
  <c r="L37" i="19"/>
  <c r="R17" i="19"/>
  <c r="AJ17" i="19"/>
  <c r="X7" i="19"/>
  <c r="X47" i="19"/>
  <c r="L7" i="19"/>
  <c r="L17" i="19"/>
  <c r="R27" i="19"/>
  <c r="X27" i="19"/>
  <c r="R7" i="19"/>
  <c r="X17" i="19"/>
  <c r="AJ47" i="19"/>
  <c r="L47" i="19"/>
  <c r="R37" i="19"/>
  <c r="AD7" i="19"/>
  <c r="X37" i="19"/>
  <c r="AC21" i="1"/>
  <c r="R47" i="19"/>
  <c r="AD37" i="19"/>
  <c r="AB29" i="1"/>
  <c r="AA29" i="1" s="1"/>
  <c r="AA28" i="1"/>
  <c r="AB30" i="1"/>
  <c r="AA30" i="1" s="1"/>
  <c r="AJ43" i="19"/>
  <c r="AD33" i="19"/>
  <c r="X33" i="19"/>
  <c r="X13" i="19"/>
  <c r="AD43" i="19"/>
  <c r="L43" i="19"/>
  <c r="AC57" i="1"/>
  <c r="X23" i="19"/>
  <c r="R33" i="19"/>
  <c r="R43" i="19"/>
  <c r="AD53" i="19"/>
  <c r="AJ13" i="19"/>
  <c r="R23" i="19"/>
  <c r="R13" i="19"/>
  <c r="AJ53" i="19"/>
  <c r="L33" i="19"/>
  <c r="L23" i="19"/>
  <c r="X43" i="19"/>
  <c r="X53" i="19"/>
  <c r="AD13" i="19"/>
  <c r="L53" i="19"/>
  <c r="L13" i="19"/>
  <c r="AD23" i="19"/>
  <c r="AJ33" i="19"/>
  <c r="AJ23" i="19"/>
  <c r="R53" i="19"/>
  <c r="AA22" i="1"/>
  <c r="AB23"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7"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7"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8" i="1"/>
  <c r="AG11" i="19"/>
  <c r="AM41" i="19"/>
  <c r="AA21" i="19"/>
  <c r="AA51" i="19"/>
  <c r="U51" i="19"/>
  <c r="U31" i="19"/>
  <c r="AA11" i="19"/>
  <c r="AG21" i="19"/>
  <c r="O31" i="19"/>
  <c r="AA34" i="1"/>
  <c r="AB35" i="1"/>
  <c r="AA35" i="1" s="1"/>
  <c r="AB36" i="1"/>
  <c r="AA36"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40" i="1"/>
  <c r="AB41" i="1"/>
  <c r="AE11" i="19"/>
  <c r="Y41" i="19"/>
  <c r="M41" i="19"/>
  <c r="Y21" i="19"/>
  <c r="AK41" i="19"/>
  <c r="S31" i="19"/>
  <c r="M31" i="19"/>
  <c r="M51" i="19"/>
  <c r="Y51" i="19"/>
  <c r="AK21" i="19"/>
  <c r="AK31" i="19"/>
  <c r="Y11" i="19"/>
  <c r="AE41" i="19"/>
  <c r="AE21" i="19"/>
  <c r="S51" i="19"/>
  <c r="AE51" i="19"/>
  <c r="AK51" i="19"/>
  <c r="M21" i="19"/>
  <c r="AE31" i="19"/>
  <c r="AC46"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3" i="1"/>
  <c r="AD9" i="19"/>
  <c r="AJ49" i="19"/>
  <c r="L39" i="19"/>
  <c r="R19" i="19"/>
  <c r="AJ39" i="19"/>
  <c r="AJ29" i="19"/>
  <c r="AJ19" i="19"/>
  <c r="AJ9" i="19"/>
  <c r="AD49" i="19"/>
  <c r="L19" i="19"/>
  <c r="L29" i="19"/>
  <c r="R49" i="19"/>
  <c r="AA41" i="1" l="1"/>
  <c r="AB42" i="1"/>
  <c r="AA42" i="1" s="1"/>
  <c r="AG39" i="19"/>
  <c r="AG29" i="19"/>
  <c r="AM19" i="19"/>
  <c r="O39" i="19"/>
  <c r="AC36"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2"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8"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40"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5" i="1"/>
  <c r="T19" i="19"/>
  <c r="AL49" i="19"/>
  <c r="T29" i="19"/>
  <c r="AF29" i="19"/>
  <c r="T18" i="19"/>
  <c r="N48" i="19"/>
  <c r="N8" i="19"/>
  <c r="T28" i="19"/>
  <c r="AF38" i="19"/>
  <c r="Z28" i="19"/>
  <c r="Z18" i="19"/>
  <c r="AF8" i="19"/>
  <c r="AC29"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4" i="1"/>
  <c r="M9" i="19"/>
  <c r="Y29" i="19"/>
  <c r="AA59" i="1"/>
  <c r="AB60" i="1"/>
  <c r="AA60" i="1" s="1"/>
  <c r="AM46" i="19"/>
  <c r="U36" i="19"/>
  <c r="AG16" i="19"/>
  <c r="O6" i="19"/>
  <c r="AA36" i="19"/>
  <c r="AM16" i="19"/>
  <c r="U6" i="19"/>
  <c r="AG46" i="19"/>
  <c r="AA16" i="19"/>
  <c r="AC18" i="1"/>
  <c r="AA6" i="19"/>
  <c r="AG6" i="19"/>
  <c r="AA46" i="19"/>
  <c r="AM26" i="19"/>
  <c r="U16" i="19"/>
  <c r="O36" i="19"/>
  <c r="U26" i="19"/>
  <c r="O46" i="19"/>
  <c r="AA26" i="19"/>
  <c r="AM6" i="19"/>
  <c r="U46" i="19"/>
  <c r="AG26" i="19"/>
  <c r="O16" i="19"/>
  <c r="AG36" i="19"/>
  <c r="O26" i="19"/>
  <c r="AM36" i="19"/>
  <c r="AB24" i="1"/>
  <c r="AA24" i="1" s="1"/>
  <c r="AA23" i="1"/>
  <c r="O8" i="19"/>
  <c r="AA48" i="19"/>
  <c r="AM38" i="19"/>
  <c r="U48" i="19"/>
  <c r="AA18" i="19"/>
  <c r="AG18" i="19"/>
  <c r="AG48" i="19"/>
  <c r="AM18" i="19"/>
  <c r="AA28" i="19"/>
  <c r="AG28" i="19"/>
  <c r="AA8" i="19"/>
  <c r="U18" i="19"/>
  <c r="AG38" i="19"/>
  <c r="U38" i="19"/>
  <c r="AM8" i="19"/>
  <c r="AA38" i="19"/>
  <c r="AM48" i="19"/>
  <c r="U28" i="19"/>
  <c r="O38" i="19"/>
  <c r="U8" i="19"/>
  <c r="AG8" i="19"/>
  <c r="AC30"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8" i="1"/>
  <c r="M33" i="19"/>
  <c r="AF6" i="19"/>
  <c r="N46" i="19"/>
  <c r="Z26" i="19"/>
  <c r="AL6" i="19"/>
  <c r="AL36" i="19"/>
  <c r="AF26" i="19"/>
  <c r="Z6" i="19"/>
  <c r="T26" i="19"/>
  <c r="Z46" i="19"/>
  <c r="AF46" i="19"/>
  <c r="T46" i="19"/>
  <c r="T6" i="19"/>
  <c r="AF36" i="19"/>
  <c r="N26" i="19"/>
  <c r="Z16" i="19"/>
  <c r="AL26" i="19"/>
  <c r="Z36" i="19"/>
  <c r="N36" i="19"/>
  <c r="AL46" i="19"/>
  <c r="T36" i="19"/>
  <c r="AF16" i="19"/>
  <c r="N6" i="19"/>
  <c r="N16" i="19"/>
  <c r="AC17"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60"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9" i="1"/>
  <c r="T53" i="19"/>
  <c r="AL33" i="19"/>
  <c r="T13" i="19"/>
  <c r="Z33" i="19"/>
  <c r="Z47" i="19"/>
  <c r="T7" i="19"/>
  <c r="AL37" i="19"/>
  <c r="T17" i="19"/>
  <c r="Z17" i="19"/>
  <c r="AF7" i="19"/>
  <c r="AF37" i="19"/>
  <c r="N17" i="19"/>
  <c r="AF27" i="19"/>
  <c r="AC23"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2"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4" i="1"/>
  <c r="AA17" i="19"/>
  <c r="O7" i="19"/>
  <c r="AA37" i="19"/>
  <c r="AA27" i="19"/>
  <c r="AM27" i="19"/>
  <c r="U17" i="19"/>
  <c r="U47" i="19"/>
  <c r="AG17" i="19"/>
  <c r="O47" i="19"/>
  <c r="Z40" i="19"/>
  <c r="AC41"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<sst xmlns="http://schemas.openxmlformats.org/spreadsheetml/2006/main" count="580" uniqueCount="348">
  <si>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</si>
  <si>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</si>
  <si>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</si>
  <si>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</si>
  <si>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</si>
  <si>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</si>
  <si>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</si>
  <si>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</si>
  <si>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</si>
  <si>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</si>
  <si>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</si>
  <si>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</si>
  <si>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</si>
  <si>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</si>
  <si>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</si>
  <si>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</si>
  <si>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</si>
  <si>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</si>
  <si>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</si>
  <si>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</si>
  <si>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</si>
  <si>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</si>
  <si>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</si>
  <si>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</si>
  <si>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</si>
  <si>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</si>
  <si>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</si>
  <si>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</si>
  <si>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</si>
  <si>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</si>
  <si>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</si>
  <si>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</si>
  <si>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</si>
  <si>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</si>
  <si>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</si>
  <si>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</si>
  <si>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</si>
  <si>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</si>
  <si>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</si>
  <si>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</si>
  <si>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</si>
  <si>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</si>
  <si>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</si>
  <si>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</si>
  <si>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</si>
  <si>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</si>
  <si>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</si>
  <si>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</si>
  <si>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</si>
  <si>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</si>
  <si>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</si>
  <si>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</si>
  <si>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</si>
  <si>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</si>
  <si>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</si>
  <si>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</si>
  <si>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</si>
  <si>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</si>
  <si>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</si>
  <si>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</si>
  <si>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</si>
  <si>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</si>
  <si>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</si>
  <si>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</si>
  <si>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</si>
  <si>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</si>
  <si>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</si>
  <si>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</si>
  <si>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</si>
  <si>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</si>
  <si>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</si>
  <si>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</si>
  <si>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</si>
  <si>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</si>
  <si>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</si>
  <si>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</si>
  <si>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</si>
  <si>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</si>
  <si>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 xml:space="preserve">GESTION DE LA FINANZAS PUBLICAS </t>
  </si>
  <si>
    <t>ALCANCE:</t>
  </si>
  <si>
    <t>Este proceso inicia desde la identificación y revisión de las fuentes de ingresos del Municipio, su rediseño si se requiere, con lo cual, estructura los recursos disponibles para financiar el gasto público; realiza la administración y gestión de estos y termina con una ejecución fiscal sana.</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</si>
  <si>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</si>
  <si>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</si>
  <si>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</si>
  <si>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</si>
  <si>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</si>
  <si>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Dirigir la política fiscal del Municipio de Bucaramanga, a través de la administración y control de los tributos, del presupuesto general de rentas y gastos, así mismo llevar el registro de la contabilidad pública y operaciones de tesorería, con el propósito de garantizar la viabilidad y sostenibilidad financiera del ente territorial</t>
  </si>
  <si>
    <t xml:space="preserve">Proyecto de acuerdo de Presupuesto General de Rentas y gastos para la vigencia (anual)
PAC de la vigencia.
Cumplimiento del Pago
Actos Administrativos (Estatutos tributario, calendario tributario, formulario de declaraciones privadas entre otros)
Cartera recuperada.
Estados financieros de la administración central
Liquidaciones oficiales del impuesto predial unificado.
Declaraciones tributarias recepcionadas.
Registros actualizados de contribuyentes responsables y agentes retenedores y programa
de fiscalización ejecutado.
Recaudo de impuestos realizado     </t>
  </si>
  <si>
    <t>Cobro persuasivo y coactivo por parte de la tesorería municipal.
Depuración de partidas conciliatorias pendientes.
Procedimiento para resolución de revocatoria directa.
Procedimiento para resolución recurso de reconsideración ICA.
Procedimiento para rendir informes sobre movimientos de ingresos y egresos en los sistemas de información.
Proceso de transmisión de los formularios de Programación y Ejecución de ingresos y gastos.</t>
  </si>
  <si>
    <t>MATRIZ DOFA</t>
  </si>
  <si>
    <t>DEBILIDADES</t>
  </si>
  <si>
    <t>AMENAZAS</t>
  </si>
  <si>
    <t>Cobro persuasivo y coactivo por parte de la tesorería municipal.</t>
  </si>
  <si>
    <t>Insuficiencia de estrategias o directrices nacionales para el trato de cartera</t>
  </si>
  <si>
    <t>Depuración de partidas conciliatorias pendientes</t>
  </si>
  <si>
    <t xml:space="preserve">Cambios en la normatividad territorial </t>
  </si>
  <si>
    <t>Procedimiento para rendir informes sobre movimientos de ingresos y egresos en los sistemas de información.</t>
  </si>
  <si>
    <t>Cambios de normatividad en los sistemas de información compuesto por; nomenclatura, definiciones y atributos del catálogo de clasificación presupuestal CCPTE.</t>
  </si>
  <si>
    <t>Proceso de transmisión de los formularios de Programación y Ejecución de ingresos y gastos.</t>
  </si>
  <si>
    <t>Falta de comunicación con las entidades que ponen el servicio de sistemas de información presupuestales para la implementación de la nueva normativida</t>
  </si>
  <si>
    <t>Incumplimiento de la normatividad archivística en los documentos emanados de la Secretaría de Hacienda</t>
  </si>
  <si>
    <t>Cambio de Normatividad Archivistica</t>
  </si>
  <si>
    <t xml:space="preserve">Vulneración y deficiencia en la supervision contractual </t>
  </si>
  <si>
    <t xml:space="preserve">Cambios  en la normatividad de Politicas contables </t>
  </si>
  <si>
    <t xml:space="preserve">Vulneración del principio archivistico </t>
  </si>
  <si>
    <t xml:space="preserve">Desactualizacion de Manual de Politicas contables desactualzado </t>
  </si>
  <si>
    <t>FORTALEZAS</t>
  </si>
  <si>
    <t>OPORTUNIDADES</t>
  </si>
  <si>
    <t>Asesoría y atención personalizada a contribuyentes para un efectivo recaudo.</t>
  </si>
  <si>
    <t>Cultura de pago de los contribuyentes, de acuerdo con las facilidades de pago de la administración central.</t>
  </si>
  <si>
    <t>Equipo de trabajo interdisciplinario, para cumplir con los objetivos pactados.</t>
  </si>
  <si>
    <t>Estrategias de recaudo para el fortalecimiento de los ingresos.</t>
  </si>
  <si>
    <t xml:space="preserve">Estrategias y campañas de cobro persuasivo y resultados de la cartera objeto de cobro. </t>
  </si>
  <si>
    <t>Confianza de la ciudadanía en la Administración.</t>
  </si>
  <si>
    <t>Planeación del desarrollo territorial.</t>
  </si>
  <si>
    <t>Apoyo del Departamento Administrativo de la Función Pública, Contaduría General de la República y Contraloría General de la República</t>
  </si>
  <si>
    <t>Cumplimiento en el seguimiento al plan de desarrollo en sus líneas de acción.</t>
  </si>
  <si>
    <t>Página web para peticiones, quejas y reclamos.</t>
  </si>
  <si>
    <t xml:space="preserve">Implementación y mejoramiento del modelo integrado de planeación y gestión- MIPG.      </t>
  </si>
  <si>
    <t>La gestión preventiva que realiza la oficina de control interno de gestión.</t>
  </si>
  <si>
    <t>Políticas de transferencias de recursos</t>
  </si>
  <si>
    <t xml:space="preserve">Capacidad de personal para realizar seguimientos que garanticen el cumplimiento de las obligaciones. </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</si>
  <si>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</si>
  <si>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</si>
  <si>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</si>
  <si>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</si>
  <si>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</si>
  <si>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</si>
  <si>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</si>
  <si>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</si>
  <si>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</si>
  <si>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</si>
  <si>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</si>
  <si>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</si>
  <si>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</si>
  <si>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</si>
  <si>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</si>
  <si>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</si>
  <si>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</si>
  <si>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</si>
  <si>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</si>
  <si>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</si>
  <si>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</si>
  <si>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</si>
  <si>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</si>
  <si>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</si>
  <si>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</si>
  <si>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</si>
  <si>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</si>
  <si>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</si>
  <si>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</si>
  <si>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</si>
  <si>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</si>
  <si>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</si>
  <si>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</si>
  <si>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</si>
  <si>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</si>
  <si>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</si>
  <si>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</si>
  <si>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</si>
  <si>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Disminución de ingresos e investigaciones por los entes de control.</t>
  </si>
  <si>
    <t>Baja capacidad de la Secretaria de Hacienda para efectuar el control al pago de la Obligaciones de los Contribuyentes</t>
  </si>
  <si>
    <t>Posibilidad de afectación económica y reputacional por la disminución de ingresos e investigaciones por los entes de control debido a la baja capacidad de la Secretaria de Hacienda para efectuar el control al pago de la Obligaciones de los Contribuyente</t>
  </si>
  <si>
    <t>Ejecucion y Administracion de procesos</t>
  </si>
  <si>
    <t xml:space="preserve">     Mayor a 500 SMLMV </t>
  </si>
  <si>
    <t>El Tesorero General del Municipio con el equipo de cobro coactivo revisa el recaudo de cartera morosa y programa por medio de estrategias y campañas el cobro persuasivo y coactivo</t>
  </si>
  <si>
    <t>Preventivo</t>
  </si>
  <si>
    <t>Manual</t>
  </si>
  <si>
    <t>Documentado</t>
  </si>
  <si>
    <t>Continua</t>
  </si>
  <si>
    <t>Con Registro</t>
  </si>
  <si>
    <t>Reducir (mitigar)</t>
  </si>
  <si>
    <t>Realizar un informe cuatrimestral sobre  recaudo de cartera por medio del proceso de cobro coactivo</t>
  </si>
  <si>
    <t>Tesorero General del Municipio</t>
  </si>
  <si>
    <t>Realizar un acta cuatrimestral de seguimiento a las actividades de cobro persuasivo y coactivo.</t>
  </si>
  <si>
    <t>Reputacional</t>
  </si>
  <si>
    <t>Investigaciones por los entes de control</t>
  </si>
  <si>
    <t>Falta de control y  Seguimiento  a las partidas conciliatorias y a los conceptos de ingresos y egresos que afectan los movimientos bancarios  para que exista concordancia entre libros vs extractos bancarios.</t>
  </si>
  <si>
    <t>Posibilidad de afectación reputacional por posibles investigaciones de los entes de control debido a la falta de control y  Seguimiento  a las partidas conciliatorias y a los conceptos de ingresos y egresos que afectan los movimientos bancarios  para que exista concordancia entre libros Vs extractos bancarios.</t>
  </si>
  <si>
    <t xml:space="preserve">     El riesgo afecta la imagen de la entidad con algunos usuarios de relevancia frente al logro de los objetivos</t>
  </si>
  <si>
    <t>El Área de Contabilidad de la Secretaría de Hacienda del municipio revisa el proceso de verificación, elaboración de ficha, registro contable del SOC (sostenibilidad contable), con el fin de dejar saneada cada cuenta a depurar.</t>
  </si>
  <si>
    <t>Realizar un (1) informe bimensual del proceso de verificación, elaboración de ficha, registro contable del SOC (Sostenibilidad contable) de las cuentas saneadas.</t>
  </si>
  <si>
    <t>Profesional Especializado - Area de Contabilidad</t>
  </si>
  <si>
    <t>El profesional Especializado del Área de Contabilidad del municipio verifica en Comité de Sostenibilidad Contable con las secretarias involucradas el envío de la información necesaria para la realización del proceso de depuración contable, dejando mediante acta los compromisos pactados.</t>
  </si>
  <si>
    <t>Realizar un (1) Comité bimensual de Sotenibilidad Contable, involucrando a las Secretarías con responsabilidad dentro del proceso de depuración contable, dejando como constancia actas.</t>
  </si>
  <si>
    <t>Debido a que la herramienta tecnológica existente genera un sistema de alarmas que limita el seguimiento de los Recursos de Reconsideración y Revocatoria Directa, desde el momento en que se produzca el acuse de recibo en el Municipio de Bucaramanga hasta el final de los términos de respuesta y notificación en el tiempo establecido por ley.</t>
  </si>
  <si>
    <t>Posibilidad de afectación económica y reputacional por disminución de ingresos e investigaciones por los entes de control, debido a que la herramienta tecnológica existente genera un sistema de alarmas que limita el seguimiento de los Recursos de Reconsideración y Revocatoria Directa, desde el momento en que se produzca el acuse de recibo en el Municipio de Bucaramanga hasta el final de los términos de respuesta y notificación en el tiempo establecido por ley.</t>
  </si>
  <si>
    <t xml:space="preserve">     Entre 10 y 50 SMLMV </t>
  </si>
  <si>
    <t>El Servidor Publico a cargo verifica en el tablero de control, mediante una herramienta funcional que genere  Avisos para dar respuesta y notificar los  Recursos de Reconsideracion y/o Resoluciones de Revocatoria Directa, dentro de los términos de acuerdo con los procedimientos establecidos</t>
  </si>
  <si>
    <t xml:space="preserve">Realizar una socializacion semestral de los procedimientos para Clasificación de PQRSD - P-GFP-3100-170-039 (Donde se establecen tiempos para resolver actos administrativos) -  procedimiento Resolución Recurso de Reconsideración P-GFP-3100-170-035 y Procedimiento Resolución Revocatoria Directa P-GFP-3100-170-034, a los abogados de la oficina juridica de la Secretaría de Hacienda  </t>
  </si>
  <si>
    <t xml:space="preserve">Oficina Jurídica de la Secretaría de Hacienda - Subsecretaria de Hacienda </t>
  </si>
  <si>
    <t xml:space="preserve">El profesional asignado para sustanciar los recursos de reconsideración y/o solicitud de revocatoria directa, verifica y aplica el procedimiento establecido para elaborar y presentar el proyecto de Resolución con tres meses de antelación al vencimiento de los términos. </t>
  </si>
  <si>
    <t>Presentar el 100% de proyectos de Resolución de Recursos de Reconsideración y/o Revocatoria Directa dentro de los términos.</t>
  </si>
  <si>
    <t xml:space="preserve">Oficina Jurídica de la Secretaría de Hacienda </t>
  </si>
  <si>
    <t>Posibles investigaciones por los entes de control</t>
  </si>
  <si>
    <t>Errores de registro en los sistemas de información  (CHIP y SIA CONTRALORÍA), por desconocimiento de las actualizaciones que alteran el catálogo de clasificación presupuestal y la falta del desarrollo de un módulo en el software del Sistema de Informacion Financiero - SIF, bajo los parametros exigidos por los entes de control.</t>
  </si>
  <si>
    <t>Posibilidad de afectación reputacional por posibles investigaciones de los entes de control, debido a errores de registro en los sistemas de información  (CHIP y SIA CONTRALORÍA), por desconocimiento de las actualizaciones que alteran el catálogo de clasificación presupuestal y la falta del desarrollo de un módulo en el software del Sistema de Informacion Financiero - SIF, bajo los parametros exigidos por los entes de control</t>
  </si>
  <si>
    <t>El Profesional Especializado del Área de Presupuesto, verifica las convocatorias emitidas por el Centro de Estudios Fiscales de la CGR sobre capacitaciones de las actualizaciones que alteran el catálogo de clasificación presupuestal en los sistemas de información (CHIP y SIA CONTRALORÍA).</t>
  </si>
  <si>
    <t>Realizar una (1) solicitud de información al Centro de Estudios Fiscales de la CGR sobre la programación de capacitaciones del catálogo de clasificación presupuestal en los sistemas de información, con el fin que el personal asista.</t>
  </si>
  <si>
    <t>Profesional Especializado del Area de Presupuesto</t>
  </si>
  <si>
    <t>Investigaciones disciplinarias y sanciones por entes de control.</t>
  </si>
  <si>
    <t>Posibilidad de afectación reputacional por posibles investigaciones y sanciones disciplinarias por entes de control, debido al incumplimiento de la Ley 594 del 2000 en los documentos emanados por la Secretaría de Hacienda</t>
  </si>
  <si>
    <t>El profesional asignado al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</si>
  <si>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 xml:space="preserve">Realizar las Transferencias documentales de la Secretaría de Hacienda en los tiempos establecidos en el cronograma del  Archivo Central </t>
  </si>
  <si>
    <t>Profesionales encargados</t>
  </si>
  <si>
    <t>El profesional asignado al archivo realiza la revisión, clasificación, organización, indización e inventario de los archivos de gestión documental periodicamente, así como la correcta producción de los documentos de la Secretaría de Hacienda según las TRD (Tablas de Retención Documental )</t>
  </si>
  <si>
    <t xml:space="preserve">Ejecutar el 100% del Plan de Trabajo establecido para realizar el inventario de la gestión documental que ha producido la Secretaría de Hacienda en las vigencias 2020 a 2023  </t>
  </si>
  <si>
    <t xml:space="preserve">Investigaciones y Sanciones por parte de los Organos de Control </t>
  </si>
  <si>
    <t xml:space="preserve">Debilidades en la supervision de los contratos en la verificacion, control y seguimiento a la ejecucion de Reservas Presupestales, Ejecucion de cuentas por pagar y pasivos exigibles </t>
  </si>
  <si>
    <t xml:space="preserve">Posibilidad de afectación reputacional por investigaciones y sanciones por parte de los Organos de Control, debido a debilidades en la supervision de los contratos en la verificacion, control y seguimiento a la ejecucion de Reservas Presupestales, Ejecucion de cuentas por pagar y pasivos exigibles </t>
  </si>
  <si>
    <t xml:space="preserve">El servidor Publico encargado del area de presupuesto verifica la ejecucion de los contratos constituidos como reservas presupuestales y solicita a los ordenadores de gasto  el cumplimiento de acuerdo con el Decreto 1068 de 2015 en su artículo 2.8.1.7.3.3 </t>
  </si>
  <si>
    <t xml:space="preserve">Realizar un seguimiento cuatrimestral a la ejecucion de Rerservas presupuestales generadas por las Secretarias con copia a la OCIG </t>
  </si>
  <si>
    <t xml:space="preserve">Profesional del area de Presupuesto </t>
  </si>
  <si>
    <t>El servidor Publico encargado del area de presupuesto verifica la ejecucion de los contratos constituidos como pasivos exigibles y solicita a los ordenadores de gasto con el apoyo de los supervisores realizar la liquidación de contrato.</t>
  </si>
  <si>
    <t xml:space="preserve">Realizar un seguimiento cuatrimestral a la ejecucion de Pasivos Exgibles generadas por las Secretarias con copia a la OCIG </t>
  </si>
  <si>
    <t>Falta de depuracion, conciliacion y sanamiento contable de las cuentas bienes muebles y enseres,  construcciones en curso que afecta la Razonabilidad en la informacion financiera</t>
  </si>
  <si>
    <t xml:space="preserve">Posibilidad de afectación economica y reputacional por Investigaciones y Sanciones por parte de los Organos de Control, debido a la falta de depuracion, conciliacion y saneamiento contable de las cuentas bienes muebles y enseres, construcciones en curso que afecta la Razonabilidad en la información financiera </t>
  </si>
  <si>
    <t>El servidor Publico encargado del area de Contabilidad verifica que  la informacion de bienes muebles reportada por la Subsecretaría de Bienes y Servicios y la informacion de construcciones en curso entregada por la Secretaria de Infrastructura esté razonablemente con el fin de realizar la conciliacion contable</t>
  </si>
  <si>
    <t>Realizar una Conciliacion de forma trimestral de la informacion entregada por la oficina de Bienes y servicios e infrastructura.</t>
  </si>
  <si>
    <t>Profesional del area de Contabilidad</t>
  </si>
  <si>
    <t>Investigaciones y Sanciones por parte de los Organos de Control</t>
  </si>
  <si>
    <t xml:space="preserve">Falta de razonabilidad en la Informacion Financiera  dado que no cumple con las caracteristicas cualitativas previstas en los Marcos Normativos del regimen de la contabilidad publica - Partidas Pendientes por Depurar </t>
  </si>
  <si>
    <t xml:space="preserve">Posibilidad de afectacion reputacional por investigaciones y sanciones por parte de los organos de control, debido a la falta de razonabilidad en la Informacion Financiera  dado que no cumple con las caracteristicas cualitativas previstas en los Marcos Normativos del regimen de la contabilidad publica - Partidas Pendientes por Depurar </t>
  </si>
  <si>
    <t>El Servidor Publico a cargo del area de Contabilidad depura las cuentas por cobrar que no corresponde a un derecho cierto de acuerdo con la información reportada por cada dependencia a traves de PQRSD o COCI (Consecutivo de Contabilidad de comunicación interna)</t>
  </si>
  <si>
    <t xml:space="preserve">Realizar un (1) cronograma de las actividades a seguir para establecer la cuentas por cobrar que sean objeto de depuracion </t>
  </si>
  <si>
    <t>El Profesional a cargo del area de Tesoreria verifica los requisitos  para el manejo de cheques con el fin de evitar al maximo la anulacion y acumulacion de los mismos, de acuerdo con las actividades establecidas</t>
  </si>
  <si>
    <t xml:space="preserve">Elaborar y socializar un procedimiento para el manejo de cheques </t>
  </si>
  <si>
    <t xml:space="preserve">Profesional de Tesoreria </t>
  </si>
  <si>
    <t>presuntas deficiencias en la supervision de contratos</t>
  </si>
  <si>
    <t>Posibilidad de afectacion reputacional por Investigaciones y Sanciones por parte de los Organos de Contro debido a presuntas deficiencias en la supervision de contratos</t>
  </si>
  <si>
    <t xml:space="preserve">     El riesgo afecta la imagen de de la entidad con efecto publicitario sostenido a nivel de sector administrativo, nivel departamental o municipal</t>
  </si>
  <si>
    <t>El profesional encargado de contratacion verifica con cada area el cumplimiento de las funciones designadas a los supervisores de acuerdo al articulo 83 de la ley 1474 de 2011 mediante seguimientos</t>
  </si>
  <si>
    <t>Realizar un seguimiento trimestral a una muestra aleatoria de 25% de los contratos suscritos en las diferentes areas de la Secretaría de Hacienda</t>
  </si>
  <si>
    <t xml:space="preserve">Profesional encargado </t>
  </si>
  <si>
    <t>Sanciones e investigaciones disciplinarias  de entes de control y vigilancia</t>
  </si>
  <si>
    <t>Incumplimiento en los términos de entrega oportuna a los requerimientos de los entes de control y vigilancia, de acuerdo a la competencia de la Secretaría de Hacienda</t>
  </si>
  <si>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Secretaría de Hacienda</t>
  </si>
  <si>
    <t>La persona encargada de realizar seguimiento a los requerimientos elevados por los entes de entes de control y vigilancia asignados a la secretaría de hacienda, verifica que la respuesta sea oportuna de conformidad con el plazo otorgado por el ente de control.</t>
  </si>
  <si>
    <t>Realizar un (01) informe semestral sobre el cumplimiento de las respuestas de los entes de control y vigilancia de competencia a la Secretaría de Hacienda, conforme a solicitudes asignadas a través Sistema Gestión de Solicitudes del Ciudadano - GSC</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</si>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</sst>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
      <sz val="10"/>
      <color rgb="FF000000"/>
      <name val="Arial Narrow"/>
      <charset val="1"/>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0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8" fillId="17" borderId="104"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1" fillId="3" borderId="2" xfId="0" applyFont="1" applyFill="1" applyBorder="1" applyAlignment="1" applyProtection="1">
      <alignment horizontal="center" vertical="top" wrapText="1"/>
      <protection locked="0"/>
    </xf>
    <xf numFmtId="14" fontId="70" fillId="0" borderId="0" xfId="0" applyNumberFormat="1" applyFont="1" applyAlignment="1">
      <alignment horizontal="center" vertical="center"/>
    </xf>
    <xf numFmtId="0" fontId="6" fillId="3" borderId="2" xfId="0" applyFont="1" applyFill="1" applyBorder="1" applyAlignment="1" applyProtection="1">
      <alignment horizontal="justify" vertical="center" wrapText="1"/>
      <protection locked="0"/>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1" fillId="0" borderId="33" xfId="0" applyFont="1" applyBorder="1" applyAlignment="1">
      <alignment horizontal="left" vertical="center" wrapText="1"/>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66" fillId="0" borderId="37" xfId="0" applyFont="1" applyBorder="1" applyAlignment="1">
      <alignment horizontal="left" wrapText="1"/>
    </xf>
    <xf numFmtId="0" fontId="66" fillId="0" borderId="38" xfId="0" applyFont="1" applyBorder="1" applyAlignment="1">
      <alignment horizontal="left" wrapText="1"/>
    </xf>
    <xf numFmtId="0" fontId="1" fillId="0" borderId="37" xfId="0" applyFont="1" applyBorder="1" applyAlignment="1">
      <alignment horizontal="left" wrapText="1"/>
    </xf>
    <xf numFmtId="0" fontId="1" fillId="0" borderId="38"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wrapText="1"/>
    </xf>
    <xf numFmtId="0" fontId="66" fillId="0" borderId="106" xfId="0" applyFont="1" applyBorder="1" applyAlignment="1">
      <alignment horizontal="left" wrapText="1"/>
    </xf>
    <xf numFmtId="0" fontId="1" fillId="0" borderId="33" xfId="0" applyFont="1" applyBorder="1" applyAlignment="1">
      <alignment horizontal="left"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1" fillId="0" borderId="79" xfId="0" applyFont="1" applyBorder="1" applyAlignment="1">
      <alignment horizontal="left" vertical="center" wrapText="1"/>
    </xf>
    <xf numFmtId="0" fontId="1" fillId="0" borderId="109" xfId="0" applyFont="1" applyBorder="1" applyAlignment="1">
      <alignment horizontal="left" vertical="center" wrapText="1"/>
    </xf>
    <xf numFmtId="0" fontId="66" fillId="0" borderId="110" xfId="0" applyFont="1" applyBorder="1" applyAlignment="1">
      <alignment horizontal="left" vertical="center" wrapText="1"/>
    </xf>
    <xf numFmtId="0" fontId="1" fillId="0" borderId="110" xfId="0" applyFont="1" applyBorder="1" applyAlignment="1">
      <alignment horizontal="left" vertical="center" wrapText="1"/>
    </xf>
    <xf numFmtId="0" fontId="1" fillId="3" borderId="79" xfId="0" applyFont="1" applyFill="1" applyBorder="1" applyAlignment="1">
      <alignment horizontal="left" vertical="center" wrapText="1"/>
    </xf>
    <xf numFmtId="0" fontId="1" fillId="3" borderId="109" xfId="0" applyFont="1" applyFill="1" applyBorder="1" applyAlignment="1">
      <alignment horizontal="left" vertical="center" wrapText="1"/>
    </xf>
    <xf numFmtId="0" fontId="1" fillId="3" borderId="108" xfId="0" applyFont="1" applyFill="1" applyBorder="1" applyAlignment="1">
      <alignment horizontal="left" vertical="center"/>
    </xf>
    <xf numFmtId="0" fontId="1" fillId="3" borderId="79" xfId="0" applyFont="1" applyFill="1" applyBorder="1" applyAlignment="1">
      <alignment horizontal="left" vertical="center"/>
    </xf>
    <xf numFmtId="0" fontId="1" fillId="3" borderId="109" xfId="0" applyFont="1" applyFill="1" applyBorder="1" applyAlignment="1">
      <alignment horizontal="left" vertical="center"/>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xf>
    <xf numFmtId="0" fontId="1" fillId="0" borderId="106" xfId="0" applyFont="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9" fontId="36" fillId="0" borderId="4" xfId="0" applyNumberFormat="1" applyFont="1" applyBorder="1" applyAlignment="1" applyProtection="1">
      <alignment horizontal="center" vertical="center"/>
      <protection hidden="1"/>
    </xf>
    <xf numFmtId="9" fontId="36" fillId="0" borderId="5" xfId="0" applyNumberFormat="1" applyFont="1" applyBorder="1" applyAlignment="1" applyProtection="1">
      <alignment horizontal="center" vertical="center"/>
      <protection hidden="1"/>
    </xf>
    <xf numFmtId="0" fontId="58" fillId="0" borderId="4" xfId="0" applyFont="1" applyBorder="1" applyAlignment="1" applyProtection="1">
      <alignment horizontal="center" vertical="center" textRotation="90" wrapText="1"/>
      <protection hidden="1"/>
    </xf>
    <xf numFmtId="0" fontId="58" fillId="0" borderId="5" xfId="0" applyFont="1" applyBorder="1" applyAlignment="1" applyProtection="1">
      <alignment horizontal="center" vertical="center" textRotation="90" wrapText="1"/>
      <protection hidden="1"/>
    </xf>
    <xf numFmtId="0" fontId="58" fillId="0" borderId="4" xfId="0" applyFont="1" applyBorder="1" applyAlignment="1" applyProtection="1">
      <alignment horizontal="center" vertical="center" textRotation="90"/>
      <protection hidden="1"/>
    </xf>
    <xf numFmtId="0" fontId="58" fillId="0" borderId="5" xfId="0" applyFont="1" applyBorder="1" applyAlignment="1" applyProtection="1">
      <alignment horizontal="center" vertical="center" textRotation="90"/>
      <protection hidden="1"/>
    </xf>
    <xf numFmtId="0" fontId="36" fillId="0" borderId="4" xfId="0" applyFont="1" applyBorder="1" applyAlignment="1" applyProtection="1">
      <alignment horizontal="center" vertical="center" textRotation="90"/>
      <protection locked="0"/>
    </xf>
    <xf numFmtId="0" fontId="36" fillId="0" borderId="5" xfId="0" applyFont="1" applyBorder="1" applyAlignment="1" applyProtection="1">
      <alignment horizontal="center" vertical="center" textRotation="90"/>
      <protection locked="0"/>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1" fillId="0" borderId="8"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68"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6" xfId="0" applyFont="1" applyFill="1" applyBorder="1" applyAlignment="1">
      <alignment horizontal="left" vertical="center"/>
    </xf>
    <xf numFmtId="0" fontId="69" fillId="2" borderId="7" xfId="0" applyFont="1" applyFill="1" applyBorder="1" applyAlignment="1">
      <alignment horizontal="left" vertical="center"/>
    </xf>
    <xf numFmtId="0" fontId="5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4">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EE64A21B-025E-4FE3-B1A5-29FD7EACF7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1560" y="295171"/>
          <a:ext cx="624674" cy="5366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1098"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34" zoomScale="120" zoomScaleNormal="120" workbookViewId="0">
      <selection activeCell="E46" sqref="E46:F46"/>
    </sheetView>
  </sheetViews>
  <sheetFormatPr defaultColWidth="11.42578125" defaultRowHeight="1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row r="2" spans="1:8" ht="18">
      <c r="B2" s="231" t="s">
        <v>0</v>
      </c>
      <c r="C2" s="232"/>
      <c r="D2" s="232"/>
      <c r="E2" s="232"/>
      <c r="F2" s="232"/>
      <c r="G2" s="232"/>
      <c r="H2" s="233"/>
    </row>
    <row r="3" spans="1:8">
      <c r="B3" s="120"/>
      <c r="C3" s="121"/>
      <c r="D3" s="121"/>
      <c r="E3" s="121"/>
      <c r="F3" s="121"/>
      <c r="G3" s="121"/>
      <c r="H3" s="122"/>
    </row>
    <row r="4" spans="1:8" ht="63" customHeight="1">
      <c r="B4" s="234" t="s">
        <v>1</v>
      </c>
      <c r="C4" s="235"/>
      <c r="D4" s="235"/>
      <c r="E4" s="235"/>
      <c r="F4" s="235"/>
      <c r="G4" s="235"/>
      <c r="H4" s="236"/>
    </row>
    <row r="5" spans="1:8" ht="63" customHeight="1">
      <c r="B5" s="237"/>
      <c r="C5" s="238"/>
      <c r="D5" s="238"/>
      <c r="E5" s="238"/>
      <c r="F5" s="238"/>
      <c r="G5" s="238"/>
      <c r="H5" s="239"/>
    </row>
    <row r="6" spans="1:8" ht="16.5">
      <c r="A6" s="123"/>
      <c r="B6" s="240" t="s">
        <v>2</v>
      </c>
      <c r="C6" s="241"/>
      <c r="D6" s="241"/>
      <c r="E6" s="241"/>
      <c r="F6" s="241"/>
      <c r="G6" s="241"/>
      <c r="H6" s="242"/>
    </row>
    <row r="7" spans="1:8" ht="95.25" customHeight="1">
      <c r="A7" s="123"/>
      <c r="B7" s="243" t="s">
        <v>3</v>
      </c>
      <c r="C7" s="243"/>
      <c r="D7" s="243"/>
      <c r="E7" s="243"/>
      <c r="F7" s="243"/>
      <c r="G7" s="243"/>
      <c r="H7" s="244"/>
    </row>
    <row r="8" spans="1:8" ht="16.5">
      <c r="A8" s="123"/>
      <c r="B8" s="124"/>
      <c r="C8" s="125"/>
      <c r="D8" s="125"/>
      <c r="E8" s="125"/>
      <c r="F8" s="125"/>
      <c r="G8" s="125"/>
      <c r="H8" s="126"/>
    </row>
    <row r="9" spans="1:8" ht="16.5" customHeight="1">
      <c r="A9" s="123"/>
      <c r="B9" s="245" t="s">
        <v>4</v>
      </c>
      <c r="C9" s="245"/>
      <c r="D9" s="245"/>
      <c r="E9" s="245"/>
      <c r="F9" s="245"/>
      <c r="G9" s="245"/>
      <c r="H9" s="246"/>
    </row>
    <row r="10" spans="1:8" ht="16.5" customHeight="1">
      <c r="A10" s="123"/>
      <c r="B10" s="245"/>
      <c r="C10" s="245"/>
      <c r="D10" s="245"/>
      <c r="E10" s="245"/>
      <c r="F10" s="245"/>
      <c r="G10" s="245"/>
      <c r="H10" s="246"/>
    </row>
    <row r="11" spans="1:8" ht="11.65" customHeight="1">
      <c r="A11" s="123"/>
      <c r="B11" s="245"/>
      <c r="C11" s="245"/>
      <c r="D11" s="245"/>
      <c r="E11" s="245"/>
      <c r="F11" s="245"/>
      <c r="G11" s="245"/>
      <c r="H11" s="246"/>
    </row>
    <row r="12" spans="1:8" ht="11.65" customHeight="1" thickBot="1">
      <c r="A12" s="123"/>
      <c r="B12" s="127"/>
      <c r="C12" s="127"/>
      <c r="D12" s="127"/>
      <c r="E12" s="127"/>
      <c r="F12" s="127"/>
      <c r="G12" s="127"/>
      <c r="H12" s="128"/>
    </row>
    <row r="13" spans="1:8" ht="15.4" customHeight="1" thickTop="1">
      <c r="A13" s="123"/>
      <c r="B13" s="127"/>
      <c r="C13" s="230" t="s">
        <v>5</v>
      </c>
      <c r="D13" s="223"/>
      <c r="E13" s="224" t="s">
        <v>6</v>
      </c>
      <c r="F13" s="225"/>
      <c r="G13" s="127"/>
      <c r="H13" s="128"/>
    </row>
    <row r="14" spans="1:8" ht="11.65" customHeight="1">
      <c r="A14" s="123"/>
      <c r="B14" s="127"/>
      <c r="C14" s="211" t="s">
        <v>7</v>
      </c>
      <c r="D14" s="212"/>
      <c r="E14" s="213" t="s">
        <v>8</v>
      </c>
      <c r="F14" s="208"/>
      <c r="G14" s="127"/>
      <c r="H14" s="128"/>
    </row>
    <row r="15" spans="1:8" ht="11.65" customHeight="1">
      <c r="A15" s="123"/>
      <c r="B15" s="127"/>
      <c r="C15" s="211" t="s">
        <v>9</v>
      </c>
      <c r="D15" s="212"/>
      <c r="E15" s="213" t="s">
        <v>10</v>
      </c>
      <c r="F15" s="208"/>
      <c r="G15" s="127"/>
      <c r="H15" s="128"/>
    </row>
    <row r="16" spans="1:8" ht="11.65" customHeight="1">
      <c r="A16" s="123"/>
      <c r="B16" s="127"/>
      <c r="C16" s="211" t="s">
        <v>11</v>
      </c>
      <c r="D16" s="212"/>
      <c r="E16" s="213" t="s">
        <v>12</v>
      </c>
      <c r="F16" s="208"/>
      <c r="G16" s="127"/>
      <c r="H16" s="128"/>
    </row>
    <row r="17" spans="1:8" ht="13.5" customHeight="1">
      <c r="A17" s="123"/>
      <c r="B17" s="127"/>
      <c r="C17" s="211" t="s">
        <v>13</v>
      </c>
      <c r="D17" s="212"/>
      <c r="E17" s="213" t="s">
        <v>14</v>
      </c>
      <c r="F17" s="208"/>
      <c r="G17" s="127"/>
      <c r="H17" s="129"/>
    </row>
    <row r="18" spans="1:8" ht="12.4" customHeight="1">
      <c r="A18" s="123"/>
      <c r="B18" s="127"/>
      <c r="C18" s="211" t="s">
        <v>15</v>
      </c>
      <c r="D18" s="212"/>
      <c r="E18" s="214" t="s">
        <v>16</v>
      </c>
      <c r="F18" s="208"/>
      <c r="G18" s="127"/>
      <c r="H18" s="128"/>
    </row>
    <row r="19" spans="1:8" ht="24" customHeight="1" thickBot="1">
      <c r="A19" s="123"/>
      <c r="B19" s="127"/>
      <c r="C19" s="215" t="s">
        <v>17</v>
      </c>
      <c r="D19" s="216"/>
      <c r="E19" s="217" t="s">
        <v>18</v>
      </c>
      <c r="F19" s="218"/>
      <c r="G19" s="127"/>
      <c r="H19" s="128"/>
    </row>
    <row r="20" spans="1:8" ht="11.65" customHeight="1" thickTop="1">
      <c r="A20" s="123"/>
      <c r="B20" s="127"/>
      <c r="C20" s="130"/>
      <c r="D20" s="130"/>
      <c r="E20" s="130"/>
      <c r="F20" s="130"/>
      <c r="G20" s="127"/>
      <c r="H20" s="128"/>
    </row>
    <row r="21" spans="1:8" ht="27.4" customHeight="1" thickBot="1">
      <c r="A21" s="123"/>
      <c r="B21" s="219" t="s">
        <v>19</v>
      </c>
      <c r="C21" s="220"/>
      <c r="D21" s="220"/>
      <c r="E21" s="220"/>
      <c r="F21" s="220"/>
      <c r="G21" s="220"/>
      <c r="H21" s="221"/>
    </row>
    <row r="22" spans="1:8" ht="15.75" thickTop="1">
      <c r="A22" s="123"/>
      <c r="B22" s="131"/>
      <c r="C22" s="222" t="s">
        <v>5</v>
      </c>
      <c r="D22" s="223"/>
      <c r="E22" s="224" t="s">
        <v>6</v>
      </c>
      <c r="F22" s="225"/>
      <c r="G22" s="130"/>
      <c r="H22" s="132"/>
    </row>
    <row r="23" spans="1:8" ht="13.5" customHeight="1">
      <c r="A23" s="123"/>
      <c r="B23" s="133"/>
      <c r="C23" s="226" t="s">
        <v>7</v>
      </c>
      <c r="D23" s="227"/>
      <c r="E23" s="228" t="s">
        <v>8</v>
      </c>
      <c r="F23" s="229"/>
      <c r="G23" s="134"/>
      <c r="H23" s="135"/>
    </row>
    <row r="24" spans="1:8" ht="13.5" customHeight="1">
      <c r="A24" s="123"/>
      <c r="B24" s="133"/>
      <c r="C24" s="205" t="s">
        <v>20</v>
      </c>
      <c r="D24" s="206"/>
      <c r="E24" s="207" t="s">
        <v>14</v>
      </c>
      <c r="F24" s="208"/>
      <c r="G24" s="134"/>
      <c r="H24" s="135"/>
    </row>
    <row r="25" spans="1:8" ht="13.5" customHeight="1">
      <c r="A25" s="123"/>
      <c r="B25" s="133"/>
      <c r="C25" s="205" t="s">
        <v>9</v>
      </c>
      <c r="D25" s="206"/>
      <c r="E25" s="207" t="s">
        <v>10</v>
      </c>
      <c r="F25" s="208"/>
      <c r="G25" s="134"/>
      <c r="H25" s="135"/>
    </row>
    <row r="26" spans="1:8" ht="22.9" customHeight="1">
      <c r="A26" s="123"/>
      <c r="B26" s="133"/>
      <c r="C26" s="205" t="s">
        <v>21</v>
      </c>
      <c r="D26" s="206"/>
      <c r="E26" s="209" t="s">
        <v>22</v>
      </c>
      <c r="F26" s="210"/>
      <c r="G26" s="134"/>
      <c r="H26" s="135"/>
    </row>
    <row r="27" spans="1:8" ht="69.75" customHeight="1">
      <c r="A27" s="123"/>
      <c r="B27" s="133"/>
      <c r="C27" s="196" t="s">
        <v>23</v>
      </c>
      <c r="D27" s="204"/>
      <c r="E27" s="197" t="s">
        <v>24</v>
      </c>
      <c r="F27" s="198"/>
      <c r="G27" s="134"/>
      <c r="H27" s="136"/>
    </row>
    <row r="28" spans="1:8" ht="34.5" customHeight="1">
      <c r="B28" s="137"/>
      <c r="C28" s="203" t="s">
        <v>25</v>
      </c>
      <c r="D28" s="204"/>
      <c r="E28" s="197" t="s">
        <v>26</v>
      </c>
      <c r="F28" s="198"/>
      <c r="G28" s="134"/>
      <c r="H28" s="136"/>
    </row>
    <row r="29" spans="1:8" ht="27.75" customHeight="1">
      <c r="B29" s="137"/>
      <c r="C29" s="203" t="s">
        <v>27</v>
      </c>
      <c r="D29" s="204"/>
      <c r="E29" s="197" t="s">
        <v>28</v>
      </c>
      <c r="F29" s="198"/>
      <c r="G29" s="134"/>
      <c r="H29" s="136"/>
    </row>
    <row r="30" spans="1:8" ht="28.5" customHeight="1">
      <c r="B30" s="137"/>
      <c r="C30" s="203" t="s">
        <v>29</v>
      </c>
      <c r="D30" s="204"/>
      <c r="E30" s="197" t="s">
        <v>30</v>
      </c>
      <c r="F30" s="198"/>
      <c r="G30" s="134"/>
      <c r="H30" s="136"/>
    </row>
    <row r="31" spans="1:8" ht="72.75" customHeight="1">
      <c r="B31" s="137"/>
      <c r="C31" s="203" t="s">
        <v>31</v>
      </c>
      <c r="D31" s="204"/>
      <c r="E31" s="197" t="s">
        <v>32</v>
      </c>
      <c r="F31" s="198"/>
      <c r="G31" s="134"/>
      <c r="H31" s="136"/>
    </row>
    <row r="32" spans="1:8" ht="64.5" customHeight="1">
      <c r="B32" s="137"/>
      <c r="C32" s="203" t="s">
        <v>33</v>
      </c>
      <c r="D32" s="204"/>
      <c r="E32" s="197" t="s">
        <v>34</v>
      </c>
      <c r="F32" s="198"/>
      <c r="G32" s="134"/>
      <c r="H32" s="136"/>
    </row>
    <row r="33" spans="2:8" ht="71.25" customHeight="1">
      <c r="B33" s="137"/>
      <c r="C33" s="195" t="s">
        <v>35</v>
      </c>
      <c r="D33" s="196"/>
      <c r="E33" s="197" t="s">
        <v>36</v>
      </c>
      <c r="F33" s="198"/>
      <c r="G33" s="134"/>
      <c r="H33" s="136"/>
    </row>
    <row r="34" spans="2:8" ht="55.5" customHeight="1">
      <c r="B34" s="137"/>
      <c r="C34" s="195" t="s">
        <v>37</v>
      </c>
      <c r="D34" s="196"/>
      <c r="E34" s="197" t="s">
        <v>38</v>
      </c>
      <c r="F34" s="198"/>
      <c r="G34" s="134"/>
      <c r="H34" s="136"/>
    </row>
    <row r="35" spans="2:8" ht="42" customHeight="1">
      <c r="B35" s="137"/>
      <c r="C35" s="195" t="s">
        <v>39</v>
      </c>
      <c r="D35" s="196"/>
      <c r="E35" s="197" t="s">
        <v>40</v>
      </c>
      <c r="F35" s="198"/>
      <c r="G35" s="134"/>
      <c r="H35" s="136"/>
    </row>
    <row r="36" spans="2:8" ht="59.25" customHeight="1">
      <c r="B36" s="137"/>
      <c r="C36" s="195" t="s">
        <v>41</v>
      </c>
      <c r="D36" s="196"/>
      <c r="E36" s="197" t="s">
        <v>42</v>
      </c>
      <c r="F36" s="198"/>
      <c r="G36" s="134"/>
      <c r="H36" s="136"/>
    </row>
    <row r="37" spans="2:8" ht="23.25" customHeight="1">
      <c r="B37" s="137"/>
      <c r="C37" s="195" t="s">
        <v>43</v>
      </c>
      <c r="D37" s="196"/>
      <c r="E37" s="197" t="s">
        <v>44</v>
      </c>
      <c r="F37" s="198"/>
      <c r="G37" s="134"/>
      <c r="H37" s="136"/>
    </row>
    <row r="38" spans="2:8" ht="30.75" customHeight="1">
      <c r="B38" s="137"/>
      <c r="C38" s="195" t="s">
        <v>45</v>
      </c>
      <c r="D38" s="196"/>
      <c r="E38" s="197" t="s">
        <v>46</v>
      </c>
      <c r="F38" s="198"/>
      <c r="G38" s="134"/>
      <c r="H38" s="136"/>
    </row>
    <row r="39" spans="2:8" ht="35.25" customHeight="1">
      <c r="B39" s="137"/>
      <c r="C39" s="195" t="s">
        <v>45</v>
      </c>
      <c r="D39" s="196"/>
      <c r="E39" s="197" t="s">
        <v>46</v>
      </c>
      <c r="F39" s="198"/>
      <c r="G39" s="134"/>
      <c r="H39" s="136"/>
    </row>
    <row r="40" spans="2:8" ht="33" customHeight="1">
      <c r="B40" s="137"/>
      <c r="C40" s="195" t="s">
        <v>47</v>
      </c>
      <c r="D40" s="196"/>
      <c r="E40" s="197" t="s">
        <v>48</v>
      </c>
      <c r="F40" s="198"/>
      <c r="G40" s="134"/>
      <c r="H40" s="136"/>
    </row>
    <row r="41" spans="2:8" ht="30" customHeight="1">
      <c r="B41" s="137"/>
      <c r="C41" s="195" t="s">
        <v>49</v>
      </c>
      <c r="D41" s="196"/>
      <c r="E41" s="197" t="s">
        <v>50</v>
      </c>
      <c r="F41" s="198"/>
      <c r="G41" s="134"/>
      <c r="H41" s="136"/>
    </row>
    <row r="42" spans="2:8" ht="35.25" customHeight="1">
      <c r="B42" s="137"/>
      <c r="C42" s="195" t="s">
        <v>51</v>
      </c>
      <c r="D42" s="196"/>
      <c r="E42" s="197" t="s">
        <v>52</v>
      </c>
      <c r="F42" s="198"/>
      <c r="G42" s="134"/>
      <c r="H42" s="136"/>
    </row>
    <row r="43" spans="2:8" ht="31.5" customHeight="1">
      <c r="B43" s="137"/>
      <c r="C43" s="195" t="s">
        <v>53</v>
      </c>
      <c r="D43" s="196"/>
      <c r="E43" s="197" t="s">
        <v>54</v>
      </c>
      <c r="F43" s="198"/>
      <c r="G43" s="134"/>
      <c r="H43" s="136"/>
    </row>
    <row r="44" spans="2:8" ht="54" customHeight="1">
      <c r="B44" s="137"/>
      <c r="C44" s="195" t="s">
        <v>55</v>
      </c>
      <c r="D44" s="196"/>
      <c r="E44" s="197" t="s">
        <v>56</v>
      </c>
      <c r="F44" s="198"/>
      <c r="G44" s="134"/>
      <c r="H44" s="136"/>
    </row>
    <row r="45" spans="2:8" ht="59.25" customHeight="1">
      <c r="B45" s="137"/>
      <c r="C45" s="195" t="s">
        <v>57</v>
      </c>
      <c r="D45" s="196"/>
      <c r="E45" s="197" t="s">
        <v>58</v>
      </c>
      <c r="F45" s="198"/>
      <c r="G45" s="134"/>
      <c r="H45" s="136"/>
    </row>
    <row r="46" spans="2:8" ht="84" customHeight="1">
      <c r="B46" s="137"/>
      <c r="C46" s="195" t="s">
        <v>59</v>
      </c>
      <c r="D46" s="196"/>
      <c r="E46" s="197" t="s">
        <v>60</v>
      </c>
      <c r="F46" s="198"/>
      <c r="G46" s="134"/>
      <c r="H46" s="136"/>
    </row>
    <row r="47" spans="2:8" ht="82.5" customHeight="1">
      <c r="B47" s="137"/>
      <c r="C47" s="195" t="s">
        <v>61</v>
      </c>
      <c r="D47" s="196"/>
      <c r="E47" s="197" t="s">
        <v>62</v>
      </c>
      <c r="F47" s="198"/>
      <c r="G47" s="134"/>
      <c r="H47" s="136"/>
    </row>
    <row r="48" spans="2:8" ht="46.5" customHeight="1" thickBot="1">
      <c r="B48" s="137"/>
      <c r="C48" s="199"/>
      <c r="D48" s="200"/>
      <c r="E48" s="201"/>
      <c r="F48" s="202"/>
      <c r="G48" s="134"/>
      <c r="H48" s="136"/>
    </row>
    <row r="49" spans="2:8" ht="6.75" customHeight="1" thickTop="1">
      <c r="B49" s="137"/>
      <c r="C49" s="138"/>
      <c r="D49" s="138"/>
      <c r="E49" s="139"/>
      <c r="F49" s="139"/>
      <c r="G49" s="134"/>
      <c r="H49" s="136"/>
    </row>
    <row r="50" spans="2:8">
      <c r="B50" s="137"/>
      <c r="C50" s="140"/>
      <c r="D50" s="140"/>
      <c r="E50" s="140"/>
      <c r="F50" s="140"/>
      <c r="G50" s="134"/>
      <c r="H50" s="136"/>
    </row>
    <row r="51" spans="2:8" ht="21" customHeight="1">
      <c r="B51" s="141" t="s">
        <v>63</v>
      </c>
      <c r="C51" s="140"/>
      <c r="D51" s="140"/>
      <c r="E51" s="140"/>
      <c r="F51" s="140"/>
      <c r="G51" s="140"/>
      <c r="H51" s="142"/>
    </row>
    <row r="52" spans="2:8" ht="20.25" customHeight="1">
      <c r="B52" s="141" t="s">
        <v>64</v>
      </c>
      <c r="C52" s="140"/>
      <c r="D52" s="140"/>
      <c r="E52" s="140"/>
      <c r="F52" s="140"/>
      <c r="G52" s="140"/>
      <c r="H52" s="142"/>
    </row>
    <row r="53" spans="2:8" ht="20.25" customHeight="1">
      <c r="B53" s="141" t="s">
        <v>65</v>
      </c>
      <c r="C53" s="140"/>
      <c r="D53" s="140"/>
      <c r="E53" s="140"/>
      <c r="F53" s="140"/>
      <c r="G53" s="140"/>
      <c r="H53" s="142"/>
    </row>
    <row r="54" spans="2:8" ht="20.25" customHeight="1">
      <c r="B54" s="141" t="s">
        <v>66</v>
      </c>
      <c r="C54" s="140"/>
      <c r="D54" s="140"/>
      <c r="E54" s="140"/>
      <c r="F54" s="140"/>
      <c r="G54" s="140"/>
      <c r="H54" s="142"/>
    </row>
    <row r="55" spans="2:8" ht="14.65" customHeight="1">
      <c r="B55" s="141" t="s">
        <v>67</v>
      </c>
      <c r="C55" s="140"/>
      <c r="D55" s="140"/>
      <c r="E55" s="140"/>
      <c r="F55" s="140"/>
      <c r="G55" s="140"/>
      <c r="H55" s="142"/>
    </row>
    <row r="56" spans="2:8" ht="15.75" thickBot="1">
      <c r="B56" s="143"/>
      <c r="C56" s="144"/>
      <c r="D56" s="144"/>
      <c r="E56" s="144"/>
      <c r="F56" s="144"/>
      <c r="G56" s="144"/>
      <c r="H56" s="145"/>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defaultColWidth="11.42578125" defaultRowHeight="12.75"/>
  <cols>
    <col min="1" max="1" width="32.85546875" style="9" customWidth="1"/>
    <col min="2" max="16384" width="11.42578125" style="9"/>
  </cols>
  <sheetData>
    <row r="3" spans="1:1">
      <c r="A3" s="10" t="s">
        <v>166</v>
      </c>
    </row>
    <row r="4" spans="1:1">
      <c r="A4" s="10" t="s">
        <v>312</v>
      </c>
    </row>
    <row r="5" spans="1:1">
      <c r="A5" s="10" t="s">
        <v>314</v>
      </c>
    </row>
    <row r="6" spans="1:1">
      <c r="A6" s="10" t="s">
        <v>316</v>
      </c>
    </row>
    <row r="7" spans="1:1">
      <c r="A7" s="10" t="s">
        <v>167</v>
      </c>
    </row>
    <row r="8" spans="1:1">
      <c r="A8" s="10" t="s">
        <v>168</v>
      </c>
    </row>
    <row r="9" spans="1:1">
      <c r="A9" s="10" t="s">
        <v>322</v>
      </c>
    </row>
    <row r="10" spans="1:1">
      <c r="A10" s="10" t="s">
        <v>169</v>
      </c>
    </row>
    <row r="11" spans="1:1">
      <c r="A11" s="10" t="s">
        <v>325</v>
      </c>
    </row>
    <row r="12" spans="1:1">
      <c r="A12" s="10" t="s">
        <v>344</v>
      </c>
    </row>
    <row r="13" spans="1:1">
      <c r="A13" s="10" t="s">
        <v>345</v>
      </c>
    </row>
    <row r="14" spans="1:1">
      <c r="A14" s="10" t="s">
        <v>346</v>
      </c>
    </row>
    <row r="16" spans="1:1">
      <c r="A16" s="10" t="s">
        <v>347</v>
      </c>
    </row>
    <row r="17" spans="1:1">
      <c r="A17" s="10" t="s">
        <v>331</v>
      </c>
    </row>
    <row r="18" spans="1:1">
      <c r="A18" s="10" t="s">
        <v>333</v>
      </c>
    </row>
    <row r="20" spans="1:1">
      <c r="A20" s="10" t="s">
        <v>336</v>
      </c>
    </row>
    <row r="21" spans="1:1">
      <c r="A21" s="10" t="s">
        <v>337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43"/>
  <sheetViews>
    <sheetView showGridLines="0" zoomScale="91" zoomScaleNormal="91" workbookViewId="0">
      <selection activeCell="H26" sqref="H26"/>
    </sheetView>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6" t="s">
        <v>68</v>
      </c>
    </row>
    <row r="2" spans="2:52" ht="18" customHeight="1" thickBot="1">
      <c r="B2" s="309"/>
      <c r="C2" s="312" t="s">
        <v>69</v>
      </c>
      <c r="D2" s="313"/>
      <c r="E2" s="313"/>
      <c r="F2" s="147" t="s">
        <v>70</v>
      </c>
      <c r="AZ2" s="146" t="s">
        <v>71</v>
      </c>
    </row>
    <row r="3" spans="2:52" ht="18" customHeight="1" thickBot="1">
      <c r="B3" s="310"/>
      <c r="C3" s="314"/>
      <c r="D3" s="315"/>
      <c r="E3" s="315"/>
      <c r="F3" s="148" t="s">
        <v>72</v>
      </c>
      <c r="AZ3" s="146" t="s">
        <v>73</v>
      </c>
    </row>
    <row r="4" spans="2:52" ht="18" customHeight="1" thickBot="1">
      <c r="B4" s="310"/>
      <c r="C4" s="314"/>
      <c r="D4" s="315"/>
      <c r="E4" s="315"/>
      <c r="F4" s="148" t="s">
        <v>74</v>
      </c>
      <c r="AZ4" s="146" t="s">
        <v>75</v>
      </c>
    </row>
    <row r="5" spans="2:52" ht="18" customHeight="1" thickBot="1">
      <c r="B5" s="311"/>
      <c r="C5" s="316"/>
      <c r="D5" s="317"/>
      <c r="E5" s="317"/>
      <c r="F5" s="148" t="s">
        <v>76</v>
      </c>
      <c r="AZ5" s="149"/>
    </row>
    <row r="6" spans="2:52" ht="18" customHeight="1" thickBot="1">
      <c r="B6" s="150"/>
      <c r="C6" s="151"/>
      <c r="D6" s="151"/>
      <c r="E6" s="151"/>
      <c r="F6" s="152"/>
      <c r="AZ6" s="149"/>
    </row>
    <row r="7" spans="2:52" ht="33.4" customHeight="1">
      <c r="B7" s="153" t="s">
        <v>77</v>
      </c>
      <c r="C7" s="318" t="s">
        <v>78</v>
      </c>
      <c r="D7" s="319"/>
      <c r="E7" s="319"/>
      <c r="F7" s="320"/>
      <c r="AZ7" s="149"/>
    </row>
    <row r="8" spans="2:52" ht="43.5" customHeight="1" thickBot="1">
      <c r="B8" s="154" t="s">
        <v>79</v>
      </c>
      <c r="C8" s="321" t="s">
        <v>80</v>
      </c>
      <c r="D8" s="322"/>
      <c r="E8" s="322"/>
      <c r="F8" s="323"/>
      <c r="AZ8" s="149"/>
    </row>
    <row r="9" spans="2:52" ht="16.5" thickBot="1">
      <c r="B9" s="324"/>
      <c r="C9" s="324"/>
      <c r="D9" s="324"/>
      <c r="E9" s="324"/>
      <c r="F9" s="324"/>
    </row>
    <row r="10" spans="2:52" ht="15.6" customHeight="1" thickBot="1">
      <c r="B10" s="325" t="s">
        <v>69</v>
      </c>
      <c r="C10" s="326"/>
      <c r="D10" s="326"/>
      <c r="E10" s="326"/>
      <c r="F10" s="327"/>
    </row>
    <row r="11" spans="2:52" ht="32.25" thickBot="1">
      <c r="B11" s="328" t="s">
        <v>81</v>
      </c>
      <c r="C11" s="329"/>
      <c r="D11" s="189" t="s">
        <v>82</v>
      </c>
      <c r="E11" s="189" t="s">
        <v>83</v>
      </c>
      <c r="F11" s="155" t="s">
        <v>84</v>
      </c>
    </row>
    <row r="12" spans="2:52" ht="342" customHeight="1" thickBot="1">
      <c r="B12" s="330" t="s">
        <v>85</v>
      </c>
      <c r="C12" s="331"/>
      <c r="D12" s="156" t="s">
        <v>86</v>
      </c>
      <c r="E12" s="157" t="s">
        <v>87</v>
      </c>
      <c r="F12" s="158" t="s">
        <v>88</v>
      </c>
    </row>
    <row r="14" spans="2:52" ht="18">
      <c r="B14" s="332" t="s">
        <v>89</v>
      </c>
      <c r="C14" s="332"/>
      <c r="D14" s="332"/>
      <c r="E14" s="332"/>
      <c r="F14" s="332"/>
    </row>
    <row r="15" spans="2:52" ht="15.75">
      <c r="B15" s="159"/>
    </row>
    <row r="16" spans="2:52" ht="15.75" thickBot="1">
      <c r="B16" s="160"/>
    </row>
    <row r="17" spans="2:6" ht="16.5" thickBot="1">
      <c r="B17" s="333" t="s">
        <v>90</v>
      </c>
      <c r="C17" s="334"/>
      <c r="D17" s="335"/>
      <c r="E17" s="333" t="s">
        <v>91</v>
      </c>
      <c r="F17" s="335"/>
    </row>
    <row r="18" spans="2:6" ht="15" customHeight="1">
      <c r="B18" s="304" t="s">
        <v>92</v>
      </c>
      <c r="C18" s="305"/>
      <c r="D18" s="306"/>
      <c r="E18" s="307" t="s">
        <v>93</v>
      </c>
      <c r="F18" s="308"/>
    </row>
    <row r="19" spans="2:6" ht="15" customHeight="1">
      <c r="B19" s="301" t="s">
        <v>94</v>
      </c>
      <c r="C19" s="302"/>
      <c r="D19" s="303"/>
      <c r="E19" s="297" t="s">
        <v>95</v>
      </c>
      <c r="F19" s="249"/>
    </row>
    <row r="20" spans="2:6" ht="41.25" customHeight="1">
      <c r="B20" s="289" t="s">
        <v>96</v>
      </c>
      <c r="C20" s="299"/>
      <c r="D20" s="300"/>
      <c r="E20" s="297" t="s">
        <v>97</v>
      </c>
      <c r="F20" s="249"/>
    </row>
    <row r="21" spans="2:6" ht="27.75" customHeight="1">
      <c r="B21" s="289" t="s">
        <v>98</v>
      </c>
      <c r="C21" s="299"/>
      <c r="D21" s="300"/>
      <c r="E21" s="298" t="s">
        <v>99</v>
      </c>
      <c r="F21" s="251"/>
    </row>
    <row r="22" spans="2:6" ht="15" customHeight="1">
      <c r="B22" s="292" t="s">
        <v>100</v>
      </c>
      <c r="C22" s="293"/>
      <c r="D22" s="294"/>
      <c r="E22" s="298" t="s">
        <v>101</v>
      </c>
      <c r="F22" s="251"/>
    </row>
    <row r="23" spans="2:6" ht="15" customHeight="1">
      <c r="B23" s="292" t="s">
        <v>102</v>
      </c>
      <c r="C23" s="293"/>
      <c r="D23" s="294"/>
      <c r="E23" s="295" t="s">
        <v>103</v>
      </c>
      <c r="F23" s="296"/>
    </row>
    <row r="24" spans="2:6" ht="15" customHeight="1">
      <c r="B24" s="275" t="s">
        <v>104</v>
      </c>
      <c r="C24" s="276"/>
      <c r="D24" s="277"/>
      <c r="E24" s="297"/>
      <c r="F24" s="249"/>
    </row>
    <row r="25" spans="2:6" ht="15.75" customHeight="1">
      <c r="B25" s="250" t="s">
        <v>105</v>
      </c>
      <c r="C25" s="257"/>
      <c r="D25" s="251"/>
      <c r="E25" s="298"/>
      <c r="F25" s="251"/>
    </row>
    <row r="26" spans="2:6" ht="16.5">
      <c r="B26" s="275"/>
      <c r="C26" s="276"/>
      <c r="D26" s="277"/>
      <c r="E26" s="287"/>
      <c r="F26" s="288"/>
    </row>
    <row r="27" spans="2:6" ht="15" customHeight="1">
      <c r="B27" s="289"/>
      <c r="C27" s="290"/>
      <c r="D27" s="291"/>
      <c r="E27" s="278"/>
      <c r="F27" s="279"/>
    </row>
    <row r="28" spans="2:6" ht="15" customHeight="1">
      <c r="B28" s="275"/>
      <c r="C28" s="276"/>
      <c r="D28" s="277"/>
      <c r="E28" s="278"/>
      <c r="F28" s="279"/>
    </row>
    <row r="29" spans="2:6" ht="15" customHeight="1">
      <c r="B29" s="275"/>
      <c r="C29" s="276"/>
      <c r="D29" s="277"/>
      <c r="E29" s="278"/>
      <c r="F29" s="279"/>
    </row>
    <row r="30" spans="2:6" ht="15" customHeight="1">
      <c r="B30" s="275"/>
      <c r="C30" s="276"/>
      <c r="D30" s="277"/>
      <c r="E30" s="280"/>
      <c r="F30" s="281"/>
    </row>
    <row r="31" spans="2:6" ht="15" customHeight="1" thickBot="1">
      <c r="B31" s="282"/>
      <c r="C31" s="283"/>
      <c r="D31" s="284"/>
      <c r="E31" s="285"/>
      <c r="F31" s="286"/>
    </row>
    <row r="32" spans="2:6" ht="15" customHeight="1" thickBot="1">
      <c r="B32" s="265" t="s">
        <v>106</v>
      </c>
      <c r="C32" s="266"/>
      <c r="D32" s="266"/>
      <c r="E32" s="267" t="s">
        <v>107</v>
      </c>
      <c r="F32" s="268"/>
    </row>
    <row r="33" spans="2:6" ht="31.5" customHeight="1">
      <c r="B33" s="269" t="s">
        <v>108</v>
      </c>
      <c r="C33" s="270"/>
      <c r="D33" s="271"/>
      <c r="E33" s="272" t="s">
        <v>109</v>
      </c>
      <c r="F33" s="273"/>
    </row>
    <row r="34" spans="2:6" ht="16.5">
      <c r="B34" s="263" t="s">
        <v>110</v>
      </c>
      <c r="C34" s="274"/>
      <c r="D34" s="264"/>
      <c r="E34" s="250" t="s">
        <v>111</v>
      </c>
      <c r="F34" s="251"/>
    </row>
    <row r="35" spans="2:6" ht="16.5">
      <c r="B35" s="250" t="s">
        <v>112</v>
      </c>
      <c r="C35" s="257"/>
      <c r="D35" s="251"/>
      <c r="E35" s="247" t="s">
        <v>113</v>
      </c>
      <c r="F35" s="249"/>
    </row>
    <row r="36" spans="2:6" ht="29.25" customHeight="1">
      <c r="B36" s="247" t="s">
        <v>114</v>
      </c>
      <c r="C36" s="248"/>
      <c r="D36" s="249"/>
      <c r="E36" s="261" t="s">
        <v>115</v>
      </c>
      <c r="F36" s="262"/>
    </row>
    <row r="37" spans="2:6" ht="16.5">
      <c r="B37" s="247" t="s">
        <v>116</v>
      </c>
      <c r="C37" s="248"/>
      <c r="D37" s="249"/>
      <c r="E37" s="263" t="s">
        <v>117</v>
      </c>
      <c r="F37" s="264"/>
    </row>
    <row r="38" spans="2:6" ht="18" customHeight="1">
      <c r="B38" s="247" t="s">
        <v>118</v>
      </c>
      <c r="C38" s="248"/>
      <c r="D38" s="249"/>
      <c r="E38" s="247" t="s">
        <v>119</v>
      </c>
      <c r="F38" s="249"/>
    </row>
    <row r="39" spans="2:6" ht="18.75" customHeight="1">
      <c r="B39" s="247"/>
      <c r="C39" s="248"/>
      <c r="D39" s="249"/>
      <c r="E39" s="250" t="s">
        <v>120</v>
      </c>
      <c r="F39" s="251"/>
    </row>
    <row r="40" spans="2:6" ht="21" customHeight="1">
      <c r="B40" s="247"/>
      <c r="C40" s="248"/>
      <c r="D40" s="249"/>
      <c r="E40" s="250" t="s">
        <v>121</v>
      </c>
      <c r="F40" s="251"/>
    </row>
    <row r="41" spans="2:6" ht="16.5">
      <c r="B41" s="250"/>
      <c r="C41" s="257"/>
      <c r="D41" s="251"/>
      <c r="E41" s="250"/>
      <c r="F41" s="251"/>
    </row>
    <row r="42" spans="2:6" ht="16.5">
      <c r="B42" s="258"/>
      <c r="C42" s="259"/>
      <c r="D42" s="260"/>
      <c r="E42" s="258"/>
      <c r="F42" s="260"/>
    </row>
    <row r="43" spans="2:6" ht="17.25" thickBot="1">
      <c r="B43" s="252"/>
      <c r="C43" s="253"/>
      <c r="D43" s="254"/>
      <c r="E43" s="255"/>
      <c r="F43" s="256"/>
    </row>
  </sheetData>
  <mergeCells count="63">
    <mergeCell ref="B18:D18"/>
    <mergeCell ref="E18:F18"/>
    <mergeCell ref="B2:B5"/>
    <mergeCell ref="C2:E5"/>
    <mergeCell ref="C7:F7"/>
    <mergeCell ref="C8:F8"/>
    <mergeCell ref="B9:F9"/>
    <mergeCell ref="B10:F10"/>
    <mergeCell ref="B11:C11"/>
    <mergeCell ref="B12:C12"/>
    <mergeCell ref="B14:F14"/>
    <mergeCell ref="B17:D17"/>
    <mergeCell ref="E17:F17"/>
    <mergeCell ref="E19:F19"/>
    <mergeCell ref="B21:D21"/>
    <mergeCell ref="E21:F21"/>
    <mergeCell ref="B22:D22"/>
    <mergeCell ref="E22:F22"/>
    <mergeCell ref="B20:D20"/>
    <mergeCell ref="E20:F20"/>
    <mergeCell ref="B19:D19"/>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39:D39"/>
    <mergeCell ref="E39:F39"/>
    <mergeCell ref="B43:D43"/>
    <mergeCell ref="E43:F43"/>
    <mergeCell ref="B40:D40"/>
    <mergeCell ref="E40:F40"/>
    <mergeCell ref="B41:D41"/>
    <mergeCell ref="E41:F41"/>
    <mergeCell ref="B42:D42"/>
    <mergeCell ref="E42:F42"/>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Q75"/>
  <sheetViews>
    <sheetView tabSelected="1" topLeftCell="S64" zoomScaleNormal="100" workbookViewId="0">
      <selection activeCell="G12" sqref="G12:G18"/>
    </sheetView>
  </sheetViews>
  <sheetFormatPr defaultColWidth="11.42578125" defaultRowHeight="16.5"/>
  <cols>
    <col min="1" max="1" width="4" style="2" bestFit="1" customWidth="1"/>
    <col min="2" max="2" width="14.140625" style="2" customWidth="1"/>
    <col min="3" max="3" width="16" style="2" customWidth="1"/>
    <col min="4" max="4" width="31.42578125" style="2" customWidth="1"/>
    <col min="5" max="5" width="37.8554687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8"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3.140625" style="1" customWidth="1"/>
    <col min="32" max="32" width="18.855468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c r="A1" s="401"/>
      <c r="B1" s="402"/>
      <c r="C1" s="402"/>
      <c r="D1" s="403"/>
      <c r="E1" s="380" t="s">
        <v>122</v>
      </c>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2"/>
      <c r="AJ1" s="375" t="s">
        <v>123</v>
      </c>
      <c r="AK1" s="376"/>
    </row>
    <row r="2" spans="1:69" ht="15" customHeight="1">
      <c r="A2" s="404"/>
      <c r="B2" s="405"/>
      <c r="C2" s="405"/>
      <c r="D2" s="406"/>
      <c r="E2" s="383"/>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5"/>
      <c r="AJ2" s="377" t="s">
        <v>124</v>
      </c>
      <c r="AK2" s="378"/>
    </row>
    <row r="3" spans="1:69" ht="15" customHeight="1">
      <c r="A3" s="404"/>
      <c r="B3" s="405"/>
      <c r="C3" s="405"/>
      <c r="D3" s="406"/>
      <c r="E3" s="383"/>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5"/>
      <c r="AJ3" s="377" t="s">
        <v>125</v>
      </c>
      <c r="AK3" s="379"/>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c r="A4" s="407"/>
      <c r="B4" s="408"/>
      <c r="C4" s="408"/>
      <c r="D4" s="409"/>
      <c r="E4" s="386"/>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87"/>
      <c r="AI4" s="388"/>
      <c r="AJ4" s="375" t="s">
        <v>126</v>
      </c>
      <c r="AK4" s="376"/>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c r="A5" s="28"/>
      <c r="B5" s="29"/>
      <c r="C5" s="28"/>
      <c r="D5" s="28"/>
      <c r="E5" s="8"/>
      <c r="F5" s="27"/>
      <c r="G5" s="8"/>
      <c r="H5" s="8"/>
      <c r="I5" s="8"/>
      <c r="J5" s="8"/>
      <c r="K5" s="8"/>
      <c r="L5" s="8"/>
      <c r="M5" s="8"/>
      <c r="N5" s="8"/>
      <c r="O5" s="8"/>
      <c r="P5" s="18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c r="A6" s="426" t="s">
        <v>127</v>
      </c>
      <c r="B6" s="427"/>
      <c r="C6" s="410" t="s">
        <v>78</v>
      </c>
      <c r="D6" s="411"/>
      <c r="E6" s="411"/>
      <c r="F6" s="411"/>
      <c r="G6" s="411"/>
      <c r="H6" s="411"/>
      <c r="I6" s="411"/>
      <c r="J6" s="411"/>
      <c r="K6" s="411"/>
      <c r="L6" s="411"/>
      <c r="M6" s="411"/>
      <c r="N6" s="412"/>
      <c r="O6" s="397"/>
      <c r="P6" s="397"/>
      <c r="Q6" s="397"/>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5" customHeight="1">
      <c r="A7" s="426" t="s">
        <v>128</v>
      </c>
      <c r="B7" s="427"/>
      <c r="C7" s="434" t="s">
        <v>86</v>
      </c>
      <c r="D7" s="435"/>
      <c r="E7" s="435"/>
      <c r="F7" s="435"/>
      <c r="G7" s="435"/>
      <c r="H7" s="435"/>
      <c r="I7" s="435"/>
      <c r="J7" s="435"/>
      <c r="K7" s="435"/>
      <c r="L7" s="435"/>
      <c r="M7" s="435"/>
      <c r="N7" s="436"/>
      <c r="O7" s="8"/>
      <c r="P7" s="187"/>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c r="A8" s="426" t="s">
        <v>129</v>
      </c>
      <c r="B8" s="427"/>
      <c r="C8" s="434" t="s">
        <v>80</v>
      </c>
      <c r="D8" s="435"/>
      <c r="E8" s="435"/>
      <c r="F8" s="435"/>
      <c r="G8" s="435"/>
      <c r="H8" s="435"/>
      <c r="I8" s="435"/>
      <c r="J8" s="435"/>
      <c r="K8" s="435"/>
      <c r="L8" s="435"/>
      <c r="M8" s="435"/>
      <c r="N8" s="436"/>
      <c r="O8" s="8"/>
      <c r="P8" s="187"/>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c r="A9" s="398" t="s">
        <v>130</v>
      </c>
      <c r="B9" s="399"/>
      <c r="C9" s="399"/>
      <c r="D9" s="399"/>
      <c r="E9" s="399"/>
      <c r="F9" s="399"/>
      <c r="G9" s="400"/>
      <c r="H9" s="398" t="s">
        <v>131</v>
      </c>
      <c r="I9" s="399"/>
      <c r="J9" s="399"/>
      <c r="K9" s="399"/>
      <c r="L9" s="399"/>
      <c r="M9" s="399"/>
      <c r="N9" s="400"/>
      <c r="O9" s="398" t="s">
        <v>132</v>
      </c>
      <c r="P9" s="399"/>
      <c r="Q9" s="399"/>
      <c r="R9" s="399"/>
      <c r="S9" s="399"/>
      <c r="T9" s="399"/>
      <c r="U9" s="399"/>
      <c r="V9" s="399"/>
      <c r="W9" s="400"/>
      <c r="X9" s="398" t="s">
        <v>133</v>
      </c>
      <c r="Y9" s="399"/>
      <c r="Z9" s="399"/>
      <c r="AA9" s="399"/>
      <c r="AB9" s="399"/>
      <c r="AC9" s="399"/>
      <c r="AD9" s="400"/>
      <c r="AE9" s="398" t="s">
        <v>134</v>
      </c>
      <c r="AF9" s="399"/>
      <c r="AG9" s="399"/>
      <c r="AH9" s="399"/>
      <c r="AI9" s="399"/>
      <c r="AJ9" s="399"/>
      <c r="AK9" s="400"/>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c r="A10" s="428" t="s">
        <v>135</v>
      </c>
      <c r="B10" s="431" t="s">
        <v>23</v>
      </c>
      <c r="C10" s="396" t="s">
        <v>25</v>
      </c>
      <c r="D10" s="396" t="s">
        <v>27</v>
      </c>
      <c r="E10" s="430" t="s">
        <v>29</v>
      </c>
      <c r="F10" s="395" t="s">
        <v>31</v>
      </c>
      <c r="G10" s="396" t="s">
        <v>136</v>
      </c>
      <c r="H10" s="438" t="s">
        <v>137</v>
      </c>
      <c r="I10" s="439" t="s">
        <v>138</v>
      </c>
      <c r="J10" s="395" t="s">
        <v>139</v>
      </c>
      <c r="K10" s="395" t="s">
        <v>140</v>
      </c>
      <c r="L10" s="441" t="s">
        <v>141</v>
      </c>
      <c r="M10" s="439" t="s">
        <v>138</v>
      </c>
      <c r="N10" s="396" t="s">
        <v>37</v>
      </c>
      <c r="O10" s="432" t="s">
        <v>142</v>
      </c>
      <c r="P10" s="425" t="s">
        <v>39</v>
      </c>
      <c r="Q10" s="395" t="s">
        <v>41</v>
      </c>
      <c r="R10" s="425" t="s">
        <v>143</v>
      </c>
      <c r="S10" s="425"/>
      <c r="T10" s="425"/>
      <c r="U10" s="425"/>
      <c r="V10" s="425"/>
      <c r="W10" s="425"/>
      <c r="X10" s="437" t="s">
        <v>144</v>
      </c>
      <c r="Y10" s="437" t="s">
        <v>145</v>
      </c>
      <c r="Z10" s="437" t="s">
        <v>138</v>
      </c>
      <c r="AA10" s="437" t="s">
        <v>146</v>
      </c>
      <c r="AB10" s="437" t="s">
        <v>138</v>
      </c>
      <c r="AC10" s="437" t="s">
        <v>147</v>
      </c>
      <c r="AD10" s="432" t="s">
        <v>57</v>
      </c>
      <c r="AE10" s="425" t="s">
        <v>134</v>
      </c>
      <c r="AF10" s="425" t="s">
        <v>148</v>
      </c>
      <c r="AG10" s="425" t="s">
        <v>149</v>
      </c>
      <c r="AH10" s="395" t="s">
        <v>150</v>
      </c>
      <c r="AI10" s="425" t="s">
        <v>151</v>
      </c>
      <c r="AJ10" s="425" t="s">
        <v>152</v>
      </c>
      <c r="AK10" s="425"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c r="A11" s="429"/>
      <c r="B11" s="431"/>
      <c r="C11" s="425"/>
      <c r="D11" s="425"/>
      <c r="E11" s="431"/>
      <c r="F11" s="396"/>
      <c r="G11" s="425"/>
      <c r="H11" s="396"/>
      <c r="I11" s="440"/>
      <c r="J11" s="396"/>
      <c r="K11" s="396"/>
      <c r="L11" s="440"/>
      <c r="M11" s="440"/>
      <c r="N11" s="425"/>
      <c r="O11" s="433"/>
      <c r="P11" s="425"/>
      <c r="Q11" s="396"/>
      <c r="R11" s="7" t="s">
        <v>153</v>
      </c>
      <c r="S11" s="7" t="s">
        <v>154</v>
      </c>
      <c r="T11" s="7" t="s">
        <v>155</v>
      </c>
      <c r="U11" s="7" t="s">
        <v>156</v>
      </c>
      <c r="V11" s="7" t="s">
        <v>157</v>
      </c>
      <c r="W11" s="7" t="s">
        <v>158</v>
      </c>
      <c r="X11" s="437"/>
      <c r="Y11" s="437"/>
      <c r="Z11" s="437"/>
      <c r="AA11" s="437"/>
      <c r="AB11" s="437"/>
      <c r="AC11" s="437"/>
      <c r="AD11" s="433"/>
      <c r="AE11" s="425"/>
      <c r="AF11" s="425"/>
      <c r="AG11" s="425"/>
      <c r="AH11" s="396"/>
      <c r="AI11" s="425"/>
      <c r="AJ11" s="425"/>
      <c r="AK11" s="4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4" customFormat="1" ht="94.5" customHeight="1">
      <c r="A12" s="344">
        <v>1</v>
      </c>
      <c r="B12" s="442" t="s">
        <v>159</v>
      </c>
      <c r="C12" s="442" t="s">
        <v>160</v>
      </c>
      <c r="D12" s="442" t="s">
        <v>161</v>
      </c>
      <c r="E12" s="448" t="s">
        <v>162</v>
      </c>
      <c r="F12" s="442" t="s">
        <v>163</v>
      </c>
      <c r="G12" s="366">
        <v>262</v>
      </c>
      <c r="H12" s="352" t="str">
        <f>IF(G12&lt;=0,"",IF(G12&lt;=2,"Muy Baja",IF(G12&lt;=24,"Baja",IF(G12&lt;=500,"Media",IF(G12&lt;=5000,"Alta","Muy Alta")))))</f>
        <v>Media</v>
      </c>
      <c r="I12" s="349">
        <f>IF(H12="","",IF(H12="Muy Baja",0.2,IF(H12="Baja",0.4,IF(H12="Media",0.6,IF(H12="Alta",0.8,IF(H12="Muy Alta",1,))))))</f>
        <v>0.6</v>
      </c>
      <c r="J12" s="445" t="s">
        <v>164</v>
      </c>
      <c r="K12" s="191"/>
      <c r="L12" s="352" t="str">
        <f>IF(OR(K13='Tabla Impacto'!$C$11,K13='Tabla Impacto'!$D$11),"Leve",IF(OR(K13='Tabla Impacto'!$C$12,K13='Tabla Impacto'!$D$12),"Menor",IF(OR(K13='Tabla Impacto'!$C$13,K13='Tabla Impacto'!$D$13),"Moderado",IF(OR(K13='Tabla Impacto'!$C$14,K13='Tabla Impacto'!$D$14),"Mayor",IF(OR(K13='Tabla Impacto'!$C$15,K13='Tabla Impacto'!$D$15),"Catastrófico","")))))</f>
        <v>Catastrófico</v>
      </c>
      <c r="M12" s="349">
        <f>IF(L12="","",IF(L12="Leve",0.2,IF(L12="Menor",0.4,IF(L12="Moderado",0.6,IF(L12="Mayor",0.8,IF(L12="Catastrófico",1,))))))</f>
        <v>1</v>
      </c>
      <c r="N12" s="346"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Extremo</v>
      </c>
      <c r="O12" s="344">
        <v>1</v>
      </c>
      <c r="P12" s="357" t="s">
        <v>165</v>
      </c>
      <c r="Q12" s="355" t="str">
        <f>IF(OR(R12="Preventivo",R12="Detectivo"),"Probabilidad",IF(R12="Correctivo","Impacto",""))</f>
        <v>Probabilidad</v>
      </c>
      <c r="R12" s="342" t="s">
        <v>166</v>
      </c>
      <c r="S12" s="342" t="s">
        <v>167</v>
      </c>
      <c r="T12" s="336" t="str">
        <f>IF(AND(R12="Preventivo",S12="Automático"),"50%",IF(AND(R12="Preventivo",S12="Manual"),"40%",IF(AND(R12="Detectivo",S12="Automático"),"40%",IF(AND(R12="Detectivo",S12="Manual"),"30%",IF(AND(R12="Correctivo",S12="Automático"),"35%",IF(AND(R12="Correctivo",S12="Manual"),"25%",""))))))</f>
        <v>40%</v>
      </c>
      <c r="U12" s="342" t="s">
        <v>168</v>
      </c>
      <c r="V12" s="342" t="s">
        <v>169</v>
      </c>
      <c r="W12" s="342" t="s">
        <v>170</v>
      </c>
      <c r="X12" s="190"/>
      <c r="Y12" s="338" t="str">
        <f>IFERROR(IF(X13="","",IF(X13&lt;=0.2,"Muy Baja",IF(X13&lt;=0.4,"Baja",IF(X13&lt;=0.6,"Media",IF(X13&lt;=0.8,"Alta","Muy Alta"))))),"")</f>
        <v>Baja</v>
      </c>
      <c r="Z12" s="336">
        <f>+X13</f>
        <v>0.36</v>
      </c>
      <c r="AA12" s="338" t="str">
        <f>IFERROR(IF(AB12="","",IF(AB12&lt;=0.2,"Leve",IF(AB12&lt;=0.4,"Menor",IF(AB12&lt;=0.6,"Moderado",IF(AB12&lt;=0.8,"Mayor","Catastrófico"))))),"")</f>
        <v>Catastrófico</v>
      </c>
      <c r="AB12" s="336">
        <f>IFERROR(IF(Q12="Impacto",(M12-(+M12*T12)),IF(Q12="Probabilidad",M12,"")),"")</f>
        <v>1</v>
      </c>
      <c r="AC12" s="340"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Extremo</v>
      </c>
      <c r="AD12" s="342" t="s">
        <v>171</v>
      </c>
      <c r="AE12" s="181" t="s">
        <v>172</v>
      </c>
      <c r="AF12" s="181" t="s">
        <v>173</v>
      </c>
      <c r="AG12" s="182">
        <v>45001</v>
      </c>
      <c r="AH12" s="182">
        <v>45275</v>
      </c>
      <c r="AI12" s="119"/>
      <c r="AJ12" s="119"/>
      <c r="AK12" s="119"/>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row>
    <row r="13" spans="1:69" s="3" customFormat="1" ht="52.5" customHeight="1">
      <c r="A13" s="359"/>
      <c r="B13" s="443"/>
      <c r="C13" s="443"/>
      <c r="D13" s="443"/>
      <c r="E13" s="449"/>
      <c r="F13" s="443"/>
      <c r="G13" s="367"/>
      <c r="H13" s="353"/>
      <c r="I13" s="350"/>
      <c r="J13" s="446"/>
      <c r="K13" s="349" t="str">
        <f>IF(NOT(ISERROR(MATCH(J12,'Tabla Impacto'!$B$221:$B$223,0))),'Tabla Impacto'!$F$223&amp;"Por favor no seleccionar los criterios de impacto(Afectación Económica o presupuestal y Pérdida Reputacional)",J12)</f>
        <v xml:space="preserve">     Mayor a 500 SMLMV </v>
      </c>
      <c r="L13" s="353"/>
      <c r="M13" s="350"/>
      <c r="N13" s="347"/>
      <c r="O13" s="345"/>
      <c r="P13" s="358"/>
      <c r="Q13" s="356"/>
      <c r="R13" s="343"/>
      <c r="S13" s="343"/>
      <c r="T13" s="337"/>
      <c r="U13" s="343"/>
      <c r="V13" s="343"/>
      <c r="W13" s="343"/>
      <c r="X13" s="163">
        <f>IFERROR(IF(Q12="Probabilidad",(I12-(+I12*T12)),IF(Q12="Impacto",I12,"")),"")</f>
        <v>0.36</v>
      </c>
      <c r="Y13" s="339"/>
      <c r="Z13" s="337"/>
      <c r="AA13" s="339"/>
      <c r="AB13" s="337"/>
      <c r="AC13" s="341"/>
      <c r="AD13" s="343"/>
      <c r="AE13" s="181" t="s">
        <v>174</v>
      </c>
      <c r="AF13" s="181" t="s">
        <v>173</v>
      </c>
      <c r="AG13" s="182">
        <v>45001</v>
      </c>
      <c r="AH13" s="182">
        <v>45275</v>
      </c>
      <c r="AI13" s="169"/>
      <c r="AJ13" s="119"/>
      <c r="AK13" s="168"/>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row>
    <row r="14" spans="1:69" ht="18" customHeight="1">
      <c r="A14" s="359"/>
      <c r="B14" s="443"/>
      <c r="C14" s="443"/>
      <c r="D14" s="443"/>
      <c r="E14" s="449"/>
      <c r="F14" s="443"/>
      <c r="G14" s="367"/>
      <c r="H14" s="353"/>
      <c r="I14" s="350"/>
      <c r="J14" s="446"/>
      <c r="K14" s="350">
        <f>IF(NOT(ISERROR(MATCH(J14,_xlfn.ANCHORARRAY(E25),0))),I27&amp;"Por favor no seleccionar los criterios de impacto",J14)</f>
        <v>0</v>
      </c>
      <c r="L14" s="353"/>
      <c r="M14" s="350"/>
      <c r="N14" s="347"/>
      <c r="O14" s="6">
        <v>2</v>
      </c>
      <c r="P14" s="184"/>
      <c r="Q14" s="166" t="str">
        <f>IF(OR(R14="Preventivo",R14="Detectivo"),"Probabilidad",IF(R14="Correctivo","Impacto",""))</f>
        <v/>
      </c>
      <c r="R14" s="161"/>
      <c r="S14" s="161"/>
      <c r="T14" s="162" t="str">
        <f t="shared" ref="T14:T18" si="0">IF(AND(R14="Preventivo",S14="Automático"),"50%",IF(AND(R14="Preventivo",S14="Manual"),"40%",IF(AND(R14="Detectivo",S14="Automático"),"40%",IF(AND(R14="Detectivo",S14="Manual"),"30%",IF(AND(R14="Correctivo",S14="Automático"),"35%",IF(AND(R14="Correctivo",S14="Manual"),"25%",""))))))</f>
        <v/>
      </c>
      <c r="U14" s="161"/>
      <c r="V14" s="161"/>
      <c r="W14" s="161"/>
      <c r="X14" s="163" t="str">
        <f>IFERROR(IF(AND(Q12="Probabilidad",Q14="Probabilidad"),(Z12-(+Z12*T14)),IF(Q14="Probabilidad",(I12-(+I12*T14)),IF(Q14="Impacto",Z12,""))),"")</f>
        <v/>
      </c>
      <c r="Y14" s="164" t="str">
        <f t="shared" ref="Y14:Y72" si="1">IFERROR(IF(X14="","",IF(X14&lt;=0.2,"Muy Baja",IF(X14&lt;=0.4,"Baja",IF(X14&lt;=0.6,"Media",IF(X14&lt;=0.8,"Alta","Muy Alta"))))),"")</f>
        <v/>
      </c>
      <c r="Z14" s="165" t="str">
        <f t="shared" ref="Z14:Z18" si="2">+X14</f>
        <v/>
      </c>
      <c r="AA14" s="164" t="str">
        <f t="shared" ref="AA14:AA72" si="3">IFERROR(IF(AB14="","",IF(AB14&lt;=0.2,"Leve",IF(AB14&lt;=0.4,"Menor",IF(AB14&lt;=0.6,"Moderado",IF(AB14&lt;=0.8,"Mayor","Catastrófico"))))),"")</f>
        <v/>
      </c>
      <c r="AB14" s="165" t="str">
        <f>IFERROR(IF(AND(Q12="Impacto",Q14="Impacto"),(AB12-(+AB12*T14)),IF(Q14="Impacto",(M12-(+M12*T14)),IF(Q14="Probabilidad",AB12,""))),"")</f>
        <v/>
      </c>
      <c r="AC14" s="170" t="str">
        <f t="shared" ref="AC14:AC18" si="4">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
      </c>
      <c r="AD14" s="167"/>
      <c r="AE14" s="181"/>
      <c r="AF14" s="181"/>
      <c r="AG14" s="182"/>
      <c r="AH14" s="182"/>
      <c r="AI14" s="173"/>
      <c r="AJ14" s="115"/>
      <c r="AK14" s="172"/>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customHeight="1">
      <c r="A15" s="359"/>
      <c r="B15" s="443"/>
      <c r="C15" s="443"/>
      <c r="D15" s="443"/>
      <c r="E15" s="449"/>
      <c r="F15" s="443"/>
      <c r="G15" s="367"/>
      <c r="H15" s="353"/>
      <c r="I15" s="350"/>
      <c r="J15" s="446"/>
      <c r="K15" s="350">
        <f>IF(NOT(ISERROR(MATCH(J15,_xlfn.ANCHORARRAY(E26),0))),I28&amp;"Por favor no seleccionar los criterios de impacto",J15)</f>
        <v>0</v>
      </c>
      <c r="L15" s="353"/>
      <c r="M15" s="350"/>
      <c r="N15" s="347"/>
      <c r="O15" s="106">
        <v>3</v>
      </c>
      <c r="P15" s="185"/>
      <c r="Q15" s="107"/>
      <c r="R15" s="108"/>
      <c r="S15" s="108"/>
      <c r="T15" s="109"/>
      <c r="U15" s="118"/>
      <c r="V15" s="118"/>
      <c r="W15" s="118"/>
      <c r="X15" s="110"/>
      <c r="Y15" s="111"/>
      <c r="Z15" s="112"/>
      <c r="AA15" s="111"/>
      <c r="AB15" s="112"/>
      <c r="AC15" s="113"/>
      <c r="AD15" s="114"/>
      <c r="AE15" s="115"/>
      <c r="AF15" s="116"/>
      <c r="AG15" s="117"/>
      <c r="AH15" s="117"/>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customHeight="1">
      <c r="A16" s="359"/>
      <c r="B16" s="443"/>
      <c r="C16" s="443"/>
      <c r="D16" s="443"/>
      <c r="E16" s="449"/>
      <c r="F16" s="443"/>
      <c r="G16" s="367"/>
      <c r="H16" s="353"/>
      <c r="I16" s="350"/>
      <c r="J16" s="446"/>
      <c r="K16" s="350">
        <f>IF(NOT(ISERROR(MATCH(J16,_xlfn.ANCHORARRAY(E27),0))),I29&amp;"Por favor no seleccionar los criterios de impacto",J16)</f>
        <v>0</v>
      </c>
      <c r="L16" s="353"/>
      <c r="M16" s="350"/>
      <c r="N16" s="347"/>
      <c r="O16" s="106">
        <v>4</v>
      </c>
      <c r="P16" s="184"/>
      <c r="Q16" s="107"/>
      <c r="R16" s="108"/>
      <c r="S16" s="108"/>
      <c r="T16" s="109"/>
      <c r="U16" s="108"/>
      <c r="V16" s="108"/>
      <c r="W16" s="108"/>
      <c r="X16" s="110"/>
      <c r="Y16" s="111"/>
      <c r="Z16" s="112"/>
      <c r="AA16" s="111"/>
      <c r="AB16" s="112"/>
      <c r="AC16" s="113"/>
      <c r="AD16" s="114"/>
      <c r="AE16" s="115"/>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8" customHeight="1">
      <c r="A17" s="359"/>
      <c r="B17" s="443"/>
      <c r="C17" s="443"/>
      <c r="D17" s="443"/>
      <c r="E17" s="449"/>
      <c r="F17" s="443"/>
      <c r="G17" s="367"/>
      <c r="H17" s="353"/>
      <c r="I17" s="350"/>
      <c r="J17" s="446"/>
      <c r="K17" s="350">
        <f>IF(NOT(ISERROR(MATCH(J17,_xlfn.ANCHORARRAY(E28),0))),I30&amp;"Por favor no seleccionar los criterios de impacto",J17)</f>
        <v>0</v>
      </c>
      <c r="L17" s="353"/>
      <c r="M17" s="350"/>
      <c r="N17" s="347"/>
      <c r="O17" s="106">
        <v>5</v>
      </c>
      <c r="P17" s="184"/>
      <c r="Q17" s="107" t="str">
        <f t="shared" ref="Q17:Q18" si="5">IF(OR(R17="Preventivo",R17="Detectivo"),"Probabilidad",IF(R17="Correctivo","Impacto",""))</f>
        <v/>
      </c>
      <c r="R17" s="108"/>
      <c r="S17" s="108"/>
      <c r="T17" s="109" t="str">
        <f t="shared" si="0"/>
        <v/>
      </c>
      <c r="U17" s="108"/>
      <c r="V17" s="108"/>
      <c r="W17" s="108"/>
      <c r="X17" s="110" t="str">
        <f t="shared" ref="X17:X18" si="6">IFERROR(IF(AND(Q16="Probabilidad",Q17="Probabilidad"),(Z16-(+Z16*T17)),IF(AND(Q16="Impacto",Q17="Probabilidad"),(Z15-(+Z15*T17)),IF(Q17="Impacto",Z16,""))),"")</f>
        <v/>
      </c>
      <c r="Y17" s="111" t="str">
        <f t="shared" si="1"/>
        <v/>
      </c>
      <c r="Z17" s="112" t="str">
        <f t="shared" si="2"/>
        <v/>
      </c>
      <c r="AA17" s="111" t="str">
        <f t="shared" si="3"/>
        <v/>
      </c>
      <c r="AB17" s="112" t="str">
        <f t="shared" ref="AB17:AB18" si="7">IFERROR(IF(AND(Q16="Impacto",Q17="Impacto"),(AB16-(+AB16*T17)),IF(AND(Q16="Probabilidad",Q17="Impacto"),(AB15-(+AB15*T17)),IF(Q17="Probabilidad",AB16,""))),"")</f>
        <v/>
      </c>
      <c r="AC17" s="113" t="str">
        <f t="shared" si="4"/>
        <v/>
      </c>
      <c r="AD17" s="114"/>
      <c r="AE17" s="115"/>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18" customHeight="1">
      <c r="A18" s="345"/>
      <c r="B18" s="444"/>
      <c r="C18" s="444"/>
      <c r="D18" s="444"/>
      <c r="E18" s="450"/>
      <c r="F18" s="444"/>
      <c r="G18" s="368"/>
      <c r="H18" s="354"/>
      <c r="I18" s="351"/>
      <c r="J18" s="447"/>
      <c r="K18" s="351">
        <f>IF(NOT(ISERROR(MATCH(J18,_xlfn.ANCHORARRAY(E29),0))),I31&amp;"Por favor no seleccionar los criterios de impacto",J18)</f>
        <v>0</v>
      </c>
      <c r="L18" s="354"/>
      <c r="M18" s="351"/>
      <c r="N18" s="348"/>
      <c r="O18" s="106">
        <v>6</v>
      </c>
      <c r="P18" s="184"/>
      <c r="Q18" s="107" t="str">
        <f t="shared" si="5"/>
        <v/>
      </c>
      <c r="R18" s="108"/>
      <c r="S18" s="108"/>
      <c r="T18" s="109" t="str">
        <f t="shared" si="0"/>
        <v/>
      </c>
      <c r="U18" s="108"/>
      <c r="V18" s="108"/>
      <c r="W18" s="108"/>
      <c r="X18" s="110" t="str">
        <f t="shared" si="6"/>
        <v/>
      </c>
      <c r="Y18" s="111" t="str">
        <f t="shared" si="1"/>
        <v/>
      </c>
      <c r="Z18" s="112" t="str">
        <f t="shared" si="2"/>
        <v/>
      </c>
      <c r="AA18" s="111" t="str">
        <f t="shared" si="3"/>
        <v/>
      </c>
      <c r="AB18" s="112" t="str">
        <f t="shared" si="7"/>
        <v/>
      </c>
      <c r="AC18" s="113" t="str">
        <f t="shared" si="4"/>
        <v/>
      </c>
      <c r="AD18" s="114"/>
      <c r="AE18" s="115"/>
      <c r="AF18" s="116"/>
      <c r="AG18" s="117"/>
      <c r="AH18" s="117"/>
      <c r="AI18" s="11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79.5" customHeight="1">
      <c r="A19" s="344">
        <v>2</v>
      </c>
      <c r="B19" s="360" t="s">
        <v>175</v>
      </c>
      <c r="C19" s="360" t="s">
        <v>176</v>
      </c>
      <c r="D19" s="360" t="s">
        <v>177</v>
      </c>
      <c r="E19" s="363" t="s">
        <v>178</v>
      </c>
      <c r="F19" s="360" t="s">
        <v>163</v>
      </c>
      <c r="G19" s="366">
        <v>262</v>
      </c>
      <c r="H19" s="369" t="str">
        <f>IF(G19&lt;=0,"",IF(G19&lt;=2,"Muy Baja",IF(G19&lt;=24,"Baja",IF(G19&lt;=500,"Media",IF(G19&lt;=5000,"Alta","Muy Alta")))))</f>
        <v>Media</v>
      </c>
      <c r="I19" s="372">
        <f>IF(H19="","",IF(H19="Muy Baja",0.2,IF(H19="Baja",0.4,IF(H19="Media",0.6,IF(H19="Alta",0.8,IF(H19="Muy Alta",1,))))))</f>
        <v>0.6</v>
      </c>
      <c r="J19" s="389" t="s">
        <v>179</v>
      </c>
      <c r="K19" s="372" t="str">
        <f>IF(NOT(ISERROR(MATCH(J19,'Tabla Impacto'!$B$221:$B$223,0))),'Tabla Impacto'!$F$223&amp;"Por favor no seleccionar los criterios de impacto(Afectación Económica o presupuestal y Pérdida Reputacional)",J19)</f>
        <v xml:space="preserve">     El riesgo afecta la imagen de la entidad con algunos usuarios de relevancia frente al logro de los objetivos</v>
      </c>
      <c r="L19" s="369" t="str">
        <f>IF(OR(K19='Tabla Impacto'!$C$11,K19='Tabla Impacto'!$D$11),"Leve",IF(OR(K19='Tabla Impacto'!$C$12,K19='Tabla Impacto'!$D$12),"Menor",IF(OR(K19='Tabla Impacto'!$C$13,K19='Tabla Impacto'!$D$13),"Moderado",IF(OR(K19='Tabla Impacto'!$C$14,K19='Tabla Impacto'!$D$14),"Mayor",IF(OR(K19='Tabla Impacto'!$C$15,K19='Tabla Impacto'!$D$15),"Catastrófico","")))))</f>
        <v>Moderado</v>
      </c>
      <c r="M19" s="372">
        <f>IF(L19="","",IF(L19="Leve",0.2,IF(L19="Menor",0.4,IF(L19="Moderado",0.6,IF(L19="Mayor",0.8,IF(L19="Catastrófico",1,))))))</f>
        <v>0.6</v>
      </c>
      <c r="N19" s="392" t="str">
        <f>IF(OR(AND(H19="Muy Baja",L19="Leve"),AND(H19="Muy Baja",L19="Menor"),AND(H19="Baja",L19="Leve")),"Bajo",IF(OR(AND(H19="Muy baja",L19="Moderado"),AND(H19="Baja",L19="Menor"),AND(H19="Baja",L19="Moderado"),AND(H19="Media",L19="Leve"),AND(H19="Media",L19="Menor"),AND(H19="Media",L19="Moderado"),AND(H19="Alta",L19="Leve"),AND(H19="Alta",L19="Menor")),"Moderado",IF(OR(AND(H19="Muy Baja",L19="Mayor"),AND(H19="Baja",L19="Mayor"),AND(H19="Media",L19="Mayor"),AND(H19="Alta",L19="Moderado"),AND(H19="Alta",L19="Mayor"),AND(H19="Muy Alta",L19="Leve"),AND(H19="Muy Alta",L19="Menor"),AND(H19="Muy Alta",L19="Moderado"),AND(H19="Muy Alta",L19="Mayor")),"Alto",IF(OR(AND(H19="Muy Baja",L19="Catastrófico"),AND(H19="Baja",L19="Catastrófico"),AND(H19="Media",L19="Catastrófico"),AND(H19="Alta",L19="Catastrófico"),AND(H19="Muy Alta",L19="Catastrófico")),"Extremo",""))))</f>
        <v>Moderado</v>
      </c>
      <c r="O19" s="106">
        <v>1</v>
      </c>
      <c r="P19" s="184" t="s">
        <v>180</v>
      </c>
      <c r="Q19" s="166" t="str">
        <f>IF(OR(R19="Preventivo",R19="Detectivo"),"Probabilidad",IF(R19="Correctivo","Impacto",""))</f>
        <v>Probabilidad</v>
      </c>
      <c r="R19" s="174" t="s">
        <v>166</v>
      </c>
      <c r="S19" s="174" t="s">
        <v>167</v>
      </c>
      <c r="T19" s="175" t="str">
        <f>IF(AND(R19="Preventivo",S19="Automático"),"50%",IF(AND(R19="Preventivo",S19="Manual"),"40%",IF(AND(R19="Detectivo",S19="Automático"),"40%",IF(AND(R19="Detectivo",S19="Manual"),"30%",IF(AND(R19="Correctivo",S19="Automático"),"35%",IF(AND(R19="Correctivo",S19="Manual"),"25%",""))))))</f>
        <v>40%</v>
      </c>
      <c r="U19" s="174" t="s">
        <v>168</v>
      </c>
      <c r="V19" s="174" t="s">
        <v>169</v>
      </c>
      <c r="W19" s="174" t="s">
        <v>170</v>
      </c>
      <c r="X19" s="163">
        <f>IFERROR(IF(Q19="Probabilidad",(I19-(+I19*T19)),IF(Q19="Impacto",I19,"")),"")</f>
        <v>0.36</v>
      </c>
      <c r="Y19" s="176" t="str">
        <f>IFERROR(IF(X19="","",IF(X19&lt;=0.2,"Muy Baja",IF(X19&lt;=0.4,"Baja",IF(X19&lt;=0.6,"Media",IF(X19&lt;=0.8,"Alta","Muy Alta"))))),"")</f>
        <v>Baja</v>
      </c>
      <c r="Z19" s="177">
        <f>+X19</f>
        <v>0.36</v>
      </c>
      <c r="AA19" s="176" t="str">
        <f>IFERROR(IF(AB19="","",IF(AB19&lt;=0.2,"Leve",IF(AB19&lt;=0.4,"Menor",IF(AB19&lt;=0.6,"Moderado",IF(AB19&lt;=0.8,"Mayor","Catastrófico"))))),"")</f>
        <v>Moderado</v>
      </c>
      <c r="AB19" s="177">
        <f>IFERROR(IF(Q19="Impacto",(M19-(+M19*T19)),IF(Q19="Probabilidad",M19,"")),"")</f>
        <v>0.6</v>
      </c>
      <c r="AC19" s="178"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Moderado</v>
      </c>
      <c r="AD19" s="179" t="s">
        <v>171</v>
      </c>
      <c r="AE19" s="181" t="s">
        <v>181</v>
      </c>
      <c r="AF19" s="181" t="s">
        <v>182</v>
      </c>
      <c r="AG19" s="182">
        <v>45001</v>
      </c>
      <c r="AH19" s="182">
        <v>45275</v>
      </c>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83.25" customHeight="1">
      <c r="A20" s="359"/>
      <c r="B20" s="361"/>
      <c r="C20" s="361"/>
      <c r="D20" s="361"/>
      <c r="E20" s="364"/>
      <c r="F20" s="361"/>
      <c r="G20" s="367"/>
      <c r="H20" s="370"/>
      <c r="I20" s="373"/>
      <c r="J20" s="390"/>
      <c r="K20" s="373">
        <f>IF(NOT(ISERROR(MATCH(J20,_xlfn.ANCHORARRAY(E31),0))),I33&amp;"Por favor no seleccionar los criterios de impacto",J20)</f>
        <v>0</v>
      </c>
      <c r="L20" s="370"/>
      <c r="M20" s="373"/>
      <c r="N20" s="393"/>
      <c r="O20" s="106">
        <v>2</v>
      </c>
      <c r="P20" s="184" t="s">
        <v>183</v>
      </c>
      <c r="Q20" s="166" t="str">
        <f>IF(OR(R20="Preventivo",R20="Detectivo"),"Probabilidad",IF(R20="Correctivo","Impacto",""))</f>
        <v>Probabilidad</v>
      </c>
      <c r="R20" s="174" t="s">
        <v>166</v>
      </c>
      <c r="S20" s="174" t="s">
        <v>167</v>
      </c>
      <c r="T20" s="175" t="str">
        <f t="shared" ref="T20:T24" si="8">IF(AND(R20="Preventivo",S20="Automático"),"50%",IF(AND(R20="Preventivo",S20="Manual"),"40%",IF(AND(R20="Detectivo",S20="Automático"),"40%",IF(AND(R20="Detectivo",S20="Manual"),"30%",IF(AND(R20="Correctivo",S20="Automático"),"35%",IF(AND(R20="Correctivo",S20="Manual"),"25%",""))))))</f>
        <v>40%</v>
      </c>
      <c r="U20" s="174" t="s">
        <v>168</v>
      </c>
      <c r="V20" s="174" t="s">
        <v>169</v>
      </c>
      <c r="W20" s="174" t="s">
        <v>170</v>
      </c>
      <c r="X20" s="163">
        <f>IFERROR(IF(AND(Q19="Probabilidad",Q20="Probabilidad"),(Z19-(+Z19*T20)),IF(Q20="Probabilidad",(I19-(+I19*T20)),IF(Q20="Impacto",Z19,""))),"")</f>
        <v>0.216</v>
      </c>
      <c r="Y20" s="176" t="str">
        <f t="shared" si="1"/>
        <v>Baja</v>
      </c>
      <c r="Z20" s="177">
        <f t="shared" ref="Z20:Z24" si="9">+X20</f>
        <v>0.216</v>
      </c>
      <c r="AA20" s="176" t="str">
        <f t="shared" si="3"/>
        <v>Moderado</v>
      </c>
      <c r="AB20" s="177">
        <f>IFERROR(IF(AND(Q19="Impacto",Q20="Impacto"),(AB19-(+AB19*T20)),IF(Q20="Impacto",(M19-(+M19*T20)),IF(Q20="Probabilidad",AB19,""))),"")</f>
        <v>0.6</v>
      </c>
      <c r="AC20" s="178" t="str">
        <f t="shared" ref="AC20:AC21" si="10">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Moderado</v>
      </c>
      <c r="AD20" s="179" t="s">
        <v>171</v>
      </c>
      <c r="AE20" s="181" t="s">
        <v>184</v>
      </c>
      <c r="AF20" s="181" t="s">
        <v>182</v>
      </c>
      <c r="AG20" s="193">
        <v>45001</v>
      </c>
      <c r="AH20" s="182">
        <v>45275</v>
      </c>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customHeight="1">
      <c r="A21" s="359"/>
      <c r="B21" s="361"/>
      <c r="C21" s="361"/>
      <c r="D21" s="361"/>
      <c r="E21" s="364"/>
      <c r="F21" s="361"/>
      <c r="G21" s="367"/>
      <c r="H21" s="370"/>
      <c r="I21" s="373"/>
      <c r="J21" s="390"/>
      <c r="K21" s="373">
        <f>IF(NOT(ISERROR(MATCH(J21,_xlfn.ANCHORARRAY(E32),0))),I34&amp;"Por favor no seleccionar los criterios de impacto",J21)</f>
        <v>0</v>
      </c>
      <c r="L21" s="370"/>
      <c r="M21" s="373"/>
      <c r="N21" s="393"/>
      <c r="O21" s="106">
        <v>3</v>
      </c>
      <c r="P21" s="186"/>
      <c r="Q21" s="166" t="str">
        <f>IF(OR(R21="Preventivo",R21="Detectivo"),"Probabilidad",IF(R21="Correctivo","Impacto",""))</f>
        <v/>
      </c>
      <c r="R21" s="174"/>
      <c r="S21" s="174"/>
      <c r="T21" s="175" t="str">
        <f t="shared" si="8"/>
        <v/>
      </c>
      <c r="U21" s="174"/>
      <c r="V21" s="174"/>
      <c r="W21" s="174"/>
      <c r="X21" s="163" t="str">
        <f>IFERROR(IF(AND(Q20="Probabilidad",Q21="Probabilidad"),(Z20-(+Z20*T21)),IF(AND(Q20="Impacto",Q21="Probabilidad"),(Z19-(+Z19*T21)),IF(Q21="Impacto",Z20,""))),"")</f>
        <v/>
      </c>
      <c r="Y21" s="176" t="str">
        <f t="shared" si="1"/>
        <v/>
      </c>
      <c r="Z21" s="177" t="str">
        <f t="shared" si="9"/>
        <v/>
      </c>
      <c r="AA21" s="176" t="str">
        <f t="shared" si="3"/>
        <v/>
      </c>
      <c r="AB21" s="177" t="str">
        <f>IFERROR(IF(AND(Q20="Impacto",Q21="Impacto"),(AB20-(+AB20*T21)),IF(AND(Q20="Probabilidad",Q21="Impacto"),(AB19-(+AB19*T21)),IF(Q21="Probabilidad",AB20,""))),"")</f>
        <v/>
      </c>
      <c r="AC21" s="178" t="str">
        <f t="shared" si="10"/>
        <v/>
      </c>
      <c r="AD21" s="179"/>
      <c r="AE21" s="181"/>
      <c r="AF21" s="183"/>
      <c r="AG21" s="182"/>
      <c r="AH21" s="182"/>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customHeight="1">
      <c r="A22" s="359"/>
      <c r="B22" s="361"/>
      <c r="C22" s="361"/>
      <c r="D22" s="361"/>
      <c r="E22" s="364"/>
      <c r="F22" s="361"/>
      <c r="G22" s="367"/>
      <c r="H22" s="370"/>
      <c r="I22" s="373"/>
      <c r="J22" s="390"/>
      <c r="K22" s="373">
        <f>IF(NOT(ISERROR(MATCH(J22,_xlfn.ANCHORARRAY(E33),0))),I35&amp;"Por favor no seleccionar los criterios de impacto",J22)</f>
        <v>0</v>
      </c>
      <c r="L22" s="370"/>
      <c r="M22" s="373"/>
      <c r="N22" s="393"/>
      <c r="O22" s="106">
        <v>4</v>
      </c>
      <c r="P22" s="184"/>
      <c r="Q22" s="107" t="str">
        <f t="shared" ref="Q22:Q24" si="11">IF(OR(R22="Preventivo",R22="Detectivo"),"Probabilidad",IF(R22="Correctivo","Impacto",""))</f>
        <v/>
      </c>
      <c r="R22" s="108"/>
      <c r="S22" s="108"/>
      <c r="T22" s="109" t="str">
        <f t="shared" si="8"/>
        <v/>
      </c>
      <c r="U22" s="108"/>
      <c r="V22" s="108"/>
      <c r="W22" s="108"/>
      <c r="X22" s="110" t="str">
        <f t="shared" ref="X22:X24" si="12">IFERROR(IF(AND(Q21="Probabilidad",Q22="Probabilidad"),(Z21-(+Z21*T22)),IF(AND(Q21="Impacto",Q22="Probabilidad"),(Z20-(+Z20*T22)),IF(Q22="Impacto",Z21,""))),"")</f>
        <v/>
      </c>
      <c r="Y22" s="111" t="str">
        <f t="shared" si="1"/>
        <v/>
      </c>
      <c r="Z22" s="112" t="str">
        <f t="shared" si="9"/>
        <v/>
      </c>
      <c r="AA22" s="111" t="str">
        <f t="shared" si="3"/>
        <v/>
      </c>
      <c r="AB22" s="112" t="str">
        <f t="shared" ref="AB22:AB24" si="13">IFERROR(IF(AND(Q21="Impacto",Q22="Impacto"),(AB21-(+AB21*T22)),IF(AND(Q21="Probabilidad",Q22="Impacto"),(AB20-(+AB20*T22)),IF(Q22="Probabilidad",AB21,""))),"")</f>
        <v/>
      </c>
      <c r="AC22" s="11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15"/>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8" customHeight="1">
      <c r="A23" s="359"/>
      <c r="B23" s="361"/>
      <c r="C23" s="361"/>
      <c r="D23" s="361"/>
      <c r="E23" s="364"/>
      <c r="F23" s="361"/>
      <c r="G23" s="367"/>
      <c r="H23" s="370"/>
      <c r="I23" s="373"/>
      <c r="J23" s="390"/>
      <c r="K23" s="373">
        <f>IF(NOT(ISERROR(MATCH(J23,_xlfn.ANCHORARRAY(E34),0))),I36&amp;"Por favor no seleccionar los criterios de impacto",J23)</f>
        <v>0</v>
      </c>
      <c r="L23" s="370"/>
      <c r="M23" s="373"/>
      <c r="N23" s="393"/>
      <c r="O23" s="106">
        <v>5</v>
      </c>
      <c r="P23" s="184"/>
      <c r="Q23" s="107" t="str">
        <f t="shared" si="11"/>
        <v/>
      </c>
      <c r="R23" s="108"/>
      <c r="S23" s="108"/>
      <c r="T23" s="109" t="str">
        <f t="shared" si="8"/>
        <v/>
      </c>
      <c r="U23" s="108"/>
      <c r="V23" s="108"/>
      <c r="W23" s="108"/>
      <c r="X23" s="110" t="str">
        <f t="shared" si="12"/>
        <v/>
      </c>
      <c r="Y23" s="111" t="str">
        <f t="shared" si="1"/>
        <v/>
      </c>
      <c r="Z23" s="112" t="str">
        <f t="shared" si="9"/>
        <v/>
      </c>
      <c r="AA23" s="111" t="str">
        <f t="shared" si="3"/>
        <v/>
      </c>
      <c r="AB23" s="112" t="str">
        <f t="shared" si="13"/>
        <v/>
      </c>
      <c r="AC23" s="113" t="str">
        <f t="shared" ref="AC23:AC24" si="14">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14"/>
      <c r="AE23" s="115"/>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8" customHeight="1">
      <c r="A24" s="345"/>
      <c r="B24" s="362"/>
      <c r="C24" s="362"/>
      <c r="D24" s="362"/>
      <c r="E24" s="365"/>
      <c r="F24" s="362"/>
      <c r="G24" s="368"/>
      <c r="H24" s="371"/>
      <c r="I24" s="374"/>
      <c r="J24" s="391"/>
      <c r="K24" s="374">
        <f>IF(NOT(ISERROR(MATCH(J24,_xlfn.ANCHORARRAY(E35),0))),I37&amp;"Por favor no seleccionar los criterios de impacto",J24)</f>
        <v>0</v>
      </c>
      <c r="L24" s="371"/>
      <c r="M24" s="374"/>
      <c r="N24" s="394"/>
      <c r="O24" s="106">
        <v>6</v>
      </c>
      <c r="P24" s="184"/>
      <c r="Q24" s="107" t="str">
        <f t="shared" si="11"/>
        <v/>
      </c>
      <c r="R24" s="108"/>
      <c r="S24" s="108"/>
      <c r="T24" s="109" t="str">
        <f t="shared" si="8"/>
        <v/>
      </c>
      <c r="U24" s="108"/>
      <c r="V24" s="108"/>
      <c r="W24" s="108"/>
      <c r="X24" s="110" t="str">
        <f t="shared" si="12"/>
        <v/>
      </c>
      <c r="Y24" s="111" t="str">
        <f t="shared" si="1"/>
        <v/>
      </c>
      <c r="Z24" s="112" t="str">
        <f t="shared" si="9"/>
        <v/>
      </c>
      <c r="AA24" s="111" t="str">
        <f t="shared" si="3"/>
        <v/>
      </c>
      <c r="AB24" s="112" t="str">
        <f t="shared" si="13"/>
        <v/>
      </c>
      <c r="AC24" s="113" t="str">
        <f t="shared" si="14"/>
        <v/>
      </c>
      <c r="AD24" s="114"/>
      <c r="AE24" s="115"/>
      <c r="AF24" s="116"/>
      <c r="AG24" s="117"/>
      <c r="AH24" s="117"/>
      <c r="AI24" s="11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150" customHeight="1">
      <c r="A25" s="344">
        <v>3</v>
      </c>
      <c r="B25" s="360" t="s">
        <v>159</v>
      </c>
      <c r="C25" s="360" t="s">
        <v>160</v>
      </c>
      <c r="D25" s="360" t="s">
        <v>185</v>
      </c>
      <c r="E25" s="363" t="s">
        <v>186</v>
      </c>
      <c r="F25" s="360" t="s">
        <v>163</v>
      </c>
      <c r="G25" s="366">
        <v>25</v>
      </c>
      <c r="H25" s="369" t="str">
        <f>IF(G25&lt;=0,"",IF(G25&lt;=2,"Muy Baja",IF(G25&lt;=24,"Baja",IF(G25&lt;=500,"Media",IF(G25&lt;=5000,"Alta","Muy Alta")))))</f>
        <v>Media</v>
      </c>
      <c r="I25" s="372">
        <f>IF(H25="","",IF(H25="Muy Baja",0.2,IF(H25="Baja",0.4,IF(H25="Media",0.6,IF(H25="Alta",0.8,IF(H25="Muy Alta",1,))))))</f>
        <v>0.6</v>
      </c>
      <c r="J25" s="389" t="s">
        <v>187</v>
      </c>
      <c r="K25" s="372" t="str">
        <f>IF(NOT(ISERROR(MATCH(J25,'Tabla Impacto'!$B$221:$B$223,0))),'Tabla Impacto'!$F$223&amp;"Por favor no seleccionar los criterios de impacto(Afectación Económica o presupuestal y Pérdida Reputacional)",J25)</f>
        <v xml:space="preserve">     Entre 10 y 50 SMLMV </v>
      </c>
      <c r="L25" s="369" t="str">
        <f>IF(OR(K25='Tabla Impacto'!$C$11,K25='Tabla Impacto'!$D$11),"Leve",IF(OR(K25='Tabla Impacto'!$C$12,K25='Tabla Impacto'!$D$12),"Menor",IF(OR(K25='Tabla Impacto'!$C$13,K25='Tabla Impacto'!$D$13),"Moderado",IF(OR(K25='Tabla Impacto'!$C$14,K25='Tabla Impacto'!$D$14),"Mayor",IF(OR(K25='Tabla Impacto'!$C$15,K25='Tabla Impacto'!$D$15),"Catastrófico","")))))</f>
        <v>Menor</v>
      </c>
      <c r="M25" s="372">
        <f>IF(L25="","",IF(L25="Leve",0.2,IF(L25="Menor",0.4,IF(L25="Moderado",0.6,IF(L25="Mayor",0.8,IF(L25="Catastrófico",1,))))))</f>
        <v>0.4</v>
      </c>
      <c r="N25" s="392" t="str">
        <f>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Moderado</v>
      </c>
      <c r="O25" s="106">
        <v>1</v>
      </c>
      <c r="P25" s="184" t="s">
        <v>188</v>
      </c>
      <c r="Q25" s="166" t="str">
        <f>IF(OR(R25="Preventivo",R25="Detectivo"),"Probabilidad",IF(R25="Correctivo","Impacto",""))</f>
        <v>Probabilidad</v>
      </c>
      <c r="R25" s="174" t="s">
        <v>166</v>
      </c>
      <c r="S25" s="174" t="s">
        <v>167</v>
      </c>
      <c r="T25" s="175" t="str">
        <f>IF(AND(R25="Preventivo",S25="Automático"),"50%",IF(AND(R25="Preventivo",S25="Manual"),"40%",IF(AND(R25="Detectivo",S25="Automático"),"40%",IF(AND(R25="Detectivo",S25="Manual"),"30%",IF(AND(R25="Correctivo",S25="Automático"),"35%",IF(AND(R25="Correctivo",S25="Manual"),"25%",""))))))</f>
        <v>40%</v>
      </c>
      <c r="U25" s="174" t="s">
        <v>168</v>
      </c>
      <c r="V25" s="174" t="s">
        <v>169</v>
      </c>
      <c r="W25" s="174" t="s">
        <v>170</v>
      </c>
      <c r="X25" s="163">
        <f>IFERROR(IF(Q25="Probabilidad",(I25-(+I25*T25)),IF(Q25="Impacto",I25,"")),"")</f>
        <v>0.36</v>
      </c>
      <c r="Y25" s="176" t="str">
        <f>IFERROR(IF(X25="","",IF(X25&lt;=0.2,"Muy Baja",IF(X25&lt;=0.4,"Baja",IF(X25&lt;=0.6,"Media",IF(X25&lt;=0.8,"Alta","Muy Alta"))))),"")</f>
        <v>Baja</v>
      </c>
      <c r="Z25" s="177">
        <f>+X25</f>
        <v>0.36</v>
      </c>
      <c r="AA25" s="176" t="str">
        <f>IFERROR(IF(AB25="","",IF(AB25&lt;=0.2,"Leve",IF(AB25&lt;=0.4,"Menor",IF(AB25&lt;=0.6,"Moderado",IF(AB25&lt;=0.8,"Mayor","Catastrófico"))))),"")</f>
        <v>Menor</v>
      </c>
      <c r="AB25" s="177">
        <f>IFERROR(IF(Q25="Impacto",(M25-(+M25*T25)),IF(Q25="Probabilidad",M25,"")),"")</f>
        <v>0.4</v>
      </c>
      <c r="AC25" s="178"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Moderado</v>
      </c>
      <c r="AD25" s="179" t="s">
        <v>171</v>
      </c>
      <c r="AE25" s="181" t="s">
        <v>189</v>
      </c>
      <c r="AF25" s="181" t="s">
        <v>190</v>
      </c>
      <c r="AG25" s="173">
        <v>45001</v>
      </c>
      <c r="AH25" s="173">
        <v>45275</v>
      </c>
      <c r="AI25" s="117"/>
      <c r="AJ25" s="115"/>
      <c r="AK25" s="116"/>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72.75" customHeight="1">
      <c r="A26" s="359"/>
      <c r="B26" s="361"/>
      <c r="C26" s="361"/>
      <c r="D26" s="361"/>
      <c r="E26" s="364"/>
      <c r="F26" s="361"/>
      <c r="G26" s="367"/>
      <c r="H26" s="370"/>
      <c r="I26" s="373"/>
      <c r="J26" s="390"/>
      <c r="K26" s="373">
        <f>IF(NOT(ISERROR(MATCH(J26,_xlfn.ANCHORARRAY(E37),0))),I39&amp;"Por favor no seleccionar los criterios de impacto",J26)</f>
        <v>0</v>
      </c>
      <c r="L26" s="370"/>
      <c r="M26" s="373"/>
      <c r="N26" s="393"/>
      <c r="O26" s="106">
        <v>2</v>
      </c>
      <c r="P26" s="184" t="s">
        <v>191</v>
      </c>
      <c r="Q26" s="107" t="str">
        <f>IF(OR(R26="Preventivo",R26="Detectivo"),"Probabilidad",IF(R26="Correctivo","Impacto",""))</f>
        <v>Probabilidad</v>
      </c>
      <c r="R26" s="174" t="s">
        <v>166</v>
      </c>
      <c r="S26" s="174" t="s">
        <v>167</v>
      </c>
      <c r="T26" s="175" t="str">
        <f t="shared" ref="T26:T31" si="15">IF(AND(R26="Preventivo",S26="Automático"),"50%",IF(AND(R26="Preventivo",S26="Manual"),"40%",IF(AND(R26="Detectivo",S26="Automático"),"40%",IF(AND(R26="Detectivo",S26="Manual"),"30%",IF(AND(R26="Correctivo",S26="Automático"),"35%",IF(AND(R26="Correctivo",S26="Manual"),"25%",""))))))</f>
        <v>40%</v>
      </c>
      <c r="U26" s="174" t="s">
        <v>168</v>
      </c>
      <c r="V26" s="174" t="s">
        <v>169</v>
      </c>
      <c r="W26" s="174" t="s">
        <v>170</v>
      </c>
      <c r="X26" s="163">
        <f>IFERROR(IF(AND(Q25="Probabilidad",Q26="Probabilidad"),(Z25-(+Z25*T26)),IF(Q26="Probabilidad",(I25-(+I25*T26)),IF(Q26="Impacto",Z25,""))),"")</f>
        <v>0.216</v>
      </c>
      <c r="Y26" s="176" t="str">
        <f t="shared" si="1"/>
        <v>Baja</v>
      </c>
      <c r="Z26" s="177">
        <f t="shared" ref="Z26:Z30" si="16">+X26</f>
        <v>0.216</v>
      </c>
      <c r="AA26" s="176" t="str">
        <f t="shared" si="3"/>
        <v>Menor</v>
      </c>
      <c r="AB26" s="177">
        <f>IFERROR(IF(AND(Q25="Impacto",Q26="Impacto"),(AB25-(+AB25*T26)),IF(Q26="Impacto",(M25-(+M25*T26)),IF(Q26="Probabilidad",AB25,""))),"")</f>
        <v>0.4</v>
      </c>
      <c r="AC26" s="178" t="str">
        <f t="shared" ref="AC26:AC27" si="17">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Moderado</v>
      </c>
      <c r="AD26" s="179" t="s">
        <v>171</v>
      </c>
      <c r="AE26" s="181" t="s">
        <v>192</v>
      </c>
      <c r="AF26" s="181" t="s">
        <v>193</v>
      </c>
      <c r="AG26" s="173">
        <v>45001</v>
      </c>
      <c r="AH26" s="173">
        <v>45275</v>
      </c>
      <c r="AI26" s="117"/>
      <c r="AJ26" s="115"/>
      <c r="AK26" s="116"/>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customHeight="1">
      <c r="A27" s="359"/>
      <c r="B27" s="361"/>
      <c r="C27" s="361"/>
      <c r="D27" s="361"/>
      <c r="E27" s="364"/>
      <c r="F27" s="361"/>
      <c r="G27" s="367"/>
      <c r="H27" s="370"/>
      <c r="I27" s="373"/>
      <c r="J27" s="390"/>
      <c r="K27" s="373">
        <f>IF(NOT(ISERROR(MATCH(J27,_xlfn.ANCHORARRAY(E38),0))),I40&amp;"Por favor no seleccionar los criterios de impacto",J27)</f>
        <v>0</v>
      </c>
      <c r="L27" s="370"/>
      <c r="M27" s="373"/>
      <c r="N27" s="393"/>
      <c r="O27" s="106">
        <v>3</v>
      </c>
      <c r="P27" s="185"/>
      <c r="Q27" s="107" t="str">
        <f>IF(OR(R27="Preventivo",R27="Detectivo"),"Probabilidad",IF(R27="Correctivo","Impacto",""))</f>
        <v/>
      </c>
      <c r="R27" s="108"/>
      <c r="S27" s="108"/>
      <c r="T27" s="175" t="str">
        <f t="shared" si="15"/>
        <v/>
      </c>
      <c r="U27" s="108"/>
      <c r="V27" s="108"/>
      <c r="W27" s="108"/>
      <c r="X27" s="110" t="str">
        <f>IFERROR(IF(AND(Q26="Probabilidad",Q27="Probabilidad"),(Z26-(+Z26*T27)),IF(AND(Q26="Impacto",Q27="Probabilidad"),(Z25-(+Z25*T27)),IF(Q27="Impacto",Z26,""))),"")</f>
        <v/>
      </c>
      <c r="Y27" s="111" t="str">
        <f t="shared" si="1"/>
        <v/>
      </c>
      <c r="Z27" s="112" t="str">
        <f t="shared" si="16"/>
        <v/>
      </c>
      <c r="AA27" s="111" t="str">
        <f t="shared" si="3"/>
        <v/>
      </c>
      <c r="AB27" s="112" t="str">
        <f>IFERROR(IF(AND(Q26="Impacto",Q27="Impacto"),(AB26-(+AB26*T27)),IF(AND(Q26="Probabilidad",Q27="Impacto"),(AB25-(+AB25*T27)),IF(Q27="Probabilidad",AB26,""))),"")</f>
        <v/>
      </c>
      <c r="AC27" s="113" t="str">
        <f t="shared" si="17"/>
        <v/>
      </c>
      <c r="AD27" s="114"/>
      <c r="AE27" s="115"/>
      <c r="AF27" s="116"/>
      <c r="AG27" s="117"/>
      <c r="AH27" s="117"/>
      <c r="AI27" s="117"/>
      <c r="AJ27" s="115"/>
      <c r="AK27" s="116"/>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customHeight="1">
      <c r="A28" s="359"/>
      <c r="B28" s="361"/>
      <c r="C28" s="361"/>
      <c r="D28" s="361"/>
      <c r="E28" s="364"/>
      <c r="F28" s="361"/>
      <c r="G28" s="367"/>
      <c r="H28" s="370"/>
      <c r="I28" s="373"/>
      <c r="J28" s="390"/>
      <c r="K28" s="373">
        <f>IF(NOT(ISERROR(MATCH(J28,_xlfn.ANCHORARRAY(E39),0))),I41&amp;"Por favor no seleccionar los criterios de impacto",J28)</f>
        <v>0</v>
      </c>
      <c r="L28" s="370"/>
      <c r="M28" s="373"/>
      <c r="N28" s="393"/>
      <c r="O28" s="106">
        <v>4</v>
      </c>
      <c r="P28" s="184"/>
      <c r="Q28" s="107" t="str">
        <f t="shared" ref="Q28:Q30" si="18">IF(OR(R28="Preventivo",R28="Detectivo"),"Probabilidad",IF(R28="Correctivo","Impacto",""))</f>
        <v/>
      </c>
      <c r="R28" s="108"/>
      <c r="S28" s="108"/>
      <c r="T28" s="175" t="str">
        <f t="shared" si="15"/>
        <v/>
      </c>
      <c r="U28" s="108"/>
      <c r="V28" s="108"/>
      <c r="W28" s="108"/>
      <c r="X28" s="110" t="str">
        <f t="shared" ref="X28:X30" si="19">IFERROR(IF(AND(Q27="Probabilidad",Q28="Probabilidad"),(Z27-(+Z27*T28)),IF(AND(Q27="Impacto",Q28="Probabilidad"),(Z26-(+Z26*T28)),IF(Q28="Impacto",Z27,""))),"")</f>
        <v/>
      </c>
      <c r="Y28" s="111" t="str">
        <f t="shared" si="1"/>
        <v/>
      </c>
      <c r="Z28" s="112" t="str">
        <f t="shared" si="16"/>
        <v/>
      </c>
      <c r="AA28" s="111" t="str">
        <f t="shared" si="3"/>
        <v/>
      </c>
      <c r="AB28" s="112" t="str">
        <f t="shared" ref="AB28:AB30" si="20">IFERROR(IF(AND(Q27="Impacto",Q28="Impacto"),(AB27-(+AB27*T28)),IF(AND(Q27="Probabilidad",Q28="Impacto"),(AB26-(+AB26*T28)),IF(Q28="Probabilidad",AB27,""))),"")</f>
        <v/>
      </c>
      <c r="AC28" s="11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4"/>
      <c r="AE28" s="115"/>
      <c r="AF28" s="116"/>
      <c r="AG28" s="117"/>
      <c r="AH28" s="117"/>
      <c r="AI28" s="117"/>
      <c r="AJ28" s="115"/>
      <c r="AK28" s="116"/>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customHeight="1">
      <c r="A29" s="359"/>
      <c r="B29" s="361"/>
      <c r="C29" s="361"/>
      <c r="D29" s="361"/>
      <c r="E29" s="364"/>
      <c r="F29" s="361"/>
      <c r="G29" s="367"/>
      <c r="H29" s="370"/>
      <c r="I29" s="373"/>
      <c r="J29" s="390"/>
      <c r="K29" s="373">
        <f>IF(NOT(ISERROR(MATCH(J29,_xlfn.ANCHORARRAY(E40),0))),I42&amp;"Por favor no seleccionar los criterios de impacto",J29)</f>
        <v>0</v>
      </c>
      <c r="L29" s="370"/>
      <c r="M29" s="373"/>
      <c r="N29" s="393"/>
      <c r="O29" s="106">
        <v>5</v>
      </c>
      <c r="P29" s="184"/>
      <c r="Q29" s="107" t="str">
        <f t="shared" si="18"/>
        <v/>
      </c>
      <c r="R29" s="108"/>
      <c r="S29" s="108"/>
      <c r="T29" s="175" t="str">
        <f t="shared" si="15"/>
        <v/>
      </c>
      <c r="U29" s="108"/>
      <c r="V29" s="108"/>
      <c r="W29" s="108"/>
      <c r="X29" s="110" t="str">
        <f t="shared" si="19"/>
        <v/>
      </c>
      <c r="Y29" s="111" t="str">
        <f t="shared" si="1"/>
        <v/>
      </c>
      <c r="Z29" s="112" t="str">
        <f t="shared" si="16"/>
        <v/>
      </c>
      <c r="AA29" s="111" t="str">
        <f t="shared" si="3"/>
        <v/>
      </c>
      <c r="AB29" s="112" t="str">
        <f t="shared" si="20"/>
        <v/>
      </c>
      <c r="AC29" s="113" t="str">
        <f t="shared" ref="AC29:AC30" si="21">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14"/>
      <c r="AE29" s="115"/>
      <c r="AF29" s="116"/>
      <c r="AG29" s="117"/>
      <c r="AH29" s="117"/>
      <c r="AI29" s="117"/>
      <c r="AJ29" s="115"/>
      <c r="AK29" s="116"/>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8" customHeight="1">
      <c r="A30" s="345"/>
      <c r="B30" s="362"/>
      <c r="C30" s="362"/>
      <c r="D30" s="362"/>
      <c r="E30" s="365"/>
      <c r="F30" s="362"/>
      <c r="G30" s="368"/>
      <c r="H30" s="371"/>
      <c r="I30" s="374"/>
      <c r="J30" s="391"/>
      <c r="K30" s="374">
        <f>IF(NOT(ISERROR(MATCH(J30,_xlfn.ANCHORARRAY(E41),0))),I43&amp;"Por favor no seleccionar los criterios de impacto",J30)</f>
        <v>0</v>
      </c>
      <c r="L30" s="371"/>
      <c r="M30" s="374"/>
      <c r="N30" s="394"/>
      <c r="O30" s="106">
        <v>6</v>
      </c>
      <c r="P30" s="184"/>
      <c r="Q30" s="107" t="str">
        <f t="shared" si="18"/>
        <v/>
      </c>
      <c r="R30" s="108"/>
      <c r="S30" s="108"/>
      <c r="T30" s="175" t="str">
        <f t="shared" si="15"/>
        <v/>
      </c>
      <c r="U30" s="108"/>
      <c r="V30" s="108"/>
      <c r="W30" s="108"/>
      <c r="X30" s="110" t="str">
        <f t="shared" si="19"/>
        <v/>
      </c>
      <c r="Y30" s="111" t="str">
        <f t="shared" si="1"/>
        <v/>
      </c>
      <c r="Z30" s="112" t="str">
        <f t="shared" si="16"/>
        <v/>
      </c>
      <c r="AA30" s="111" t="str">
        <f t="shared" si="3"/>
        <v/>
      </c>
      <c r="AB30" s="112" t="str">
        <f t="shared" si="20"/>
        <v/>
      </c>
      <c r="AC30" s="113" t="str">
        <f t="shared" si="21"/>
        <v/>
      </c>
      <c r="AD30" s="114"/>
      <c r="AE30" s="115"/>
      <c r="AF30" s="116"/>
      <c r="AG30" s="117"/>
      <c r="AH30" s="117"/>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14" customHeight="1">
      <c r="A31" s="344">
        <v>4</v>
      </c>
      <c r="B31" s="360" t="s">
        <v>175</v>
      </c>
      <c r="C31" s="360" t="s">
        <v>194</v>
      </c>
      <c r="D31" s="360" t="s">
        <v>195</v>
      </c>
      <c r="E31" s="363" t="s">
        <v>196</v>
      </c>
      <c r="F31" s="360" t="s">
        <v>163</v>
      </c>
      <c r="G31" s="366">
        <v>4</v>
      </c>
      <c r="H31" s="369" t="str">
        <f>IF(G31&lt;=0,"",IF(G31&lt;=2,"Muy Baja",IF(G31&lt;=24,"Baja",IF(G31&lt;=500,"Media",IF(G31&lt;=5000,"Alta","Muy Alta")))))</f>
        <v>Baja</v>
      </c>
      <c r="I31" s="372">
        <f>IF(H31="","",IF(H31="Muy Baja",0.2,IF(H31="Baja",0.4,IF(H31="Media",0.6,IF(H31="Alta",0.8,IF(H31="Muy Alta",1,))))))</f>
        <v>0.4</v>
      </c>
      <c r="J31" s="389" t="s">
        <v>179</v>
      </c>
      <c r="K31" s="372" t="str">
        <f>IF(NOT(ISERROR(MATCH(J31,'Tabla Impacto'!$B$221:$B$223,0))),'Tabla Impacto'!$F$223&amp;"Por favor no seleccionar los criterios de impacto(Afectación Económica o presupuestal y Pérdida Reputacional)",J31)</f>
        <v xml:space="preserve">     El riesgo afecta la imagen de la entidad con algunos usuarios de relevancia frente al logro de los objetivos</v>
      </c>
      <c r="L31" s="369" t="str">
        <f>IF(OR(K31='Tabla Impacto'!$C$11,K31='Tabla Impacto'!$D$11),"Leve",IF(OR(K31='Tabla Impacto'!$C$12,K31='Tabla Impacto'!$D$12),"Menor",IF(OR(K31='Tabla Impacto'!$C$13,K31='Tabla Impacto'!$D$13),"Moderado",IF(OR(K31='Tabla Impacto'!$C$14,K31='Tabla Impacto'!$D$14),"Mayor",IF(OR(K31='Tabla Impacto'!$C$15,K31='Tabla Impacto'!$D$15),"Catastrófico","")))))</f>
        <v>Moderado</v>
      </c>
      <c r="M31" s="372">
        <f>IF(L31="","",IF(L31="Leve",0.2,IF(L31="Menor",0.4,IF(L31="Moderado",0.6,IF(L31="Mayor",0.8,IF(L31="Catastrófico",1,))))))</f>
        <v>0.6</v>
      </c>
      <c r="N31" s="392" t="str">
        <f>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Moderado</v>
      </c>
      <c r="O31" s="106">
        <v>1</v>
      </c>
      <c r="P31" s="184" t="s">
        <v>197</v>
      </c>
      <c r="Q31" s="166" t="str">
        <f>IF(OR(R31="Preventivo",R31="Detectivo"),"Probabilidad",IF(R31="Correctivo","Impacto",""))</f>
        <v>Probabilidad</v>
      </c>
      <c r="R31" s="174" t="s">
        <v>166</v>
      </c>
      <c r="S31" s="174" t="s">
        <v>167</v>
      </c>
      <c r="T31" s="175" t="str">
        <f t="shared" si="15"/>
        <v>40%</v>
      </c>
      <c r="U31" s="174" t="s">
        <v>168</v>
      </c>
      <c r="V31" s="174" t="s">
        <v>169</v>
      </c>
      <c r="W31" s="174" t="s">
        <v>170</v>
      </c>
      <c r="X31" s="163">
        <f>IFERROR(IF(Q31="Probabilidad",(I31-(+I31*T31)),IF(Q31="Impacto",I31,"")),"")</f>
        <v>0.24</v>
      </c>
      <c r="Y31" s="176" t="str">
        <f>IFERROR(IF(X31="","",IF(X31&lt;=0.2,"Muy Baja",IF(X31&lt;=0.4,"Baja",IF(X31&lt;=0.6,"Media",IF(X31&lt;=0.8,"Alta","Muy Alta"))))),"")</f>
        <v>Baja</v>
      </c>
      <c r="Z31" s="177">
        <f>+X31</f>
        <v>0.24</v>
      </c>
      <c r="AA31" s="176" t="str">
        <f>IFERROR(IF(AB31="","",IF(AB31&lt;=0.2,"Leve",IF(AB31&lt;=0.4,"Menor",IF(AB31&lt;=0.6,"Moderado",IF(AB31&lt;=0.8,"Mayor","Catastrófico"))))),"")</f>
        <v>Moderado</v>
      </c>
      <c r="AB31" s="177">
        <f>IFERROR(IF(Q31="Impacto",(M31-(+M31*T31)),IF(Q31="Probabilidad",M31,"")),"")</f>
        <v>0.6</v>
      </c>
      <c r="AC31" s="178"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Moderado</v>
      </c>
      <c r="AD31" s="179" t="s">
        <v>171</v>
      </c>
      <c r="AE31" s="171" t="s">
        <v>198</v>
      </c>
      <c r="AF31" s="171" t="s">
        <v>199</v>
      </c>
      <c r="AG31" s="173">
        <v>45001</v>
      </c>
      <c r="AH31" s="173">
        <v>45275</v>
      </c>
      <c r="AI31" s="117"/>
      <c r="AJ31" s="115"/>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8" customHeight="1">
      <c r="A32" s="359"/>
      <c r="B32" s="361"/>
      <c r="C32" s="361"/>
      <c r="D32" s="361"/>
      <c r="E32" s="364"/>
      <c r="F32" s="361"/>
      <c r="G32" s="367"/>
      <c r="H32" s="370"/>
      <c r="I32" s="373"/>
      <c r="J32" s="390"/>
      <c r="K32" s="373">
        <f>IF(NOT(ISERROR(MATCH(J32,_xlfn.ANCHORARRAY(E43),0))),I45&amp;"Por favor no seleccionar los criterios de impacto",J32)</f>
        <v>0</v>
      </c>
      <c r="L32" s="370"/>
      <c r="M32" s="373"/>
      <c r="N32" s="393"/>
      <c r="O32" s="106">
        <v>2</v>
      </c>
      <c r="P32" s="184"/>
      <c r="Q32" s="107" t="str">
        <f>IF(OR(R32="Preventivo",R32="Detectivo"),"Probabilidad",IF(R32="Correctivo","Impacto",""))</f>
        <v/>
      </c>
      <c r="R32" s="108"/>
      <c r="S32" s="108"/>
      <c r="T32" s="109" t="str">
        <f t="shared" ref="T32:T37" si="22">IF(AND(R32="Preventivo",S32="Automático"),"50%",IF(AND(R32="Preventivo",S32="Manual"),"40%",IF(AND(R32="Detectivo",S32="Automático"),"40%",IF(AND(R32="Detectivo",S32="Manual"),"30%",IF(AND(R32="Correctivo",S32="Automático"),"35%",IF(AND(R32="Correctivo",S32="Manual"),"25%",""))))))</f>
        <v/>
      </c>
      <c r="U32" s="108"/>
      <c r="V32" s="108"/>
      <c r="W32" s="108"/>
      <c r="X32" s="110" t="str">
        <f>IFERROR(IF(AND(Q31="Probabilidad",Q32="Probabilidad"),(Z31-(+Z31*T32)),IF(Q32="Probabilidad",(I31-(+I31*T32)),IF(Q32="Impacto",Z31,""))),"")</f>
        <v/>
      </c>
      <c r="Y32" s="111" t="str">
        <f t="shared" si="1"/>
        <v/>
      </c>
      <c r="Z32" s="112" t="str">
        <f t="shared" ref="Z32:Z36" si="23">+X32</f>
        <v/>
      </c>
      <c r="AA32" s="111" t="str">
        <f t="shared" si="3"/>
        <v/>
      </c>
      <c r="AB32" s="112" t="str">
        <f>IFERROR(IF(AND(Q31="Impacto",Q32="Impacto"),(AB31-(+AB31*T32)),IF(Q32="Impacto",(M31-(+M31*T32)),IF(Q32="Probabilidad",AB31,""))),"")</f>
        <v/>
      </c>
      <c r="AC32" s="113" t="str">
        <f t="shared" ref="AC32:AC33" si="24">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14"/>
      <c r="AE32" s="115"/>
      <c r="AF32" s="116"/>
      <c r="AG32" s="117"/>
      <c r="AH32" s="117"/>
      <c r="AI32" s="117"/>
      <c r="AJ32" s="115"/>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customHeight="1">
      <c r="A33" s="359"/>
      <c r="B33" s="361"/>
      <c r="C33" s="361"/>
      <c r="D33" s="361"/>
      <c r="E33" s="364"/>
      <c r="F33" s="361"/>
      <c r="G33" s="367"/>
      <c r="H33" s="370"/>
      <c r="I33" s="373"/>
      <c r="J33" s="390"/>
      <c r="K33" s="373">
        <f>IF(NOT(ISERROR(MATCH(J33,_xlfn.ANCHORARRAY(E44),0))),I46&amp;"Por favor no seleccionar los criterios de impacto",J33)</f>
        <v>0</v>
      </c>
      <c r="L33" s="370"/>
      <c r="M33" s="373"/>
      <c r="N33" s="393"/>
      <c r="O33" s="106">
        <v>3</v>
      </c>
      <c r="P33" s="185"/>
      <c r="Q33" s="107" t="str">
        <f>IF(OR(R33="Preventivo",R33="Detectivo"),"Probabilidad",IF(R33="Correctivo","Impacto",""))</f>
        <v/>
      </c>
      <c r="R33" s="108"/>
      <c r="S33" s="108"/>
      <c r="T33" s="109" t="str">
        <f t="shared" si="22"/>
        <v/>
      </c>
      <c r="U33" s="108"/>
      <c r="V33" s="108"/>
      <c r="W33" s="108"/>
      <c r="X33" s="110" t="str">
        <f>IFERROR(IF(AND(Q32="Probabilidad",Q33="Probabilidad"),(Z32-(+Z32*T33)),IF(AND(Q32="Impacto",Q33="Probabilidad"),(Z31-(+Z31*T33)),IF(Q33="Impacto",Z32,""))),"")</f>
        <v/>
      </c>
      <c r="Y33" s="111" t="str">
        <f t="shared" si="1"/>
        <v/>
      </c>
      <c r="Z33" s="112" t="str">
        <f t="shared" si="23"/>
        <v/>
      </c>
      <c r="AA33" s="111" t="str">
        <f t="shared" si="3"/>
        <v/>
      </c>
      <c r="AB33" s="112" t="str">
        <f>IFERROR(IF(AND(Q32="Impacto",Q33="Impacto"),(AB32-(+AB32*T33)),IF(AND(Q32="Probabilidad",Q33="Impacto"),(AB31-(+AB31*T33)),IF(Q33="Probabilidad",AB32,""))),"")</f>
        <v/>
      </c>
      <c r="AC33" s="113" t="str">
        <f t="shared" si="24"/>
        <v/>
      </c>
      <c r="AD33" s="114"/>
      <c r="AE33" s="115"/>
      <c r="AF33" s="116"/>
      <c r="AG33" s="117"/>
      <c r="AH33" s="117"/>
      <c r="AI33" s="117"/>
      <c r="AJ33" s="115"/>
      <c r="AK33" s="116"/>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customHeight="1">
      <c r="A34" s="359"/>
      <c r="B34" s="361"/>
      <c r="C34" s="361"/>
      <c r="D34" s="361"/>
      <c r="E34" s="364"/>
      <c r="F34" s="361"/>
      <c r="G34" s="367"/>
      <c r="H34" s="370"/>
      <c r="I34" s="373"/>
      <c r="J34" s="390"/>
      <c r="K34" s="373">
        <f>IF(NOT(ISERROR(MATCH(J34,_xlfn.ANCHORARRAY(E45),0))),I47&amp;"Por favor no seleccionar los criterios de impacto",J34)</f>
        <v>0</v>
      </c>
      <c r="L34" s="370"/>
      <c r="M34" s="373"/>
      <c r="N34" s="393"/>
      <c r="O34" s="106">
        <v>4</v>
      </c>
      <c r="P34" s="184"/>
      <c r="Q34" s="107" t="str">
        <f t="shared" ref="Q34:Q37" si="25">IF(OR(R34="Preventivo",R34="Detectivo"),"Probabilidad",IF(R34="Correctivo","Impacto",""))</f>
        <v/>
      </c>
      <c r="R34" s="108"/>
      <c r="S34" s="108"/>
      <c r="T34" s="109" t="str">
        <f t="shared" si="22"/>
        <v/>
      </c>
      <c r="U34" s="108"/>
      <c r="V34" s="108"/>
      <c r="W34" s="108"/>
      <c r="X34" s="110" t="str">
        <f t="shared" ref="X34:X36" si="26">IFERROR(IF(AND(Q33="Probabilidad",Q34="Probabilidad"),(Z33-(+Z33*T34)),IF(AND(Q33="Impacto",Q34="Probabilidad"),(Z32-(+Z32*T34)),IF(Q34="Impacto",Z33,""))),"")</f>
        <v/>
      </c>
      <c r="Y34" s="111" t="str">
        <f t="shared" si="1"/>
        <v/>
      </c>
      <c r="Z34" s="112" t="str">
        <f t="shared" si="23"/>
        <v/>
      </c>
      <c r="AA34" s="111" t="str">
        <f t="shared" si="3"/>
        <v/>
      </c>
      <c r="AB34" s="112" t="str">
        <f t="shared" ref="AB34:AB36" si="27">IFERROR(IF(AND(Q33="Impacto",Q34="Impacto"),(AB33-(+AB33*T34)),IF(AND(Q33="Probabilidad",Q34="Impacto"),(AB32-(+AB32*T34)),IF(Q34="Probabilidad",AB33,""))),"")</f>
        <v/>
      </c>
      <c r="AC34" s="11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4"/>
      <c r="AE34" s="115"/>
      <c r="AF34" s="116"/>
      <c r="AG34" s="117"/>
      <c r="AH34" s="117"/>
      <c r="AI34" s="117"/>
      <c r="AJ34" s="115"/>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customHeight="1">
      <c r="A35" s="359"/>
      <c r="B35" s="361"/>
      <c r="C35" s="361"/>
      <c r="D35" s="361"/>
      <c r="E35" s="364"/>
      <c r="F35" s="361"/>
      <c r="G35" s="367"/>
      <c r="H35" s="370"/>
      <c r="I35" s="373"/>
      <c r="J35" s="390"/>
      <c r="K35" s="373">
        <f>IF(NOT(ISERROR(MATCH(J35,_xlfn.ANCHORARRAY(E46),0))),I48&amp;"Por favor no seleccionar los criterios de impacto",J35)</f>
        <v>0</v>
      </c>
      <c r="L35" s="370"/>
      <c r="M35" s="373"/>
      <c r="N35" s="393"/>
      <c r="O35" s="106">
        <v>5</v>
      </c>
      <c r="P35" s="184"/>
      <c r="Q35" s="107" t="str">
        <f t="shared" si="25"/>
        <v/>
      </c>
      <c r="R35" s="108"/>
      <c r="S35" s="108"/>
      <c r="T35" s="109" t="str">
        <f t="shared" si="22"/>
        <v/>
      </c>
      <c r="U35" s="108"/>
      <c r="V35" s="108"/>
      <c r="W35" s="108"/>
      <c r="X35" s="110" t="str">
        <f t="shared" si="26"/>
        <v/>
      </c>
      <c r="Y35" s="111" t="str">
        <f>IFERROR(IF(X35="","",IF(X35&lt;=0.2,"Muy Baja",IF(X35&lt;=0.4,"Baja",IF(X35&lt;=0.6,"Media",IF(X35&lt;=0.8,"Alta","Muy Alta"))))),"")</f>
        <v/>
      </c>
      <c r="Z35" s="112" t="str">
        <f t="shared" si="23"/>
        <v/>
      </c>
      <c r="AA35" s="111" t="str">
        <f t="shared" si="3"/>
        <v/>
      </c>
      <c r="AB35" s="112" t="str">
        <f t="shared" si="27"/>
        <v/>
      </c>
      <c r="AC35" s="113" t="str">
        <f t="shared" ref="AC35:AC36" si="28">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14"/>
      <c r="AE35" s="115"/>
      <c r="AF35" s="116"/>
      <c r="AG35" s="117"/>
      <c r="AH35" s="117"/>
      <c r="AI35" s="117"/>
      <c r="AJ35" s="115"/>
      <c r="AK35" s="116"/>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customHeight="1">
      <c r="A36" s="345"/>
      <c r="B36" s="362"/>
      <c r="C36" s="362"/>
      <c r="D36" s="362"/>
      <c r="E36" s="365"/>
      <c r="F36" s="362"/>
      <c r="G36" s="368"/>
      <c r="H36" s="371"/>
      <c r="I36" s="374"/>
      <c r="J36" s="391"/>
      <c r="K36" s="374">
        <f>IF(NOT(ISERROR(MATCH(J36,_xlfn.ANCHORARRAY(E47),0))),I49&amp;"Por favor no seleccionar los criterios de impacto",J36)</f>
        <v>0</v>
      </c>
      <c r="L36" s="371"/>
      <c r="M36" s="374"/>
      <c r="N36" s="394"/>
      <c r="O36" s="106">
        <v>6</v>
      </c>
      <c r="P36" s="184"/>
      <c r="Q36" s="107"/>
      <c r="R36" s="108"/>
      <c r="S36" s="108"/>
      <c r="T36" s="109" t="str">
        <f t="shared" si="22"/>
        <v/>
      </c>
      <c r="U36" s="108"/>
      <c r="V36" s="108"/>
      <c r="W36" s="108"/>
      <c r="X36" s="110" t="str">
        <f t="shared" si="26"/>
        <v/>
      </c>
      <c r="Y36" s="111" t="str">
        <f t="shared" si="1"/>
        <v/>
      </c>
      <c r="Z36" s="112" t="str">
        <f t="shared" si="23"/>
        <v/>
      </c>
      <c r="AA36" s="111" t="str">
        <f t="shared" si="3"/>
        <v/>
      </c>
      <c r="AB36" s="112" t="str">
        <f t="shared" si="27"/>
        <v/>
      </c>
      <c r="AC36" s="113" t="str">
        <f t="shared" si="28"/>
        <v/>
      </c>
      <c r="AD36" s="114"/>
      <c r="AE36" s="115"/>
      <c r="AF36" s="116"/>
      <c r="AG36" s="117"/>
      <c r="AH36" s="117"/>
      <c r="AI36" s="117"/>
      <c r="AJ36" s="115"/>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28.25" customHeight="1">
      <c r="A37" s="344">
        <v>5</v>
      </c>
      <c r="B37" s="360" t="s">
        <v>175</v>
      </c>
      <c r="C37" s="360" t="s">
        <v>200</v>
      </c>
      <c r="D37" s="360" t="s">
        <v>100</v>
      </c>
      <c r="E37" s="363" t="s">
        <v>201</v>
      </c>
      <c r="F37" s="360" t="s">
        <v>163</v>
      </c>
      <c r="G37" s="366">
        <v>360</v>
      </c>
      <c r="H37" s="369" t="str">
        <f>IF(G37&lt;=0,"",IF(G37&lt;=2,"Muy Baja",IF(G37&lt;=24,"Baja",IF(G37&lt;=500,"Media",IF(G37&lt;=5000,"Alta","Muy Alta")))))</f>
        <v>Media</v>
      </c>
      <c r="I37" s="372">
        <f>IF(H37="","",IF(H37="Muy Baja",0.2,IF(H37="Baja",0.4,IF(H37="Media",0.6,IF(H37="Alta",0.8,IF(H37="Muy Alta",1,))))))</f>
        <v>0.6</v>
      </c>
      <c r="J37" s="389" t="s">
        <v>179</v>
      </c>
      <c r="K37" s="413" t="str">
        <f>IF(NOT(ISERROR(MATCH(J37,'Tabla Impacto'!$B$221:$B$223,0))),'Tabla Impacto'!$F$223&amp;"Por favor no seleccionar los criterios de impacto(Afectación Económica o presupuestal y Pérdida Reputacional)",J37)</f>
        <v xml:space="preserve">     El riesgo afecta la imagen de la entidad con algunos usuarios de relevancia frente al logro de los objetivos</v>
      </c>
      <c r="L37" s="416" t="str">
        <f>IF(OR(K37='Tabla Impacto'!$C$11,K37='Tabla Impacto'!$D$11),"Leve",IF(OR(K37='Tabla Impacto'!$C$12,K37='Tabla Impacto'!$D$12),"Menor",IF(OR(K37='Tabla Impacto'!$C$13,K37='Tabla Impacto'!$D$13),"Moderado",IF(OR(K37='Tabla Impacto'!$C$14,K37='Tabla Impacto'!$D$14),"Mayor",IF(OR(K37='Tabla Impacto'!$C$15,K37='Tabla Impacto'!$D$15),"Catastrófico","")))))</f>
        <v>Moderado</v>
      </c>
      <c r="M37" s="413">
        <f>IF(L37="","",IF(L37="Leve",0.2,IF(L37="Menor",0.4,IF(L37="Moderado",0.6,IF(L37="Mayor",0.8,IF(L37="Catastrófico",1,))))))</f>
        <v>0.6</v>
      </c>
      <c r="N37" s="422" t="str">
        <f>IF(OR(AND(H37="Muy Baja",L37="Leve"),AND(H37="Muy Baja",L37="Menor"),AND(H37="Baja",L37="Leve")),"Bajo",IF(OR(AND(H37="Muy baja",L37="Moderado"),AND(H37="Baja",L37="Menor"),AND(H37="Baja",L37="Moderado"),AND(H37="Media",L37="Leve"),AND(H37="Media",L37="Menor"),AND(H37="Media",L37="Moderado"),AND(H37="Alta",L37="Leve"),AND(H37="Alta",L37="Menor")),"Moderado",IF(OR(AND(H37="Muy Baja",L37="Mayor"),AND(H37="Baja",L37="Mayor"),AND(H37="Media",L37="Mayor"),AND(H37="Alta",L37="Moderado"),AND(H37="Alta",L37="Mayor"),AND(H37="Muy Alta",L37="Leve"),AND(H37="Muy Alta",L37="Menor"),AND(H37="Muy Alta",L37="Moderado"),AND(H37="Muy Alta",L37="Mayor")),"Alto",IF(OR(AND(H37="Muy Baja",L37="Catastrófico"),AND(H37="Baja",L37="Catastrófico"),AND(H37="Media",L37="Catastrófico"),AND(H37="Alta",L37="Catastrófico"),AND(H37="Muy Alta",L37="Catastrófico")),"Extremo",""))))</f>
        <v>Moderado</v>
      </c>
      <c r="O37" s="106">
        <v>1</v>
      </c>
      <c r="P37" s="184" t="s">
        <v>202</v>
      </c>
      <c r="Q37" s="166" t="str">
        <f t="shared" si="25"/>
        <v>Probabilidad</v>
      </c>
      <c r="R37" s="174" t="s">
        <v>166</v>
      </c>
      <c r="S37" s="174" t="s">
        <v>167</v>
      </c>
      <c r="T37" s="175" t="str">
        <f t="shared" si="22"/>
        <v>40%</v>
      </c>
      <c r="U37" s="174" t="s">
        <v>168</v>
      </c>
      <c r="V37" s="174" t="s">
        <v>169</v>
      </c>
      <c r="W37" s="174" t="s">
        <v>170</v>
      </c>
      <c r="X37" s="163">
        <f>IFERROR(IF(Q37="Probabilidad",(I37-(+I37*T37)),IF(Q37="Impacto",I37,"")),"")</f>
        <v>0.36</v>
      </c>
      <c r="Y37" s="176" t="str">
        <f>IFERROR(IF(X37="","",IF(X37&lt;=0.2,"Muy Baja",IF(X37&lt;=0.4,"Baja",IF(X37&lt;=0.6,"Media",IF(X37&lt;=0.8,"Alta","Muy Alta"))))),"")</f>
        <v>Baja</v>
      </c>
      <c r="Z37" s="177">
        <f>+X37</f>
        <v>0.36</v>
      </c>
      <c r="AA37" s="176" t="str">
        <f>IFERROR(IF(AB37="","",IF(AB37&lt;=0.2,"Leve",IF(AB37&lt;=0.4,"Menor",IF(AB37&lt;=0.6,"Moderado",IF(AB37&lt;=0.8,"Mayor","Catastrófico"))))),"")</f>
        <v>Moderado</v>
      </c>
      <c r="AB37" s="177">
        <f>IFERROR(IF(Q37="Impacto",(M37-(+M37*T37)),IF(Q37="Probabilidad",M37,"")),"")</f>
        <v>0.6</v>
      </c>
      <c r="AC37" s="178"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Moderado</v>
      </c>
      <c r="AD37" s="179" t="s">
        <v>171</v>
      </c>
      <c r="AE37" s="171" t="s">
        <v>203</v>
      </c>
      <c r="AF37" s="171" t="s">
        <v>204</v>
      </c>
      <c r="AG37" s="173">
        <v>45017</v>
      </c>
      <c r="AH37" s="173">
        <v>45046</v>
      </c>
      <c r="AI37" s="117"/>
      <c r="AJ37" s="115"/>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87.75" customHeight="1">
      <c r="A38" s="359"/>
      <c r="B38" s="361"/>
      <c r="C38" s="361"/>
      <c r="D38" s="361"/>
      <c r="E38" s="364"/>
      <c r="F38" s="361"/>
      <c r="G38" s="367"/>
      <c r="H38" s="370"/>
      <c r="I38" s="373"/>
      <c r="J38" s="390"/>
      <c r="K38" s="414">
        <f>IF(NOT(ISERROR(MATCH(J38,_xlfn.ANCHORARRAY(E49),0))),I51&amp;"Por favor no seleccionar los criterios de impacto",J38)</f>
        <v>0</v>
      </c>
      <c r="L38" s="417"/>
      <c r="M38" s="414"/>
      <c r="N38" s="423"/>
      <c r="O38" s="106">
        <v>2</v>
      </c>
      <c r="P38" s="184" t="s">
        <v>205</v>
      </c>
      <c r="Q38" s="166" t="str">
        <f>IF(OR(R38="Preventivo",R38="Detectivo"),"Probabilidad",IF(R38="Correctivo","Impacto",""))</f>
        <v>Probabilidad</v>
      </c>
      <c r="R38" s="174" t="s">
        <v>166</v>
      </c>
      <c r="S38" s="174" t="s">
        <v>167</v>
      </c>
      <c r="T38" s="175" t="str">
        <f t="shared" ref="T38:T43" si="29">IF(AND(R38="Preventivo",S38="Automático"),"50%",IF(AND(R38="Preventivo",S38="Manual"),"40%",IF(AND(R38="Detectivo",S38="Automático"),"40%",IF(AND(R38="Detectivo",S38="Manual"),"30%",IF(AND(R38="Correctivo",S38="Automático"),"35%",IF(AND(R38="Correctivo",S38="Manual"),"25%",""))))))</f>
        <v>40%</v>
      </c>
      <c r="U38" s="174" t="s">
        <v>168</v>
      </c>
      <c r="V38" s="174" t="s">
        <v>169</v>
      </c>
      <c r="W38" s="174" t="s">
        <v>170</v>
      </c>
      <c r="X38" s="163">
        <f>IFERROR(IF(AND(Q37="Probabilidad",Q38="Probabilidad"),(Z37-(+Z37*T38)),IF(Q38="Probabilidad",(I37-(+I37*T38)),IF(Q38="Impacto",Z37,""))),"")</f>
        <v>0.216</v>
      </c>
      <c r="Y38" s="176" t="str">
        <f t="shared" si="1"/>
        <v>Baja</v>
      </c>
      <c r="Z38" s="177">
        <f t="shared" ref="Z38:Z42" si="30">+X38</f>
        <v>0.216</v>
      </c>
      <c r="AA38" s="176" t="str">
        <f t="shared" si="3"/>
        <v>Moderado</v>
      </c>
      <c r="AB38" s="177">
        <f>IFERROR(IF(AND(Q37="Impacto",Q38="Impacto"),(AB37-(+AB37*T38)),IF(Q38="Impacto",(M37-(+M37*T38)),IF(Q38="Probabilidad",AB37,""))),"")</f>
        <v>0.6</v>
      </c>
      <c r="AC38" s="178" t="str">
        <f t="shared" ref="AC38:AC39" si="31">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Moderado</v>
      </c>
      <c r="AD38" s="179" t="s">
        <v>171</v>
      </c>
      <c r="AE38" s="171" t="s">
        <v>206</v>
      </c>
      <c r="AF38" s="171" t="s">
        <v>204</v>
      </c>
      <c r="AG38" s="173">
        <v>45001</v>
      </c>
      <c r="AH38" s="173">
        <v>45275</v>
      </c>
      <c r="AI38" s="117"/>
      <c r="AJ38" s="115"/>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customHeight="1">
      <c r="A39" s="359"/>
      <c r="B39" s="361"/>
      <c r="C39" s="361"/>
      <c r="D39" s="361"/>
      <c r="E39" s="364"/>
      <c r="F39" s="361"/>
      <c r="G39" s="367"/>
      <c r="H39" s="370"/>
      <c r="I39" s="373"/>
      <c r="J39" s="390"/>
      <c r="K39" s="414">
        <f>IF(NOT(ISERROR(MATCH(J39,_xlfn.ANCHORARRAY(E50),0))),I52&amp;"Por favor no seleccionar los criterios de impacto",J39)</f>
        <v>0</v>
      </c>
      <c r="L39" s="417"/>
      <c r="M39" s="414"/>
      <c r="N39" s="423"/>
      <c r="O39" s="106">
        <v>3</v>
      </c>
      <c r="P39" s="185"/>
      <c r="Q39" s="107" t="str">
        <f>IF(OR(R39="Preventivo",R39="Detectivo"),"Probabilidad",IF(R39="Correctivo","Impacto",""))</f>
        <v/>
      </c>
      <c r="R39" s="108"/>
      <c r="S39" s="108"/>
      <c r="T39" s="175" t="str">
        <f t="shared" si="29"/>
        <v/>
      </c>
      <c r="U39" s="108"/>
      <c r="V39" s="108"/>
      <c r="W39" s="108"/>
      <c r="X39" s="110" t="str">
        <f>IFERROR(IF(AND(Q38="Probabilidad",Q39="Probabilidad"),(Z38-(+Z38*T39)),IF(AND(Q38="Impacto",Q39="Probabilidad"),(Z37-(+Z37*T39)),IF(Q39="Impacto",Z38,""))),"")</f>
        <v/>
      </c>
      <c r="Y39" s="111" t="str">
        <f t="shared" si="1"/>
        <v/>
      </c>
      <c r="Z39" s="112" t="str">
        <f t="shared" si="30"/>
        <v/>
      </c>
      <c r="AA39" s="111" t="str">
        <f t="shared" si="3"/>
        <v/>
      </c>
      <c r="AB39" s="112" t="str">
        <f>IFERROR(IF(AND(Q38="Impacto",Q39="Impacto"),(AB38-(+AB38*T39)),IF(AND(Q38="Probabilidad",Q39="Impacto"),(AB37-(+AB37*T39)),IF(Q39="Probabilidad",AB38,""))),"")</f>
        <v/>
      </c>
      <c r="AC39" s="113" t="str">
        <f t="shared" si="31"/>
        <v/>
      </c>
      <c r="AD39" s="114"/>
      <c r="AE39" s="115"/>
      <c r="AF39" s="116"/>
      <c r="AG39" s="117"/>
      <c r="AH39" s="117"/>
      <c r="AI39" s="117"/>
      <c r="AJ39" s="115"/>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customHeight="1">
      <c r="A40" s="359"/>
      <c r="B40" s="361"/>
      <c r="C40" s="361"/>
      <c r="D40" s="361"/>
      <c r="E40" s="364"/>
      <c r="F40" s="361"/>
      <c r="G40" s="367"/>
      <c r="H40" s="370"/>
      <c r="I40" s="373"/>
      <c r="J40" s="390"/>
      <c r="K40" s="414">
        <f>IF(NOT(ISERROR(MATCH(J40,_xlfn.ANCHORARRAY(E51),0))),I53&amp;"Por favor no seleccionar los criterios de impacto",J40)</f>
        <v>0</v>
      </c>
      <c r="L40" s="417"/>
      <c r="M40" s="414"/>
      <c r="N40" s="423"/>
      <c r="O40" s="106">
        <v>4</v>
      </c>
      <c r="P40" s="184"/>
      <c r="Q40" s="107" t="str">
        <f t="shared" ref="Q40:Q43" si="32">IF(OR(R40="Preventivo",R40="Detectivo"),"Probabilidad",IF(R40="Correctivo","Impacto",""))</f>
        <v/>
      </c>
      <c r="R40" s="108"/>
      <c r="S40" s="108"/>
      <c r="T40" s="175" t="str">
        <f t="shared" si="29"/>
        <v/>
      </c>
      <c r="U40" s="108"/>
      <c r="V40" s="108"/>
      <c r="W40" s="108"/>
      <c r="X40" s="110" t="str">
        <f t="shared" ref="X40:X42" si="33">IFERROR(IF(AND(Q39="Probabilidad",Q40="Probabilidad"),(Z39-(+Z39*T40)),IF(AND(Q39="Impacto",Q40="Probabilidad"),(Z38-(+Z38*T40)),IF(Q40="Impacto",Z39,""))),"")</f>
        <v/>
      </c>
      <c r="Y40" s="111" t="str">
        <f t="shared" si="1"/>
        <v/>
      </c>
      <c r="Z40" s="112" t="str">
        <f t="shared" si="30"/>
        <v/>
      </c>
      <c r="AA40" s="111" t="str">
        <f t="shared" si="3"/>
        <v/>
      </c>
      <c r="AB40" s="112" t="str">
        <f t="shared" ref="AB40:AB42" si="34">IFERROR(IF(AND(Q39="Impacto",Q40="Impacto"),(AB39-(+AB39*T40)),IF(AND(Q39="Probabilidad",Q40="Impacto"),(AB38-(+AB38*T40)),IF(Q40="Probabilidad",AB39,""))),"")</f>
        <v/>
      </c>
      <c r="AC40" s="11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4"/>
      <c r="AE40" s="115"/>
      <c r="AF40" s="116"/>
      <c r="AG40" s="117"/>
      <c r="AH40" s="117"/>
      <c r="AI40" s="117"/>
      <c r="AJ40" s="115"/>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customHeight="1">
      <c r="A41" s="359"/>
      <c r="B41" s="361"/>
      <c r="C41" s="361"/>
      <c r="D41" s="361"/>
      <c r="E41" s="364"/>
      <c r="F41" s="361"/>
      <c r="G41" s="367"/>
      <c r="H41" s="370"/>
      <c r="I41" s="373"/>
      <c r="J41" s="390"/>
      <c r="K41" s="414">
        <f>IF(NOT(ISERROR(MATCH(J41,_xlfn.ANCHORARRAY(E52),0))),I54&amp;"Por favor no seleccionar los criterios de impacto",J41)</f>
        <v>0</v>
      </c>
      <c r="L41" s="417"/>
      <c r="M41" s="414"/>
      <c r="N41" s="423"/>
      <c r="O41" s="106">
        <v>5</v>
      </c>
      <c r="P41" s="184"/>
      <c r="Q41" s="107" t="str">
        <f t="shared" si="32"/>
        <v/>
      </c>
      <c r="R41" s="108"/>
      <c r="S41" s="108"/>
      <c r="T41" s="175" t="str">
        <f t="shared" si="29"/>
        <v/>
      </c>
      <c r="U41" s="108"/>
      <c r="V41" s="108"/>
      <c r="W41" s="108"/>
      <c r="X41" s="110" t="str">
        <f t="shared" si="33"/>
        <v/>
      </c>
      <c r="Y41" s="111" t="str">
        <f t="shared" si="1"/>
        <v/>
      </c>
      <c r="Z41" s="112" t="str">
        <f t="shared" si="30"/>
        <v/>
      </c>
      <c r="AA41" s="111" t="str">
        <f t="shared" si="3"/>
        <v/>
      </c>
      <c r="AB41" s="112" t="str">
        <f t="shared" si="34"/>
        <v/>
      </c>
      <c r="AC41" s="113" t="str">
        <f t="shared" ref="AC41:AC42" si="35">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14"/>
      <c r="AE41" s="115"/>
      <c r="AF41" s="116"/>
      <c r="AG41" s="117"/>
      <c r="AH41" s="117"/>
      <c r="AI41" s="117"/>
      <c r="AJ41" s="115"/>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customHeight="1">
      <c r="A42" s="345"/>
      <c r="B42" s="362"/>
      <c r="C42" s="362"/>
      <c r="D42" s="362"/>
      <c r="E42" s="365"/>
      <c r="F42" s="362"/>
      <c r="G42" s="368"/>
      <c r="H42" s="371"/>
      <c r="I42" s="374"/>
      <c r="J42" s="391"/>
      <c r="K42" s="415">
        <f>IF(NOT(ISERROR(MATCH(J42,_xlfn.ANCHORARRAY(E53),0))),I55&amp;"Por favor no seleccionar los criterios de impacto",J42)</f>
        <v>0</v>
      </c>
      <c r="L42" s="418"/>
      <c r="M42" s="415"/>
      <c r="N42" s="424"/>
      <c r="O42" s="106">
        <v>6</v>
      </c>
      <c r="P42" s="184"/>
      <c r="Q42" s="107"/>
      <c r="R42" s="108"/>
      <c r="S42" s="108"/>
      <c r="T42" s="175" t="str">
        <f t="shared" si="29"/>
        <v/>
      </c>
      <c r="U42" s="108"/>
      <c r="V42" s="108"/>
      <c r="W42" s="108"/>
      <c r="X42" s="110" t="str">
        <f t="shared" si="33"/>
        <v/>
      </c>
      <c r="Y42" s="111" t="str">
        <f t="shared" si="1"/>
        <v/>
      </c>
      <c r="Z42" s="112" t="str">
        <f t="shared" si="30"/>
        <v/>
      </c>
      <c r="AA42" s="111" t="str">
        <f t="shared" si="3"/>
        <v/>
      </c>
      <c r="AB42" s="112" t="str">
        <f t="shared" si="34"/>
        <v/>
      </c>
      <c r="AC42" s="113" t="str">
        <f t="shared" si="35"/>
        <v/>
      </c>
      <c r="AD42" s="114"/>
      <c r="AE42" s="115"/>
      <c r="AF42" s="116"/>
      <c r="AG42" s="117"/>
      <c r="AH42" s="117"/>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72" customHeight="1">
      <c r="A43" s="344">
        <v>6</v>
      </c>
      <c r="B43" s="360" t="s">
        <v>175</v>
      </c>
      <c r="C43" s="360" t="s">
        <v>207</v>
      </c>
      <c r="D43" s="360" t="s">
        <v>208</v>
      </c>
      <c r="E43" s="363" t="s">
        <v>209</v>
      </c>
      <c r="F43" s="360" t="s">
        <v>163</v>
      </c>
      <c r="G43" s="366">
        <v>360</v>
      </c>
      <c r="H43" s="369" t="str">
        <f>IF(G43&lt;=0,"",IF(G43&lt;=2,"Muy Baja",IF(G43&lt;=24,"Baja",IF(G43&lt;=500,"Media",IF(G43&lt;=5000,"Alta","Muy Alta")))))</f>
        <v>Media</v>
      </c>
      <c r="I43" s="372">
        <f>IF(H43="","",IF(H43="Muy Baja",0.2,IF(H43="Baja",0.4,IF(H43="Media",0.6,IF(H43="Alta",0.8,IF(H43="Muy Alta",1,))))))</f>
        <v>0.6</v>
      </c>
      <c r="J43" s="389" t="s">
        <v>179</v>
      </c>
      <c r="K43" s="372" t="str">
        <f>IF(NOT(ISERROR(MATCH(J43,'Tabla Impacto'!$B$221:$B$223,0))),'Tabla Impacto'!$F$223&amp;"Por favor no seleccionar los criterios de impacto(Afectación Económica o presupuestal y Pérdida Reputacional)",J43)</f>
        <v xml:space="preserve">     El riesgo afecta la imagen de la entidad con algunos usuarios de relevancia frente al logro de los objetivos</v>
      </c>
      <c r="L43" s="369" t="str">
        <f>IF(OR(K43='Tabla Impacto'!$C$11,K43='Tabla Impacto'!$D$11),"Leve",IF(OR(K43='Tabla Impacto'!$C$12,K43='Tabla Impacto'!$D$12),"Menor",IF(OR(K43='Tabla Impacto'!$C$13,K43='Tabla Impacto'!$D$13),"Moderado",IF(OR(K43='Tabla Impacto'!$C$14,K43='Tabla Impacto'!$D$14),"Mayor",IF(OR(K43='Tabla Impacto'!$C$15,K43='Tabla Impacto'!$D$15),"Catastrófico","")))))</f>
        <v>Moderado</v>
      </c>
      <c r="M43" s="372">
        <f>IF(L43="","",IF(L43="Leve",0.2,IF(L43="Menor",0.4,IF(L43="Moderado",0.6,IF(L43="Mayor",0.8,IF(L43="Catastrófico",1,))))))</f>
        <v>0.6</v>
      </c>
      <c r="N43" s="392" t="str">
        <f>IF(OR(AND(H43="Muy Baja",L43="Leve"),AND(H43="Muy Baja",L43="Menor"),AND(H43="Baja",L43="Leve")),"Bajo",IF(OR(AND(H43="Muy baja",L43="Moderado"),AND(H43="Baja",L43="Menor"),AND(H43="Baja",L43="Moderado"),AND(H43="Media",L43="Leve"),AND(H43="Media",L43="Menor"),AND(H43="Media",L43="Moderado"),AND(H43="Alta",L43="Leve"),AND(H43="Alta",L43="Menor")),"Moderado",IF(OR(AND(H43="Muy Baja",L43="Mayor"),AND(H43="Baja",L43="Mayor"),AND(H43="Media",L43="Mayor"),AND(H43="Alta",L43="Moderado"),AND(H43="Alta",L43="Mayor"),AND(H43="Muy Alta",L43="Leve"),AND(H43="Muy Alta",L43="Menor"),AND(H43="Muy Alta",L43="Moderado"),AND(H43="Muy Alta",L43="Mayor")),"Alto",IF(OR(AND(H43="Muy Baja",L43="Catastrófico"),AND(H43="Baja",L43="Catastrófico"),AND(H43="Media",L43="Catastrófico"),AND(H43="Alta",L43="Catastrófico"),AND(H43="Muy Alta",L43="Catastrófico")),"Extremo",""))))</f>
        <v>Moderado</v>
      </c>
      <c r="O43" s="106">
        <v>1</v>
      </c>
      <c r="P43" s="184" t="s">
        <v>210</v>
      </c>
      <c r="Q43" s="166" t="str">
        <f t="shared" si="32"/>
        <v>Probabilidad</v>
      </c>
      <c r="R43" s="174" t="s">
        <v>166</v>
      </c>
      <c r="S43" s="174" t="s">
        <v>167</v>
      </c>
      <c r="T43" s="175" t="str">
        <f t="shared" si="29"/>
        <v>40%</v>
      </c>
      <c r="U43" s="174" t="s">
        <v>168</v>
      </c>
      <c r="V43" s="174" t="s">
        <v>169</v>
      </c>
      <c r="W43" s="174" t="s">
        <v>170</v>
      </c>
      <c r="X43" s="163">
        <f>IFERROR(IF(Q43="Probabilidad",(I43-(+I43*T43)),IF(Q43="Impacto",I43,"")),"")</f>
        <v>0.36</v>
      </c>
      <c r="Y43" s="176" t="str">
        <f>IFERROR(IF(X43="","",IF(X43&lt;=0.2,"Muy Baja",IF(X43&lt;=0.4,"Baja",IF(X43&lt;=0.6,"Media",IF(X43&lt;=0.8,"Alta","Muy Alta"))))),"")</f>
        <v>Baja</v>
      </c>
      <c r="Z43" s="177">
        <f>+X43</f>
        <v>0.36</v>
      </c>
      <c r="AA43" s="176" t="str">
        <f>IFERROR(IF(AB43="","",IF(AB43&lt;=0.2,"Leve",IF(AB43&lt;=0.4,"Menor",IF(AB43&lt;=0.6,"Moderado",IF(AB43&lt;=0.8,"Mayor","Catastrófico"))))),"")</f>
        <v>Moderado</v>
      </c>
      <c r="AB43" s="177">
        <f>IFERROR(IF(Q43="Impacto",(M43-(+M43*T43)),IF(Q43="Probabilidad",M43,"")),"")</f>
        <v>0.6</v>
      </c>
      <c r="AC43" s="178"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Moderado</v>
      </c>
      <c r="AD43" s="114" t="s">
        <v>171</v>
      </c>
      <c r="AE43" s="192" t="s">
        <v>211</v>
      </c>
      <c r="AF43" s="171" t="s">
        <v>212</v>
      </c>
      <c r="AG43" s="173">
        <v>45001</v>
      </c>
      <c r="AH43" s="173">
        <v>45275</v>
      </c>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65.25" customHeight="1">
      <c r="A44" s="359"/>
      <c r="B44" s="361"/>
      <c r="C44" s="361"/>
      <c r="D44" s="361"/>
      <c r="E44" s="364"/>
      <c r="F44" s="361"/>
      <c r="G44" s="367"/>
      <c r="H44" s="370"/>
      <c r="I44" s="373"/>
      <c r="J44" s="390"/>
      <c r="K44" s="373">
        <f>IF(NOT(ISERROR(MATCH(J44,_xlfn.ANCHORARRAY(E55),0))),I57&amp;"Por favor no seleccionar los criterios de impacto",J44)</f>
        <v>0</v>
      </c>
      <c r="L44" s="370"/>
      <c r="M44" s="373"/>
      <c r="N44" s="393"/>
      <c r="O44" s="106">
        <v>2</v>
      </c>
      <c r="P44" s="194" t="s">
        <v>213</v>
      </c>
      <c r="Q44" s="166" t="str">
        <f>IF(OR(R44="Preventivo",R44="Detectivo"),"Probabilidad",IF(R44="Correctivo","Impacto",""))</f>
        <v>Probabilidad</v>
      </c>
      <c r="R44" s="174" t="s">
        <v>166</v>
      </c>
      <c r="S44" s="174" t="s">
        <v>167</v>
      </c>
      <c r="T44" s="175" t="str">
        <f t="shared" ref="T44:T48" si="36">IF(AND(R44="Preventivo",S44="Automático"),"50%",IF(AND(R44="Preventivo",S44="Manual"),"40%",IF(AND(R44="Detectivo",S44="Automático"),"40%",IF(AND(R44="Detectivo",S44="Manual"),"30%",IF(AND(R44="Correctivo",S44="Automático"),"35%",IF(AND(R44="Correctivo",S44="Manual"),"25%",""))))))</f>
        <v>40%</v>
      </c>
      <c r="U44" s="174" t="s">
        <v>168</v>
      </c>
      <c r="V44" s="174" t="s">
        <v>169</v>
      </c>
      <c r="W44" s="174" t="s">
        <v>170</v>
      </c>
      <c r="X44" s="163">
        <f>IFERROR(IF(AND(Q43="Probabilidad",Q44="Probabilidad"),(Z43-(+Z43*T44)),IF(Q44="Probabilidad",(I43-(+I43*T44)),IF(Q44="Impacto",Z43,""))),"")</f>
        <v>0.216</v>
      </c>
      <c r="Y44" s="176" t="str">
        <f t="shared" si="1"/>
        <v>Baja</v>
      </c>
      <c r="Z44" s="177">
        <f t="shared" ref="Z44:Z48" si="37">+X44</f>
        <v>0.216</v>
      </c>
      <c r="AA44" s="176" t="str">
        <f t="shared" si="3"/>
        <v>Moderado</v>
      </c>
      <c r="AB44" s="177">
        <f>IFERROR(IF(AND(Q43="Impacto",Q44="Impacto"),(AB43-(+AB43*T44)),IF(Q44="Impacto",(M43-(+M43*T44)),IF(Q44="Probabilidad",AB43,""))),"")</f>
        <v>0.6</v>
      </c>
      <c r="AC44" s="178" t="str">
        <f t="shared" ref="AC44:AC45" si="38">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Moderado</v>
      </c>
      <c r="AD44" s="114" t="s">
        <v>171</v>
      </c>
      <c r="AE44" s="115" t="s">
        <v>214</v>
      </c>
      <c r="AF44" s="171" t="s">
        <v>212</v>
      </c>
      <c r="AG44" s="173">
        <v>45001</v>
      </c>
      <c r="AH44" s="173">
        <v>45275</v>
      </c>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customHeight="1">
      <c r="A45" s="359"/>
      <c r="B45" s="361"/>
      <c r="C45" s="361"/>
      <c r="D45" s="361"/>
      <c r="E45" s="364"/>
      <c r="F45" s="361"/>
      <c r="G45" s="367"/>
      <c r="H45" s="370"/>
      <c r="I45" s="373"/>
      <c r="J45" s="390"/>
      <c r="K45" s="373">
        <f>IF(NOT(ISERROR(MATCH(J45,_xlfn.ANCHORARRAY(E56),0))),I58&amp;"Por favor no seleccionar los criterios de impacto",J45)</f>
        <v>0</v>
      </c>
      <c r="L45" s="370"/>
      <c r="M45" s="373"/>
      <c r="N45" s="393"/>
      <c r="O45" s="106">
        <v>3</v>
      </c>
      <c r="P45" s="185"/>
      <c r="Q45" s="107" t="str">
        <f>IF(OR(R45="Preventivo",R45="Detectivo"),"Probabilidad",IF(R45="Correctivo","Impacto",""))</f>
        <v/>
      </c>
      <c r="R45" s="108"/>
      <c r="S45" s="108"/>
      <c r="T45" s="109" t="str">
        <f t="shared" si="36"/>
        <v/>
      </c>
      <c r="U45" s="108"/>
      <c r="V45" s="108"/>
      <c r="W45" s="108"/>
      <c r="X45" s="110" t="str">
        <f>IFERROR(IF(AND(Q44="Probabilidad",Q45="Probabilidad"),(Z44-(+Z44*T45)),IF(AND(Q44="Impacto",Q45="Probabilidad"),(Z43-(+Z43*T45)),IF(Q45="Impacto",Z44,""))),"")</f>
        <v/>
      </c>
      <c r="Y45" s="111" t="str">
        <f t="shared" si="1"/>
        <v/>
      </c>
      <c r="Z45" s="112" t="str">
        <f t="shared" si="37"/>
        <v/>
      </c>
      <c r="AA45" s="111" t="str">
        <f t="shared" si="3"/>
        <v/>
      </c>
      <c r="AB45" s="112" t="str">
        <f>IFERROR(IF(AND(Q44="Impacto",Q45="Impacto"),(AB44-(+AB44*T45)),IF(AND(Q44="Probabilidad",Q45="Impacto"),(AB43-(+AB43*T45)),IF(Q45="Probabilidad",AB44,""))),"")</f>
        <v/>
      </c>
      <c r="AC45" s="113" t="str">
        <f t="shared" si="38"/>
        <v/>
      </c>
      <c r="AD45" s="114"/>
      <c r="AE45" s="115"/>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customHeight="1">
      <c r="A46" s="359"/>
      <c r="B46" s="361"/>
      <c r="C46" s="361"/>
      <c r="D46" s="361"/>
      <c r="E46" s="364"/>
      <c r="F46" s="361"/>
      <c r="G46" s="367"/>
      <c r="H46" s="370"/>
      <c r="I46" s="373"/>
      <c r="J46" s="390"/>
      <c r="K46" s="373">
        <f>IF(NOT(ISERROR(MATCH(J46,_xlfn.ANCHORARRAY(E57),0))),I59&amp;"Por favor no seleccionar los criterios de impacto",J46)</f>
        <v>0</v>
      </c>
      <c r="L46" s="370"/>
      <c r="M46" s="373"/>
      <c r="N46" s="393"/>
      <c r="O46" s="106">
        <v>4</v>
      </c>
      <c r="P46" s="184"/>
      <c r="Q46" s="107" t="str">
        <f t="shared" ref="Q46:Q48" si="39">IF(OR(R46="Preventivo",R46="Detectivo"),"Probabilidad",IF(R46="Correctivo","Impacto",""))</f>
        <v/>
      </c>
      <c r="R46" s="108"/>
      <c r="S46" s="108"/>
      <c r="T46" s="109" t="str">
        <f t="shared" si="36"/>
        <v/>
      </c>
      <c r="U46" s="108"/>
      <c r="V46" s="108"/>
      <c r="W46" s="108"/>
      <c r="X46" s="110" t="str">
        <f t="shared" ref="X46:X48" si="40">IFERROR(IF(AND(Q45="Probabilidad",Q46="Probabilidad"),(Z45-(+Z45*T46)),IF(AND(Q45="Impacto",Q46="Probabilidad"),(Z44-(+Z44*T46)),IF(Q46="Impacto",Z45,""))),"")</f>
        <v/>
      </c>
      <c r="Y46" s="111" t="str">
        <f t="shared" si="1"/>
        <v/>
      </c>
      <c r="Z46" s="112" t="str">
        <f t="shared" si="37"/>
        <v/>
      </c>
      <c r="AA46" s="111" t="str">
        <f t="shared" si="3"/>
        <v/>
      </c>
      <c r="AB46" s="112" t="str">
        <f t="shared" ref="AB46:AB48" si="41">IFERROR(IF(AND(Q45="Impacto",Q46="Impacto"),(AB45-(+AB45*T46)),IF(AND(Q45="Probabilidad",Q46="Impacto"),(AB44-(+AB44*T46)),IF(Q46="Probabilidad",AB45,""))),"")</f>
        <v/>
      </c>
      <c r="AC46" s="11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4"/>
      <c r="AE46" s="115"/>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customHeight="1">
      <c r="A47" s="359"/>
      <c r="B47" s="361"/>
      <c r="C47" s="361"/>
      <c r="D47" s="361"/>
      <c r="E47" s="364"/>
      <c r="F47" s="361"/>
      <c r="G47" s="367"/>
      <c r="H47" s="370"/>
      <c r="I47" s="373"/>
      <c r="J47" s="390"/>
      <c r="K47" s="373">
        <f>IF(NOT(ISERROR(MATCH(J47,_xlfn.ANCHORARRAY(E58),0))),I60&amp;"Por favor no seleccionar los criterios de impacto",J47)</f>
        <v>0</v>
      </c>
      <c r="L47" s="370"/>
      <c r="M47" s="373"/>
      <c r="N47" s="393"/>
      <c r="O47" s="106">
        <v>5</v>
      </c>
      <c r="P47" s="184"/>
      <c r="Q47" s="107" t="str">
        <f t="shared" si="39"/>
        <v/>
      </c>
      <c r="R47" s="108"/>
      <c r="S47" s="108"/>
      <c r="T47" s="109" t="str">
        <f t="shared" si="36"/>
        <v/>
      </c>
      <c r="U47" s="108"/>
      <c r="V47" s="108"/>
      <c r="W47" s="108"/>
      <c r="X47" s="110" t="str">
        <f t="shared" si="40"/>
        <v/>
      </c>
      <c r="Y47" s="111" t="str">
        <f t="shared" si="1"/>
        <v/>
      </c>
      <c r="Z47" s="112" t="str">
        <f t="shared" si="37"/>
        <v/>
      </c>
      <c r="AA47" s="111" t="str">
        <f t="shared" si="3"/>
        <v/>
      </c>
      <c r="AB47" s="112" t="str">
        <f t="shared" si="41"/>
        <v/>
      </c>
      <c r="AC47" s="113" t="str">
        <f t="shared" ref="AC47" si="42">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4"/>
      <c r="AE47" s="115"/>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customHeight="1">
      <c r="A48" s="345"/>
      <c r="B48" s="362"/>
      <c r="C48" s="362"/>
      <c r="D48" s="362"/>
      <c r="E48" s="365"/>
      <c r="F48" s="362"/>
      <c r="G48" s="368"/>
      <c r="H48" s="371"/>
      <c r="I48" s="374"/>
      <c r="J48" s="391"/>
      <c r="K48" s="374">
        <f>IF(NOT(ISERROR(MATCH(J48,_xlfn.ANCHORARRAY(E59),0))),I61&amp;"Por favor no seleccionar los criterios de impacto",J48)</f>
        <v>0</v>
      </c>
      <c r="L48" s="371"/>
      <c r="M48" s="374"/>
      <c r="N48" s="394"/>
      <c r="O48" s="106">
        <v>6</v>
      </c>
      <c r="P48" s="184"/>
      <c r="Q48" s="107" t="str">
        <f t="shared" si="39"/>
        <v/>
      </c>
      <c r="R48" s="108"/>
      <c r="S48" s="108"/>
      <c r="T48" s="109" t="str">
        <f t="shared" si="36"/>
        <v/>
      </c>
      <c r="U48" s="108"/>
      <c r="V48" s="108"/>
      <c r="W48" s="108"/>
      <c r="X48" s="110" t="str">
        <f t="shared" si="40"/>
        <v/>
      </c>
      <c r="Y48" s="111" t="str">
        <f t="shared" si="1"/>
        <v/>
      </c>
      <c r="Z48" s="112" t="str">
        <f t="shared" si="37"/>
        <v/>
      </c>
      <c r="AA48" s="111" t="str">
        <f>IFERROR(IF(AB48="","",IF(AB48&lt;=0.2,"Leve",IF(AB48&lt;=0.4,"Menor",IF(AB48&lt;=0.6,"Moderado",IF(AB48&lt;=0.8,"Mayor","Catastrófico"))))),"")</f>
        <v/>
      </c>
      <c r="AB48" s="112" t="str">
        <f t="shared" si="41"/>
        <v/>
      </c>
      <c r="AC48" s="113"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14"/>
      <c r="AE48" s="115"/>
      <c r="AF48" s="116"/>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80.25" customHeight="1">
      <c r="A49" s="344">
        <v>7</v>
      </c>
      <c r="B49" s="360" t="s">
        <v>159</v>
      </c>
      <c r="C49" s="360" t="s">
        <v>207</v>
      </c>
      <c r="D49" s="360" t="s">
        <v>215</v>
      </c>
      <c r="E49" s="363" t="s">
        <v>216</v>
      </c>
      <c r="F49" s="360" t="s">
        <v>163</v>
      </c>
      <c r="G49" s="366">
        <v>4</v>
      </c>
      <c r="H49" s="369" t="str">
        <f>IF(G49&lt;=0,"",IF(G49&lt;=2,"Muy Baja",IF(G49&lt;=24,"Baja",IF(G49&lt;=500,"Media",IF(G49&lt;=5000,"Alta","Muy Alta")))))</f>
        <v>Baja</v>
      </c>
      <c r="I49" s="372">
        <f>IF(H49="","",IF(H49="Muy Baja",0.2,IF(H49="Baja",0.4,IF(H49="Media",0.6,IF(H49="Alta",0.8,IF(H49="Muy Alta",1,))))))</f>
        <v>0.4</v>
      </c>
      <c r="J49" s="389" t="s">
        <v>179</v>
      </c>
      <c r="K49" s="372" t="str">
        <f>IF(NOT(ISERROR(MATCH(J49,'Tabla Impacto'!$B$221:$B$223,0))),'Tabla Impacto'!$F$223&amp;"Por favor no seleccionar los criterios de impacto(Afectación Económica o presupuestal y Pérdida Reputacional)",J49)</f>
        <v xml:space="preserve">     El riesgo afecta la imagen de la entidad con algunos usuarios de relevancia frente al logro de los objetivos</v>
      </c>
      <c r="L49" s="369" t="str">
        <f>IF(OR(K49='Tabla Impacto'!$C$11,K49='Tabla Impacto'!$D$11),"Leve",IF(OR(K49='Tabla Impacto'!$C$12,K49='Tabla Impacto'!$D$12),"Menor",IF(OR(K49='Tabla Impacto'!$C$13,K49='Tabla Impacto'!$D$13),"Moderado",IF(OR(K49='Tabla Impacto'!$C$14,K49='Tabla Impacto'!$D$14),"Mayor",IF(OR(K49='Tabla Impacto'!$C$15,K49='Tabla Impacto'!$D$15),"Catastrófico","")))))</f>
        <v>Moderado</v>
      </c>
      <c r="M49" s="372">
        <f>IF(L49="","",IF(L49="Leve",0.2,IF(L49="Menor",0.4,IF(L49="Moderado",0.6,IF(L49="Mayor",0.8,IF(L49="Catastrófico",1,))))))</f>
        <v>0.6</v>
      </c>
      <c r="N49" s="392" t="str">
        <f>IF(OR(AND(H49="Muy Baja",L49="Leve"),AND(H49="Muy Baja",L49="Menor"),AND(H49="Baja",L49="Leve")),"Bajo",IF(OR(AND(H49="Muy baja",L49="Moderado"),AND(H49="Baja",L49="Menor"),AND(H49="Baja",L49="Moderado"),AND(H49="Media",L49="Leve"),AND(H49="Media",L49="Menor"),AND(H49="Media",L49="Moderado"),AND(H49="Alta",L49="Leve"),AND(H49="Alta",L49="Menor")),"Moderado",IF(OR(AND(H49="Muy Baja",L49="Mayor"),AND(H49="Baja",L49="Mayor"),AND(H49="Media",L49="Mayor"),AND(H49="Alta",L49="Moderado"),AND(H49="Alta",L49="Mayor"),AND(H49="Muy Alta",L49="Leve"),AND(H49="Muy Alta",L49="Menor"),AND(H49="Muy Alta",L49="Moderado"),AND(H49="Muy Alta",L49="Mayor")),"Alto",IF(OR(AND(H49="Muy Baja",L49="Catastrófico"),AND(H49="Baja",L49="Catastrófico"),AND(H49="Media",L49="Catastrófico"),AND(H49="Alta",L49="Catastrófico"),AND(H49="Muy Alta",L49="Catastrófico")),"Extremo",""))))</f>
        <v>Moderado</v>
      </c>
      <c r="O49" s="106">
        <v>1</v>
      </c>
      <c r="P49" s="184" t="s">
        <v>217</v>
      </c>
      <c r="Q49" s="166" t="str">
        <f>IF(OR(R49="Preventivo",R49="Detectivo"),"Probabilidad",IF(R49="Correctivo","Impacto",""))</f>
        <v>Probabilidad</v>
      </c>
      <c r="R49" s="174" t="s">
        <v>166</v>
      </c>
      <c r="S49" s="174" t="s">
        <v>167</v>
      </c>
      <c r="T49" s="175" t="str">
        <f>IF(AND(R49="Preventivo",S49="Automático"),"50%",IF(AND(R49="Preventivo",S49="Manual"),"40%",IF(AND(R49="Detectivo",S49="Automático"),"40%",IF(AND(R49="Detectivo",S49="Manual"),"30%",IF(AND(R49="Correctivo",S49="Automático"),"35%",IF(AND(R49="Correctivo",S49="Manual"),"25%",""))))))</f>
        <v>40%</v>
      </c>
      <c r="U49" s="174" t="s">
        <v>168</v>
      </c>
      <c r="V49" s="174" t="s">
        <v>169</v>
      </c>
      <c r="W49" s="174" t="s">
        <v>170</v>
      </c>
      <c r="X49" s="163">
        <f>IFERROR(IF(Q49="Probabilidad",(I49-(+I49*T49)),IF(Q49="Impacto",I49,"")),"")</f>
        <v>0.24</v>
      </c>
      <c r="Y49" s="176" t="str">
        <f>IFERROR(IF(X49="","",IF(X49&lt;=0.2,"Muy Baja",IF(X49&lt;=0.4,"Baja",IF(X49&lt;=0.6,"Media",IF(X49&lt;=0.8,"Alta","Muy Alta"))))),"")</f>
        <v>Baja</v>
      </c>
      <c r="Z49" s="177">
        <f>+X49</f>
        <v>0.24</v>
      </c>
      <c r="AA49" s="176" t="str">
        <f>IFERROR(IF(AB49="","",IF(AB49&lt;=0.2,"Leve",IF(AB49&lt;=0.4,"Menor",IF(AB49&lt;=0.6,"Moderado",IF(AB49&lt;=0.8,"Mayor","Catastrófico"))))),"")</f>
        <v>Moderado</v>
      </c>
      <c r="AB49" s="177">
        <f>IFERROR(IF(Q49="Impacto",(M49-(+M49*T49)),IF(Q49="Probabilidad",M49,"")),"")</f>
        <v>0.6</v>
      </c>
      <c r="AC49" s="178"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Moderado</v>
      </c>
      <c r="AD49" s="179" t="s">
        <v>171</v>
      </c>
      <c r="AE49" s="171" t="s">
        <v>218</v>
      </c>
      <c r="AF49" s="171" t="s">
        <v>219</v>
      </c>
      <c r="AG49" s="173">
        <v>45001</v>
      </c>
      <c r="AH49" s="173">
        <v>45275</v>
      </c>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customHeight="1">
      <c r="A50" s="359"/>
      <c r="B50" s="361"/>
      <c r="C50" s="361"/>
      <c r="D50" s="361"/>
      <c r="E50" s="364"/>
      <c r="F50" s="361"/>
      <c r="G50" s="367"/>
      <c r="H50" s="370"/>
      <c r="I50" s="373"/>
      <c r="J50" s="390"/>
      <c r="K50" s="373">
        <f>IF(NOT(ISERROR(MATCH(J50,_xlfn.ANCHORARRAY(E61),0))),I63&amp;"Por favor no seleccionar los criterios de impacto",J50)</f>
        <v>0</v>
      </c>
      <c r="L50" s="370"/>
      <c r="M50" s="373"/>
      <c r="N50" s="393"/>
      <c r="O50" s="106">
        <v>2</v>
      </c>
      <c r="P50" s="184"/>
      <c r="Q50" s="166" t="str">
        <f>IF(OR(R50="Preventivo",R50="Detectivo"),"Probabilidad",IF(R50="Correctivo","Impacto",""))</f>
        <v/>
      </c>
      <c r="R50" s="174"/>
      <c r="S50" s="174"/>
      <c r="T50" s="175" t="str">
        <f t="shared" ref="T50:T54" si="43">IF(AND(R50="Preventivo",S50="Automático"),"50%",IF(AND(R50="Preventivo",S50="Manual"),"40%",IF(AND(R50="Detectivo",S50="Automático"),"40%",IF(AND(R50="Detectivo",S50="Manual"),"30%",IF(AND(R50="Correctivo",S50="Automático"),"35%",IF(AND(R50="Correctivo",S50="Manual"),"25%",""))))))</f>
        <v/>
      </c>
      <c r="U50" s="174"/>
      <c r="V50" s="174"/>
      <c r="W50" s="174"/>
      <c r="X50" s="163" t="str">
        <f>IFERROR(IF(AND(Q49="Probabilidad",Q50="Probabilidad"),(Z49-(+Z49*T50)),IF(Q50="Probabilidad",(I49-(+I49*T50)),IF(Q50="Impacto",Z49,""))),"")</f>
        <v/>
      </c>
      <c r="Y50" s="176" t="str">
        <f t="shared" si="1"/>
        <v/>
      </c>
      <c r="Z50" s="177" t="str">
        <f t="shared" ref="Z50:Z54" si="44">+X50</f>
        <v/>
      </c>
      <c r="AA50" s="176" t="str">
        <f t="shared" si="3"/>
        <v/>
      </c>
      <c r="AB50" s="177" t="str">
        <f>IFERROR(IF(AND(Q49="Impacto",Q50="Impacto"),(AB49-(+AB49*T50)),IF(Q50="Impacto",(M49-(+M49*T50)),IF(Q50="Probabilidad",AB49,""))),"")</f>
        <v/>
      </c>
      <c r="AC50" s="178" t="str">
        <f t="shared" ref="AC50:AC51" si="45">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79"/>
      <c r="AE50" s="115"/>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customHeight="1">
      <c r="A51" s="359"/>
      <c r="B51" s="361"/>
      <c r="C51" s="361"/>
      <c r="D51" s="361"/>
      <c r="E51" s="364"/>
      <c r="F51" s="361"/>
      <c r="G51" s="367"/>
      <c r="H51" s="370"/>
      <c r="I51" s="373"/>
      <c r="J51" s="390"/>
      <c r="K51" s="373">
        <f>IF(NOT(ISERROR(MATCH(J51,_xlfn.ANCHORARRAY(E62),0))),I64&amp;"Por favor no seleccionar los criterios de impacto",J51)</f>
        <v>0</v>
      </c>
      <c r="L51" s="370"/>
      <c r="M51" s="373"/>
      <c r="N51" s="393"/>
      <c r="O51" s="106">
        <v>3</v>
      </c>
      <c r="P51" s="185"/>
      <c r="Q51" s="107" t="str">
        <f>IF(OR(R51="Preventivo",R51="Detectivo"),"Probabilidad",IF(R51="Correctivo","Impacto",""))</f>
        <v/>
      </c>
      <c r="R51" s="108"/>
      <c r="S51" s="108"/>
      <c r="T51" s="109" t="str">
        <f t="shared" si="43"/>
        <v/>
      </c>
      <c r="U51" s="108"/>
      <c r="V51" s="108"/>
      <c r="W51" s="108"/>
      <c r="X51" s="110" t="str">
        <f>IFERROR(IF(AND(Q50="Probabilidad",Q51="Probabilidad"),(Z50-(+Z50*T51)),IF(AND(Q50="Impacto",Q51="Probabilidad"),(Z49-(+Z49*T51)),IF(Q51="Impacto",Z50,""))),"")</f>
        <v/>
      </c>
      <c r="Y51" s="111" t="str">
        <f t="shared" si="1"/>
        <v/>
      </c>
      <c r="Z51" s="112" t="str">
        <f t="shared" si="44"/>
        <v/>
      </c>
      <c r="AA51" s="111" t="str">
        <f t="shared" si="3"/>
        <v/>
      </c>
      <c r="AB51" s="112" t="str">
        <f>IFERROR(IF(AND(Q50="Impacto",Q51="Impacto"),(AB50-(+AB50*T51)),IF(AND(Q50="Probabilidad",Q51="Impacto"),(AB49-(+AB49*T51)),IF(Q51="Probabilidad",AB50,""))),"")</f>
        <v/>
      </c>
      <c r="AC51" s="113" t="str">
        <f t="shared" si="45"/>
        <v/>
      </c>
      <c r="AD51" s="114"/>
      <c r="AE51" s="115"/>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customHeight="1">
      <c r="A52" s="359"/>
      <c r="B52" s="361"/>
      <c r="C52" s="361"/>
      <c r="D52" s="361"/>
      <c r="E52" s="364"/>
      <c r="F52" s="361"/>
      <c r="G52" s="367"/>
      <c r="H52" s="370"/>
      <c r="I52" s="373"/>
      <c r="J52" s="390"/>
      <c r="K52" s="373">
        <f>IF(NOT(ISERROR(MATCH(J52,_xlfn.ANCHORARRAY(E63),0))),I65&amp;"Por favor no seleccionar los criterios de impacto",J52)</f>
        <v>0</v>
      </c>
      <c r="L52" s="370"/>
      <c r="M52" s="373"/>
      <c r="N52" s="393"/>
      <c r="O52" s="106">
        <v>4</v>
      </c>
      <c r="P52" s="184"/>
      <c r="Q52" s="107" t="str">
        <f t="shared" ref="Q52:Q55" si="46">IF(OR(R52="Preventivo",R52="Detectivo"),"Probabilidad",IF(R52="Correctivo","Impacto",""))</f>
        <v/>
      </c>
      <c r="R52" s="108"/>
      <c r="S52" s="108"/>
      <c r="T52" s="109" t="str">
        <f t="shared" si="43"/>
        <v/>
      </c>
      <c r="U52" s="108"/>
      <c r="V52" s="108"/>
      <c r="W52" s="108"/>
      <c r="X52" s="110" t="str">
        <f t="shared" ref="X52:X54" si="47">IFERROR(IF(AND(Q51="Probabilidad",Q52="Probabilidad"),(Z51-(+Z51*T52)),IF(AND(Q51="Impacto",Q52="Probabilidad"),(Z50-(+Z50*T52)),IF(Q52="Impacto",Z51,""))),"")</f>
        <v/>
      </c>
      <c r="Y52" s="111" t="str">
        <f t="shared" si="1"/>
        <v/>
      </c>
      <c r="Z52" s="112" t="str">
        <f t="shared" si="44"/>
        <v/>
      </c>
      <c r="AA52" s="111" t="str">
        <f t="shared" si="3"/>
        <v/>
      </c>
      <c r="AB52" s="112" t="str">
        <f t="shared" ref="AB52:AB54" si="48">IFERROR(IF(AND(Q51="Impacto",Q52="Impacto"),(AB51-(+AB51*T52)),IF(AND(Q51="Probabilidad",Q52="Impacto"),(AB50-(+AB50*T52)),IF(Q52="Probabilidad",AB51,""))),"")</f>
        <v/>
      </c>
      <c r="AC52" s="11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4"/>
      <c r="AE52" s="115"/>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customHeight="1">
      <c r="A53" s="359"/>
      <c r="B53" s="361"/>
      <c r="C53" s="361"/>
      <c r="D53" s="361"/>
      <c r="E53" s="364"/>
      <c r="F53" s="361"/>
      <c r="G53" s="367"/>
      <c r="H53" s="370"/>
      <c r="I53" s="373"/>
      <c r="J53" s="390"/>
      <c r="K53" s="373">
        <f>IF(NOT(ISERROR(MATCH(J53,_xlfn.ANCHORARRAY(E64),0))),I66&amp;"Por favor no seleccionar los criterios de impacto",J53)</f>
        <v>0</v>
      </c>
      <c r="L53" s="370"/>
      <c r="M53" s="373"/>
      <c r="N53" s="393"/>
      <c r="O53" s="106">
        <v>5</v>
      </c>
      <c r="P53" s="184"/>
      <c r="Q53" s="107" t="str">
        <f t="shared" si="46"/>
        <v/>
      </c>
      <c r="R53" s="108"/>
      <c r="S53" s="108"/>
      <c r="T53" s="109" t="str">
        <f t="shared" si="43"/>
        <v/>
      </c>
      <c r="U53" s="108"/>
      <c r="V53" s="108"/>
      <c r="W53" s="108"/>
      <c r="X53" s="110" t="str">
        <f t="shared" si="47"/>
        <v/>
      </c>
      <c r="Y53" s="111" t="str">
        <f t="shared" si="1"/>
        <v/>
      </c>
      <c r="Z53" s="112" t="str">
        <f t="shared" si="44"/>
        <v/>
      </c>
      <c r="AA53" s="111" t="str">
        <f t="shared" si="3"/>
        <v/>
      </c>
      <c r="AB53" s="112" t="str">
        <f t="shared" si="48"/>
        <v/>
      </c>
      <c r="AC53" s="113" t="str">
        <f t="shared" ref="AC53:AC54" si="49">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14"/>
      <c r="AE53" s="11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customHeight="1">
      <c r="A54" s="345"/>
      <c r="B54" s="362"/>
      <c r="C54" s="362"/>
      <c r="D54" s="362"/>
      <c r="E54" s="365"/>
      <c r="F54" s="362"/>
      <c r="G54" s="368"/>
      <c r="H54" s="371"/>
      <c r="I54" s="374"/>
      <c r="J54" s="391"/>
      <c r="K54" s="374">
        <f>IF(NOT(ISERROR(MATCH(J54,_xlfn.ANCHORARRAY(E65),0))),I67&amp;"Por favor no seleccionar los criterios de impacto",J54)</f>
        <v>0</v>
      </c>
      <c r="L54" s="371"/>
      <c r="M54" s="374"/>
      <c r="N54" s="394"/>
      <c r="O54" s="106">
        <v>6</v>
      </c>
      <c r="P54" s="184"/>
      <c r="Q54" s="107" t="str">
        <f t="shared" si="46"/>
        <v/>
      </c>
      <c r="R54" s="108"/>
      <c r="S54" s="108"/>
      <c r="T54" s="109" t="str">
        <f t="shared" si="43"/>
        <v/>
      </c>
      <c r="U54" s="108"/>
      <c r="V54" s="108"/>
      <c r="W54" s="108"/>
      <c r="X54" s="110" t="str">
        <f t="shared" si="47"/>
        <v/>
      </c>
      <c r="Y54" s="111" t="str">
        <f t="shared" si="1"/>
        <v/>
      </c>
      <c r="Z54" s="112" t="str">
        <f t="shared" si="44"/>
        <v/>
      </c>
      <c r="AA54" s="111" t="str">
        <f t="shared" si="3"/>
        <v/>
      </c>
      <c r="AB54" s="112" t="str">
        <f t="shared" si="48"/>
        <v/>
      </c>
      <c r="AC54" s="113" t="str">
        <f t="shared" si="49"/>
        <v/>
      </c>
      <c r="AD54" s="114"/>
      <c r="AE54" s="115"/>
      <c r="AF54" s="116"/>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66" customHeight="1">
      <c r="A55" s="344">
        <v>8</v>
      </c>
      <c r="B55" s="360" t="s">
        <v>175</v>
      </c>
      <c r="C55" s="360" t="s">
        <v>220</v>
      </c>
      <c r="D55" s="360" t="s">
        <v>221</v>
      </c>
      <c r="E55" s="363" t="s">
        <v>222</v>
      </c>
      <c r="F55" s="360" t="s">
        <v>163</v>
      </c>
      <c r="G55" s="366">
        <v>360</v>
      </c>
      <c r="H55" s="369" t="str">
        <f>IF(G55&lt;=0,"",IF(G55&lt;=2,"Muy Baja",IF(G55&lt;=24,"Baja",IF(G55&lt;=500,"Media",IF(G55&lt;=5000,"Alta","Muy Alta")))))</f>
        <v>Media</v>
      </c>
      <c r="I55" s="372">
        <f>IF(H55="","",IF(H55="Muy Baja",0.2,IF(H55="Baja",0.4,IF(H55="Media",0.6,IF(H55="Alta",0.8,IF(H55="Muy Alta",1,))))))</f>
        <v>0.6</v>
      </c>
      <c r="J55" s="389" t="s">
        <v>179</v>
      </c>
      <c r="K55" s="372" t="str">
        <f>IF(NOT(ISERROR(MATCH(J55,'Tabla Impacto'!$B$221:$B$223,0))),'Tabla Impacto'!$F$223&amp;"Por favor no seleccionar los criterios de impacto(Afectación Económica o presupuestal y Pérdida Reputacional)",J55)</f>
        <v xml:space="preserve">     El riesgo afecta la imagen de la entidad con algunos usuarios de relevancia frente al logro de los objetivos</v>
      </c>
      <c r="L55" s="369" t="str">
        <f>IF(OR(K55='Tabla Impacto'!$C$11,K55='Tabla Impacto'!$D$11),"Leve",IF(OR(K55='Tabla Impacto'!$C$12,K55='Tabla Impacto'!$D$12),"Menor",IF(OR(K55='Tabla Impacto'!$C$13,K55='Tabla Impacto'!$D$13),"Moderado",IF(OR(K55='Tabla Impacto'!$C$14,K55='Tabla Impacto'!$D$14),"Mayor",IF(OR(K55='Tabla Impacto'!$C$15,K55='Tabla Impacto'!$D$15),"Catastrófico","")))))</f>
        <v>Moderado</v>
      </c>
      <c r="M55" s="372">
        <f>IF(L55="","",IF(L55="Leve",0.2,IF(L55="Menor",0.4,IF(L55="Moderado",0.6,IF(L55="Mayor",0.8,IF(L55="Catastrófico",1,))))))</f>
        <v>0.6</v>
      </c>
      <c r="N55" s="392" t="str">
        <f>IF(OR(AND(H55="Muy Baja",L55="Leve"),AND(H55="Muy Baja",L55="Menor"),AND(H55="Baja",L55="Leve")),"Bajo",IF(OR(AND(H55="Muy baja",L55="Moderado"),AND(H55="Baja",L55="Menor"),AND(H55="Baja",L55="Moderado"),AND(H55="Media",L55="Leve"),AND(H55="Media",L55="Menor"),AND(H55="Media",L55="Moderado"),AND(H55="Alta",L55="Leve"),AND(H55="Alta",L55="Menor")),"Moderado",IF(OR(AND(H55="Muy Baja",L55="Mayor"),AND(H55="Baja",L55="Mayor"),AND(H55="Media",L55="Mayor"),AND(H55="Alta",L55="Moderado"),AND(H55="Alta",L55="Mayor"),AND(H55="Muy Alta",L55="Leve"),AND(H55="Muy Alta",L55="Menor"),AND(H55="Muy Alta",L55="Moderado"),AND(H55="Muy Alta",L55="Mayor")),"Alto",IF(OR(AND(H55="Muy Baja",L55="Catastrófico"),AND(H55="Baja",L55="Catastrófico"),AND(H55="Media",L55="Catastrófico"),AND(H55="Alta",L55="Catastrófico"),AND(H55="Muy Alta",L55="Catastrófico")),"Extremo",""))))</f>
        <v>Moderado</v>
      </c>
      <c r="O55" s="106">
        <v>1</v>
      </c>
      <c r="P55" s="184" t="s">
        <v>223</v>
      </c>
      <c r="Q55" s="166" t="str">
        <f t="shared" si="46"/>
        <v>Probabilidad</v>
      </c>
      <c r="R55" s="174" t="s">
        <v>166</v>
      </c>
      <c r="S55" s="174" t="s">
        <v>167</v>
      </c>
      <c r="T55" s="175" t="str">
        <f>IF(AND(R55="Preventivo",S55="Automático"),"50%",IF(AND(R55="Preventivo",S55="Manual"),"40%",IF(AND(R55="Detectivo",S55="Automático"),"40%",IF(AND(R55="Detectivo",S55="Manual"),"30%",IF(AND(R55="Correctivo",S55="Automático"),"35%",IF(AND(R55="Correctivo",S55="Manual"),"25%",""))))))</f>
        <v>40%</v>
      </c>
      <c r="U55" s="174" t="s">
        <v>168</v>
      </c>
      <c r="V55" s="174" t="s">
        <v>169</v>
      </c>
      <c r="W55" s="174" t="s">
        <v>170</v>
      </c>
      <c r="X55" s="163">
        <f>IFERROR(IF(Q55="Probabilidad",(I55-(+I55*T55)),IF(Q55="Impacto",I55,"")),"")</f>
        <v>0.36</v>
      </c>
      <c r="Y55" s="176" t="str">
        <f>IFERROR(IF(X55="","",IF(X55&lt;=0.2,"Muy Baja",IF(X55&lt;=0.4,"Baja",IF(X55&lt;=0.6,"Media",IF(X55&lt;=0.8,"Alta","Muy Alta"))))),"")</f>
        <v>Baja</v>
      </c>
      <c r="Z55" s="177">
        <f>+X55</f>
        <v>0.36</v>
      </c>
      <c r="AA55" s="176" t="str">
        <f>IFERROR(IF(AB55="","",IF(AB55&lt;=0.2,"Leve",IF(AB55&lt;=0.4,"Menor",IF(AB55&lt;=0.6,"Moderado",IF(AB55&lt;=0.8,"Mayor","Catastrófico"))))),"")</f>
        <v>Moderado</v>
      </c>
      <c r="AB55" s="177">
        <f>IFERROR(IF(Q55="Impacto",(M55-(+M55*T55)),IF(Q55="Probabilidad",M55,"")),"")</f>
        <v>0.6</v>
      </c>
      <c r="AC55" s="178"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Moderado</v>
      </c>
      <c r="AD55" s="179" t="s">
        <v>171</v>
      </c>
      <c r="AE55" s="115" t="s">
        <v>224</v>
      </c>
      <c r="AF55" s="171" t="s">
        <v>219</v>
      </c>
      <c r="AG55" s="173">
        <v>45001</v>
      </c>
      <c r="AH55" s="173">
        <v>45275</v>
      </c>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51.75" customHeight="1">
      <c r="A56" s="359"/>
      <c r="B56" s="361"/>
      <c r="C56" s="361"/>
      <c r="D56" s="361"/>
      <c r="E56" s="364"/>
      <c r="F56" s="361"/>
      <c r="G56" s="367"/>
      <c r="H56" s="370"/>
      <c r="I56" s="373"/>
      <c r="J56" s="390"/>
      <c r="K56" s="373">
        <f>IF(NOT(ISERROR(MATCH(J56,_xlfn.ANCHORARRAY(E67),0))),I69&amp;"Por favor no seleccionar los criterios de impacto",J56)</f>
        <v>0</v>
      </c>
      <c r="L56" s="370"/>
      <c r="M56" s="373"/>
      <c r="N56" s="393"/>
      <c r="O56" s="106">
        <v>2</v>
      </c>
      <c r="P56" s="184" t="s">
        <v>225</v>
      </c>
      <c r="Q56" s="166" t="str">
        <f>IF(OR(R56="Preventivo",R56="Detectivo"),"Probabilidad",IF(R56="Correctivo","Impacto",""))</f>
        <v>Probabilidad</v>
      </c>
      <c r="R56" s="174" t="s">
        <v>166</v>
      </c>
      <c r="S56" s="174" t="s">
        <v>167</v>
      </c>
      <c r="T56" s="175" t="str">
        <f t="shared" ref="T56:T60" si="50">IF(AND(R56="Preventivo",S56="Automático"),"50%",IF(AND(R56="Preventivo",S56="Manual"),"40%",IF(AND(R56="Detectivo",S56="Automático"),"40%",IF(AND(R56="Detectivo",S56="Manual"),"30%",IF(AND(R56="Correctivo",S56="Automático"),"35%",IF(AND(R56="Correctivo",S56="Manual"),"25%",""))))))</f>
        <v>40%</v>
      </c>
      <c r="U56" s="174" t="s">
        <v>168</v>
      </c>
      <c r="V56" s="174" t="s">
        <v>169</v>
      </c>
      <c r="W56" s="174" t="s">
        <v>170</v>
      </c>
      <c r="X56" s="110">
        <f>IFERROR(IF(AND(Q55="Probabilidad",Q56="Probabilidad"),(Z55-(+Z55*T56)),IF(Q56="Probabilidad",(I55-(+I55*T56)),IF(Q56="Impacto",Z55,""))),"")</f>
        <v>0.216</v>
      </c>
      <c r="Y56" s="176" t="str">
        <f t="shared" si="1"/>
        <v>Baja</v>
      </c>
      <c r="Z56" s="177">
        <f t="shared" ref="Z56:Z60" si="51">+X56</f>
        <v>0.216</v>
      </c>
      <c r="AA56" s="176" t="str">
        <f t="shared" si="3"/>
        <v>Moderado</v>
      </c>
      <c r="AB56" s="177">
        <f>IFERROR(IF(AND(Q55="Impacto",Q56="Impacto"),(AB55-(+AB55*T56)),IF(Q56="Impacto",(M55-(+M55*T56)),IF(Q56="Probabilidad",AB55,""))),"")</f>
        <v>0.6</v>
      </c>
      <c r="AC56" s="178" t="str">
        <f t="shared" ref="AC56:AC57" si="52">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Moderado</v>
      </c>
      <c r="AD56" s="114" t="s">
        <v>171</v>
      </c>
      <c r="AE56" s="171" t="s">
        <v>226</v>
      </c>
      <c r="AF56" s="171" t="s">
        <v>227</v>
      </c>
      <c r="AG56" s="173">
        <v>45001</v>
      </c>
      <c r="AH56" s="173">
        <v>45275</v>
      </c>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customHeight="1">
      <c r="A57" s="359"/>
      <c r="B57" s="361"/>
      <c r="C57" s="361"/>
      <c r="D57" s="361"/>
      <c r="E57" s="364"/>
      <c r="F57" s="361"/>
      <c r="G57" s="367"/>
      <c r="H57" s="370"/>
      <c r="I57" s="373"/>
      <c r="J57" s="390"/>
      <c r="K57" s="373">
        <f>IF(NOT(ISERROR(MATCH(J57,_xlfn.ANCHORARRAY(E68),0))),I70&amp;"Por favor no seleccionar los criterios de impacto",J57)</f>
        <v>0</v>
      </c>
      <c r="L57" s="370"/>
      <c r="M57" s="373"/>
      <c r="N57" s="393"/>
      <c r="O57" s="106">
        <v>3</v>
      </c>
      <c r="P57" s="185"/>
      <c r="Q57" s="107" t="str">
        <f>IF(OR(R57="Preventivo",R57="Detectivo"),"Probabilidad",IF(R57="Correctivo","Impacto",""))</f>
        <v/>
      </c>
      <c r="R57" s="108"/>
      <c r="S57" s="108"/>
      <c r="T57" s="109" t="str">
        <f t="shared" si="50"/>
        <v/>
      </c>
      <c r="U57" s="108"/>
      <c r="V57" s="108"/>
      <c r="W57" s="108"/>
      <c r="X57" s="110" t="str">
        <f>IFERROR(IF(AND(Q56="Probabilidad",Q57="Probabilidad"),(Z56-(+Z56*T57)),IF(AND(Q56="Impacto",Q57="Probabilidad"),(Z55-(+Z55*T57)),IF(Q57="Impacto",Z56,""))),"")</f>
        <v/>
      </c>
      <c r="Y57" s="111" t="str">
        <f t="shared" si="1"/>
        <v/>
      </c>
      <c r="Z57" s="112" t="str">
        <f t="shared" si="51"/>
        <v/>
      </c>
      <c r="AA57" s="111" t="str">
        <f t="shared" si="3"/>
        <v/>
      </c>
      <c r="AB57" s="112" t="str">
        <f>IFERROR(IF(AND(Q56="Impacto",Q57="Impacto"),(AB56-(+AB56*T57)),IF(AND(Q56="Probabilidad",Q57="Impacto"),(AB55-(+AB55*T57)),IF(Q57="Probabilidad",AB56,""))),"")</f>
        <v/>
      </c>
      <c r="AC57" s="113" t="str">
        <f t="shared" si="52"/>
        <v/>
      </c>
      <c r="AD57" s="114"/>
      <c r="AE57" s="11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customHeight="1">
      <c r="A58" s="359"/>
      <c r="B58" s="361"/>
      <c r="C58" s="361"/>
      <c r="D58" s="361"/>
      <c r="E58" s="364"/>
      <c r="F58" s="361"/>
      <c r="G58" s="367"/>
      <c r="H58" s="370"/>
      <c r="I58" s="373"/>
      <c r="J58" s="390"/>
      <c r="K58" s="373">
        <f>IF(NOT(ISERROR(MATCH(J58,_xlfn.ANCHORARRAY(E69),0))),I71&amp;"Por favor no seleccionar los criterios de impacto",J58)</f>
        <v>0</v>
      </c>
      <c r="L58" s="370"/>
      <c r="M58" s="373"/>
      <c r="N58" s="393"/>
      <c r="O58" s="106">
        <v>4</v>
      </c>
      <c r="P58" s="184"/>
      <c r="Q58" s="107" t="str">
        <f t="shared" ref="Q58:Q61" si="53">IF(OR(R58="Preventivo",R58="Detectivo"),"Probabilidad",IF(R58="Correctivo","Impacto",""))</f>
        <v/>
      </c>
      <c r="R58" s="108"/>
      <c r="S58" s="108"/>
      <c r="T58" s="109" t="str">
        <f t="shared" si="50"/>
        <v/>
      </c>
      <c r="U58" s="108"/>
      <c r="V58" s="108"/>
      <c r="W58" s="108"/>
      <c r="X58" s="110" t="str">
        <f t="shared" ref="X58:X60" si="54">IFERROR(IF(AND(Q57="Probabilidad",Q58="Probabilidad"),(Z57-(+Z57*T58)),IF(AND(Q57="Impacto",Q58="Probabilidad"),(Z56-(+Z56*T58)),IF(Q58="Impacto",Z57,""))),"")</f>
        <v/>
      </c>
      <c r="Y58" s="111" t="str">
        <f t="shared" si="1"/>
        <v/>
      </c>
      <c r="Z58" s="112" t="str">
        <f t="shared" si="51"/>
        <v/>
      </c>
      <c r="AA58" s="111" t="str">
        <f t="shared" si="3"/>
        <v/>
      </c>
      <c r="AB58" s="112" t="str">
        <f t="shared" ref="AB58:AB60" si="55">IFERROR(IF(AND(Q57="Impacto",Q58="Impacto"),(AB57-(+AB57*T58)),IF(AND(Q57="Probabilidad",Q58="Impacto"),(AB56-(+AB56*T58)),IF(Q58="Probabilidad",AB57,""))),"")</f>
        <v/>
      </c>
      <c r="AC58" s="11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4"/>
      <c r="AE58" s="11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customHeight="1">
      <c r="A59" s="359"/>
      <c r="B59" s="361"/>
      <c r="C59" s="361"/>
      <c r="D59" s="361"/>
      <c r="E59" s="364"/>
      <c r="F59" s="361"/>
      <c r="G59" s="367"/>
      <c r="H59" s="370"/>
      <c r="I59" s="373"/>
      <c r="J59" s="390"/>
      <c r="K59" s="373">
        <f>IF(NOT(ISERROR(MATCH(J59,_xlfn.ANCHORARRAY(E70),0))),I72&amp;"Por favor no seleccionar los criterios de impacto",J59)</f>
        <v>0</v>
      </c>
      <c r="L59" s="370"/>
      <c r="M59" s="373"/>
      <c r="N59" s="393"/>
      <c r="O59" s="106">
        <v>5</v>
      </c>
      <c r="P59" s="184"/>
      <c r="Q59" s="107" t="str">
        <f t="shared" si="53"/>
        <v/>
      </c>
      <c r="R59" s="108"/>
      <c r="S59" s="108"/>
      <c r="T59" s="109" t="str">
        <f t="shared" si="50"/>
        <v/>
      </c>
      <c r="U59" s="108"/>
      <c r="V59" s="108"/>
      <c r="W59" s="108"/>
      <c r="X59" s="110" t="str">
        <f t="shared" si="54"/>
        <v/>
      </c>
      <c r="Y59" s="111" t="str">
        <f t="shared" si="1"/>
        <v/>
      </c>
      <c r="Z59" s="112" t="str">
        <f t="shared" si="51"/>
        <v/>
      </c>
      <c r="AA59" s="111" t="str">
        <f t="shared" si="3"/>
        <v/>
      </c>
      <c r="AB59" s="112" t="str">
        <f t="shared" si="55"/>
        <v/>
      </c>
      <c r="AC59" s="113" t="str">
        <f t="shared" ref="AC59:AC60" si="56">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14"/>
      <c r="AE59" s="11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customHeight="1">
      <c r="A60" s="345"/>
      <c r="B60" s="362"/>
      <c r="C60" s="362"/>
      <c r="D60" s="362"/>
      <c r="E60" s="365"/>
      <c r="F60" s="362"/>
      <c r="G60" s="368"/>
      <c r="H60" s="371"/>
      <c r="I60" s="374"/>
      <c r="J60" s="391"/>
      <c r="K60" s="374">
        <f>IF(NOT(ISERROR(MATCH(J60,_xlfn.ANCHORARRAY(E71),0))),I73&amp;"Por favor no seleccionar los criterios de impacto",J60)</f>
        <v>0</v>
      </c>
      <c r="L60" s="371"/>
      <c r="M60" s="374"/>
      <c r="N60" s="394"/>
      <c r="O60" s="106">
        <v>6</v>
      </c>
      <c r="P60" s="184"/>
      <c r="Q60" s="107" t="str">
        <f t="shared" si="53"/>
        <v/>
      </c>
      <c r="R60" s="108"/>
      <c r="S60" s="108"/>
      <c r="T60" s="109" t="str">
        <f t="shared" si="50"/>
        <v/>
      </c>
      <c r="U60" s="108"/>
      <c r="V60" s="108"/>
      <c r="W60" s="108"/>
      <c r="X60" s="110" t="str">
        <f t="shared" si="54"/>
        <v/>
      </c>
      <c r="Y60" s="111" t="str">
        <f t="shared" si="1"/>
        <v/>
      </c>
      <c r="Z60" s="112" t="str">
        <f t="shared" si="51"/>
        <v/>
      </c>
      <c r="AA60" s="111" t="str">
        <f t="shared" si="3"/>
        <v/>
      </c>
      <c r="AB60" s="112" t="str">
        <f t="shared" si="55"/>
        <v/>
      </c>
      <c r="AC60" s="113" t="str">
        <f t="shared" si="56"/>
        <v/>
      </c>
      <c r="AD60" s="114"/>
      <c r="AE60" s="115"/>
      <c r="AF60" s="116"/>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52.5" customHeight="1">
      <c r="A61" s="344">
        <v>9</v>
      </c>
      <c r="B61" s="360" t="s">
        <v>175</v>
      </c>
      <c r="C61" s="360" t="s">
        <v>220</v>
      </c>
      <c r="D61" s="360" t="s">
        <v>228</v>
      </c>
      <c r="E61" s="363" t="s">
        <v>229</v>
      </c>
      <c r="F61" s="360" t="s">
        <v>163</v>
      </c>
      <c r="G61" s="366">
        <v>150</v>
      </c>
      <c r="H61" s="369" t="str">
        <f>IF(G61&lt;=0,"",IF(G61&lt;=2,"Muy Baja",IF(G61&lt;=24,"Baja",IF(G61&lt;=500,"Media",IF(G61&lt;=5000,"Alta","Muy Alta")))))</f>
        <v>Media</v>
      </c>
      <c r="I61" s="372">
        <f>IF(H61="","",IF(H61="Muy Baja",0.2,IF(H61="Baja",0.4,IF(H61="Media",0.6,IF(H61="Alta",0.8,IF(H61="Muy Alta",1,))))))</f>
        <v>0.6</v>
      </c>
      <c r="J61" s="389" t="s">
        <v>230</v>
      </c>
      <c r="K61" s="372" t="str">
        <f>IF(NOT(ISERROR(MATCH(J61,'Tabla Impacto'!$B$221:$B$223,0))),'Tabla Impacto'!$F$223&amp;"Por favor no seleccionar los criterios de impacto(Afectación Económica o presupuestal y Pérdida Reputacional)",J61)</f>
        <v xml:space="preserve">     El riesgo afecta la imagen de de la entidad con efecto publicitario sostenido a nivel de sector administrativo, nivel departamental o municipal</v>
      </c>
      <c r="L61" s="369" t="str">
        <f>IF(OR(K61='Tabla Impacto'!$C$11,K61='Tabla Impacto'!$D$11),"Leve",IF(OR(K61='Tabla Impacto'!$C$12,K61='Tabla Impacto'!$D$12),"Menor",IF(OR(K61='Tabla Impacto'!$C$13,K61='Tabla Impacto'!$D$13),"Moderado",IF(OR(K61='Tabla Impacto'!$C$14,K61='Tabla Impacto'!$D$14),"Mayor",IF(OR(K61='Tabla Impacto'!$C$15,K61='Tabla Impacto'!$D$15),"Catastrófico","")))))</f>
        <v>Mayor</v>
      </c>
      <c r="M61" s="372">
        <f>IF(L61="","",IF(L61="Leve",0.2,IF(L61="Menor",0.4,IF(L61="Moderado",0.6,IF(L61="Mayor",0.8,IF(L61="Catastrófico",1,))))))</f>
        <v>0.8</v>
      </c>
      <c r="N61" s="392" t="str">
        <f>IF(OR(AND(H61="Muy Baja",L61="Leve"),AND(H61="Muy Baja",L61="Menor"),AND(H61="Baja",L61="Leve")),"Bajo",IF(OR(AND(H61="Muy baja",L61="Moderado"),AND(H61="Baja",L61="Menor"),AND(H61="Baja",L61="Moderado"),AND(H61="Media",L61="Leve"),AND(H61="Media",L61="Menor"),AND(H61="Media",L61="Moderado"),AND(H61="Alta",L61="Leve"),AND(H61="Alta",L61="Menor")),"Moderado",IF(OR(AND(H61="Muy Baja",L61="Mayor"),AND(H61="Baja",L61="Mayor"),AND(H61="Media",L61="Mayor"),AND(H61="Alta",L61="Moderado"),AND(H61="Alta",L61="Mayor"),AND(H61="Muy Alta",L61="Leve"),AND(H61="Muy Alta",L61="Menor"),AND(H61="Muy Alta",L61="Moderado"),AND(H61="Muy Alta",L61="Mayor")),"Alto",IF(OR(AND(H61="Muy Baja",L61="Catastrófico"),AND(H61="Baja",L61="Catastrófico"),AND(H61="Media",L61="Catastrófico"),AND(H61="Alta",L61="Catastrófico"),AND(H61="Muy Alta",L61="Catastrófico")),"Extremo",""))))</f>
        <v>Alto</v>
      </c>
      <c r="O61" s="106">
        <v>1</v>
      </c>
      <c r="P61" s="184" t="s">
        <v>231</v>
      </c>
      <c r="Q61" s="166" t="str">
        <f t="shared" si="53"/>
        <v>Probabilidad</v>
      </c>
      <c r="R61" s="174" t="s">
        <v>166</v>
      </c>
      <c r="S61" s="174" t="s">
        <v>167</v>
      </c>
      <c r="T61" s="175" t="str">
        <f>IF(AND(R61="Preventivo",S61="Automático"),"50%",IF(AND(R61="Preventivo",S61="Manual"),"40%",IF(AND(R61="Detectivo",S61="Automático"),"40%",IF(AND(R61="Detectivo",S61="Manual"),"30%",IF(AND(R61="Correctivo",S61="Automático"),"35%",IF(AND(R61="Correctivo",S61="Manual"),"25%",""))))))</f>
        <v>40%</v>
      </c>
      <c r="U61" s="174" t="s">
        <v>168</v>
      </c>
      <c r="V61" s="174" t="s">
        <v>169</v>
      </c>
      <c r="W61" s="174" t="s">
        <v>170</v>
      </c>
      <c r="X61" s="163">
        <f>IFERROR(IF(Q61="Probabilidad",(I61-(+I61*T61)),IF(Q61="Impacto",I61,"")),"")</f>
        <v>0.36</v>
      </c>
      <c r="Y61" s="176" t="str">
        <f>IFERROR(IF(X61="","",IF(X61&lt;=0.2,"Muy Baja",IF(X61&lt;=0.4,"Baja",IF(X61&lt;=0.6,"Media",IF(X61&lt;=0.8,"Alta","Muy Alta"))))),"")</f>
        <v>Baja</v>
      </c>
      <c r="Z61" s="177">
        <f>+X61</f>
        <v>0.36</v>
      </c>
      <c r="AA61" s="176" t="str">
        <f>IFERROR(IF(AB61="","",IF(AB61&lt;=0.2,"Leve",IF(AB61&lt;=0.4,"Menor",IF(AB61&lt;=0.6,"Moderado",IF(AB61&lt;=0.8,"Mayor","Catastrófico"))))),"")</f>
        <v>Mayor</v>
      </c>
      <c r="AB61" s="177">
        <f>IFERROR(IF(Q61="Impacto",(M61-(+M61*T61)),IF(Q61="Probabilidad",M61,"")),"")</f>
        <v>0.8</v>
      </c>
      <c r="AC61" s="178"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Alto</v>
      </c>
      <c r="AD61" s="179" t="s">
        <v>171</v>
      </c>
      <c r="AE61" s="180" t="s">
        <v>232</v>
      </c>
      <c r="AF61" s="181" t="s">
        <v>233</v>
      </c>
      <c r="AG61" s="173">
        <v>45001</v>
      </c>
      <c r="AH61" s="173">
        <v>45275</v>
      </c>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customHeight="1">
      <c r="A62" s="359"/>
      <c r="B62" s="361"/>
      <c r="C62" s="361"/>
      <c r="D62" s="361"/>
      <c r="E62" s="364"/>
      <c r="F62" s="361"/>
      <c r="G62" s="367"/>
      <c r="H62" s="370"/>
      <c r="I62" s="373"/>
      <c r="J62" s="390"/>
      <c r="K62" s="373">
        <f>IF(NOT(ISERROR(MATCH(J62,_xlfn.ANCHORARRAY(E73),0))),I75&amp;"Por favor no seleccionar los criterios de impacto",J62)</f>
        <v>0</v>
      </c>
      <c r="L62" s="370"/>
      <c r="M62" s="373"/>
      <c r="N62" s="393"/>
      <c r="O62" s="106">
        <v>2</v>
      </c>
      <c r="P62" s="184"/>
      <c r="Q62" s="107" t="str">
        <f>IF(OR(R62="Preventivo",R62="Detectivo"),"Probabilidad",IF(R62="Correctivo","Impacto",""))</f>
        <v/>
      </c>
      <c r="R62" s="108"/>
      <c r="S62" s="108"/>
      <c r="T62" s="109" t="str">
        <f t="shared" ref="T62:T66" si="57">IF(AND(R62="Preventivo",S62="Automático"),"50%",IF(AND(R62="Preventivo",S62="Manual"),"40%",IF(AND(R62="Detectivo",S62="Automático"),"40%",IF(AND(R62="Detectivo",S62="Manual"),"30%",IF(AND(R62="Correctivo",S62="Automático"),"35%",IF(AND(R62="Correctivo",S62="Manual"),"25%",""))))))</f>
        <v/>
      </c>
      <c r="U62" s="108"/>
      <c r="V62" s="108"/>
      <c r="W62" s="108"/>
      <c r="X62" s="110" t="str">
        <f>IFERROR(IF(AND(Q61="Probabilidad",Q62="Probabilidad"),(Z61-(+Z61*T62)),IF(Q62="Probabilidad",(I61-(+I61*T62)),IF(Q62="Impacto",Z61,""))),"")</f>
        <v/>
      </c>
      <c r="Y62" s="111" t="str">
        <f t="shared" si="1"/>
        <v/>
      </c>
      <c r="Z62" s="112" t="str">
        <f t="shared" ref="Z62:Z66" si="58">+X62</f>
        <v/>
      </c>
      <c r="AA62" s="111" t="str">
        <f t="shared" si="3"/>
        <v/>
      </c>
      <c r="AB62" s="112" t="str">
        <f>IFERROR(IF(AND(Q61="Impacto",Q62="Impacto"),(AB61-(+AB61*T62)),IF(Q62="Impacto",(M61-(+M61*T62)),IF(Q62="Probabilidad",AB61,""))),"")</f>
        <v/>
      </c>
      <c r="AC62" s="113" t="str">
        <f t="shared" ref="AC62:AC63" si="59">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14"/>
      <c r="AE62" s="115"/>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customHeight="1">
      <c r="A63" s="359"/>
      <c r="B63" s="361"/>
      <c r="C63" s="361"/>
      <c r="D63" s="361"/>
      <c r="E63" s="364"/>
      <c r="F63" s="361"/>
      <c r="G63" s="367"/>
      <c r="H63" s="370"/>
      <c r="I63" s="373"/>
      <c r="J63" s="390"/>
      <c r="K63" s="373">
        <f>IF(NOT(ISERROR(MATCH(J63,_xlfn.ANCHORARRAY(E74),0))),I76&amp;"Por favor no seleccionar los criterios de impacto",J63)</f>
        <v>0</v>
      </c>
      <c r="L63" s="370"/>
      <c r="M63" s="373"/>
      <c r="N63" s="393"/>
      <c r="O63" s="106">
        <v>3</v>
      </c>
      <c r="P63" s="185"/>
      <c r="Q63" s="107" t="str">
        <f>IF(OR(R63="Preventivo",R63="Detectivo"),"Probabilidad",IF(R63="Correctivo","Impacto",""))</f>
        <v/>
      </c>
      <c r="R63" s="108"/>
      <c r="S63" s="108"/>
      <c r="T63" s="109" t="str">
        <f t="shared" si="57"/>
        <v/>
      </c>
      <c r="U63" s="108"/>
      <c r="V63" s="108"/>
      <c r="W63" s="108"/>
      <c r="X63" s="110" t="str">
        <f>IFERROR(IF(AND(Q62="Probabilidad",Q63="Probabilidad"),(Z62-(+Z62*T63)),IF(AND(Q62="Impacto",Q63="Probabilidad"),(Z61-(+Z61*T63)),IF(Q63="Impacto",Z62,""))),"")</f>
        <v/>
      </c>
      <c r="Y63" s="111" t="str">
        <f t="shared" si="1"/>
        <v/>
      </c>
      <c r="Z63" s="112" t="str">
        <f t="shared" si="58"/>
        <v/>
      </c>
      <c r="AA63" s="111" t="str">
        <f t="shared" si="3"/>
        <v/>
      </c>
      <c r="AB63" s="112" t="str">
        <f>IFERROR(IF(AND(Q62="Impacto",Q63="Impacto"),(AB62-(+AB62*T63)),IF(AND(Q62="Probabilidad",Q63="Impacto"),(AB61-(+AB61*T63)),IF(Q63="Probabilidad",AB62,""))),"")</f>
        <v/>
      </c>
      <c r="AC63" s="113" t="str">
        <f t="shared" si="59"/>
        <v/>
      </c>
      <c r="AD63" s="114"/>
      <c r="AE63" s="115"/>
      <c r="AF63" s="116"/>
      <c r="AG63" s="117"/>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customHeight="1">
      <c r="A64" s="359"/>
      <c r="B64" s="361"/>
      <c r="C64" s="361"/>
      <c r="D64" s="361"/>
      <c r="E64" s="364"/>
      <c r="F64" s="361"/>
      <c r="G64" s="367"/>
      <c r="H64" s="370"/>
      <c r="I64" s="373"/>
      <c r="J64" s="390"/>
      <c r="K64" s="373">
        <f>IF(NOT(ISERROR(MATCH(J64,_xlfn.ANCHORARRAY(E75),0))),I77&amp;"Por favor no seleccionar los criterios de impacto",J64)</f>
        <v>0</v>
      </c>
      <c r="L64" s="370"/>
      <c r="M64" s="373"/>
      <c r="N64" s="393"/>
      <c r="O64" s="106">
        <v>4</v>
      </c>
      <c r="P64" s="184"/>
      <c r="Q64" s="107" t="str">
        <f t="shared" ref="Q64:Q67" si="60">IF(OR(R64="Preventivo",R64="Detectivo"),"Probabilidad",IF(R64="Correctivo","Impacto",""))</f>
        <v/>
      </c>
      <c r="R64" s="108"/>
      <c r="S64" s="108"/>
      <c r="T64" s="109" t="str">
        <f t="shared" si="57"/>
        <v/>
      </c>
      <c r="U64" s="108"/>
      <c r="V64" s="108"/>
      <c r="W64" s="108"/>
      <c r="X64" s="110" t="str">
        <f t="shared" ref="X64:X65" si="61">IFERROR(IF(AND(Q63="Probabilidad",Q64="Probabilidad"),(Z63-(+Z63*T64)),IF(AND(Q63="Impacto",Q64="Probabilidad"),(Z62-(+Z62*T64)),IF(Q64="Impacto",Z63,""))),"")</f>
        <v/>
      </c>
      <c r="Y64" s="111" t="str">
        <f t="shared" si="1"/>
        <v/>
      </c>
      <c r="Z64" s="112" t="str">
        <f t="shared" si="58"/>
        <v/>
      </c>
      <c r="AA64" s="111" t="str">
        <f t="shared" si="3"/>
        <v/>
      </c>
      <c r="AB64" s="112" t="str">
        <f t="shared" ref="AB64:AB65" si="62">IFERROR(IF(AND(Q63="Impacto",Q64="Impacto"),(AB63-(+AB63*T64)),IF(AND(Q63="Probabilidad",Q64="Impacto"),(AB62-(+AB62*T64)),IF(Q64="Probabilidad",AB63,""))),"")</f>
        <v/>
      </c>
      <c r="AC64" s="11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4"/>
      <c r="AE64" s="115"/>
      <c r="AF64" s="116"/>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customHeight="1">
      <c r="A65" s="359"/>
      <c r="B65" s="361"/>
      <c r="C65" s="361"/>
      <c r="D65" s="361"/>
      <c r="E65" s="364"/>
      <c r="F65" s="361"/>
      <c r="G65" s="367"/>
      <c r="H65" s="370"/>
      <c r="I65" s="373"/>
      <c r="J65" s="390"/>
      <c r="K65" s="373">
        <f>IF(NOT(ISERROR(MATCH(J65,_xlfn.ANCHORARRAY(E76),0))),I78&amp;"Por favor no seleccionar los criterios de impacto",J65)</f>
        <v>0</v>
      </c>
      <c r="L65" s="370"/>
      <c r="M65" s="373"/>
      <c r="N65" s="393"/>
      <c r="O65" s="106">
        <v>5</v>
      </c>
      <c r="P65" s="184"/>
      <c r="Q65" s="107" t="str">
        <f t="shared" si="60"/>
        <v/>
      </c>
      <c r="R65" s="108"/>
      <c r="S65" s="108"/>
      <c r="T65" s="109" t="str">
        <f t="shared" si="57"/>
        <v/>
      </c>
      <c r="U65" s="108"/>
      <c r="V65" s="108"/>
      <c r="W65" s="108"/>
      <c r="X65" s="110" t="str">
        <f t="shared" si="61"/>
        <v/>
      </c>
      <c r="Y65" s="111" t="str">
        <f t="shared" si="1"/>
        <v/>
      </c>
      <c r="Z65" s="112" t="str">
        <f t="shared" si="58"/>
        <v/>
      </c>
      <c r="AA65" s="111" t="str">
        <f t="shared" si="3"/>
        <v/>
      </c>
      <c r="AB65" s="112" t="str">
        <f t="shared" si="62"/>
        <v/>
      </c>
      <c r="AC65" s="113" t="str">
        <f t="shared" ref="AC65:AC66" si="63">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14"/>
      <c r="AE65" s="11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customHeight="1">
      <c r="A66" s="345"/>
      <c r="B66" s="362"/>
      <c r="C66" s="362"/>
      <c r="D66" s="362"/>
      <c r="E66" s="365"/>
      <c r="F66" s="362"/>
      <c r="G66" s="368"/>
      <c r="H66" s="371"/>
      <c r="I66" s="374"/>
      <c r="J66" s="391"/>
      <c r="K66" s="374">
        <f>IF(NOT(ISERROR(MATCH(J66,_xlfn.ANCHORARRAY(E77),0))),I79&amp;"Por favor no seleccionar los criterios de impacto",J66)</f>
        <v>0</v>
      </c>
      <c r="L66" s="371"/>
      <c r="M66" s="374"/>
      <c r="N66" s="394"/>
      <c r="O66" s="106">
        <v>6</v>
      </c>
      <c r="P66" s="184"/>
      <c r="Q66" s="107" t="str">
        <f t="shared" si="60"/>
        <v/>
      </c>
      <c r="R66" s="108"/>
      <c r="S66" s="108"/>
      <c r="T66" s="109" t="str">
        <f t="shared" si="57"/>
        <v/>
      </c>
      <c r="U66" s="108"/>
      <c r="V66" s="108"/>
      <c r="W66" s="108"/>
      <c r="X66" s="110" t="str">
        <f>IFERROR(IF(AND(Q65="Probabilidad",Q66="Probabilidad"),(Z65-(+Z65*T66)),IF(AND(Q65="Impacto",Q66="Probabilidad"),(Z64-(+Z64*T66)),IF(Q66="Impacto",Z65,""))),"")</f>
        <v/>
      </c>
      <c r="Y66" s="111" t="str">
        <f t="shared" si="1"/>
        <v/>
      </c>
      <c r="Z66" s="112" t="str">
        <f t="shared" si="58"/>
        <v/>
      </c>
      <c r="AA66" s="111" t="str">
        <f t="shared" si="3"/>
        <v/>
      </c>
      <c r="AB66" s="112" t="str">
        <f>IFERROR(IF(AND(Q65="Impacto",Q66="Impacto"),(AB65-(+AB65*T66)),IF(AND(Q65="Probabilidad",Q66="Impacto"),(AB64-(+AB64*T66)),IF(Q66="Probabilidad",AB65,""))),"")</f>
        <v/>
      </c>
      <c r="AC66" s="113" t="str">
        <f t="shared" si="63"/>
        <v/>
      </c>
      <c r="AD66" s="114"/>
      <c r="AE66" s="11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84" customHeight="1">
      <c r="A67" s="344">
        <v>10</v>
      </c>
      <c r="B67" s="360" t="s">
        <v>159</v>
      </c>
      <c r="C67" s="360" t="s">
        <v>234</v>
      </c>
      <c r="D67" s="360" t="s">
        <v>235</v>
      </c>
      <c r="E67" s="363" t="s">
        <v>236</v>
      </c>
      <c r="F67" s="360" t="s">
        <v>163</v>
      </c>
      <c r="G67" s="366">
        <v>120</v>
      </c>
      <c r="H67" s="369" t="str">
        <f>IF(G67&lt;=0,"",IF(G67&lt;=2,"Muy Baja",IF(G67&lt;=24,"Baja",IF(G67&lt;=500,"Media",IF(G67&lt;=5000,"Alta","Muy Alta")))))</f>
        <v>Media</v>
      </c>
      <c r="I67" s="372">
        <f>IF(H67="","",IF(H67="Muy Baja",0.2,IF(H67="Baja",0.4,IF(H67="Media",0.6,IF(H67="Alta",0.8,IF(H67="Muy Alta",1,))))))</f>
        <v>0.6</v>
      </c>
      <c r="J67" s="389" t="s">
        <v>187</v>
      </c>
      <c r="K67" s="372" t="str">
        <f>IF(NOT(ISERROR(MATCH(J67,'Tabla Impacto'!$B$221:$B$223,0))),'Tabla Impacto'!$F$223&amp;"Por favor no seleccionar los criterios de impacto(Afectación Económica o presupuestal y Pérdida Reputacional)",J67)</f>
        <v xml:space="preserve">     Entre 10 y 50 SMLMV </v>
      </c>
      <c r="L67" s="369" t="str">
        <f>IF(OR(K67='Tabla Impacto'!$C$11,K67='Tabla Impacto'!$D$11),"Leve",IF(OR(K67='Tabla Impacto'!$C$12,K67='Tabla Impacto'!$D$12),"Menor",IF(OR(K67='Tabla Impacto'!$C$13,K67='Tabla Impacto'!$D$13),"Moderado",IF(OR(K67='Tabla Impacto'!$C$14,K67='Tabla Impacto'!$D$14),"Mayor",IF(OR(K67='Tabla Impacto'!$C$15,K67='Tabla Impacto'!$D$15),"Catastrófico","")))))</f>
        <v>Menor</v>
      </c>
      <c r="M67" s="372">
        <f>IF(L67="","",IF(L67="Leve",0.2,IF(L67="Menor",0.4,IF(L67="Moderado",0.6,IF(L67="Mayor",0.8,IF(L67="Catastrófico",1,))))))</f>
        <v>0.4</v>
      </c>
      <c r="N67" s="392" t="str">
        <f>IF(OR(AND(H67="Muy Baja",L67="Leve"),AND(H67="Muy Baja",L67="Menor"),AND(H67="Baja",L67="Leve")),"Bajo",IF(OR(AND(H67="Muy baja",L67="Moderado"),AND(H67="Baja",L67="Menor"),AND(H67="Baja",L67="Moderado"),AND(H67="Media",L67="Leve"),AND(H67="Media",L67="Menor"),AND(H67="Media",L67="Moderado"),AND(H67="Alta",L67="Leve"),AND(H67="Alta",L67="Menor")),"Moderado",IF(OR(AND(H67="Muy Baja",L67="Mayor"),AND(H67="Baja",L67="Mayor"),AND(H67="Media",L67="Mayor"),AND(H67="Alta",L67="Moderado"),AND(H67="Alta",L67="Mayor"),AND(H67="Muy Alta",L67="Leve"),AND(H67="Muy Alta",L67="Menor"),AND(H67="Muy Alta",L67="Moderado"),AND(H67="Muy Alta",L67="Mayor")),"Alto",IF(OR(AND(H67="Muy Baja",L67="Catastrófico"),AND(H67="Baja",L67="Catastrófico"),AND(H67="Media",L67="Catastrófico"),AND(H67="Alta",L67="Catastrófico"),AND(H67="Muy Alta",L67="Catastrófico")),"Extremo",""))))</f>
        <v>Moderado</v>
      </c>
      <c r="O67" s="106">
        <v>1</v>
      </c>
      <c r="P67" s="184" t="s">
        <v>237</v>
      </c>
      <c r="Q67" s="166" t="str">
        <f t="shared" si="60"/>
        <v>Probabilidad</v>
      </c>
      <c r="R67" s="174" t="s">
        <v>166</v>
      </c>
      <c r="S67" s="174" t="s">
        <v>167</v>
      </c>
      <c r="T67" s="175" t="str">
        <f>IF(AND(R67="Preventivo",S67="Automático"),"50%",IF(AND(R67="Preventivo",S67="Manual"),"40%",IF(AND(R67="Detectivo",S67="Automático"),"40%",IF(AND(R67="Detectivo",S67="Manual"),"30%",IF(AND(R67="Correctivo",S67="Automático"),"35%",IF(AND(R67="Correctivo",S67="Manual"),"25%",""))))))</f>
        <v>40%</v>
      </c>
      <c r="U67" s="174" t="s">
        <v>168</v>
      </c>
      <c r="V67" s="174" t="s">
        <v>169</v>
      </c>
      <c r="W67" s="174" t="s">
        <v>170</v>
      </c>
      <c r="X67" s="163">
        <f>IFERROR(IF(Q67="Probabilidad",(I67-(+I67*T67)),IF(Q67="Impacto",I67,"")),"")</f>
        <v>0.36</v>
      </c>
      <c r="Y67" s="176" t="str">
        <f>IFERROR(IF(X67="","",IF(X67&lt;=0.2,"Muy Baja",IF(X67&lt;=0.4,"Baja",IF(X67&lt;=0.6,"Media",IF(X67&lt;=0.8,"Alta","Muy Alta"))))),"")</f>
        <v>Baja</v>
      </c>
      <c r="Z67" s="177">
        <f>+X67</f>
        <v>0.36</v>
      </c>
      <c r="AA67" s="176" t="str">
        <f>IFERROR(IF(AB67="","",IF(AB67&lt;=0.2,"Leve",IF(AB67&lt;=0.4,"Menor",IF(AB67&lt;=0.6,"Moderado",IF(AB67&lt;=0.8,"Mayor","Catastrófico"))))),"")</f>
        <v>Menor</v>
      </c>
      <c r="AB67" s="177">
        <f>IFERROR(IF(Q67="Impacto",(M67-(+M67*T67)),IF(Q67="Probabilidad",M67,"")),"")</f>
        <v>0.4</v>
      </c>
      <c r="AC67" s="178"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Moderado</v>
      </c>
      <c r="AD67" s="179" t="s">
        <v>171</v>
      </c>
      <c r="AE67" s="181" t="s">
        <v>238</v>
      </c>
      <c r="AF67" s="181" t="s">
        <v>233</v>
      </c>
      <c r="AG67" s="173">
        <v>45000</v>
      </c>
      <c r="AH67" s="173">
        <v>45275</v>
      </c>
      <c r="AI67" s="117"/>
      <c r="AJ67" s="115"/>
      <c r="AK67" s="116"/>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row>
    <row r="68" spans="1:69" ht="18" customHeight="1">
      <c r="A68" s="359"/>
      <c r="B68" s="361"/>
      <c r="C68" s="361"/>
      <c r="D68" s="361"/>
      <c r="E68" s="364"/>
      <c r="F68" s="361"/>
      <c r="G68" s="367"/>
      <c r="H68" s="370"/>
      <c r="I68" s="373"/>
      <c r="J68" s="390"/>
      <c r="K68" s="373">
        <f>IF(NOT(ISERROR(MATCH(J68,_xlfn.ANCHORARRAY(E79),0))),I81&amp;"Por favor no seleccionar los criterios de impacto",J68)</f>
        <v>0</v>
      </c>
      <c r="L68" s="370"/>
      <c r="M68" s="373"/>
      <c r="N68" s="393"/>
      <c r="O68" s="106">
        <v>2</v>
      </c>
      <c r="P68" s="184"/>
      <c r="Q68" s="107" t="str">
        <f>IF(OR(R68="Preventivo",R68="Detectivo"),"Probabilidad",IF(R68="Correctivo","Impacto",""))</f>
        <v/>
      </c>
      <c r="R68" s="108"/>
      <c r="S68" s="108"/>
      <c r="T68" s="109" t="str">
        <f t="shared" ref="T68:T72" si="64">IF(AND(R68="Preventivo",S68="Automático"),"50%",IF(AND(R68="Preventivo",S68="Manual"),"40%",IF(AND(R68="Detectivo",S68="Automático"),"40%",IF(AND(R68="Detectivo",S68="Manual"),"30%",IF(AND(R68="Correctivo",S68="Automático"),"35%",IF(AND(R68="Correctivo",S68="Manual"),"25%",""))))))</f>
        <v/>
      </c>
      <c r="U68" s="108"/>
      <c r="V68" s="108"/>
      <c r="W68" s="108"/>
      <c r="X68" s="110" t="str">
        <f>IFERROR(IF(AND(Q67="Probabilidad",Q68="Probabilidad"),(Z67-(+Z67*T68)),IF(Q68="Probabilidad",(I67-(+I67*T68)),IF(Q68="Impacto",Z67,""))),"")</f>
        <v/>
      </c>
      <c r="Y68" s="111" t="str">
        <f t="shared" si="1"/>
        <v/>
      </c>
      <c r="Z68" s="112" t="str">
        <f t="shared" ref="Z68:Z72" si="65">+X68</f>
        <v/>
      </c>
      <c r="AA68" s="111" t="str">
        <f t="shared" si="3"/>
        <v/>
      </c>
      <c r="AB68" s="112" t="str">
        <f>IFERROR(IF(AND(Q67="Impacto",Q68="Impacto"),(AB67-(+AB67*T68)),IF(Q68="Impacto",(M67-(+M67*T68)),IF(Q68="Probabilidad",AB67,""))),"")</f>
        <v/>
      </c>
      <c r="AC68" s="113" t="str">
        <f t="shared" ref="AC68:AC69" si="66">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14"/>
      <c r="AE68" s="115"/>
      <c r="AF68" s="116"/>
      <c r="AG68" s="117"/>
      <c r="AH68" s="117"/>
      <c r="AI68" s="117"/>
      <c r="AJ68" s="115"/>
      <c r="AK68" s="116"/>
    </row>
    <row r="69" spans="1:69" ht="18" customHeight="1">
      <c r="A69" s="359"/>
      <c r="B69" s="361"/>
      <c r="C69" s="361"/>
      <c r="D69" s="361"/>
      <c r="E69" s="364"/>
      <c r="F69" s="361"/>
      <c r="G69" s="367"/>
      <c r="H69" s="370"/>
      <c r="I69" s="373"/>
      <c r="J69" s="390"/>
      <c r="K69" s="373">
        <f>IF(NOT(ISERROR(MATCH(J69,_xlfn.ANCHORARRAY(E80),0))),I82&amp;"Por favor no seleccionar los criterios de impacto",J69)</f>
        <v>0</v>
      </c>
      <c r="L69" s="370"/>
      <c r="M69" s="373"/>
      <c r="N69" s="393"/>
      <c r="O69" s="106">
        <v>3</v>
      </c>
      <c r="P69" s="185"/>
      <c r="Q69" s="107" t="str">
        <f>IF(OR(R69="Preventivo",R69="Detectivo"),"Probabilidad",IF(R69="Correctivo","Impacto",""))</f>
        <v/>
      </c>
      <c r="R69" s="108"/>
      <c r="S69" s="108"/>
      <c r="T69" s="109" t="str">
        <f t="shared" si="64"/>
        <v/>
      </c>
      <c r="U69" s="108"/>
      <c r="V69" s="108"/>
      <c r="W69" s="108"/>
      <c r="X69" s="110" t="str">
        <f>IFERROR(IF(AND(Q68="Probabilidad",Q69="Probabilidad"),(Z68-(+Z68*T69)),IF(AND(Q68="Impacto",Q69="Probabilidad"),(Z67-(+Z67*T69)),IF(Q69="Impacto",Z68,""))),"")</f>
        <v/>
      </c>
      <c r="Y69" s="111" t="str">
        <f t="shared" si="1"/>
        <v/>
      </c>
      <c r="Z69" s="112" t="str">
        <f t="shared" si="65"/>
        <v/>
      </c>
      <c r="AA69" s="111" t="str">
        <f t="shared" si="3"/>
        <v/>
      </c>
      <c r="AB69" s="112" t="str">
        <f>IFERROR(IF(AND(Q68="Impacto",Q69="Impacto"),(AB68-(+AB68*T69)),IF(AND(Q68="Probabilidad",Q69="Impacto"),(AB67-(+AB67*T69)),IF(Q69="Probabilidad",AB68,""))),"")</f>
        <v/>
      </c>
      <c r="AC69" s="113" t="str">
        <f t="shared" si="66"/>
        <v/>
      </c>
      <c r="AD69" s="114"/>
      <c r="AE69" s="115"/>
      <c r="AF69" s="116"/>
      <c r="AG69" s="117"/>
      <c r="AH69" s="117"/>
      <c r="AI69" s="117"/>
      <c r="AJ69" s="115"/>
      <c r="AK69" s="116"/>
    </row>
    <row r="70" spans="1:69" ht="18" customHeight="1">
      <c r="A70" s="359"/>
      <c r="B70" s="361"/>
      <c r="C70" s="361"/>
      <c r="D70" s="361"/>
      <c r="E70" s="364"/>
      <c r="F70" s="361"/>
      <c r="G70" s="367"/>
      <c r="H70" s="370"/>
      <c r="I70" s="373"/>
      <c r="J70" s="390"/>
      <c r="K70" s="373">
        <f>IF(NOT(ISERROR(MATCH(J70,_xlfn.ANCHORARRAY(E81),0))),I83&amp;"Por favor no seleccionar los criterios de impacto",J70)</f>
        <v>0</v>
      </c>
      <c r="L70" s="370"/>
      <c r="M70" s="373"/>
      <c r="N70" s="393"/>
      <c r="O70" s="106">
        <v>4</v>
      </c>
      <c r="P70" s="184"/>
      <c r="Q70" s="107" t="str">
        <f t="shared" ref="Q70:Q72" si="67">IF(OR(R70="Preventivo",R70="Detectivo"),"Probabilidad",IF(R70="Correctivo","Impacto",""))</f>
        <v/>
      </c>
      <c r="R70" s="108"/>
      <c r="S70" s="108"/>
      <c r="T70" s="109" t="str">
        <f t="shared" si="64"/>
        <v/>
      </c>
      <c r="U70" s="108"/>
      <c r="V70" s="108"/>
      <c r="W70" s="108"/>
      <c r="X70" s="110" t="str">
        <f t="shared" ref="X70:X71" si="68">IFERROR(IF(AND(Q69="Probabilidad",Q70="Probabilidad"),(Z69-(+Z69*T70)),IF(AND(Q69="Impacto",Q70="Probabilidad"),(Z68-(+Z68*T70)),IF(Q70="Impacto",Z69,""))),"")</f>
        <v/>
      </c>
      <c r="Y70" s="111" t="str">
        <f t="shared" si="1"/>
        <v/>
      </c>
      <c r="Z70" s="112" t="str">
        <f t="shared" si="65"/>
        <v/>
      </c>
      <c r="AA70" s="111" t="str">
        <f t="shared" si="3"/>
        <v/>
      </c>
      <c r="AB70" s="112" t="str">
        <f t="shared" ref="AB70:AB71" si="69">IFERROR(IF(AND(Q69="Impacto",Q70="Impacto"),(AB69-(+AB69*T70)),IF(AND(Q69="Probabilidad",Q70="Impacto"),(AB68-(+AB68*T70)),IF(Q70="Probabilidad",AB69,""))),"")</f>
        <v/>
      </c>
      <c r="AC70" s="113" t="str">
        <f>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4"/>
      <c r="AE70" s="115"/>
      <c r="AF70" s="116"/>
      <c r="AG70" s="117"/>
      <c r="AH70" s="117"/>
      <c r="AI70" s="117"/>
      <c r="AJ70" s="115"/>
      <c r="AK70" s="116"/>
    </row>
    <row r="71" spans="1:69" ht="18" customHeight="1">
      <c r="A71" s="359"/>
      <c r="B71" s="361"/>
      <c r="C71" s="361"/>
      <c r="D71" s="361"/>
      <c r="E71" s="364"/>
      <c r="F71" s="361"/>
      <c r="G71" s="367"/>
      <c r="H71" s="370"/>
      <c r="I71" s="373"/>
      <c r="J71" s="390"/>
      <c r="K71" s="373">
        <f>IF(NOT(ISERROR(MATCH(J71,_xlfn.ANCHORARRAY(E82),0))),I84&amp;"Por favor no seleccionar los criterios de impacto",J71)</f>
        <v>0</v>
      </c>
      <c r="L71" s="370"/>
      <c r="M71" s="373"/>
      <c r="N71" s="393"/>
      <c r="O71" s="106">
        <v>5</v>
      </c>
      <c r="P71" s="184"/>
      <c r="Q71" s="107" t="str">
        <f t="shared" si="67"/>
        <v/>
      </c>
      <c r="R71" s="108"/>
      <c r="S71" s="108"/>
      <c r="T71" s="109" t="str">
        <f t="shared" si="64"/>
        <v/>
      </c>
      <c r="U71" s="108"/>
      <c r="V71" s="108"/>
      <c r="W71" s="108"/>
      <c r="X71" s="110" t="str">
        <f t="shared" si="68"/>
        <v/>
      </c>
      <c r="Y71" s="111" t="str">
        <f t="shared" si="1"/>
        <v/>
      </c>
      <c r="Z71" s="112" t="str">
        <f t="shared" si="65"/>
        <v/>
      </c>
      <c r="AA71" s="111" t="str">
        <f t="shared" si="3"/>
        <v/>
      </c>
      <c r="AB71" s="112" t="str">
        <f t="shared" si="69"/>
        <v/>
      </c>
      <c r="AC71" s="113" t="str">
        <f t="shared" ref="AC71:AC72" si="70">IFERROR(IF(OR(AND(Y71="Muy Baja",AA71="Leve"),AND(Y71="Muy Baja",AA71="Menor"),AND(Y71="Baja",AA71="Leve")),"Bajo",IF(OR(AND(Y71="Muy baja",AA71="Moderado"),AND(Y71="Baja",AA71="Menor"),AND(Y71="Baja",AA71="Moderado"),AND(Y71="Media",AA71="Leve"),AND(Y71="Media",AA71="Menor"),AND(Y71="Media",AA71="Moderado"),AND(Y71="Alta",AA71="Leve"),AND(Y71="Alta",AA71="Menor")),"Moderado",IF(OR(AND(Y71="Muy Baja",AA71="Mayor"),AND(Y71="Baja",AA71="Mayor"),AND(Y71="Media",AA71="Mayor"),AND(Y71="Alta",AA71="Moderado"),AND(Y71="Alta",AA71="Mayor"),AND(Y71="Muy Alta",AA71="Leve"),AND(Y71="Muy Alta",AA71="Menor"),AND(Y71="Muy Alta",AA71="Moderado"),AND(Y71="Muy Alta",AA71="Mayor")),"Alto",IF(OR(AND(Y71="Muy Baja",AA71="Catastrófico"),AND(Y71="Baja",AA71="Catastrófico"),AND(Y71="Media",AA71="Catastrófico"),AND(Y71="Alta",AA71="Catastrófico"),AND(Y71="Muy Alta",AA71="Catastrófico")),"Extremo","")))),"")</f>
        <v/>
      </c>
      <c r="AD71" s="114"/>
      <c r="AE71" s="115"/>
      <c r="AF71" s="116"/>
      <c r="AG71" s="117"/>
      <c r="AH71" s="117"/>
      <c r="AI71" s="117"/>
      <c r="AJ71" s="115"/>
      <c r="AK71" s="116"/>
    </row>
    <row r="72" spans="1:69" ht="18" customHeight="1">
      <c r="A72" s="345"/>
      <c r="B72" s="362"/>
      <c r="C72" s="362"/>
      <c r="D72" s="362"/>
      <c r="E72" s="365"/>
      <c r="F72" s="362"/>
      <c r="G72" s="368"/>
      <c r="H72" s="371"/>
      <c r="I72" s="374"/>
      <c r="J72" s="391"/>
      <c r="K72" s="374">
        <f>IF(NOT(ISERROR(MATCH(J72,_xlfn.ANCHORARRAY(E83),0))),I85&amp;"Por favor no seleccionar los criterios de impacto",J72)</f>
        <v>0</v>
      </c>
      <c r="L72" s="371"/>
      <c r="M72" s="374"/>
      <c r="N72" s="394"/>
      <c r="O72" s="106">
        <v>6</v>
      </c>
      <c r="P72" s="184"/>
      <c r="Q72" s="107" t="str">
        <f t="shared" si="67"/>
        <v/>
      </c>
      <c r="R72" s="108"/>
      <c r="S72" s="108"/>
      <c r="T72" s="109" t="str">
        <f t="shared" si="64"/>
        <v/>
      </c>
      <c r="U72" s="108"/>
      <c r="V72" s="108"/>
      <c r="W72" s="108"/>
      <c r="X72" s="110" t="str">
        <f>IFERROR(IF(AND(Q71="Probabilidad",Q72="Probabilidad"),(Z71-(+Z71*T72)),IF(AND(Q71="Impacto",Q72="Probabilidad"),(Z70-(+Z70*T72)),IF(Q72="Impacto",Z71,""))),"")</f>
        <v/>
      </c>
      <c r="Y72" s="111" t="str">
        <f t="shared" si="1"/>
        <v/>
      </c>
      <c r="Z72" s="112" t="str">
        <f t="shared" si="65"/>
        <v/>
      </c>
      <c r="AA72" s="111" t="str">
        <f t="shared" si="3"/>
        <v/>
      </c>
      <c r="AB72" s="112" t="str">
        <f>IFERROR(IF(AND(Q71="Impacto",Q72="Impacto"),(AB71-(+AB71*T72)),IF(AND(Q71="Probabilidad",Q72="Impacto"),(AB70-(+AB70*T72)),IF(Q72="Probabilidad",AB71,""))),"")</f>
        <v/>
      </c>
      <c r="AC72" s="113" t="str">
        <f t="shared" si="70"/>
        <v/>
      </c>
      <c r="AD72" s="114"/>
      <c r="AE72" s="115"/>
      <c r="AF72" s="116"/>
      <c r="AG72" s="117"/>
      <c r="AH72" s="117"/>
      <c r="AI72" s="117"/>
      <c r="AJ72" s="115"/>
      <c r="AK72" s="116"/>
    </row>
    <row r="73" spans="1:69" ht="34.5" customHeight="1">
      <c r="A73" s="6"/>
      <c r="B73" s="419" t="s">
        <v>239</v>
      </c>
      <c r="C73" s="420"/>
      <c r="D73" s="420"/>
      <c r="E73" s="420"/>
      <c r="F73" s="420"/>
      <c r="G73" s="420"/>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421"/>
    </row>
    <row r="75" spans="1:69">
      <c r="A75" s="1"/>
      <c r="B75" s="24" t="s">
        <v>240</v>
      </c>
      <c r="C75" s="1"/>
      <c r="D75" s="1"/>
      <c r="F75" s="1"/>
    </row>
  </sheetData>
  <dataConsolidate/>
  <mergeCells count="206">
    <mergeCell ref="B12:B18"/>
    <mergeCell ref="A12:A18"/>
    <mergeCell ref="K13:K18"/>
    <mergeCell ref="J12:J18"/>
    <mergeCell ref="I12:I18"/>
    <mergeCell ref="H12:H18"/>
    <mergeCell ref="G12:G18"/>
    <mergeCell ref="F12:F18"/>
    <mergeCell ref="E12:E18"/>
    <mergeCell ref="D12:D18"/>
    <mergeCell ref="C12:C18"/>
    <mergeCell ref="Y10:Y11"/>
    <mergeCell ref="Z10:Z11"/>
    <mergeCell ref="G10:G11"/>
    <mergeCell ref="H10:H11"/>
    <mergeCell ref="I10:I11"/>
    <mergeCell ref="L10:L11"/>
    <mergeCell ref="M10:M11"/>
    <mergeCell ref="B10:B11"/>
    <mergeCell ref="N10:N11"/>
    <mergeCell ref="J10:J11"/>
    <mergeCell ref="K10:K11"/>
    <mergeCell ref="Q10:Q11"/>
    <mergeCell ref="R10:W10"/>
    <mergeCell ref="E19:E24"/>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L19:L24"/>
    <mergeCell ref="M19:M24"/>
    <mergeCell ref="N19:N24"/>
    <mergeCell ref="A25:A30"/>
    <mergeCell ref="B25:B30"/>
    <mergeCell ref="C25:C30"/>
    <mergeCell ref="D25:D30"/>
    <mergeCell ref="E25:E30"/>
    <mergeCell ref="F25:F30"/>
    <mergeCell ref="G25:G30"/>
    <mergeCell ref="H25:H30"/>
    <mergeCell ref="I25:I30"/>
    <mergeCell ref="J25:J30"/>
    <mergeCell ref="K25:K30"/>
    <mergeCell ref="L25:L30"/>
    <mergeCell ref="F19:F24"/>
    <mergeCell ref="G19:G24"/>
    <mergeCell ref="H19:H24"/>
    <mergeCell ref="I19:I24"/>
    <mergeCell ref="J19:J24"/>
    <mergeCell ref="A19:A24"/>
    <mergeCell ref="B19:B24"/>
    <mergeCell ref="C19:C24"/>
    <mergeCell ref="D19:D24"/>
    <mergeCell ref="A31:A36"/>
    <mergeCell ref="B31:B36"/>
    <mergeCell ref="C31:C36"/>
    <mergeCell ref="D31:D36"/>
    <mergeCell ref="E31:E36"/>
    <mergeCell ref="F31:F36"/>
    <mergeCell ref="G31:G36"/>
    <mergeCell ref="H31:H36"/>
    <mergeCell ref="I31:I36"/>
    <mergeCell ref="A37:A42"/>
    <mergeCell ref="B37:B42"/>
    <mergeCell ref="C37:C42"/>
    <mergeCell ref="A43:A48"/>
    <mergeCell ref="B43:B48"/>
    <mergeCell ref="C43:C48"/>
    <mergeCell ref="D43:D48"/>
    <mergeCell ref="E43:E48"/>
    <mergeCell ref="F43:F48"/>
    <mergeCell ref="D37:D42"/>
    <mergeCell ref="E37:E42"/>
    <mergeCell ref="F37:F42"/>
    <mergeCell ref="D49:D54"/>
    <mergeCell ref="E49:E54"/>
    <mergeCell ref="M37:M42"/>
    <mergeCell ref="N37:N42"/>
    <mergeCell ref="M43:M48"/>
    <mergeCell ref="N43:N48"/>
    <mergeCell ref="J49:J54"/>
    <mergeCell ref="K49:K54"/>
    <mergeCell ref="L49:L54"/>
    <mergeCell ref="J43:J48"/>
    <mergeCell ref="K43:K48"/>
    <mergeCell ref="L43:L48"/>
    <mergeCell ref="G37:G42"/>
    <mergeCell ref="H37:H42"/>
    <mergeCell ref="B73:AK73"/>
    <mergeCell ref="M61:M66"/>
    <mergeCell ref="N61:N66"/>
    <mergeCell ref="J61:J66"/>
    <mergeCell ref="K61:K66"/>
    <mergeCell ref="L61:L66"/>
    <mergeCell ref="M49:M54"/>
    <mergeCell ref="N49:N54"/>
    <mergeCell ref="F55:F60"/>
    <mergeCell ref="G55:G60"/>
    <mergeCell ref="H55:H60"/>
    <mergeCell ref="I55:I60"/>
    <mergeCell ref="J55:J60"/>
    <mergeCell ref="F49:F54"/>
    <mergeCell ref="G49:G54"/>
    <mergeCell ref="H49:H54"/>
    <mergeCell ref="I49:I54"/>
    <mergeCell ref="K55:K60"/>
    <mergeCell ref="L55:L60"/>
    <mergeCell ref="M55:M60"/>
    <mergeCell ref="N55:N60"/>
    <mergeCell ref="B55:B60"/>
    <mergeCell ref="C55:C60"/>
    <mergeCell ref="D55:D60"/>
    <mergeCell ref="A1:D4"/>
    <mergeCell ref="A67:A72"/>
    <mergeCell ref="B67:B72"/>
    <mergeCell ref="C67:C72"/>
    <mergeCell ref="D67:D72"/>
    <mergeCell ref="E67:E72"/>
    <mergeCell ref="F67:F72"/>
    <mergeCell ref="G67:G72"/>
    <mergeCell ref="H67:H72"/>
    <mergeCell ref="C6:N6"/>
    <mergeCell ref="A9:G9"/>
    <mergeCell ref="H9:N9"/>
    <mergeCell ref="I37:I42"/>
    <mergeCell ref="J37:J42"/>
    <mergeCell ref="G43:G48"/>
    <mergeCell ref="H43:H48"/>
    <mergeCell ref="I43:I48"/>
    <mergeCell ref="K37:K42"/>
    <mergeCell ref="L37:L42"/>
    <mergeCell ref="A55:A60"/>
    <mergeCell ref="E55:E60"/>
    <mergeCell ref="A49:A54"/>
    <mergeCell ref="B49:B54"/>
    <mergeCell ref="C49:C54"/>
    <mergeCell ref="AJ1:AK1"/>
    <mergeCell ref="AJ2:AK2"/>
    <mergeCell ref="AJ3:AK3"/>
    <mergeCell ref="AJ4:AK4"/>
    <mergeCell ref="E1:AI4"/>
    <mergeCell ref="J67:J72"/>
    <mergeCell ref="K67:K72"/>
    <mergeCell ref="L67:L72"/>
    <mergeCell ref="M67:M72"/>
    <mergeCell ref="N67:N72"/>
    <mergeCell ref="I67:I72"/>
    <mergeCell ref="AH10:AH11"/>
    <mergeCell ref="O6:Q6"/>
    <mergeCell ref="O9:W9"/>
    <mergeCell ref="X9:AD9"/>
    <mergeCell ref="AE9:AK9"/>
    <mergeCell ref="M25:M30"/>
    <mergeCell ref="N25:N30"/>
    <mergeCell ref="J31:J36"/>
    <mergeCell ref="K31:K36"/>
    <mergeCell ref="L31:L36"/>
    <mergeCell ref="M31:M36"/>
    <mergeCell ref="N31:N36"/>
    <mergeCell ref="K19:K24"/>
    <mergeCell ref="A61:A66"/>
    <mergeCell ref="B61:B66"/>
    <mergeCell ref="C61:C66"/>
    <mergeCell ref="D61:D66"/>
    <mergeCell ref="E61:E66"/>
    <mergeCell ref="F61:F66"/>
    <mergeCell ref="G61:G66"/>
    <mergeCell ref="H61:H66"/>
    <mergeCell ref="I61:I66"/>
    <mergeCell ref="Z12:Z13"/>
    <mergeCell ref="AA12:AA13"/>
    <mergeCell ref="AB12:AB13"/>
    <mergeCell ref="AC12:AC13"/>
    <mergeCell ref="AD12:AD13"/>
    <mergeCell ref="O12:O13"/>
    <mergeCell ref="N12:N18"/>
    <mergeCell ref="M12:M18"/>
    <mergeCell ref="L12:L18"/>
    <mergeCell ref="R12:R13"/>
    <mergeCell ref="Q12:Q13"/>
    <mergeCell ref="P12:P13"/>
    <mergeCell ref="S12:S13"/>
    <mergeCell ref="T12:T13"/>
    <mergeCell ref="U12:U13"/>
    <mergeCell ref="V12:V13"/>
    <mergeCell ref="W12:W13"/>
    <mergeCell ref="Y12:Y13"/>
  </mergeCells>
  <conditionalFormatting sqref="H12 H19 Y12">
    <cfRule type="cellIs" dxfId="103" priority="493" operator="equal">
      <formula>"Muy Alta"</formula>
    </cfRule>
    <cfRule type="cellIs" dxfId="102" priority="494" operator="equal">
      <formula>"Alta"</formula>
    </cfRule>
    <cfRule type="cellIs" dxfId="101" priority="495" operator="equal">
      <formula>"Media"</formula>
    </cfRule>
    <cfRule type="cellIs" dxfId="100" priority="496" operator="equal">
      <formula>"Baja"</formula>
    </cfRule>
    <cfRule type="cellIs" dxfId="99" priority="497" operator="equal">
      <formula>"Muy Baja"</formula>
    </cfRule>
  </conditionalFormatting>
  <conditionalFormatting sqref="H25">
    <cfRule type="cellIs" dxfId="98" priority="395" operator="equal">
      <formula>"Muy Alta"</formula>
    </cfRule>
    <cfRule type="cellIs" dxfId="97" priority="396" operator="equal">
      <formula>"Alta"</formula>
    </cfRule>
    <cfRule type="cellIs" dxfId="96" priority="397" operator="equal">
      <formula>"Media"</formula>
    </cfRule>
    <cfRule type="cellIs" dxfId="95" priority="398" operator="equal">
      <formula>"Baja"</formula>
    </cfRule>
    <cfRule type="cellIs" dxfId="94" priority="399" operator="equal">
      <formula>"Muy Baja"</formula>
    </cfRule>
  </conditionalFormatting>
  <conditionalFormatting sqref="H31 H37">
    <cfRule type="cellIs" dxfId="93" priority="367" operator="equal">
      <formula>"Muy Alta"</formula>
    </cfRule>
    <cfRule type="cellIs" dxfId="92" priority="368" operator="equal">
      <formula>"Alta"</formula>
    </cfRule>
    <cfRule type="cellIs" dxfId="91" priority="369" operator="equal">
      <formula>"Media"</formula>
    </cfRule>
    <cfRule type="cellIs" dxfId="90" priority="370" operator="equal">
      <formula>"Baja"</formula>
    </cfRule>
    <cfRule type="cellIs" dxfId="89" priority="371" operator="equal">
      <formula>"Muy Baja"</formula>
    </cfRule>
  </conditionalFormatting>
  <conditionalFormatting sqref="H43">
    <cfRule type="cellIs" dxfId="88" priority="311" operator="equal">
      <formula>"Muy Alta"</formula>
    </cfRule>
    <cfRule type="cellIs" dxfId="87" priority="312" operator="equal">
      <formula>"Alta"</formula>
    </cfRule>
    <cfRule type="cellIs" dxfId="86" priority="313" operator="equal">
      <formula>"Media"</formula>
    </cfRule>
    <cfRule type="cellIs" dxfId="85" priority="314" operator="equal">
      <formula>"Baja"</formula>
    </cfRule>
    <cfRule type="cellIs" dxfId="84" priority="315" operator="equal">
      <formula>"Muy Baja"</formula>
    </cfRule>
  </conditionalFormatting>
  <conditionalFormatting sqref="H49">
    <cfRule type="cellIs" dxfId="83" priority="283" operator="equal">
      <formula>"Muy Alta"</formula>
    </cfRule>
    <cfRule type="cellIs" dxfId="82" priority="284" operator="equal">
      <formula>"Alta"</formula>
    </cfRule>
    <cfRule type="cellIs" dxfId="81" priority="285" operator="equal">
      <formula>"Media"</formula>
    </cfRule>
    <cfRule type="cellIs" dxfId="80" priority="286" operator="equal">
      <formula>"Baja"</formula>
    </cfRule>
    <cfRule type="cellIs" dxfId="79" priority="287" operator="equal">
      <formula>"Muy Baja"</formula>
    </cfRule>
  </conditionalFormatting>
  <conditionalFormatting sqref="H55">
    <cfRule type="cellIs" dxfId="78" priority="255" operator="equal">
      <formula>"Muy Alta"</formula>
    </cfRule>
    <cfRule type="cellIs" dxfId="77" priority="256" operator="equal">
      <formula>"Alta"</formula>
    </cfRule>
    <cfRule type="cellIs" dxfId="76" priority="257" operator="equal">
      <formula>"Media"</formula>
    </cfRule>
    <cfRule type="cellIs" dxfId="75" priority="258" operator="equal">
      <formula>"Baja"</formula>
    </cfRule>
    <cfRule type="cellIs" dxfId="74" priority="259" operator="equal">
      <formula>"Muy Baja"</formula>
    </cfRule>
  </conditionalFormatting>
  <conditionalFormatting sqref="H61">
    <cfRule type="cellIs" dxfId="73" priority="227" operator="equal">
      <formula>"Muy Alta"</formula>
    </cfRule>
    <cfRule type="cellIs" dxfId="72" priority="228" operator="equal">
      <formula>"Alta"</formula>
    </cfRule>
    <cfRule type="cellIs" dxfId="71" priority="229" operator="equal">
      <formula>"Media"</formula>
    </cfRule>
    <cfRule type="cellIs" dxfId="70" priority="230" operator="equal">
      <formula>"Baja"</formula>
    </cfRule>
    <cfRule type="cellIs" dxfId="69" priority="231" operator="equal">
      <formula>"Muy Baja"</formula>
    </cfRule>
  </conditionalFormatting>
  <conditionalFormatting sqref="H67">
    <cfRule type="cellIs" dxfId="68" priority="199" operator="equal">
      <formula>"Muy Alta"</formula>
    </cfRule>
    <cfRule type="cellIs" dxfId="67" priority="200" operator="equal">
      <formula>"Alta"</formula>
    </cfRule>
    <cfRule type="cellIs" dxfId="66" priority="201" operator="equal">
      <formula>"Media"</formula>
    </cfRule>
    <cfRule type="cellIs" dxfId="65" priority="202" operator="equal">
      <formula>"Baja"</formula>
    </cfRule>
    <cfRule type="cellIs" dxfId="64" priority="203" operator="equal">
      <formula>"Muy Baja"</formula>
    </cfRule>
  </conditionalFormatting>
  <conditionalFormatting sqref="K13:K72">
    <cfRule type="containsText" dxfId="63" priority="175" operator="containsText" text="❌">
      <formula>NOT(ISERROR(SEARCH("❌",K13)))</formula>
    </cfRule>
  </conditionalFormatting>
  <conditionalFormatting sqref="L12 L19 L25 L31 L37 L43 L49 L55 L61 L67 AA12">
    <cfRule type="cellIs" dxfId="62" priority="488" operator="equal">
      <formula>"Catastrófico"</formula>
    </cfRule>
    <cfRule type="cellIs" dxfId="61" priority="489" operator="equal">
      <formula>"Mayor"</formula>
    </cfRule>
    <cfRule type="cellIs" dxfId="60" priority="490" operator="equal">
      <formula>"Moderado"</formula>
    </cfRule>
    <cfRule type="cellIs" dxfId="59" priority="491" operator="equal">
      <formula>"Menor"</formula>
    </cfRule>
    <cfRule type="cellIs" dxfId="58" priority="492" operator="equal">
      <formula>"Leve"</formula>
    </cfRule>
  </conditionalFormatting>
  <conditionalFormatting sqref="N12 AC12">
    <cfRule type="cellIs" dxfId="57" priority="484" operator="equal">
      <formula>"Extremo"</formula>
    </cfRule>
    <cfRule type="cellIs" dxfId="56" priority="485" operator="equal">
      <formula>"Alto"</formula>
    </cfRule>
    <cfRule type="cellIs" dxfId="55" priority="486" operator="equal">
      <formula>"Moderado"</formula>
    </cfRule>
    <cfRule type="cellIs" dxfId="54" priority="487" operator="equal">
      <formula>"Bajo"</formula>
    </cfRule>
  </conditionalFormatting>
  <conditionalFormatting sqref="N19">
    <cfRule type="cellIs" dxfId="53" priority="414" operator="equal">
      <formula>"Extremo"</formula>
    </cfRule>
    <cfRule type="cellIs" dxfId="52" priority="415" operator="equal">
      <formula>"Alto"</formula>
    </cfRule>
    <cfRule type="cellIs" dxfId="51" priority="416" operator="equal">
      <formula>"Moderado"</formula>
    </cfRule>
    <cfRule type="cellIs" dxfId="50" priority="417" operator="equal">
      <formula>"Bajo"</formula>
    </cfRule>
  </conditionalFormatting>
  <conditionalFormatting sqref="N25">
    <cfRule type="cellIs" dxfId="49" priority="386" operator="equal">
      <formula>"Extremo"</formula>
    </cfRule>
    <cfRule type="cellIs" dxfId="48" priority="387" operator="equal">
      <formula>"Alto"</formula>
    </cfRule>
    <cfRule type="cellIs" dxfId="47" priority="388" operator="equal">
      <formula>"Moderado"</formula>
    </cfRule>
    <cfRule type="cellIs" dxfId="46" priority="389" operator="equal">
      <formula>"Bajo"</formula>
    </cfRule>
  </conditionalFormatting>
  <conditionalFormatting sqref="N31">
    <cfRule type="cellIs" dxfId="45" priority="358" operator="equal">
      <formula>"Extremo"</formula>
    </cfRule>
    <cfRule type="cellIs" dxfId="44" priority="359" operator="equal">
      <formula>"Alto"</formula>
    </cfRule>
    <cfRule type="cellIs" dxfId="43" priority="360" operator="equal">
      <formula>"Moderado"</formula>
    </cfRule>
    <cfRule type="cellIs" dxfId="42" priority="361" operator="equal">
      <formula>"Bajo"</formula>
    </cfRule>
  </conditionalFormatting>
  <conditionalFormatting sqref="N37">
    <cfRule type="cellIs" dxfId="41" priority="330" operator="equal">
      <formula>"Extremo"</formula>
    </cfRule>
    <cfRule type="cellIs" dxfId="40" priority="331" operator="equal">
      <formula>"Alto"</formula>
    </cfRule>
    <cfRule type="cellIs" dxfId="39" priority="332" operator="equal">
      <formula>"Moderado"</formula>
    </cfRule>
    <cfRule type="cellIs" dxfId="38" priority="333" operator="equal">
      <formula>"Bajo"</formula>
    </cfRule>
  </conditionalFormatting>
  <conditionalFormatting sqref="N43">
    <cfRule type="cellIs" dxfId="37" priority="302" operator="equal">
      <formula>"Extremo"</formula>
    </cfRule>
    <cfRule type="cellIs" dxfId="36" priority="303" operator="equal">
      <formula>"Alto"</formula>
    </cfRule>
    <cfRule type="cellIs" dxfId="35" priority="304" operator="equal">
      <formula>"Moderado"</formula>
    </cfRule>
    <cfRule type="cellIs" dxfId="34" priority="305" operator="equal">
      <formula>"Bajo"</formula>
    </cfRule>
  </conditionalFormatting>
  <conditionalFormatting sqref="N49">
    <cfRule type="cellIs" dxfId="33" priority="274" operator="equal">
      <formula>"Extremo"</formula>
    </cfRule>
    <cfRule type="cellIs" dxfId="32" priority="275" operator="equal">
      <formula>"Alto"</formula>
    </cfRule>
    <cfRule type="cellIs" dxfId="31" priority="276" operator="equal">
      <formula>"Moderado"</formula>
    </cfRule>
    <cfRule type="cellIs" dxfId="30" priority="277" operator="equal">
      <formula>"Bajo"</formula>
    </cfRule>
  </conditionalFormatting>
  <conditionalFormatting sqref="N55">
    <cfRule type="cellIs" dxfId="29" priority="246" operator="equal">
      <formula>"Extremo"</formula>
    </cfRule>
    <cfRule type="cellIs" dxfId="28" priority="247" operator="equal">
      <formula>"Alto"</formula>
    </cfRule>
    <cfRule type="cellIs" dxfId="27" priority="248" operator="equal">
      <formula>"Moderado"</formula>
    </cfRule>
    <cfRule type="cellIs" dxfId="26" priority="249" operator="equal">
      <formula>"Bajo"</formula>
    </cfRule>
  </conditionalFormatting>
  <conditionalFormatting sqref="N61">
    <cfRule type="cellIs" dxfId="25" priority="218" operator="equal">
      <formula>"Extremo"</formula>
    </cfRule>
    <cfRule type="cellIs" dxfId="24" priority="219" operator="equal">
      <formula>"Alto"</formula>
    </cfRule>
    <cfRule type="cellIs" dxfId="23" priority="220" operator="equal">
      <formula>"Moderado"</formula>
    </cfRule>
    <cfRule type="cellIs" dxfId="22" priority="221" operator="equal">
      <formula>"Bajo"</formula>
    </cfRule>
  </conditionalFormatting>
  <conditionalFormatting sqref="N67">
    <cfRule type="cellIs" dxfId="21" priority="190" operator="equal">
      <formula>"Extremo"</formula>
    </cfRule>
    <cfRule type="cellIs" dxfId="20" priority="191" operator="equal">
      <formula>"Alto"</formula>
    </cfRule>
    <cfRule type="cellIs" dxfId="19" priority="192" operator="equal">
      <formula>"Moderado"</formula>
    </cfRule>
    <cfRule type="cellIs" dxfId="18" priority="193" operator="equal">
      <formula>"Bajo"</formula>
    </cfRule>
  </conditionalFormatting>
  <conditionalFormatting sqref="Y14:Y72">
    <cfRule type="cellIs" dxfId="17" priority="185" operator="equal">
      <formula>"Muy Alta"</formula>
    </cfRule>
    <cfRule type="cellIs" dxfId="16" priority="186" operator="equal">
      <formula>"Alta"</formula>
    </cfRule>
    <cfRule type="cellIs" dxfId="15" priority="187" operator="equal">
      <formula>"Media"</formula>
    </cfRule>
    <cfRule type="cellIs" dxfId="14" priority="188" operator="equal">
      <formula>"Baja"</formula>
    </cfRule>
    <cfRule type="cellIs" dxfId="13" priority="189" operator="equal">
      <formula>"Muy Baja"</formula>
    </cfRule>
  </conditionalFormatting>
  <conditionalFormatting sqref="AA14:AA72">
    <cfRule type="cellIs" dxfId="12" priority="180" operator="equal">
      <formula>"Catastrófico"</formula>
    </cfRule>
    <cfRule type="cellIs" dxfId="11" priority="181" operator="equal">
      <formula>"Mayor"</formula>
    </cfRule>
    <cfRule type="cellIs" dxfId="10" priority="182" operator="equal">
      <formula>"Moderado"</formula>
    </cfRule>
    <cfRule type="cellIs" dxfId="9" priority="183" operator="equal">
      <formula>"Menor"</formula>
    </cfRule>
    <cfRule type="cellIs" dxfId="8" priority="184" operator="equal">
      <formula>"Leve"</formula>
    </cfRule>
  </conditionalFormatting>
  <conditionalFormatting sqref="AC14:AC72">
    <cfRule type="cellIs" dxfId="7" priority="176" operator="equal">
      <formula>"Extremo"</formula>
    </cfRule>
    <cfRule type="cellIs" dxfId="6" priority="177" operator="equal">
      <formula>"Alto"</formula>
    </cfRule>
    <cfRule type="cellIs" dxfId="5" priority="178" operator="equal">
      <formula>"Moderado"</formula>
    </cfRule>
    <cfRule type="cellIs" dxfId="4" priority="179"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'Opciones Tratamiento'!$B$9:$B$10</xm:f>
          </x14:formula1>
          <xm:sqref>AK13:AK14 AK16:AK17 AK19:AK20 AK22:AK23 AK25:AK26 AK28:AK29 AK31:AK32 AK34:AK35 AK37:AK38 AK40:AK41 AK43:AK44 AK46:AK47 AK49:AK50 AK52:AK53 AK55:AK56 AK58:AK59 AK61:AK62 AK64:AK65 AK67:AK68 AK70:AK71</xm:sqref>
        </x14:dataValidation>
        <x14:dataValidation type="list" allowBlank="1" showInputMessage="1" showErrorMessage="1" xr:uid="{00000000-0002-0000-0200-000001000000}">
          <x14:formula1>
            <xm:f>'Tabla Valoración controles'!$D$4:$D$6</xm:f>
          </x14:formula1>
          <xm:sqref>R14:R72 R12</xm:sqref>
        </x14:dataValidation>
        <x14:dataValidation type="list" allowBlank="1" showInputMessage="1" showErrorMessage="1" xr:uid="{00000000-0002-0000-0200-000002000000}">
          <x14:formula1>
            <xm:f>'Tabla Valoración controles'!$D$7:$D$8</xm:f>
          </x14:formula1>
          <xm:sqref>S14:S72 S12</xm:sqref>
        </x14:dataValidation>
        <x14:dataValidation type="list" allowBlank="1" showInputMessage="1" showErrorMessage="1" xr:uid="{00000000-0002-0000-0200-000003000000}">
          <x14:formula1>
            <xm:f>'Tabla Valoración controles'!$D$9:$D$10</xm:f>
          </x14:formula1>
          <xm:sqref>U14:U72 U12</xm:sqref>
        </x14:dataValidation>
        <x14:dataValidation type="list" allowBlank="1" showInputMessage="1" showErrorMessage="1" xr:uid="{00000000-0002-0000-0200-000004000000}">
          <x14:formula1>
            <xm:f>'Tabla Valoración controles'!$D$11:$D$12</xm:f>
          </x14:formula1>
          <xm:sqref>V14:V72 V12</xm:sqref>
        </x14:dataValidation>
        <x14:dataValidation type="list" allowBlank="1" showInputMessage="1" showErrorMessage="1" xr:uid="{00000000-0002-0000-0200-000005000000}">
          <x14:formula1>
            <xm:f>'Tabla Valoración controles'!$D$13:$D$14</xm:f>
          </x14:formula1>
          <xm:sqref>W14:W72 W12</xm:sqref>
        </x14:dataValidation>
        <x14:dataValidation type="list" allowBlank="1" showInputMessage="1" showErrorMessage="1" xr:uid="{00000000-0002-0000-0200-000006000000}">
          <x14:formula1>
            <xm:f>'Opciones Tratamiento'!$B$2:$B$5</xm:f>
          </x14:formula1>
          <xm:sqref>AD14:AD72 AD12</xm:sqref>
        </x14:dataValidation>
        <x14:dataValidation type="custom" allowBlank="1" showInputMessage="1" showErrorMessage="1" error="Recuerde que las acciones se generan bajo la medida de mitigar el riesgo" xr:uid="{00000000-0002-0000-0200-000007000000}">
          <x14:formula1>
            <xm:f>IF(OR(AD13='Opciones Tratamiento'!$B$2,AD13='Opciones Tratamiento'!$B$3,AD13='Opciones Tratamiento'!$B$4),ISBLANK(AD13),ISTEXT(AD13))</xm:f>
          </x14:formula1>
          <xm:sqref>AE14:AE18 AE21:AE24 AE27:AE30 AE32:AE36 AE39:AE42 AE45:AE48 AE50:AE54 AE57:AE60 AE62:AE66 AE68:AE72</xm:sqref>
        </x14:dataValidation>
        <x14:dataValidation type="custom" allowBlank="1" showInputMessage="1" showErrorMessage="1" error="Recuerde que las acciones se generan bajo la medida de mitigar el riesgo" xr:uid="{00000000-0002-0000-0200-000008000000}">
          <x14:formula1>
            <xm:f>IF(OR(AD13='Opciones Tratamiento'!$B$2,AD13='Opciones Tratamiento'!$B$3,AD13='Opciones Tratamiento'!$B$4),ISBLANK(AD13),ISTEXT(AD13))</xm:f>
          </x14:formula1>
          <xm:sqref>AF14:AF18 AF21:AF24 AF27:AF30 AF32:AF36 AF39:AF42 AF45:AF48 AF50:AF54 AF57:AF60 AF62:AF66 AF68:AF72</xm:sqref>
        </x14:dataValidation>
        <x14:dataValidation type="custom" allowBlank="1" showInputMessage="1" showErrorMessage="1" error="Recuerde que las acciones se generan bajo la medida de mitigar el riesgo" xr:uid="{00000000-0002-0000-0200-000009000000}">
          <x14:formula1>
            <xm:f>IF(OR(AD13='Opciones Tratamiento'!$B$2,AD13='Opciones Tratamiento'!$B$3,AD13='Opciones Tratamiento'!$B$4),ISBLANK(AD13),ISTEXT(AD13))</xm:f>
          </x14:formula1>
          <xm:sqref>AG14:AH18 AG21:AH24 AG27:AH30 AG32:AH36 AG39:AH42 AG45:AH48 AG50:AH54 AG57:AH60 AG62:AH66 AG68:AH72</xm:sqref>
        </x14:dataValidation>
        <x14:dataValidation type="custom" allowBlank="1" showInputMessage="1" showErrorMessage="1" error="Recuerde que las acciones se generan bajo la medida de mitigar el riesgo" xr:uid="{00000000-0002-0000-0200-00000A000000}">
          <x14:formula1>
            <xm:f>IF(OR(AD12='Opciones Tratamiento'!$B$2,AD12='Opciones Tratamiento'!$B$3,AD12='Opciones Tratamiento'!$B$4),ISBLANK(AD12),ISTEXT(AD12))</xm:f>
          </x14:formula1>
          <xm:sqref>AI13:AI72</xm:sqref>
        </x14:dataValidation>
        <x14:dataValidation type="custom" allowBlank="1" showInputMessage="1" showErrorMessage="1" error="Recuerde que las acciones se generan bajo la medida de mitigar el riesgo" xr:uid="{00000000-0002-0000-0200-00000B000000}">
          <x14:formula1>
            <xm:f>IF(OR(AD12='Opciones Tratamiento'!$B$2,AD12='Opciones Tratamiento'!$B$3,AD12='Opciones Tratamiento'!$B$4),ISBLANK(AD12),ISTEXT(AD12))</xm:f>
          </x14:formula1>
          <xm:sqref>AJ13:AJ72</xm:sqref>
        </x14:dataValidation>
        <x14:dataValidation type="list" allowBlank="1" showInputMessage="1" showErrorMessage="1" xr:uid="{00000000-0002-0000-0200-00000C000000}">
          <x14:formula1>
            <xm:f>'Tabla Impacto'!$F$210:$F$221</xm:f>
          </x14:formula1>
          <xm:sqref>J12 J19:J72</xm:sqref>
        </x14:dataValidation>
        <x14:dataValidation type="list" allowBlank="1" showInputMessage="1" showErrorMessage="1" xr:uid="{00000000-0002-0000-0200-00000D000000}">
          <x14:formula1>
            <xm:f>'Opciones Tratamiento'!$B$13:$B$19</xm:f>
          </x14:formula1>
          <xm:sqref>F12 F19:F72</xm:sqref>
        </x14:dataValidation>
        <x14:dataValidation type="list" allowBlank="1" showInputMessage="1" showErrorMessage="1" xr:uid="{00000000-0002-0000-0200-00000E000000}">
          <x14:formula1>
            <xm:f>'Opciones Tratamiento'!$E$2:$E$4</xm:f>
          </x14:formula1>
          <xm:sqref>B12 B19:B72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c r="A2" s="83"/>
      <c r="B2" s="536" t="s">
        <v>241</v>
      </c>
      <c r="C2" s="536"/>
      <c r="D2" s="536"/>
      <c r="E2" s="536"/>
      <c r="F2" s="536"/>
      <c r="G2" s="536"/>
      <c r="H2" s="536"/>
      <c r="I2" s="536"/>
      <c r="J2" s="504" t="s">
        <v>23</v>
      </c>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c r="AJ2" s="504"/>
      <c r="AK2" s="504"/>
      <c r="AL2" s="504"/>
      <c r="AM2" s="50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c r="A3" s="83"/>
      <c r="B3" s="536"/>
      <c r="C3" s="536"/>
      <c r="D3" s="536"/>
      <c r="E3" s="536"/>
      <c r="F3" s="536"/>
      <c r="G3" s="536"/>
      <c r="H3" s="536"/>
      <c r="I3" s="536"/>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4"/>
      <c r="AM3" s="50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c r="A4" s="83"/>
      <c r="B4" s="536"/>
      <c r="C4" s="536"/>
      <c r="D4" s="536"/>
      <c r="E4" s="536"/>
      <c r="F4" s="536"/>
      <c r="G4" s="536"/>
      <c r="H4" s="536"/>
      <c r="I4" s="536"/>
      <c r="J4" s="504"/>
      <c r="K4" s="504"/>
      <c r="L4" s="504"/>
      <c r="M4" s="504"/>
      <c r="N4" s="504"/>
      <c r="O4" s="504"/>
      <c r="P4" s="504"/>
      <c r="Q4" s="504"/>
      <c r="R4" s="504"/>
      <c r="S4" s="504"/>
      <c r="T4" s="504"/>
      <c r="U4" s="504"/>
      <c r="V4" s="504"/>
      <c r="W4" s="504"/>
      <c r="X4" s="504"/>
      <c r="Y4" s="504"/>
      <c r="Z4" s="504"/>
      <c r="AA4" s="504"/>
      <c r="AB4" s="504"/>
      <c r="AC4" s="504"/>
      <c r="AD4" s="504"/>
      <c r="AE4" s="504"/>
      <c r="AF4" s="504"/>
      <c r="AG4" s="504"/>
      <c r="AH4" s="504"/>
      <c r="AI4" s="504"/>
      <c r="AJ4" s="504"/>
      <c r="AK4" s="504"/>
      <c r="AL4" s="504"/>
      <c r="AM4" s="50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c r="A6" s="83"/>
      <c r="B6" s="451" t="s">
        <v>242</v>
      </c>
      <c r="C6" s="451"/>
      <c r="D6" s="452"/>
      <c r="E6" s="489" t="s">
        <v>243</v>
      </c>
      <c r="F6" s="490"/>
      <c r="G6" s="490"/>
      <c r="H6" s="490"/>
      <c r="I6" s="491"/>
      <c r="J6" s="500" t="str">
        <f>IF(AND('Mapa de Riesgos'!$H$12="Muy Alta",'Mapa de Riesgos'!$L$12="Leve"),CONCATENATE("R",'Mapa de Riesgos'!$A$12),"")</f>
        <v/>
      </c>
      <c r="K6" s="501"/>
      <c r="L6" s="501" t="str">
        <f>IF(AND('Mapa de Riesgos'!$H$19="Muy Alta",'Mapa de Riesgos'!$L$19="Leve"),CONCATENATE("R",'Mapa de Riesgos'!$A$19),"")</f>
        <v/>
      </c>
      <c r="M6" s="501"/>
      <c r="N6" s="501" t="str">
        <f>IF(AND('Mapa de Riesgos'!$H$25="Muy Alta",'Mapa de Riesgos'!$L$25="Leve"),CONCATENATE("R",'Mapa de Riesgos'!$A$25),"")</f>
        <v/>
      </c>
      <c r="O6" s="503"/>
      <c r="P6" s="500" t="str">
        <f>IF(AND('Mapa de Riesgos'!$H$12="Muy Alta",'Mapa de Riesgos'!$L$12="Menor"),CONCATENATE("R",'Mapa de Riesgos'!$A$12),"")</f>
        <v/>
      </c>
      <c r="Q6" s="501"/>
      <c r="R6" s="501" t="str">
        <f>IF(AND('Mapa de Riesgos'!$H$19="Muy Alta",'Mapa de Riesgos'!$L$19="Menor"),CONCATENATE("R",'Mapa de Riesgos'!$A$19),"")</f>
        <v/>
      </c>
      <c r="S6" s="501"/>
      <c r="T6" s="501" t="str">
        <f>IF(AND('Mapa de Riesgos'!$H$25="Muy Alta",'Mapa de Riesgos'!$L$25="Menor"),CONCATENATE("R",'Mapa de Riesgos'!$A$25),"")</f>
        <v/>
      </c>
      <c r="U6" s="503"/>
      <c r="V6" s="500" t="str">
        <f>IF(AND('Mapa de Riesgos'!$H$12="Muy Alta",'Mapa de Riesgos'!$L$12="Moderado"),CONCATENATE("R",'Mapa de Riesgos'!$A$12),"")</f>
        <v/>
      </c>
      <c r="W6" s="501"/>
      <c r="X6" s="501" t="str">
        <f>IF(AND('Mapa de Riesgos'!$H$19="Muy Alta",'Mapa de Riesgos'!$L$19="Moderado"),CONCATENATE("R",'Mapa de Riesgos'!$A$19),"")</f>
        <v/>
      </c>
      <c r="Y6" s="501"/>
      <c r="Z6" s="501" t="str">
        <f>IF(AND('Mapa de Riesgos'!$H$25="Muy Alta",'Mapa de Riesgos'!$L$25="Moderado"),CONCATENATE("R",'Mapa de Riesgos'!$A$25),"")</f>
        <v/>
      </c>
      <c r="AA6" s="503"/>
      <c r="AB6" s="500" t="str">
        <f>IF(AND('Mapa de Riesgos'!$H$12="Muy Alta",'Mapa de Riesgos'!$L$12="Mayor"),CONCATENATE("R",'Mapa de Riesgos'!$A$12),"")</f>
        <v/>
      </c>
      <c r="AC6" s="501"/>
      <c r="AD6" s="501" t="str">
        <f>IF(AND('Mapa de Riesgos'!$H$19="Muy Alta",'Mapa de Riesgos'!$L$19="Mayor"),CONCATENATE("R",'Mapa de Riesgos'!$A$19),"")</f>
        <v/>
      </c>
      <c r="AE6" s="501"/>
      <c r="AF6" s="501" t="str">
        <f>IF(AND('Mapa de Riesgos'!$H$25="Muy Alta",'Mapa de Riesgos'!$L$25="Mayor"),CONCATENATE("R",'Mapa de Riesgos'!$A$25),"")</f>
        <v/>
      </c>
      <c r="AG6" s="503"/>
      <c r="AH6" s="515" t="str">
        <f>IF(AND('Mapa de Riesgos'!$H$12="Muy Alta",'Mapa de Riesgos'!$L$12="Catastrófico"),CONCATENATE("R",'Mapa de Riesgos'!$A$12),"")</f>
        <v/>
      </c>
      <c r="AI6" s="516"/>
      <c r="AJ6" s="516" t="str">
        <f>IF(AND('Mapa de Riesgos'!$H$19="Muy Alta",'Mapa de Riesgos'!$L$19="Catastrófico"),CONCATENATE("R",'Mapa de Riesgos'!$A$19),"")</f>
        <v/>
      </c>
      <c r="AK6" s="516"/>
      <c r="AL6" s="516" t="str">
        <f>IF(AND('Mapa de Riesgos'!$H$25="Muy Alta",'Mapa de Riesgos'!$L$25="Catastrófico"),CONCATENATE("R",'Mapa de Riesgos'!$A$25),"")</f>
        <v/>
      </c>
      <c r="AM6" s="517"/>
      <c r="AO6" s="453" t="s">
        <v>244</v>
      </c>
      <c r="AP6" s="454"/>
      <c r="AQ6" s="454"/>
      <c r="AR6" s="454"/>
      <c r="AS6" s="454"/>
      <c r="AT6" s="45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c r="A7" s="83"/>
      <c r="B7" s="451"/>
      <c r="C7" s="451"/>
      <c r="D7" s="452"/>
      <c r="E7" s="492"/>
      <c r="F7" s="493"/>
      <c r="G7" s="493"/>
      <c r="H7" s="493"/>
      <c r="I7" s="494"/>
      <c r="J7" s="502"/>
      <c r="K7" s="498"/>
      <c r="L7" s="498"/>
      <c r="M7" s="498"/>
      <c r="N7" s="498"/>
      <c r="O7" s="499"/>
      <c r="P7" s="502"/>
      <c r="Q7" s="498"/>
      <c r="R7" s="498"/>
      <c r="S7" s="498"/>
      <c r="T7" s="498"/>
      <c r="U7" s="499"/>
      <c r="V7" s="502"/>
      <c r="W7" s="498"/>
      <c r="X7" s="498"/>
      <c r="Y7" s="498"/>
      <c r="Z7" s="498"/>
      <c r="AA7" s="499"/>
      <c r="AB7" s="502"/>
      <c r="AC7" s="498"/>
      <c r="AD7" s="498"/>
      <c r="AE7" s="498"/>
      <c r="AF7" s="498"/>
      <c r="AG7" s="499"/>
      <c r="AH7" s="509"/>
      <c r="AI7" s="510"/>
      <c r="AJ7" s="510"/>
      <c r="AK7" s="510"/>
      <c r="AL7" s="510"/>
      <c r="AM7" s="511"/>
      <c r="AN7" s="83"/>
      <c r="AO7" s="456"/>
      <c r="AP7" s="457"/>
      <c r="AQ7" s="457"/>
      <c r="AR7" s="457"/>
      <c r="AS7" s="457"/>
      <c r="AT7" s="45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c r="A8" s="83"/>
      <c r="B8" s="451"/>
      <c r="C8" s="451"/>
      <c r="D8" s="452"/>
      <c r="E8" s="492"/>
      <c r="F8" s="493"/>
      <c r="G8" s="493"/>
      <c r="H8" s="493"/>
      <c r="I8" s="494"/>
      <c r="J8" s="502" t="str">
        <f>IF(AND('Mapa de Riesgos'!$H$31="Muy Alta",'Mapa de Riesgos'!$L$31="Leve"),CONCATENATE("R",'Mapa de Riesgos'!$A$31),"")</f>
        <v/>
      </c>
      <c r="K8" s="498"/>
      <c r="L8" s="498" t="str">
        <f>IF(AND('Mapa de Riesgos'!$H$37="Muy Alta",'Mapa de Riesgos'!$L$37="Leve"),CONCATENATE("R",'Mapa de Riesgos'!$A$37),"")</f>
        <v/>
      </c>
      <c r="M8" s="498"/>
      <c r="N8" s="498" t="str">
        <f>IF(AND('Mapa de Riesgos'!$H$43="Muy Alta",'Mapa de Riesgos'!$L$43="Leve"),CONCATENATE("R",'Mapa de Riesgos'!$A$43),"")</f>
        <v/>
      </c>
      <c r="O8" s="499"/>
      <c r="P8" s="502" t="str">
        <f>IF(AND('Mapa de Riesgos'!$H$31="Muy Alta",'Mapa de Riesgos'!$L$31="Menor"),CONCATENATE("R",'Mapa de Riesgos'!$A$31),"")</f>
        <v/>
      </c>
      <c r="Q8" s="498"/>
      <c r="R8" s="498" t="str">
        <f>IF(AND('Mapa de Riesgos'!$H$37="Muy Alta",'Mapa de Riesgos'!$L$37="Menor"),CONCATENATE("R",'Mapa de Riesgos'!$A$37),"")</f>
        <v/>
      </c>
      <c r="S8" s="498"/>
      <c r="T8" s="498" t="str">
        <f>IF(AND('Mapa de Riesgos'!$H$43="Muy Alta",'Mapa de Riesgos'!$L$43="Menor"),CONCATENATE("R",'Mapa de Riesgos'!$A$43),"")</f>
        <v/>
      </c>
      <c r="U8" s="499"/>
      <c r="V8" s="502" t="str">
        <f>IF(AND('Mapa de Riesgos'!$H$31="Muy Alta",'Mapa de Riesgos'!$L$31="Moderado"),CONCATENATE("R",'Mapa de Riesgos'!$A$31),"")</f>
        <v/>
      </c>
      <c r="W8" s="498"/>
      <c r="X8" s="498" t="str">
        <f>IF(AND('Mapa de Riesgos'!$H$37="Muy Alta",'Mapa de Riesgos'!$L$37="Moderado"),CONCATENATE("R",'Mapa de Riesgos'!$A$37),"")</f>
        <v/>
      </c>
      <c r="Y8" s="498"/>
      <c r="Z8" s="498" t="str">
        <f>IF(AND('Mapa de Riesgos'!$H$43="Muy Alta",'Mapa de Riesgos'!$L$43="Moderado"),CONCATENATE("R",'Mapa de Riesgos'!$A$43),"")</f>
        <v/>
      </c>
      <c r="AA8" s="499"/>
      <c r="AB8" s="502" t="str">
        <f>IF(AND('Mapa de Riesgos'!$H$31="Muy Alta",'Mapa de Riesgos'!$L$31="Mayor"),CONCATENATE("R",'Mapa de Riesgos'!$A$31),"")</f>
        <v/>
      </c>
      <c r="AC8" s="498"/>
      <c r="AD8" s="498" t="str">
        <f>IF(AND('Mapa de Riesgos'!$H$37="Muy Alta",'Mapa de Riesgos'!$L$37="Mayor"),CONCATENATE("R",'Mapa de Riesgos'!$A$37),"")</f>
        <v/>
      </c>
      <c r="AE8" s="498"/>
      <c r="AF8" s="498" t="str">
        <f>IF(AND('Mapa de Riesgos'!$H$43="Muy Alta",'Mapa de Riesgos'!$L$43="Mayor"),CONCATENATE("R",'Mapa de Riesgos'!$A$43),"")</f>
        <v/>
      </c>
      <c r="AG8" s="499"/>
      <c r="AH8" s="509" t="str">
        <f>IF(AND('Mapa de Riesgos'!$H$31="Muy Alta",'Mapa de Riesgos'!$L$31="Catastrófico"),CONCATENATE("R",'Mapa de Riesgos'!$A$31),"")</f>
        <v/>
      </c>
      <c r="AI8" s="510"/>
      <c r="AJ8" s="510" t="str">
        <f>IF(AND('Mapa de Riesgos'!$H$37="Muy Alta",'Mapa de Riesgos'!$L$37="Catastrófico"),CONCATENATE("R",'Mapa de Riesgos'!$A$37),"")</f>
        <v/>
      </c>
      <c r="AK8" s="510"/>
      <c r="AL8" s="510" t="str">
        <f>IF(AND('Mapa de Riesgos'!$H$43="Muy Alta",'Mapa de Riesgos'!$L$43="Catastrófico"),CONCATENATE("R",'Mapa de Riesgos'!$A$43),"")</f>
        <v/>
      </c>
      <c r="AM8" s="511"/>
      <c r="AN8" s="83"/>
      <c r="AO8" s="456"/>
      <c r="AP8" s="457"/>
      <c r="AQ8" s="457"/>
      <c r="AR8" s="457"/>
      <c r="AS8" s="457"/>
      <c r="AT8" s="45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c r="A9" s="83"/>
      <c r="B9" s="451"/>
      <c r="C9" s="451"/>
      <c r="D9" s="452"/>
      <c r="E9" s="492"/>
      <c r="F9" s="493"/>
      <c r="G9" s="493"/>
      <c r="H9" s="493"/>
      <c r="I9" s="494"/>
      <c r="J9" s="502"/>
      <c r="K9" s="498"/>
      <c r="L9" s="498"/>
      <c r="M9" s="498"/>
      <c r="N9" s="498"/>
      <c r="O9" s="499"/>
      <c r="P9" s="502"/>
      <c r="Q9" s="498"/>
      <c r="R9" s="498"/>
      <c r="S9" s="498"/>
      <c r="T9" s="498"/>
      <c r="U9" s="499"/>
      <c r="V9" s="502"/>
      <c r="W9" s="498"/>
      <c r="X9" s="498"/>
      <c r="Y9" s="498"/>
      <c r="Z9" s="498"/>
      <c r="AA9" s="499"/>
      <c r="AB9" s="502"/>
      <c r="AC9" s="498"/>
      <c r="AD9" s="498"/>
      <c r="AE9" s="498"/>
      <c r="AF9" s="498"/>
      <c r="AG9" s="499"/>
      <c r="AH9" s="509"/>
      <c r="AI9" s="510"/>
      <c r="AJ9" s="510"/>
      <c r="AK9" s="510"/>
      <c r="AL9" s="510"/>
      <c r="AM9" s="511"/>
      <c r="AN9" s="83"/>
      <c r="AO9" s="456"/>
      <c r="AP9" s="457"/>
      <c r="AQ9" s="457"/>
      <c r="AR9" s="457"/>
      <c r="AS9" s="457"/>
      <c r="AT9" s="45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c r="A10" s="83"/>
      <c r="B10" s="451"/>
      <c r="C10" s="451"/>
      <c r="D10" s="452"/>
      <c r="E10" s="492"/>
      <c r="F10" s="493"/>
      <c r="G10" s="493"/>
      <c r="H10" s="493"/>
      <c r="I10" s="494"/>
      <c r="J10" s="502" t="str">
        <f>IF(AND('Mapa de Riesgos'!$H$49="Muy Alta",'Mapa de Riesgos'!$L$49="Leve"),CONCATENATE("R",'Mapa de Riesgos'!$A$49),"")</f>
        <v/>
      </c>
      <c r="K10" s="498"/>
      <c r="L10" s="498" t="str">
        <f>IF(AND('Mapa de Riesgos'!$H$55="Muy Alta",'Mapa de Riesgos'!$L$55="Leve"),CONCATENATE("R",'Mapa de Riesgos'!$A$55),"")</f>
        <v/>
      </c>
      <c r="M10" s="498"/>
      <c r="N10" s="498" t="str">
        <f>IF(AND('Mapa de Riesgos'!$H$61="Muy Alta",'Mapa de Riesgos'!$L$61="Leve"),CONCATENATE("R",'Mapa de Riesgos'!$A$61),"")</f>
        <v/>
      </c>
      <c r="O10" s="499"/>
      <c r="P10" s="502" t="str">
        <f>IF(AND('Mapa de Riesgos'!$H$49="Muy Alta",'Mapa de Riesgos'!$L$49="Menor"),CONCATENATE("R",'Mapa de Riesgos'!$A$49),"")</f>
        <v/>
      </c>
      <c r="Q10" s="498"/>
      <c r="R10" s="498" t="str">
        <f>IF(AND('Mapa de Riesgos'!$H$55="Muy Alta",'Mapa de Riesgos'!$L$55="Menor"),CONCATENATE("R",'Mapa de Riesgos'!$A$55),"")</f>
        <v/>
      </c>
      <c r="S10" s="498"/>
      <c r="T10" s="498" t="str">
        <f>IF(AND('Mapa de Riesgos'!$H$61="Muy Alta",'Mapa de Riesgos'!$L$61="Menor"),CONCATENATE("R",'Mapa de Riesgos'!$A$61),"")</f>
        <v/>
      </c>
      <c r="U10" s="499"/>
      <c r="V10" s="502" t="str">
        <f>IF(AND('Mapa de Riesgos'!$H$49="Muy Alta",'Mapa de Riesgos'!$L$49="Moderado"),CONCATENATE("R",'Mapa de Riesgos'!$A$49),"")</f>
        <v/>
      </c>
      <c r="W10" s="498"/>
      <c r="X10" s="498" t="str">
        <f>IF(AND('Mapa de Riesgos'!$H$55="Muy Alta",'Mapa de Riesgos'!$L$55="Moderado"),CONCATENATE("R",'Mapa de Riesgos'!$A$55),"")</f>
        <v/>
      </c>
      <c r="Y10" s="498"/>
      <c r="Z10" s="498" t="str">
        <f>IF(AND('Mapa de Riesgos'!$H$61="Muy Alta",'Mapa de Riesgos'!$L$61="Moderado"),CONCATENATE("R",'Mapa de Riesgos'!$A$61),"")</f>
        <v/>
      </c>
      <c r="AA10" s="499"/>
      <c r="AB10" s="502" t="str">
        <f>IF(AND('Mapa de Riesgos'!$H$49="Muy Alta",'Mapa de Riesgos'!$L$49="Mayor"),CONCATENATE("R",'Mapa de Riesgos'!$A$49),"")</f>
        <v/>
      </c>
      <c r="AC10" s="498"/>
      <c r="AD10" s="498" t="str">
        <f>IF(AND('Mapa de Riesgos'!$H$55="Muy Alta",'Mapa de Riesgos'!$L$55="Mayor"),CONCATENATE("R",'Mapa de Riesgos'!$A$55),"")</f>
        <v/>
      </c>
      <c r="AE10" s="498"/>
      <c r="AF10" s="498" t="str">
        <f>IF(AND('Mapa de Riesgos'!$H$61="Muy Alta",'Mapa de Riesgos'!$L$61="Mayor"),CONCATENATE("R",'Mapa de Riesgos'!$A$61),"")</f>
        <v/>
      </c>
      <c r="AG10" s="499"/>
      <c r="AH10" s="509" t="str">
        <f>IF(AND('Mapa de Riesgos'!$H$49="Muy Alta",'Mapa de Riesgos'!$L$49="Catastrófico"),CONCATENATE("R",'Mapa de Riesgos'!$A$49),"")</f>
        <v/>
      </c>
      <c r="AI10" s="510"/>
      <c r="AJ10" s="510" t="str">
        <f>IF(AND('Mapa de Riesgos'!$H$55="Muy Alta",'Mapa de Riesgos'!$L$55="Catastrófico"),CONCATENATE("R",'Mapa de Riesgos'!$A$55),"")</f>
        <v/>
      </c>
      <c r="AK10" s="510"/>
      <c r="AL10" s="510" t="str">
        <f>IF(AND('Mapa de Riesgos'!$H$61="Muy Alta",'Mapa de Riesgos'!$L$61="Catastrófico"),CONCATENATE("R",'Mapa de Riesgos'!$A$61),"")</f>
        <v/>
      </c>
      <c r="AM10" s="511"/>
      <c r="AN10" s="83"/>
      <c r="AO10" s="456"/>
      <c r="AP10" s="457"/>
      <c r="AQ10" s="457"/>
      <c r="AR10" s="457"/>
      <c r="AS10" s="457"/>
      <c r="AT10" s="45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c r="A11" s="83"/>
      <c r="B11" s="451"/>
      <c r="C11" s="451"/>
      <c r="D11" s="452"/>
      <c r="E11" s="492"/>
      <c r="F11" s="493"/>
      <c r="G11" s="493"/>
      <c r="H11" s="493"/>
      <c r="I11" s="494"/>
      <c r="J11" s="502"/>
      <c r="K11" s="498"/>
      <c r="L11" s="498"/>
      <c r="M11" s="498"/>
      <c r="N11" s="498"/>
      <c r="O11" s="499"/>
      <c r="P11" s="502"/>
      <c r="Q11" s="498"/>
      <c r="R11" s="498"/>
      <c r="S11" s="498"/>
      <c r="T11" s="498"/>
      <c r="U11" s="499"/>
      <c r="V11" s="502"/>
      <c r="W11" s="498"/>
      <c r="X11" s="498"/>
      <c r="Y11" s="498"/>
      <c r="Z11" s="498"/>
      <c r="AA11" s="499"/>
      <c r="AB11" s="502"/>
      <c r="AC11" s="498"/>
      <c r="AD11" s="498"/>
      <c r="AE11" s="498"/>
      <c r="AF11" s="498"/>
      <c r="AG11" s="499"/>
      <c r="AH11" s="509"/>
      <c r="AI11" s="510"/>
      <c r="AJ11" s="510"/>
      <c r="AK11" s="510"/>
      <c r="AL11" s="510"/>
      <c r="AM11" s="511"/>
      <c r="AN11" s="83"/>
      <c r="AO11" s="456"/>
      <c r="AP11" s="457"/>
      <c r="AQ11" s="457"/>
      <c r="AR11" s="457"/>
      <c r="AS11" s="457"/>
      <c r="AT11" s="45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c r="A12" s="83"/>
      <c r="B12" s="451"/>
      <c r="C12" s="451"/>
      <c r="D12" s="452"/>
      <c r="E12" s="492"/>
      <c r="F12" s="493"/>
      <c r="G12" s="493"/>
      <c r="H12" s="493"/>
      <c r="I12" s="494"/>
      <c r="J12" s="502" t="str">
        <f>IF(AND('Mapa de Riesgos'!$H$67="Muy Alta",'Mapa de Riesgos'!$L$67="Leve"),CONCATENATE("R",'Mapa de Riesgos'!$A$67),"")</f>
        <v/>
      </c>
      <c r="K12" s="498"/>
      <c r="L12" s="498" t="str">
        <f>IF(AND('Mapa de Riesgos'!$H$73="Muy Alta",'Mapa de Riesgos'!$L$73="Leve"),CONCATENATE("R",'Mapa de Riesgos'!$A$73),"")</f>
        <v/>
      </c>
      <c r="M12" s="498"/>
      <c r="N12" s="498" t="str">
        <f>IF(AND('Mapa de Riesgos'!$H$79="Muy Alta",'Mapa de Riesgos'!$L$79="Leve"),CONCATENATE("R",'Mapa de Riesgos'!$A$79),"")</f>
        <v/>
      </c>
      <c r="O12" s="499"/>
      <c r="P12" s="502" t="str">
        <f>IF(AND('Mapa de Riesgos'!$H$67="Muy Alta",'Mapa de Riesgos'!$L$67="Menor"),CONCATENATE("R",'Mapa de Riesgos'!$A$67),"")</f>
        <v/>
      </c>
      <c r="Q12" s="498"/>
      <c r="R12" s="498" t="str">
        <f>IF(AND('Mapa de Riesgos'!$H$73="Muy Alta",'Mapa de Riesgos'!$L$73="Menor"),CONCATENATE("R",'Mapa de Riesgos'!$A$73),"")</f>
        <v/>
      </c>
      <c r="S12" s="498"/>
      <c r="T12" s="498" t="str">
        <f>IF(AND('Mapa de Riesgos'!$H$79="Muy Alta",'Mapa de Riesgos'!$L$79="Menor"),CONCATENATE("R",'Mapa de Riesgos'!$A$79),"")</f>
        <v/>
      </c>
      <c r="U12" s="499"/>
      <c r="V12" s="502" t="str">
        <f>IF(AND('Mapa de Riesgos'!$H$67="Muy Alta",'Mapa de Riesgos'!$L$67="Moderado"),CONCATENATE("R",'Mapa de Riesgos'!$A$67),"")</f>
        <v/>
      </c>
      <c r="W12" s="498"/>
      <c r="X12" s="498" t="str">
        <f>IF(AND('Mapa de Riesgos'!$H$73="Muy Alta",'Mapa de Riesgos'!$L$73="Moderado"),CONCATENATE("R",'Mapa de Riesgos'!$A$73),"")</f>
        <v/>
      </c>
      <c r="Y12" s="498"/>
      <c r="Z12" s="498" t="str">
        <f>IF(AND('Mapa de Riesgos'!$H$79="Muy Alta",'Mapa de Riesgos'!$L$79="Moderado"),CONCATENATE("R",'Mapa de Riesgos'!$A$79),"")</f>
        <v/>
      </c>
      <c r="AA12" s="499"/>
      <c r="AB12" s="502" t="str">
        <f>IF(AND('Mapa de Riesgos'!$H$67="Muy Alta",'Mapa de Riesgos'!$L$67="Mayor"),CONCATENATE("R",'Mapa de Riesgos'!$A$67),"")</f>
        <v/>
      </c>
      <c r="AC12" s="498"/>
      <c r="AD12" s="498" t="str">
        <f>IF(AND('Mapa de Riesgos'!$H$73="Muy Alta",'Mapa de Riesgos'!$L$73="Mayor"),CONCATENATE("R",'Mapa de Riesgos'!$A$73),"")</f>
        <v/>
      </c>
      <c r="AE12" s="498"/>
      <c r="AF12" s="498" t="str">
        <f>IF(AND('Mapa de Riesgos'!$H$79="Muy Alta",'Mapa de Riesgos'!$L$79="Mayor"),CONCATENATE("R",'Mapa de Riesgos'!$A$79),"")</f>
        <v/>
      </c>
      <c r="AG12" s="499"/>
      <c r="AH12" s="509" t="str">
        <f>IF(AND('Mapa de Riesgos'!$H$67="Muy Alta",'Mapa de Riesgos'!$L$67="Catastrófico"),CONCATENATE("R",'Mapa de Riesgos'!$A$67),"")</f>
        <v/>
      </c>
      <c r="AI12" s="510"/>
      <c r="AJ12" s="510" t="str">
        <f>IF(AND('Mapa de Riesgos'!$H$73="Muy Alta",'Mapa de Riesgos'!$L$73="Catastrófico"),CONCATENATE("R",'Mapa de Riesgos'!$A$73),"")</f>
        <v/>
      </c>
      <c r="AK12" s="510"/>
      <c r="AL12" s="510" t="str">
        <f>IF(AND('Mapa de Riesgos'!$H$79="Muy Alta",'Mapa de Riesgos'!$L$79="Catastrófico"),CONCATENATE("R",'Mapa de Riesgos'!$A$79),"")</f>
        <v/>
      </c>
      <c r="AM12" s="511"/>
      <c r="AN12" s="83"/>
      <c r="AO12" s="456"/>
      <c r="AP12" s="457"/>
      <c r="AQ12" s="457"/>
      <c r="AR12" s="457"/>
      <c r="AS12" s="457"/>
      <c r="AT12" s="45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c r="A13" s="83"/>
      <c r="B13" s="451"/>
      <c r="C13" s="451"/>
      <c r="D13" s="452"/>
      <c r="E13" s="495"/>
      <c r="F13" s="496"/>
      <c r="G13" s="496"/>
      <c r="H13" s="496"/>
      <c r="I13" s="497"/>
      <c r="J13" s="502"/>
      <c r="K13" s="498"/>
      <c r="L13" s="498"/>
      <c r="M13" s="498"/>
      <c r="N13" s="498"/>
      <c r="O13" s="499"/>
      <c r="P13" s="502"/>
      <c r="Q13" s="498"/>
      <c r="R13" s="498"/>
      <c r="S13" s="498"/>
      <c r="T13" s="498"/>
      <c r="U13" s="499"/>
      <c r="V13" s="502"/>
      <c r="W13" s="498"/>
      <c r="X13" s="498"/>
      <c r="Y13" s="498"/>
      <c r="Z13" s="498"/>
      <c r="AA13" s="499"/>
      <c r="AB13" s="502"/>
      <c r="AC13" s="498"/>
      <c r="AD13" s="498"/>
      <c r="AE13" s="498"/>
      <c r="AF13" s="498"/>
      <c r="AG13" s="499"/>
      <c r="AH13" s="512"/>
      <c r="AI13" s="513"/>
      <c r="AJ13" s="513"/>
      <c r="AK13" s="513"/>
      <c r="AL13" s="513"/>
      <c r="AM13" s="514"/>
      <c r="AN13" s="83"/>
      <c r="AO13" s="459"/>
      <c r="AP13" s="460"/>
      <c r="AQ13" s="460"/>
      <c r="AR13" s="460"/>
      <c r="AS13" s="460"/>
      <c r="AT13" s="461"/>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c r="A14" s="83"/>
      <c r="B14" s="451"/>
      <c r="C14" s="451"/>
      <c r="D14" s="452"/>
      <c r="E14" s="489" t="s">
        <v>245</v>
      </c>
      <c r="F14" s="490"/>
      <c r="G14" s="490"/>
      <c r="H14" s="490"/>
      <c r="I14" s="490"/>
      <c r="J14" s="524" t="str">
        <f>IF(AND('Mapa de Riesgos'!$H$12="Alta",'Mapa de Riesgos'!$L$12="Leve"),CONCATENATE("R",'Mapa de Riesgos'!$A$12),"")</f>
        <v/>
      </c>
      <c r="K14" s="525"/>
      <c r="L14" s="525" t="str">
        <f>IF(AND('Mapa de Riesgos'!$H$19="Alta",'Mapa de Riesgos'!$L$19="Leve"),CONCATENATE("R",'Mapa de Riesgos'!$A$19),"")</f>
        <v/>
      </c>
      <c r="M14" s="525"/>
      <c r="N14" s="525" t="str">
        <f>IF(AND('Mapa de Riesgos'!$H$25="Alta",'Mapa de Riesgos'!$L$25="Leve"),CONCATENATE("R",'Mapa de Riesgos'!$A$25),"")</f>
        <v/>
      </c>
      <c r="O14" s="526"/>
      <c r="P14" s="524" t="str">
        <f>IF(AND('Mapa de Riesgos'!$H$12="Alta",'Mapa de Riesgos'!$L$12="Menor"),CONCATENATE("R",'Mapa de Riesgos'!$A$12),"")</f>
        <v/>
      </c>
      <c r="Q14" s="525"/>
      <c r="R14" s="525" t="str">
        <f>IF(AND('Mapa de Riesgos'!$H$19="Alta",'Mapa de Riesgos'!$L$19="Menor"),CONCATENATE("R",'Mapa de Riesgos'!$A$19),"")</f>
        <v/>
      </c>
      <c r="S14" s="525"/>
      <c r="T14" s="525" t="str">
        <f>IF(AND('Mapa de Riesgos'!$H$25="Alta",'Mapa de Riesgos'!$L$25="Menor"),CONCATENATE("R",'Mapa de Riesgos'!$A$25),"")</f>
        <v/>
      </c>
      <c r="U14" s="526"/>
      <c r="V14" s="500" t="str">
        <f>IF(AND('Mapa de Riesgos'!$H$12="Alta",'Mapa de Riesgos'!$L$12="Moderado"),CONCATENATE("R",'Mapa de Riesgos'!$A$12),"")</f>
        <v/>
      </c>
      <c r="W14" s="501"/>
      <c r="X14" s="501" t="str">
        <f>IF(AND('Mapa de Riesgos'!$H$19="Alta",'Mapa de Riesgos'!$L$19="Moderado"),CONCATENATE("R",'Mapa de Riesgos'!$A$19),"")</f>
        <v/>
      </c>
      <c r="Y14" s="501"/>
      <c r="Z14" s="501" t="str">
        <f>IF(AND('Mapa de Riesgos'!$H$25="Alta",'Mapa de Riesgos'!$L$25="Moderado"),CONCATENATE("R",'Mapa de Riesgos'!$A$25),"")</f>
        <v/>
      </c>
      <c r="AA14" s="503"/>
      <c r="AB14" s="500" t="str">
        <f>IF(AND('Mapa de Riesgos'!$H$12="Alta",'Mapa de Riesgos'!$L$12="Mayor"),CONCATENATE("R",'Mapa de Riesgos'!$A$12),"")</f>
        <v/>
      </c>
      <c r="AC14" s="501"/>
      <c r="AD14" s="501" t="str">
        <f>IF(AND('Mapa de Riesgos'!$H$19="Alta",'Mapa de Riesgos'!$L$19="Mayor"),CONCATENATE("R",'Mapa de Riesgos'!$A$19),"")</f>
        <v/>
      </c>
      <c r="AE14" s="501"/>
      <c r="AF14" s="501" t="str">
        <f>IF(AND('Mapa de Riesgos'!$H$25="Alta",'Mapa de Riesgos'!$L$25="Mayor"),CONCATENATE("R",'Mapa de Riesgos'!$A$25),"")</f>
        <v/>
      </c>
      <c r="AG14" s="503"/>
      <c r="AH14" s="515" t="str">
        <f>IF(AND('Mapa de Riesgos'!$H$12="Alta",'Mapa de Riesgos'!$L$12="Catastrófico"),CONCATENATE("R",'Mapa de Riesgos'!$A$12),"")</f>
        <v/>
      </c>
      <c r="AI14" s="516"/>
      <c r="AJ14" s="516" t="str">
        <f>IF(AND('Mapa de Riesgos'!$H$19="Alta",'Mapa de Riesgos'!$L$19="Catastrófico"),CONCATENATE("R",'Mapa de Riesgos'!$A$19),"")</f>
        <v/>
      </c>
      <c r="AK14" s="516"/>
      <c r="AL14" s="516" t="str">
        <f>IF(AND('Mapa de Riesgos'!$H$25="Alta",'Mapa de Riesgos'!$L$25="Catastrófico"),CONCATENATE("R",'Mapa de Riesgos'!$A$25),"")</f>
        <v/>
      </c>
      <c r="AM14" s="517"/>
      <c r="AN14" s="83"/>
      <c r="AO14" s="462" t="s">
        <v>246</v>
      </c>
      <c r="AP14" s="463"/>
      <c r="AQ14" s="463"/>
      <c r="AR14" s="463"/>
      <c r="AS14" s="463"/>
      <c r="AT14" s="464"/>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c r="A15" s="83"/>
      <c r="B15" s="451"/>
      <c r="C15" s="451"/>
      <c r="D15" s="452"/>
      <c r="E15" s="492"/>
      <c r="F15" s="493"/>
      <c r="G15" s="493"/>
      <c r="H15" s="493"/>
      <c r="I15" s="493"/>
      <c r="J15" s="518"/>
      <c r="K15" s="519"/>
      <c r="L15" s="519"/>
      <c r="M15" s="519"/>
      <c r="N15" s="519"/>
      <c r="O15" s="520"/>
      <c r="P15" s="518"/>
      <c r="Q15" s="519"/>
      <c r="R15" s="519"/>
      <c r="S15" s="519"/>
      <c r="T15" s="519"/>
      <c r="U15" s="520"/>
      <c r="V15" s="502"/>
      <c r="W15" s="498"/>
      <c r="X15" s="498"/>
      <c r="Y15" s="498"/>
      <c r="Z15" s="498"/>
      <c r="AA15" s="499"/>
      <c r="AB15" s="502"/>
      <c r="AC15" s="498"/>
      <c r="AD15" s="498"/>
      <c r="AE15" s="498"/>
      <c r="AF15" s="498"/>
      <c r="AG15" s="499"/>
      <c r="AH15" s="509"/>
      <c r="AI15" s="510"/>
      <c r="AJ15" s="510"/>
      <c r="AK15" s="510"/>
      <c r="AL15" s="510"/>
      <c r="AM15" s="511"/>
      <c r="AN15" s="83"/>
      <c r="AO15" s="465"/>
      <c r="AP15" s="466"/>
      <c r="AQ15" s="466"/>
      <c r="AR15" s="466"/>
      <c r="AS15" s="466"/>
      <c r="AT15" s="467"/>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c r="A16" s="83"/>
      <c r="B16" s="451"/>
      <c r="C16" s="451"/>
      <c r="D16" s="452"/>
      <c r="E16" s="492"/>
      <c r="F16" s="493"/>
      <c r="G16" s="493"/>
      <c r="H16" s="493"/>
      <c r="I16" s="493"/>
      <c r="J16" s="518" t="str">
        <f>IF(AND('Mapa de Riesgos'!$H$31="Alta",'Mapa de Riesgos'!$L$31="Leve"),CONCATENATE("R",'Mapa de Riesgos'!$A$31),"")</f>
        <v/>
      </c>
      <c r="K16" s="519"/>
      <c r="L16" s="519" t="str">
        <f>IF(AND('Mapa de Riesgos'!$H$37="Alta",'Mapa de Riesgos'!$L$37="Leve"),CONCATENATE("R",'Mapa de Riesgos'!$A$37),"")</f>
        <v/>
      </c>
      <c r="M16" s="519"/>
      <c r="N16" s="519" t="str">
        <f>IF(AND('Mapa de Riesgos'!$H$43="Alta",'Mapa de Riesgos'!$L$43="Leve"),CONCATENATE("R",'Mapa de Riesgos'!$A$43),"")</f>
        <v/>
      </c>
      <c r="O16" s="520"/>
      <c r="P16" s="518" t="str">
        <f>IF(AND('Mapa de Riesgos'!$H$31="Alta",'Mapa de Riesgos'!$L$31="Menor"),CONCATENATE("R",'Mapa de Riesgos'!$A$31),"")</f>
        <v/>
      </c>
      <c r="Q16" s="519"/>
      <c r="R16" s="519" t="str">
        <f>IF(AND('Mapa de Riesgos'!$H$37="Alta",'Mapa de Riesgos'!$L$37="Menor"),CONCATENATE("R",'Mapa de Riesgos'!$A$37),"")</f>
        <v/>
      </c>
      <c r="S16" s="519"/>
      <c r="T16" s="519" t="str">
        <f>IF(AND('Mapa de Riesgos'!$H$43="Alta",'Mapa de Riesgos'!$L$43="Menor"),CONCATENATE("R",'Mapa de Riesgos'!$A$43),"")</f>
        <v/>
      </c>
      <c r="U16" s="520"/>
      <c r="V16" s="502" t="str">
        <f>IF(AND('Mapa de Riesgos'!$H$31="Alta",'Mapa de Riesgos'!$L$31="Moderado"),CONCATENATE("R",'Mapa de Riesgos'!$A$31),"")</f>
        <v/>
      </c>
      <c r="W16" s="498"/>
      <c r="X16" s="498" t="str">
        <f>IF(AND('Mapa de Riesgos'!$H$37="Alta",'Mapa de Riesgos'!$L$37="Moderado"),CONCATENATE("R",'Mapa de Riesgos'!$A$37),"")</f>
        <v/>
      </c>
      <c r="Y16" s="498"/>
      <c r="Z16" s="498" t="str">
        <f>IF(AND('Mapa de Riesgos'!$H$43="Alta",'Mapa de Riesgos'!$L$43="Moderado"),CONCATENATE("R",'Mapa de Riesgos'!$A$43),"")</f>
        <v/>
      </c>
      <c r="AA16" s="499"/>
      <c r="AB16" s="502" t="str">
        <f>IF(AND('Mapa de Riesgos'!$H$31="Alta",'Mapa de Riesgos'!$L$31="Mayor"),CONCATENATE("R",'Mapa de Riesgos'!$A$31),"")</f>
        <v/>
      </c>
      <c r="AC16" s="498"/>
      <c r="AD16" s="498" t="str">
        <f>IF(AND('Mapa de Riesgos'!$H$37="Alta",'Mapa de Riesgos'!$L$37="Mayor"),CONCATENATE("R",'Mapa de Riesgos'!$A$37),"")</f>
        <v/>
      </c>
      <c r="AE16" s="498"/>
      <c r="AF16" s="498" t="str">
        <f>IF(AND('Mapa de Riesgos'!$H$43="Alta",'Mapa de Riesgos'!$L$43="Mayor"),CONCATENATE("R",'Mapa de Riesgos'!$A$43),"")</f>
        <v/>
      </c>
      <c r="AG16" s="499"/>
      <c r="AH16" s="509" t="str">
        <f>IF(AND('Mapa de Riesgos'!$H$31="Alta",'Mapa de Riesgos'!$L$31="Catastrófico"),CONCATENATE("R",'Mapa de Riesgos'!$A$31),"")</f>
        <v/>
      </c>
      <c r="AI16" s="510"/>
      <c r="AJ16" s="510" t="str">
        <f>IF(AND('Mapa de Riesgos'!$H$37="Alta",'Mapa de Riesgos'!$L$37="Catastrófico"),CONCATENATE("R",'Mapa de Riesgos'!$A$37),"")</f>
        <v/>
      </c>
      <c r="AK16" s="510"/>
      <c r="AL16" s="510" t="str">
        <f>IF(AND('Mapa de Riesgos'!$H$43="Alta",'Mapa de Riesgos'!$L$43="Catastrófico"),CONCATENATE("R",'Mapa de Riesgos'!$A$43),"")</f>
        <v/>
      </c>
      <c r="AM16" s="511"/>
      <c r="AN16" s="83"/>
      <c r="AO16" s="465"/>
      <c r="AP16" s="466"/>
      <c r="AQ16" s="466"/>
      <c r="AR16" s="466"/>
      <c r="AS16" s="466"/>
      <c r="AT16" s="467"/>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c r="A17" s="83"/>
      <c r="B17" s="451"/>
      <c r="C17" s="451"/>
      <c r="D17" s="452"/>
      <c r="E17" s="492"/>
      <c r="F17" s="493"/>
      <c r="G17" s="493"/>
      <c r="H17" s="493"/>
      <c r="I17" s="493"/>
      <c r="J17" s="518"/>
      <c r="K17" s="519"/>
      <c r="L17" s="519"/>
      <c r="M17" s="519"/>
      <c r="N17" s="519"/>
      <c r="O17" s="520"/>
      <c r="P17" s="518"/>
      <c r="Q17" s="519"/>
      <c r="R17" s="519"/>
      <c r="S17" s="519"/>
      <c r="T17" s="519"/>
      <c r="U17" s="520"/>
      <c r="V17" s="502"/>
      <c r="W17" s="498"/>
      <c r="X17" s="498"/>
      <c r="Y17" s="498"/>
      <c r="Z17" s="498"/>
      <c r="AA17" s="499"/>
      <c r="AB17" s="502"/>
      <c r="AC17" s="498"/>
      <c r="AD17" s="498"/>
      <c r="AE17" s="498"/>
      <c r="AF17" s="498"/>
      <c r="AG17" s="499"/>
      <c r="AH17" s="509"/>
      <c r="AI17" s="510"/>
      <c r="AJ17" s="510"/>
      <c r="AK17" s="510"/>
      <c r="AL17" s="510"/>
      <c r="AM17" s="511"/>
      <c r="AN17" s="83"/>
      <c r="AO17" s="465"/>
      <c r="AP17" s="466"/>
      <c r="AQ17" s="466"/>
      <c r="AR17" s="466"/>
      <c r="AS17" s="466"/>
      <c r="AT17" s="46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c r="A18" s="83"/>
      <c r="B18" s="451"/>
      <c r="C18" s="451"/>
      <c r="D18" s="452"/>
      <c r="E18" s="492"/>
      <c r="F18" s="493"/>
      <c r="G18" s="493"/>
      <c r="H18" s="493"/>
      <c r="I18" s="493"/>
      <c r="J18" s="518" t="str">
        <f>IF(AND('Mapa de Riesgos'!$H$49="Alta",'Mapa de Riesgos'!$L$49="Leve"),CONCATENATE("R",'Mapa de Riesgos'!$A$49),"")</f>
        <v/>
      </c>
      <c r="K18" s="519"/>
      <c r="L18" s="519" t="str">
        <f>IF(AND('Mapa de Riesgos'!$H$55="Alta",'Mapa de Riesgos'!$L$55="Leve"),CONCATENATE("R",'Mapa de Riesgos'!$A$55),"")</f>
        <v/>
      </c>
      <c r="M18" s="519"/>
      <c r="N18" s="519" t="str">
        <f>IF(AND('Mapa de Riesgos'!$H$61="Alta",'Mapa de Riesgos'!$L$61="Leve"),CONCATENATE("R",'Mapa de Riesgos'!$A$61),"")</f>
        <v/>
      </c>
      <c r="O18" s="520"/>
      <c r="P18" s="518" t="str">
        <f>IF(AND('Mapa de Riesgos'!$H$49="Alta",'Mapa de Riesgos'!$L$49="Menor"),CONCATENATE("R",'Mapa de Riesgos'!$A$49),"")</f>
        <v/>
      </c>
      <c r="Q18" s="519"/>
      <c r="R18" s="519" t="str">
        <f>IF(AND('Mapa de Riesgos'!$H$55="Alta",'Mapa de Riesgos'!$L$55="Menor"),CONCATENATE("R",'Mapa de Riesgos'!$A$55),"")</f>
        <v/>
      </c>
      <c r="S18" s="519"/>
      <c r="T18" s="519" t="str">
        <f>IF(AND('Mapa de Riesgos'!$H$61="Alta",'Mapa de Riesgos'!$L$61="Menor"),CONCATENATE("R",'Mapa de Riesgos'!$A$61),"")</f>
        <v/>
      </c>
      <c r="U18" s="520"/>
      <c r="V18" s="502" t="str">
        <f>IF(AND('Mapa de Riesgos'!$H$49="Alta",'Mapa de Riesgos'!$L$49="Moderado"),CONCATENATE("R",'Mapa de Riesgos'!$A$49),"")</f>
        <v/>
      </c>
      <c r="W18" s="498"/>
      <c r="X18" s="498" t="str">
        <f>IF(AND('Mapa de Riesgos'!$H$55="Alta",'Mapa de Riesgos'!$L$55="Moderado"),CONCATENATE("R",'Mapa de Riesgos'!$A$55),"")</f>
        <v/>
      </c>
      <c r="Y18" s="498"/>
      <c r="Z18" s="498" t="str">
        <f>IF(AND('Mapa de Riesgos'!$H$61="Alta",'Mapa de Riesgos'!$L$61="Moderado"),CONCATENATE("R",'Mapa de Riesgos'!$A$61),"")</f>
        <v/>
      </c>
      <c r="AA18" s="499"/>
      <c r="AB18" s="502" t="str">
        <f>IF(AND('Mapa de Riesgos'!$H$49="Alta",'Mapa de Riesgos'!$L$49="Mayor"),CONCATENATE("R",'Mapa de Riesgos'!$A$49),"")</f>
        <v/>
      </c>
      <c r="AC18" s="498"/>
      <c r="AD18" s="498" t="str">
        <f>IF(AND('Mapa de Riesgos'!$H$55="Alta",'Mapa de Riesgos'!$L$55="Mayor"),CONCATENATE("R",'Mapa de Riesgos'!$A$55),"")</f>
        <v/>
      </c>
      <c r="AE18" s="498"/>
      <c r="AF18" s="498" t="str">
        <f>IF(AND('Mapa de Riesgos'!$H$61="Alta",'Mapa de Riesgos'!$L$61="Mayor"),CONCATENATE("R",'Mapa de Riesgos'!$A$61),"")</f>
        <v/>
      </c>
      <c r="AG18" s="499"/>
      <c r="AH18" s="509" t="str">
        <f>IF(AND('Mapa de Riesgos'!$H$49="Alta",'Mapa de Riesgos'!$L$49="Catastrófico"),CONCATENATE("R",'Mapa de Riesgos'!$A$49),"")</f>
        <v/>
      </c>
      <c r="AI18" s="510"/>
      <c r="AJ18" s="510" t="str">
        <f>IF(AND('Mapa de Riesgos'!$H$55="Alta",'Mapa de Riesgos'!$L$55="Catastrófico"),CONCATENATE("R",'Mapa de Riesgos'!$A$55),"")</f>
        <v/>
      </c>
      <c r="AK18" s="510"/>
      <c r="AL18" s="510" t="str">
        <f>IF(AND('Mapa de Riesgos'!$H$61="Alta",'Mapa de Riesgos'!$L$61="Catastrófico"),CONCATENATE("R",'Mapa de Riesgos'!$A$61),"")</f>
        <v/>
      </c>
      <c r="AM18" s="511"/>
      <c r="AN18" s="83"/>
      <c r="AO18" s="465"/>
      <c r="AP18" s="466"/>
      <c r="AQ18" s="466"/>
      <c r="AR18" s="466"/>
      <c r="AS18" s="466"/>
      <c r="AT18" s="46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c r="A19" s="83"/>
      <c r="B19" s="451"/>
      <c r="C19" s="451"/>
      <c r="D19" s="452"/>
      <c r="E19" s="492"/>
      <c r="F19" s="493"/>
      <c r="G19" s="493"/>
      <c r="H19" s="493"/>
      <c r="I19" s="493"/>
      <c r="J19" s="518"/>
      <c r="K19" s="519"/>
      <c r="L19" s="519"/>
      <c r="M19" s="519"/>
      <c r="N19" s="519"/>
      <c r="O19" s="520"/>
      <c r="P19" s="518"/>
      <c r="Q19" s="519"/>
      <c r="R19" s="519"/>
      <c r="S19" s="519"/>
      <c r="T19" s="519"/>
      <c r="U19" s="520"/>
      <c r="V19" s="502"/>
      <c r="W19" s="498"/>
      <c r="X19" s="498"/>
      <c r="Y19" s="498"/>
      <c r="Z19" s="498"/>
      <c r="AA19" s="499"/>
      <c r="AB19" s="502"/>
      <c r="AC19" s="498"/>
      <c r="AD19" s="498"/>
      <c r="AE19" s="498"/>
      <c r="AF19" s="498"/>
      <c r="AG19" s="499"/>
      <c r="AH19" s="509"/>
      <c r="AI19" s="510"/>
      <c r="AJ19" s="510"/>
      <c r="AK19" s="510"/>
      <c r="AL19" s="510"/>
      <c r="AM19" s="511"/>
      <c r="AN19" s="83"/>
      <c r="AO19" s="465"/>
      <c r="AP19" s="466"/>
      <c r="AQ19" s="466"/>
      <c r="AR19" s="466"/>
      <c r="AS19" s="466"/>
      <c r="AT19" s="46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c r="A20" s="83"/>
      <c r="B20" s="451"/>
      <c r="C20" s="451"/>
      <c r="D20" s="452"/>
      <c r="E20" s="492"/>
      <c r="F20" s="493"/>
      <c r="G20" s="493"/>
      <c r="H20" s="493"/>
      <c r="I20" s="493"/>
      <c r="J20" s="518" t="str">
        <f>IF(AND('Mapa de Riesgos'!$H$67="Alta",'Mapa de Riesgos'!$L$67="Leve"),CONCATENATE("R",'Mapa de Riesgos'!$A$67),"")</f>
        <v/>
      </c>
      <c r="K20" s="519"/>
      <c r="L20" s="519" t="str">
        <f>IF(AND('Mapa de Riesgos'!$H$73="Alta",'Mapa de Riesgos'!$L$73="Leve"),CONCATENATE("R",'Mapa de Riesgos'!$A$73),"")</f>
        <v/>
      </c>
      <c r="M20" s="519"/>
      <c r="N20" s="519" t="str">
        <f>IF(AND('Mapa de Riesgos'!$H$79="Alta",'Mapa de Riesgos'!$L$79="Leve"),CONCATENATE("R",'Mapa de Riesgos'!$A$79),"")</f>
        <v/>
      </c>
      <c r="O20" s="520"/>
      <c r="P20" s="518" t="str">
        <f>IF(AND('Mapa de Riesgos'!$H$67="Alta",'Mapa de Riesgos'!$L$67="Menor"),CONCATENATE("R",'Mapa de Riesgos'!$A$67),"")</f>
        <v/>
      </c>
      <c r="Q20" s="519"/>
      <c r="R20" s="519" t="str">
        <f>IF(AND('Mapa de Riesgos'!$H$73="Alta",'Mapa de Riesgos'!$L$73="Menor"),CONCATENATE("R",'Mapa de Riesgos'!$A$73),"")</f>
        <v/>
      </c>
      <c r="S20" s="519"/>
      <c r="T20" s="519" t="str">
        <f>IF(AND('Mapa de Riesgos'!$H$79="Alta",'Mapa de Riesgos'!$L$79="Menor"),CONCATENATE("R",'Mapa de Riesgos'!$A$79),"")</f>
        <v/>
      </c>
      <c r="U20" s="520"/>
      <c r="V20" s="502" t="str">
        <f>IF(AND('Mapa de Riesgos'!$H$67="Alta",'Mapa de Riesgos'!$L$67="Moderado"),CONCATENATE("R",'Mapa de Riesgos'!$A$67),"")</f>
        <v/>
      </c>
      <c r="W20" s="498"/>
      <c r="X20" s="498" t="str">
        <f>IF(AND('Mapa de Riesgos'!$H$73="Alta",'Mapa de Riesgos'!$L$73="Moderado"),CONCATENATE("R",'Mapa de Riesgos'!$A$73),"")</f>
        <v/>
      </c>
      <c r="Y20" s="498"/>
      <c r="Z20" s="498" t="str">
        <f>IF(AND('Mapa de Riesgos'!$H$79="Alta",'Mapa de Riesgos'!$L$79="Moderado"),CONCATENATE("R",'Mapa de Riesgos'!$A$79),"")</f>
        <v/>
      </c>
      <c r="AA20" s="499"/>
      <c r="AB20" s="502" t="str">
        <f>IF(AND('Mapa de Riesgos'!$H$67="Alta",'Mapa de Riesgos'!$L$67="Mayor"),CONCATENATE("R",'Mapa de Riesgos'!$A$67),"")</f>
        <v/>
      </c>
      <c r="AC20" s="498"/>
      <c r="AD20" s="498" t="str">
        <f>IF(AND('Mapa de Riesgos'!$H$73="Alta",'Mapa de Riesgos'!$L$73="Mayor"),CONCATENATE("R",'Mapa de Riesgos'!$A$73),"")</f>
        <v/>
      </c>
      <c r="AE20" s="498"/>
      <c r="AF20" s="498" t="str">
        <f>IF(AND('Mapa de Riesgos'!$H$79="Alta",'Mapa de Riesgos'!$L$79="Mayor"),CONCATENATE("R",'Mapa de Riesgos'!$A$79),"")</f>
        <v/>
      </c>
      <c r="AG20" s="499"/>
      <c r="AH20" s="509" t="str">
        <f>IF(AND('Mapa de Riesgos'!$H$67="Alta",'Mapa de Riesgos'!$L$67="Catastrófico"),CONCATENATE("R",'Mapa de Riesgos'!$A$67),"")</f>
        <v/>
      </c>
      <c r="AI20" s="510"/>
      <c r="AJ20" s="510" t="str">
        <f>IF(AND('Mapa de Riesgos'!$H$73="Alta",'Mapa de Riesgos'!$L$73="Catastrófico"),CONCATENATE("R",'Mapa de Riesgos'!$A$73),"")</f>
        <v/>
      </c>
      <c r="AK20" s="510"/>
      <c r="AL20" s="510" t="str">
        <f>IF(AND('Mapa de Riesgos'!$H$79="Alta",'Mapa de Riesgos'!$L$79="Catastrófico"),CONCATENATE("R",'Mapa de Riesgos'!$A$79),"")</f>
        <v/>
      </c>
      <c r="AM20" s="511"/>
      <c r="AN20" s="83"/>
      <c r="AO20" s="465"/>
      <c r="AP20" s="466"/>
      <c r="AQ20" s="466"/>
      <c r="AR20" s="466"/>
      <c r="AS20" s="466"/>
      <c r="AT20" s="46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c r="A21" s="83"/>
      <c r="B21" s="451"/>
      <c r="C21" s="451"/>
      <c r="D21" s="452"/>
      <c r="E21" s="495"/>
      <c r="F21" s="496"/>
      <c r="G21" s="496"/>
      <c r="H21" s="496"/>
      <c r="I21" s="496"/>
      <c r="J21" s="521"/>
      <c r="K21" s="522"/>
      <c r="L21" s="522"/>
      <c r="M21" s="522"/>
      <c r="N21" s="522"/>
      <c r="O21" s="523"/>
      <c r="P21" s="521"/>
      <c r="Q21" s="522"/>
      <c r="R21" s="522"/>
      <c r="S21" s="522"/>
      <c r="T21" s="522"/>
      <c r="U21" s="523"/>
      <c r="V21" s="506"/>
      <c r="W21" s="507"/>
      <c r="X21" s="507"/>
      <c r="Y21" s="507"/>
      <c r="Z21" s="507"/>
      <c r="AA21" s="508"/>
      <c r="AB21" s="506"/>
      <c r="AC21" s="507"/>
      <c r="AD21" s="507"/>
      <c r="AE21" s="507"/>
      <c r="AF21" s="507"/>
      <c r="AG21" s="508"/>
      <c r="AH21" s="512"/>
      <c r="AI21" s="513"/>
      <c r="AJ21" s="513"/>
      <c r="AK21" s="513"/>
      <c r="AL21" s="513"/>
      <c r="AM21" s="514"/>
      <c r="AN21" s="83"/>
      <c r="AO21" s="468"/>
      <c r="AP21" s="469"/>
      <c r="AQ21" s="469"/>
      <c r="AR21" s="469"/>
      <c r="AS21" s="469"/>
      <c r="AT21" s="470"/>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c r="A22" s="83"/>
      <c r="B22" s="451"/>
      <c r="C22" s="451"/>
      <c r="D22" s="452"/>
      <c r="E22" s="489" t="s">
        <v>247</v>
      </c>
      <c r="F22" s="490"/>
      <c r="G22" s="490"/>
      <c r="H22" s="490"/>
      <c r="I22" s="491"/>
      <c r="J22" s="524" t="str">
        <f>IF(AND('Mapa de Riesgos'!$H$12="Media",'Mapa de Riesgos'!$L$12="Leve"),CONCATENATE("R",'Mapa de Riesgos'!$A$12),"")</f>
        <v/>
      </c>
      <c r="K22" s="525"/>
      <c r="L22" s="525" t="str">
        <f>IF(AND('Mapa de Riesgos'!$H$19="Media",'Mapa de Riesgos'!$L$19="Leve"),CONCATENATE("R",'Mapa de Riesgos'!$A$19),"")</f>
        <v/>
      </c>
      <c r="M22" s="525"/>
      <c r="N22" s="525" t="str">
        <f>IF(AND('Mapa de Riesgos'!$H$25="Media",'Mapa de Riesgos'!$L$25="Leve"),CONCATENATE("R",'Mapa de Riesgos'!$A$25),"")</f>
        <v/>
      </c>
      <c r="O22" s="526"/>
      <c r="P22" s="524" t="str">
        <f>IF(AND('Mapa de Riesgos'!$H$12="Media",'Mapa de Riesgos'!$L$12="Menor"),CONCATENATE("R",'Mapa de Riesgos'!$A$12),"")</f>
        <v/>
      </c>
      <c r="Q22" s="525"/>
      <c r="R22" s="525" t="str">
        <f>IF(AND('Mapa de Riesgos'!$H$19="Media",'Mapa de Riesgos'!$L$19="Menor"),CONCATENATE("R",'Mapa de Riesgos'!$A$19),"")</f>
        <v/>
      </c>
      <c r="S22" s="525"/>
      <c r="T22" s="525" t="str">
        <f>IF(AND('Mapa de Riesgos'!$H$25="Media",'Mapa de Riesgos'!$L$25="Menor"),CONCATENATE("R",'Mapa de Riesgos'!$A$25),"")</f>
        <v>R3</v>
      </c>
      <c r="U22" s="526"/>
      <c r="V22" s="524" t="str">
        <f>IF(AND('Mapa de Riesgos'!$H$12="Media",'Mapa de Riesgos'!$L$12="Moderado"),CONCATENATE("R",'Mapa de Riesgos'!$A$12),"")</f>
        <v/>
      </c>
      <c r="W22" s="525"/>
      <c r="X22" s="525" t="str">
        <f>IF(AND('Mapa de Riesgos'!$H$19="Media",'Mapa de Riesgos'!$L$19="Moderado"),CONCATENATE("R",'Mapa de Riesgos'!$A$19),"")</f>
        <v>R2</v>
      </c>
      <c r="Y22" s="525"/>
      <c r="Z22" s="525" t="str">
        <f>IF(AND('Mapa de Riesgos'!$H$25="Media",'Mapa de Riesgos'!$L$25="Moderado"),CONCATENATE("R",'Mapa de Riesgos'!$A$25),"")</f>
        <v/>
      </c>
      <c r="AA22" s="526"/>
      <c r="AB22" s="500" t="str">
        <f>IF(AND('Mapa de Riesgos'!$H$12="Media",'Mapa de Riesgos'!$L$12="Mayor"),CONCATENATE("R",'Mapa de Riesgos'!$A$12),"")</f>
        <v/>
      </c>
      <c r="AC22" s="501"/>
      <c r="AD22" s="501" t="str">
        <f>IF(AND('Mapa de Riesgos'!$H$19="Media",'Mapa de Riesgos'!$L$19="Mayor"),CONCATENATE("R",'Mapa de Riesgos'!$A$19),"")</f>
        <v/>
      </c>
      <c r="AE22" s="501"/>
      <c r="AF22" s="501" t="str">
        <f>IF(AND('Mapa de Riesgos'!$H$25="Media",'Mapa de Riesgos'!$L$25="Mayor"),CONCATENATE("R",'Mapa de Riesgos'!$A$25),"")</f>
        <v/>
      </c>
      <c r="AG22" s="503"/>
      <c r="AH22" s="515" t="str">
        <f>IF(AND('Mapa de Riesgos'!$H$12="Media",'Mapa de Riesgos'!$L$12="Catastrófico"),CONCATENATE("R",'Mapa de Riesgos'!$A$12),"")</f>
        <v>R1</v>
      </c>
      <c r="AI22" s="516"/>
      <c r="AJ22" s="516" t="str">
        <f>IF(AND('Mapa de Riesgos'!$H$19="Media",'Mapa de Riesgos'!$L$19="Catastrófico"),CONCATENATE("R",'Mapa de Riesgos'!$A$19),"")</f>
        <v/>
      </c>
      <c r="AK22" s="516"/>
      <c r="AL22" s="516" t="str">
        <f>IF(AND('Mapa de Riesgos'!$H$25="Media",'Mapa de Riesgos'!$L$25="Catastrófico"),CONCATENATE("R",'Mapa de Riesgos'!$A$25),"")</f>
        <v/>
      </c>
      <c r="AM22" s="517"/>
      <c r="AN22" s="83"/>
      <c r="AO22" s="471" t="s">
        <v>248</v>
      </c>
      <c r="AP22" s="472"/>
      <c r="AQ22" s="472"/>
      <c r="AR22" s="472"/>
      <c r="AS22" s="472"/>
      <c r="AT22" s="47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c r="A23" s="83"/>
      <c r="B23" s="451"/>
      <c r="C23" s="451"/>
      <c r="D23" s="452"/>
      <c r="E23" s="492"/>
      <c r="F23" s="493"/>
      <c r="G23" s="493"/>
      <c r="H23" s="493"/>
      <c r="I23" s="494"/>
      <c r="J23" s="518"/>
      <c r="K23" s="519"/>
      <c r="L23" s="519"/>
      <c r="M23" s="519"/>
      <c r="N23" s="519"/>
      <c r="O23" s="520"/>
      <c r="P23" s="518"/>
      <c r="Q23" s="519"/>
      <c r="R23" s="519"/>
      <c r="S23" s="519"/>
      <c r="T23" s="519"/>
      <c r="U23" s="520"/>
      <c r="V23" s="518"/>
      <c r="W23" s="519"/>
      <c r="X23" s="519"/>
      <c r="Y23" s="519"/>
      <c r="Z23" s="519"/>
      <c r="AA23" s="520"/>
      <c r="AB23" s="502"/>
      <c r="AC23" s="498"/>
      <c r="AD23" s="498"/>
      <c r="AE23" s="498"/>
      <c r="AF23" s="498"/>
      <c r="AG23" s="499"/>
      <c r="AH23" s="509"/>
      <c r="AI23" s="510"/>
      <c r="AJ23" s="510"/>
      <c r="AK23" s="510"/>
      <c r="AL23" s="510"/>
      <c r="AM23" s="511"/>
      <c r="AN23" s="83"/>
      <c r="AO23" s="474"/>
      <c r="AP23" s="475"/>
      <c r="AQ23" s="475"/>
      <c r="AR23" s="475"/>
      <c r="AS23" s="475"/>
      <c r="AT23" s="476"/>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c r="A24" s="83"/>
      <c r="B24" s="451"/>
      <c r="C24" s="451"/>
      <c r="D24" s="452"/>
      <c r="E24" s="492"/>
      <c r="F24" s="493"/>
      <c r="G24" s="493"/>
      <c r="H24" s="493"/>
      <c r="I24" s="494"/>
      <c r="J24" s="518" t="str">
        <f>IF(AND('Mapa de Riesgos'!$H$31="Media",'Mapa de Riesgos'!$L$31="Leve"),CONCATENATE("R",'Mapa de Riesgos'!$A$31),"")</f>
        <v/>
      </c>
      <c r="K24" s="519"/>
      <c r="L24" s="519" t="str">
        <f>IF(AND('Mapa de Riesgos'!$H$37="Media",'Mapa de Riesgos'!$L$37="Leve"),CONCATENATE("R",'Mapa de Riesgos'!$A$37),"")</f>
        <v/>
      </c>
      <c r="M24" s="519"/>
      <c r="N24" s="519" t="str">
        <f>IF(AND('Mapa de Riesgos'!$H$43="Media",'Mapa de Riesgos'!$L$43="Leve"),CONCATENATE("R",'Mapa de Riesgos'!$A$43),"")</f>
        <v/>
      </c>
      <c r="O24" s="520"/>
      <c r="P24" s="518" t="str">
        <f>IF(AND('Mapa de Riesgos'!$H$31="Media",'Mapa de Riesgos'!$L$31="Menor"),CONCATENATE("R",'Mapa de Riesgos'!$A$31),"")</f>
        <v/>
      </c>
      <c r="Q24" s="519"/>
      <c r="R24" s="519" t="str">
        <f>IF(AND('Mapa de Riesgos'!$H$37="Media",'Mapa de Riesgos'!$L$37="Menor"),CONCATENATE("R",'Mapa de Riesgos'!$A$37),"")</f>
        <v/>
      </c>
      <c r="S24" s="519"/>
      <c r="T24" s="519" t="str">
        <f>IF(AND('Mapa de Riesgos'!$H$43="Media",'Mapa de Riesgos'!$L$43="Menor"),CONCATENATE("R",'Mapa de Riesgos'!$A$43),"")</f>
        <v/>
      </c>
      <c r="U24" s="520"/>
      <c r="V24" s="518" t="str">
        <f>IF(AND('Mapa de Riesgos'!$H$31="Media",'Mapa de Riesgos'!$L$31="Moderado"),CONCATENATE("R",'Mapa de Riesgos'!$A$31),"")</f>
        <v/>
      </c>
      <c r="W24" s="519"/>
      <c r="X24" s="519" t="str">
        <f>IF(AND('Mapa de Riesgos'!$H$37="Media",'Mapa de Riesgos'!$L$37="Moderado"),CONCATENATE("R",'Mapa de Riesgos'!$A$37),"")</f>
        <v>R5</v>
      </c>
      <c r="Y24" s="519"/>
      <c r="Z24" s="519" t="str">
        <f>IF(AND('Mapa de Riesgos'!$H$43="Media",'Mapa de Riesgos'!$L$43="Moderado"),CONCATENATE("R",'Mapa de Riesgos'!$A$43),"")</f>
        <v>R6</v>
      </c>
      <c r="AA24" s="520"/>
      <c r="AB24" s="502" t="str">
        <f>IF(AND('Mapa de Riesgos'!$H$31="Media",'Mapa de Riesgos'!$L$31="Mayor"),CONCATENATE("R",'Mapa de Riesgos'!$A$31),"")</f>
        <v/>
      </c>
      <c r="AC24" s="498"/>
      <c r="AD24" s="498" t="str">
        <f>IF(AND('Mapa de Riesgos'!$H$37="Media",'Mapa de Riesgos'!$L$37="Mayor"),CONCATENATE("R",'Mapa de Riesgos'!$A$37),"")</f>
        <v/>
      </c>
      <c r="AE24" s="498"/>
      <c r="AF24" s="498" t="str">
        <f>IF(AND('Mapa de Riesgos'!$H$43="Media",'Mapa de Riesgos'!$L$43="Mayor"),CONCATENATE("R",'Mapa de Riesgos'!$A$43),"")</f>
        <v/>
      </c>
      <c r="AG24" s="499"/>
      <c r="AH24" s="509" t="str">
        <f>IF(AND('Mapa de Riesgos'!$H$31="Media",'Mapa de Riesgos'!$L$31="Catastrófico"),CONCATENATE("R",'Mapa de Riesgos'!$A$31),"")</f>
        <v/>
      </c>
      <c r="AI24" s="510"/>
      <c r="AJ24" s="510" t="str">
        <f>IF(AND('Mapa de Riesgos'!$H$37="Media",'Mapa de Riesgos'!$L$37="Catastrófico"),CONCATENATE("R",'Mapa de Riesgos'!$A$37),"")</f>
        <v/>
      </c>
      <c r="AK24" s="510"/>
      <c r="AL24" s="510" t="str">
        <f>IF(AND('Mapa de Riesgos'!$H$43="Media",'Mapa de Riesgos'!$L$43="Catastrófico"),CONCATENATE("R",'Mapa de Riesgos'!$A$43),"")</f>
        <v/>
      </c>
      <c r="AM24" s="511"/>
      <c r="AN24" s="83"/>
      <c r="AO24" s="474"/>
      <c r="AP24" s="475"/>
      <c r="AQ24" s="475"/>
      <c r="AR24" s="475"/>
      <c r="AS24" s="475"/>
      <c r="AT24" s="476"/>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c r="A25" s="83"/>
      <c r="B25" s="451"/>
      <c r="C25" s="451"/>
      <c r="D25" s="452"/>
      <c r="E25" s="492"/>
      <c r="F25" s="493"/>
      <c r="G25" s="493"/>
      <c r="H25" s="493"/>
      <c r="I25" s="494"/>
      <c r="J25" s="518"/>
      <c r="K25" s="519"/>
      <c r="L25" s="519"/>
      <c r="M25" s="519"/>
      <c r="N25" s="519"/>
      <c r="O25" s="520"/>
      <c r="P25" s="518"/>
      <c r="Q25" s="519"/>
      <c r="R25" s="519"/>
      <c r="S25" s="519"/>
      <c r="T25" s="519"/>
      <c r="U25" s="520"/>
      <c r="V25" s="518"/>
      <c r="W25" s="519"/>
      <c r="X25" s="519"/>
      <c r="Y25" s="519"/>
      <c r="Z25" s="519"/>
      <c r="AA25" s="520"/>
      <c r="AB25" s="502"/>
      <c r="AC25" s="498"/>
      <c r="AD25" s="498"/>
      <c r="AE25" s="498"/>
      <c r="AF25" s="498"/>
      <c r="AG25" s="499"/>
      <c r="AH25" s="509"/>
      <c r="AI25" s="510"/>
      <c r="AJ25" s="510"/>
      <c r="AK25" s="510"/>
      <c r="AL25" s="510"/>
      <c r="AM25" s="511"/>
      <c r="AN25" s="83"/>
      <c r="AO25" s="474"/>
      <c r="AP25" s="475"/>
      <c r="AQ25" s="475"/>
      <c r="AR25" s="475"/>
      <c r="AS25" s="475"/>
      <c r="AT25" s="476"/>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c r="A26" s="83"/>
      <c r="B26" s="451"/>
      <c r="C26" s="451"/>
      <c r="D26" s="452"/>
      <c r="E26" s="492"/>
      <c r="F26" s="493"/>
      <c r="G26" s="493"/>
      <c r="H26" s="493"/>
      <c r="I26" s="494"/>
      <c r="J26" s="518" t="str">
        <f>IF(AND('Mapa de Riesgos'!$H$49="Media",'Mapa de Riesgos'!$L$49="Leve"),CONCATENATE("R",'Mapa de Riesgos'!$A$49),"")</f>
        <v/>
      </c>
      <c r="K26" s="519"/>
      <c r="L26" s="519" t="str">
        <f>IF(AND('Mapa de Riesgos'!$H$55="Media",'Mapa de Riesgos'!$L$55="Leve"),CONCATENATE("R",'Mapa de Riesgos'!$A$55),"")</f>
        <v/>
      </c>
      <c r="M26" s="519"/>
      <c r="N26" s="519" t="str">
        <f>IF(AND('Mapa de Riesgos'!$H$61="Media",'Mapa de Riesgos'!$L$61="Leve"),CONCATENATE("R",'Mapa de Riesgos'!$A$61),"")</f>
        <v/>
      </c>
      <c r="O26" s="520"/>
      <c r="P26" s="518" t="str">
        <f>IF(AND('Mapa de Riesgos'!$H$49="Media",'Mapa de Riesgos'!$L$49="Menor"),CONCATENATE("R",'Mapa de Riesgos'!$A$49),"")</f>
        <v/>
      </c>
      <c r="Q26" s="519"/>
      <c r="R26" s="519" t="str">
        <f>IF(AND('Mapa de Riesgos'!$H$55="Media",'Mapa de Riesgos'!$L$55="Menor"),CONCATENATE("R",'Mapa de Riesgos'!$A$55),"")</f>
        <v/>
      </c>
      <c r="S26" s="519"/>
      <c r="T26" s="519" t="str">
        <f>IF(AND('Mapa de Riesgos'!$H$61="Media",'Mapa de Riesgos'!$L$61="Menor"),CONCATENATE("R",'Mapa de Riesgos'!$A$61),"")</f>
        <v/>
      </c>
      <c r="U26" s="520"/>
      <c r="V26" s="518" t="str">
        <f>IF(AND('Mapa de Riesgos'!$H$49="Media",'Mapa de Riesgos'!$L$49="Moderado"),CONCATENATE("R",'Mapa de Riesgos'!$A$49),"")</f>
        <v/>
      </c>
      <c r="W26" s="519"/>
      <c r="X26" s="519" t="str">
        <f>IF(AND('Mapa de Riesgos'!$H$55="Media",'Mapa de Riesgos'!$L$55="Moderado"),CONCATENATE("R",'Mapa de Riesgos'!$A$55),"")</f>
        <v>R8</v>
      </c>
      <c r="Y26" s="519"/>
      <c r="Z26" s="519" t="str">
        <f>IF(AND('Mapa de Riesgos'!$H$61="Media",'Mapa de Riesgos'!$L$61="Moderado"),CONCATENATE("R",'Mapa de Riesgos'!$A$61),"")</f>
        <v/>
      </c>
      <c r="AA26" s="520"/>
      <c r="AB26" s="502" t="str">
        <f>IF(AND('Mapa de Riesgos'!$H$49="Media",'Mapa de Riesgos'!$L$49="Mayor"),CONCATENATE("R",'Mapa de Riesgos'!$A$49),"")</f>
        <v/>
      </c>
      <c r="AC26" s="498"/>
      <c r="AD26" s="498" t="str">
        <f>IF(AND('Mapa de Riesgos'!$H$55="Media",'Mapa de Riesgos'!$L$55="Mayor"),CONCATENATE("R",'Mapa de Riesgos'!$A$55),"")</f>
        <v/>
      </c>
      <c r="AE26" s="498"/>
      <c r="AF26" s="498" t="str">
        <f>IF(AND('Mapa de Riesgos'!$H$61="Media",'Mapa de Riesgos'!$L$61="Mayor"),CONCATENATE("R",'Mapa de Riesgos'!$A$61),"")</f>
        <v>R9</v>
      </c>
      <c r="AG26" s="499"/>
      <c r="AH26" s="509" t="str">
        <f>IF(AND('Mapa de Riesgos'!$H$49="Media",'Mapa de Riesgos'!$L$49="Catastrófico"),CONCATENATE("R",'Mapa de Riesgos'!$A$49),"")</f>
        <v/>
      </c>
      <c r="AI26" s="510"/>
      <c r="AJ26" s="510" t="str">
        <f>IF(AND('Mapa de Riesgos'!$H$55="Media",'Mapa de Riesgos'!$L$55="Catastrófico"),CONCATENATE("R",'Mapa de Riesgos'!$A$55),"")</f>
        <v/>
      </c>
      <c r="AK26" s="510"/>
      <c r="AL26" s="510" t="str">
        <f>IF(AND('Mapa de Riesgos'!$H$61="Media",'Mapa de Riesgos'!$L$61="Catastrófico"),CONCATENATE("R",'Mapa de Riesgos'!$A$61),"")</f>
        <v/>
      </c>
      <c r="AM26" s="511"/>
      <c r="AN26" s="83"/>
      <c r="AO26" s="474"/>
      <c r="AP26" s="475"/>
      <c r="AQ26" s="475"/>
      <c r="AR26" s="475"/>
      <c r="AS26" s="475"/>
      <c r="AT26" s="476"/>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c r="A27" s="83"/>
      <c r="B27" s="451"/>
      <c r="C27" s="451"/>
      <c r="D27" s="452"/>
      <c r="E27" s="492"/>
      <c r="F27" s="493"/>
      <c r="G27" s="493"/>
      <c r="H27" s="493"/>
      <c r="I27" s="494"/>
      <c r="J27" s="518"/>
      <c r="K27" s="519"/>
      <c r="L27" s="519"/>
      <c r="M27" s="519"/>
      <c r="N27" s="519"/>
      <c r="O27" s="520"/>
      <c r="P27" s="518"/>
      <c r="Q27" s="519"/>
      <c r="R27" s="519"/>
      <c r="S27" s="519"/>
      <c r="T27" s="519"/>
      <c r="U27" s="520"/>
      <c r="V27" s="518"/>
      <c r="W27" s="519"/>
      <c r="X27" s="519"/>
      <c r="Y27" s="519"/>
      <c r="Z27" s="519"/>
      <c r="AA27" s="520"/>
      <c r="AB27" s="502"/>
      <c r="AC27" s="498"/>
      <c r="AD27" s="498"/>
      <c r="AE27" s="498"/>
      <c r="AF27" s="498"/>
      <c r="AG27" s="499"/>
      <c r="AH27" s="509"/>
      <c r="AI27" s="510"/>
      <c r="AJ27" s="510"/>
      <c r="AK27" s="510"/>
      <c r="AL27" s="510"/>
      <c r="AM27" s="511"/>
      <c r="AN27" s="83"/>
      <c r="AO27" s="474"/>
      <c r="AP27" s="475"/>
      <c r="AQ27" s="475"/>
      <c r="AR27" s="475"/>
      <c r="AS27" s="475"/>
      <c r="AT27" s="476"/>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c r="A28" s="83"/>
      <c r="B28" s="451"/>
      <c r="C28" s="451"/>
      <c r="D28" s="452"/>
      <c r="E28" s="492"/>
      <c r="F28" s="493"/>
      <c r="G28" s="493"/>
      <c r="H28" s="493"/>
      <c r="I28" s="494"/>
      <c r="J28" s="518" t="str">
        <f>IF(AND('Mapa de Riesgos'!$H$67="Media",'Mapa de Riesgos'!$L$67="Leve"),CONCATENATE("R",'Mapa de Riesgos'!$A$67),"")</f>
        <v/>
      </c>
      <c r="K28" s="519"/>
      <c r="L28" s="519" t="str">
        <f>IF(AND('Mapa de Riesgos'!$H$73="Media",'Mapa de Riesgos'!$L$73="Leve"),CONCATENATE("R",'Mapa de Riesgos'!$A$73),"")</f>
        <v/>
      </c>
      <c r="M28" s="519"/>
      <c r="N28" s="519" t="str">
        <f>IF(AND('Mapa de Riesgos'!$H$79="Media",'Mapa de Riesgos'!$L$79="Leve"),CONCATENATE("R",'Mapa de Riesgos'!$A$79),"")</f>
        <v/>
      </c>
      <c r="O28" s="520"/>
      <c r="P28" s="518" t="str">
        <f>IF(AND('Mapa de Riesgos'!$H$67="Media",'Mapa de Riesgos'!$L$67="Menor"),CONCATENATE("R",'Mapa de Riesgos'!$A$67),"")</f>
        <v>R10</v>
      </c>
      <c r="Q28" s="519"/>
      <c r="R28" s="519" t="str">
        <f>IF(AND('Mapa de Riesgos'!$H$73="Media",'Mapa de Riesgos'!$L$73="Menor"),CONCATENATE("R",'Mapa de Riesgos'!$A$73),"")</f>
        <v/>
      </c>
      <c r="S28" s="519"/>
      <c r="T28" s="519" t="str">
        <f>IF(AND('Mapa de Riesgos'!$H$79="Media",'Mapa de Riesgos'!$L$79="Menor"),CONCATENATE("R",'Mapa de Riesgos'!$A$79),"")</f>
        <v/>
      </c>
      <c r="U28" s="520"/>
      <c r="V28" s="518" t="str">
        <f>IF(AND('Mapa de Riesgos'!$H$67="Media",'Mapa de Riesgos'!$L$67="Moderado"),CONCATENATE("R",'Mapa de Riesgos'!$A$67),"")</f>
        <v/>
      </c>
      <c r="W28" s="519"/>
      <c r="X28" s="519" t="str">
        <f>IF(AND('Mapa de Riesgos'!$H$73="Media",'Mapa de Riesgos'!$L$73="Moderado"),CONCATENATE("R",'Mapa de Riesgos'!$A$73),"")</f>
        <v/>
      </c>
      <c r="Y28" s="519"/>
      <c r="Z28" s="519" t="str">
        <f>IF(AND('Mapa de Riesgos'!$H$79="Media",'Mapa de Riesgos'!$L$79="Moderado"),CONCATENATE("R",'Mapa de Riesgos'!$A$79),"")</f>
        <v/>
      </c>
      <c r="AA28" s="520"/>
      <c r="AB28" s="502" t="str">
        <f>IF(AND('Mapa de Riesgos'!$H$67="Media",'Mapa de Riesgos'!$L$67="Mayor"),CONCATENATE("R",'Mapa de Riesgos'!$A$67),"")</f>
        <v/>
      </c>
      <c r="AC28" s="498"/>
      <c r="AD28" s="498" t="str">
        <f>IF(AND('Mapa de Riesgos'!$H$73="Media",'Mapa de Riesgos'!$L$73="Mayor"),CONCATENATE("R",'Mapa de Riesgos'!$A$73),"")</f>
        <v/>
      </c>
      <c r="AE28" s="498"/>
      <c r="AF28" s="498" t="str">
        <f>IF(AND('Mapa de Riesgos'!$H$79="Media",'Mapa de Riesgos'!$L$79="Mayor"),CONCATENATE("R",'Mapa de Riesgos'!$A$79),"")</f>
        <v/>
      </c>
      <c r="AG28" s="499"/>
      <c r="AH28" s="509" t="str">
        <f>IF(AND('Mapa de Riesgos'!$H$67="Media",'Mapa de Riesgos'!$L$67="Catastrófico"),CONCATENATE("R",'Mapa de Riesgos'!$A$67),"")</f>
        <v/>
      </c>
      <c r="AI28" s="510"/>
      <c r="AJ28" s="510" t="str">
        <f>IF(AND('Mapa de Riesgos'!$H$73="Media",'Mapa de Riesgos'!$L$73="Catastrófico"),CONCATENATE("R",'Mapa de Riesgos'!$A$73),"")</f>
        <v/>
      </c>
      <c r="AK28" s="510"/>
      <c r="AL28" s="510" t="str">
        <f>IF(AND('Mapa de Riesgos'!$H$79="Media",'Mapa de Riesgos'!$L$79="Catastrófico"),CONCATENATE("R",'Mapa de Riesgos'!$A$79),"")</f>
        <v/>
      </c>
      <c r="AM28" s="511"/>
      <c r="AN28" s="83"/>
      <c r="AO28" s="474"/>
      <c r="AP28" s="475"/>
      <c r="AQ28" s="475"/>
      <c r="AR28" s="475"/>
      <c r="AS28" s="475"/>
      <c r="AT28" s="476"/>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c r="A29" s="83"/>
      <c r="B29" s="451"/>
      <c r="C29" s="451"/>
      <c r="D29" s="452"/>
      <c r="E29" s="495"/>
      <c r="F29" s="496"/>
      <c r="G29" s="496"/>
      <c r="H29" s="496"/>
      <c r="I29" s="497"/>
      <c r="J29" s="518"/>
      <c r="K29" s="519"/>
      <c r="L29" s="519"/>
      <c r="M29" s="519"/>
      <c r="N29" s="519"/>
      <c r="O29" s="520"/>
      <c r="P29" s="521"/>
      <c r="Q29" s="522"/>
      <c r="R29" s="522"/>
      <c r="S29" s="522"/>
      <c r="T29" s="522"/>
      <c r="U29" s="523"/>
      <c r="V29" s="521"/>
      <c r="W29" s="522"/>
      <c r="X29" s="522"/>
      <c r="Y29" s="522"/>
      <c r="Z29" s="522"/>
      <c r="AA29" s="523"/>
      <c r="AB29" s="506"/>
      <c r="AC29" s="507"/>
      <c r="AD29" s="507"/>
      <c r="AE29" s="507"/>
      <c r="AF29" s="507"/>
      <c r="AG29" s="508"/>
      <c r="AH29" s="512"/>
      <c r="AI29" s="513"/>
      <c r="AJ29" s="513"/>
      <c r="AK29" s="513"/>
      <c r="AL29" s="513"/>
      <c r="AM29" s="514"/>
      <c r="AN29" s="83"/>
      <c r="AO29" s="477"/>
      <c r="AP29" s="478"/>
      <c r="AQ29" s="478"/>
      <c r="AR29" s="478"/>
      <c r="AS29" s="478"/>
      <c r="AT29" s="479"/>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c r="A30" s="83"/>
      <c r="B30" s="451"/>
      <c r="C30" s="451"/>
      <c r="D30" s="452"/>
      <c r="E30" s="489" t="s">
        <v>249</v>
      </c>
      <c r="F30" s="490"/>
      <c r="G30" s="490"/>
      <c r="H30" s="490"/>
      <c r="I30" s="490"/>
      <c r="J30" s="533" t="str">
        <f>IF(AND('Mapa de Riesgos'!$H$12="Baja",'Mapa de Riesgos'!$L$12="Leve"),CONCATENATE("R",'Mapa de Riesgos'!$A$12),"")</f>
        <v/>
      </c>
      <c r="K30" s="534"/>
      <c r="L30" s="534" t="str">
        <f>IF(AND('Mapa de Riesgos'!$H$19="Baja",'Mapa de Riesgos'!$L$19="Leve"),CONCATENATE("R",'Mapa de Riesgos'!$A$19),"")</f>
        <v/>
      </c>
      <c r="M30" s="534"/>
      <c r="N30" s="534" t="str">
        <f>IF(AND('Mapa de Riesgos'!$H$25="Baja",'Mapa de Riesgos'!$L$25="Leve"),CONCATENATE("R",'Mapa de Riesgos'!$A$25),"")</f>
        <v/>
      </c>
      <c r="O30" s="535"/>
      <c r="P30" s="525" t="str">
        <f>IF(AND('Mapa de Riesgos'!$H$12="Baja",'Mapa de Riesgos'!$L$12="Menor"),CONCATENATE("R",'Mapa de Riesgos'!$A$12),"")</f>
        <v/>
      </c>
      <c r="Q30" s="525"/>
      <c r="R30" s="525" t="str">
        <f>IF(AND('Mapa de Riesgos'!$H$19="Baja",'Mapa de Riesgos'!$L$19="Menor"),CONCATENATE("R",'Mapa de Riesgos'!$A$19),"")</f>
        <v/>
      </c>
      <c r="S30" s="525"/>
      <c r="T30" s="525" t="str">
        <f>IF(AND('Mapa de Riesgos'!$H$25="Baja",'Mapa de Riesgos'!$L$25="Menor"),CONCATENATE("R",'Mapa de Riesgos'!$A$25),"")</f>
        <v/>
      </c>
      <c r="U30" s="526"/>
      <c r="V30" s="524" t="str">
        <f>IF(AND('Mapa de Riesgos'!$H$12="Baja",'Mapa de Riesgos'!$L$12="Moderado"),CONCATENATE("R",'Mapa de Riesgos'!$A$12),"")</f>
        <v/>
      </c>
      <c r="W30" s="525"/>
      <c r="X30" s="525" t="str">
        <f>IF(AND('Mapa de Riesgos'!$H$19="Baja",'Mapa de Riesgos'!$L$19="Moderado"),CONCATENATE("R",'Mapa de Riesgos'!$A$19),"")</f>
        <v/>
      </c>
      <c r="Y30" s="525"/>
      <c r="Z30" s="525" t="str">
        <f>IF(AND('Mapa de Riesgos'!$H$25="Baja",'Mapa de Riesgos'!$L$25="Moderado"),CONCATENATE("R",'Mapa de Riesgos'!$A$25),"")</f>
        <v/>
      </c>
      <c r="AA30" s="526"/>
      <c r="AB30" s="500" t="str">
        <f>IF(AND('Mapa de Riesgos'!$H$12="Baja",'Mapa de Riesgos'!$L$12="Mayor"),CONCATENATE("R",'Mapa de Riesgos'!$A$12),"")</f>
        <v/>
      </c>
      <c r="AC30" s="501"/>
      <c r="AD30" s="501" t="str">
        <f>IF(AND('Mapa de Riesgos'!$H$19="Baja",'Mapa de Riesgos'!$L$19="Mayor"),CONCATENATE("R",'Mapa de Riesgos'!$A$19),"")</f>
        <v/>
      </c>
      <c r="AE30" s="501"/>
      <c r="AF30" s="501" t="str">
        <f>IF(AND('Mapa de Riesgos'!$H$25="Baja",'Mapa de Riesgos'!$L$25="Mayor"),CONCATENATE("R",'Mapa de Riesgos'!$A$25),"")</f>
        <v/>
      </c>
      <c r="AG30" s="503"/>
      <c r="AH30" s="515" t="str">
        <f>IF(AND('Mapa de Riesgos'!$H$12="Baja",'Mapa de Riesgos'!$L$12="Catastrófico"),CONCATENATE("R",'Mapa de Riesgos'!$A$12),"")</f>
        <v/>
      </c>
      <c r="AI30" s="516"/>
      <c r="AJ30" s="516" t="str">
        <f>IF(AND('Mapa de Riesgos'!$H$19="Baja",'Mapa de Riesgos'!$L$19="Catastrófico"),CONCATENATE("R",'Mapa de Riesgos'!$A$19),"")</f>
        <v/>
      </c>
      <c r="AK30" s="516"/>
      <c r="AL30" s="516" t="str">
        <f>IF(AND('Mapa de Riesgos'!$H$25="Baja",'Mapa de Riesgos'!$L$25="Catastrófico"),CONCATENATE("R",'Mapa de Riesgos'!$A$25),"")</f>
        <v/>
      </c>
      <c r="AM30" s="517"/>
      <c r="AN30" s="83"/>
      <c r="AO30" s="480" t="s">
        <v>250</v>
      </c>
      <c r="AP30" s="481"/>
      <c r="AQ30" s="481"/>
      <c r="AR30" s="481"/>
      <c r="AS30" s="481"/>
      <c r="AT30" s="482"/>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c r="A31" s="83"/>
      <c r="B31" s="451"/>
      <c r="C31" s="451"/>
      <c r="D31" s="452"/>
      <c r="E31" s="492"/>
      <c r="F31" s="493"/>
      <c r="G31" s="493"/>
      <c r="H31" s="493"/>
      <c r="I31" s="493"/>
      <c r="J31" s="529"/>
      <c r="K31" s="527"/>
      <c r="L31" s="527"/>
      <c r="M31" s="527"/>
      <c r="N31" s="527"/>
      <c r="O31" s="528"/>
      <c r="P31" s="519"/>
      <c r="Q31" s="519"/>
      <c r="R31" s="519"/>
      <c r="S31" s="519"/>
      <c r="T31" s="519"/>
      <c r="U31" s="520"/>
      <c r="V31" s="518"/>
      <c r="W31" s="519"/>
      <c r="X31" s="519"/>
      <c r="Y31" s="519"/>
      <c r="Z31" s="519"/>
      <c r="AA31" s="520"/>
      <c r="AB31" s="502"/>
      <c r="AC31" s="498"/>
      <c r="AD31" s="498"/>
      <c r="AE31" s="498"/>
      <c r="AF31" s="498"/>
      <c r="AG31" s="499"/>
      <c r="AH31" s="509"/>
      <c r="AI31" s="510"/>
      <c r="AJ31" s="510"/>
      <c r="AK31" s="510"/>
      <c r="AL31" s="510"/>
      <c r="AM31" s="511"/>
      <c r="AN31" s="83"/>
      <c r="AO31" s="483"/>
      <c r="AP31" s="484"/>
      <c r="AQ31" s="484"/>
      <c r="AR31" s="484"/>
      <c r="AS31" s="484"/>
      <c r="AT31" s="485"/>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c r="A32" s="83"/>
      <c r="B32" s="451"/>
      <c r="C32" s="451"/>
      <c r="D32" s="452"/>
      <c r="E32" s="492"/>
      <c r="F32" s="493"/>
      <c r="G32" s="493"/>
      <c r="H32" s="493"/>
      <c r="I32" s="493"/>
      <c r="J32" s="529" t="str">
        <f>IF(AND('Mapa de Riesgos'!$H$31="Baja",'Mapa de Riesgos'!$L$31="Leve"),CONCATENATE("R",'Mapa de Riesgos'!$A$31),"")</f>
        <v/>
      </c>
      <c r="K32" s="527"/>
      <c r="L32" s="527" t="str">
        <f>IF(AND('Mapa de Riesgos'!$H$37="Baja",'Mapa de Riesgos'!$L$37="Leve"),CONCATENATE("R",'Mapa de Riesgos'!$A$37),"")</f>
        <v/>
      </c>
      <c r="M32" s="527"/>
      <c r="N32" s="527" t="str">
        <f>IF(AND('Mapa de Riesgos'!$H$43="Baja",'Mapa de Riesgos'!$L$43="Leve"),CONCATENATE("R",'Mapa de Riesgos'!$A$43),"")</f>
        <v/>
      </c>
      <c r="O32" s="528"/>
      <c r="P32" s="519" t="str">
        <f>IF(AND('Mapa de Riesgos'!$H$31="Baja",'Mapa de Riesgos'!$L$31="Menor"),CONCATENATE("R",'Mapa de Riesgos'!$A$31),"")</f>
        <v/>
      </c>
      <c r="Q32" s="519"/>
      <c r="R32" s="519" t="str">
        <f>IF(AND('Mapa de Riesgos'!$H$37="Baja",'Mapa de Riesgos'!$L$37="Menor"),CONCATENATE("R",'Mapa de Riesgos'!$A$37),"")</f>
        <v/>
      </c>
      <c r="S32" s="519"/>
      <c r="T32" s="519" t="str">
        <f>IF(AND('Mapa de Riesgos'!$H$43="Baja",'Mapa de Riesgos'!$L$43="Menor"),CONCATENATE("R",'Mapa de Riesgos'!$A$43),"")</f>
        <v/>
      </c>
      <c r="U32" s="520"/>
      <c r="V32" s="518" t="str">
        <f>IF(AND('Mapa de Riesgos'!$H$31="Baja",'Mapa de Riesgos'!$L$31="Moderado"),CONCATENATE("R",'Mapa de Riesgos'!$A$31),"")</f>
        <v>R4</v>
      </c>
      <c r="W32" s="519"/>
      <c r="X32" s="519" t="str">
        <f>IF(AND('Mapa de Riesgos'!$H$37="Baja",'Mapa de Riesgos'!$L$37="Moderado"),CONCATENATE("R",'Mapa de Riesgos'!$A$37),"")</f>
        <v/>
      </c>
      <c r="Y32" s="519"/>
      <c r="Z32" s="519" t="str">
        <f>IF(AND('Mapa de Riesgos'!$H$43="Baja",'Mapa de Riesgos'!$L$43="Moderado"),CONCATENATE("R",'Mapa de Riesgos'!$A$43),"")</f>
        <v/>
      </c>
      <c r="AA32" s="520"/>
      <c r="AB32" s="502" t="str">
        <f>IF(AND('Mapa de Riesgos'!$H$31="Baja",'Mapa de Riesgos'!$L$31="Mayor"),CONCATENATE("R",'Mapa de Riesgos'!$A$31),"")</f>
        <v/>
      </c>
      <c r="AC32" s="498"/>
      <c r="AD32" s="498" t="str">
        <f>IF(AND('Mapa de Riesgos'!$H$37="Baja",'Mapa de Riesgos'!$L$37="Mayor"),CONCATENATE("R",'Mapa de Riesgos'!$A$37),"")</f>
        <v/>
      </c>
      <c r="AE32" s="498"/>
      <c r="AF32" s="498" t="str">
        <f>IF(AND('Mapa de Riesgos'!$H$43="Baja",'Mapa de Riesgos'!$L$43="Mayor"),CONCATENATE("R",'Mapa de Riesgos'!$A$43),"")</f>
        <v/>
      </c>
      <c r="AG32" s="499"/>
      <c r="AH32" s="509" t="str">
        <f>IF(AND('Mapa de Riesgos'!$H$31="Baja",'Mapa de Riesgos'!$L$31="Catastrófico"),CONCATENATE("R",'Mapa de Riesgos'!$A$31),"")</f>
        <v/>
      </c>
      <c r="AI32" s="510"/>
      <c r="AJ32" s="510" t="str">
        <f>IF(AND('Mapa de Riesgos'!$H$37="Baja",'Mapa de Riesgos'!$L$37="Catastrófico"),CONCATENATE("R",'Mapa de Riesgos'!$A$37),"")</f>
        <v/>
      </c>
      <c r="AK32" s="510"/>
      <c r="AL32" s="510" t="str">
        <f>IF(AND('Mapa de Riesgos'!$H$43="Baja",'Mapa de Riesgos'!$L$43="Catastrófico"),CONCATENATE("R",'Mapa de Riesgos'!$A$43),"")</f>
        <v/>
      </c>
      <c r="AM32" s="511"/>
      <c r="AN32" s="83"/>
      <c r="AO32" s="483"/>
      <c r="AP32" s="484"/>
      <c r="AQ32" s="484"/>
      <c r="AR32" s="484"/>
      <c r="AS32" s="484"/>
      <c r="AT32" s="485"/>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c r="A33" s="83"/>
      <c r="B33" s="451"/>
      <c r="C33" s="451"/>
      <c r="D33" s="452"/>
      <c r="E33" s="492"/>
      <c r="F33" s="493"/>
      <c r="G33" s="493"/>
      <c r="H33" s="493"/>
      <c r="I33" s="493"/>
      <c r="J33" s="529"/>
      <c r="K33" s="527"/>
      <c r="L33" s="527"/>
      <c r="M33" s="527"/>
      <c r="N33" s="527"/>
      <c r="O33" s="528"/>
      <c r="P33" s="519"/>
      <c r="Q33" s="519"/>
      <c r="R33" s="519"/>
      <c r="S33" s="519"/>
      <c r="T33" s="519"/>
      <c r="U33" s="520"/>
      <c r="V33" s="518"/>
      <c r="W33" s="519"/>
      <c r="X33" s="519"/>
      <c r="Y33" s="519"/>
      <c r="Z33" s="519"/>
      <c r="AA33" s="520"/>
      <c r="AB33" s="502"/>
      <c r="AC33" s="498"/>
      <c r="AD33" s="498"/>
      <c r="AE33" s="498"/>
      <c r="AF33" s="498"/>
      <c r="AG33" s="499"/>
      <c r="AH33" s="509"/>
      <c r="AI33" s="510"/>
      <c r="AJ33" s="510"/>
      <c r="AK33" s="510"/>
      <c r="AL33" s="510"/>
      <c r="AM33" s="511"/>
      <c r="AN33" s="83"/>
      <c r="AO33" s="483"/>
      <c r="AP33" s="484"/>
      <c r="AQ33" s="484"/>
      <c r="AR33" s="484"/>
      <c r="AS33" s="484"/>
      <c r="AT33" s="485"/>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c r="A34" s="83"/>
      <c r="B34" s="451"/>
      <c r="C34" s="451"/>
      <c r="D34" s="452"/>
      <c r="E34" s="492"/>
      <c r="F34" s="493"/>
      <c r="G34" s="493"/>
      <c r="H34" s="493"/>
      <c r="I34" s="493"/>
      <c r="J34" s="529" t="str">
        <f>IF(AND('Mapa de Riesgos'!$H$49="Baja",'Mapa de Riesgos'!$L$49="Leve"),CONCATENATE("R",'Mapa de Riesgos'!$A$49),"")</f>
        <v/>
      </c>
      <c r="K34" s="527"/>
      <c r="L34" s="527" t="str">
        <f>IF(AND('Mapa de Riesgos'!$H$55="Baja",'Mapa de Riesgos'!$L$55="Leve"),CONCATENATE("R",'Mapa de Riesgos'!$A$55),"")</f>
        <v/>
      </c>
      <c r="M34" s="527"/>
      <c r="N34" s="527" t="str">
        <f>IF(AND('Mapa de Riesgos'!$H$61="Baja",'Mapa de Riesgos'!$L$61="Leve"),CONCATENATE("R",'Mapa de Riesgos'!$A$61),"")</f>
        <v/>
      </c>
      <c r="O34" s="528"/>
      <c r="P34" s="519" t="str">
        <f>IF(AND('Mapa de Riesgos'!$H$49="Baja",'Mapa de Riesgos'!$L$49="Menor"),CONCATENATE("R",'Mapa de Riesgos'!$A$49),"")</f>
        <v/>
      </c>
      <c r="Q34" s="519"/>
      <c r="R34" s="519" t="str">
        <f>IF(AND('Mapa de Riesgos'!$H$55="Baja",'Mapa de Riesgos'!$L$55="Menor"),CONCATENATE("R",'Mapa de Riesgos'!$A$55),"")</f>
        <v/>
      </c>
      <c r="S34" s="519"/>
      <c r="T34" s="519" t="str">
        <f>IF(AND('Mapa de Riesgos'!$H$61="Baja",'Mapa de Riesgos'!$L$61="Menor"),CONCATENATE("R",'Mapa de Riesgos'!$A$61),"")</f>
        <v/>
      </c>
      <c r="U34" s="520"/>
      <c r="V34" s="518" t="str">
        <f>IF(AND('Mapa de Riesgos'!$H$49="Baja",'Mapa de Riesgos'!$L$49="Moderado"),CONCATENATE("R",'Mapa de Riesgos'!$A$49),"")</f>
        <v>R7</v>
      </c>
      <c r="W34" s="519"/>
      <c r="X34" s="519" t="str">
        <f>IF(AND('Mapa de Riesgos'!$H$55="Baja",'Mapa de Riesgos'!$L$55="Moderado"),CONCATENATE("R",'Mapa de Riesgos'!$A$55),"")</f>
        <v/>
      </c>
      <c r="Y34" s="519"/>
      <c r="Z34" s="519" t="str">
        <f>IF(AND('Mapa de Riesgos'!$H$61="Baja",'Mapa de Riesgos'!$L$61="Moderado"),CONCATENATE("R",'Mapa de Riesgos'!$A$61),"")</f>
        <v/>
      </c>
      <c r="AA34" s="520"/>
      <c r="AB34" s="502" t="str">
        <f>IF(AND('Mapa de Riesgos'!$H$49="Baja",'Mapa de Riesgos'!$L$49="Mayor"),CONCATENATE("R",'Mapa de Riesgos'!$A$49),"")</f>
        <v/>
      </c>
      <c r="AC34" s="498"/>
      <c r="AD34" s="498" t="str">
        <f>IF(AND('Mapa de Riesgos'!$H$55="Baja",'Mapa de Riesgos'!$L$55="Mayor"),CONCATENATE("R",'Mapa de Riesgos'!$A$55),"")</f>
        <v/>
      </c>
      <c r="AE34" s="498"/>
      <c r="AF34" s="498" t="str">
        <f>IF(AND('Mapa de Riesgos'!$H$61="Baja",'Mapa de Riesgos'!$L$61="Mayor"),CONCATENATE("R",'Mapa de Riesgos'!$A$61),"")</f>
        <v/>
      </c>
      <c r="AG34" s="499"/>
      <c r="AH34" s="509" t="str">
        <f>IF(AND('Mapa de Riesgos'!$H$49="Baja",'Mapa de Riesgos'!$L$49="Catastrófico"),CONCATENATE("R",'Mapa de Riesgos'!$A$49),"")</f>
        <v/>
      </c>
      <c r="AI34" s="510"/>
      <c r="AJ34" s="510" t="str">
        <f>IF(AND('Mapa de Riesgos'!$H$55="Baja",'Mapa de Riesgos'!$L$55="Catastrófico"),CONCATENATE("R",'Mapa de Riesgos'!$A$55),"")</f>
        <v/>
      </c>
      <c r="AK34" s="510"/>
      <c r="AL34" s="510" t="str">
        <f>IF(AND('Mapa de Riesgos'!$H$61="Baja",'Mapa de Riesgos'!$L$61="Catastrófico"),CONCATENATE("R",'Mapa de Riesgos'!$A$61),"")</f>
        <v/>
      </c>
      <c r="AM34" s="511"/>
      <c r="AN34" s="83"/>
      <c r="AO34" s="483"/>
      <c r="AP34" s="484"/>
      <c r="AQ34" s="484"/>
      <c r="AR34" s="484"/>
      <c r="AS34" s="484"/>
      <c r="AT34" s="485"/>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c r="A35" s="83"/>
      <c r="B35" s="451"/>
      <c r="C35" s="451"/>
      <c r="D35" s="452"/>
      <c r="E35" s="492"/>
      <c r="F35" s="493"/>
      <c r="G35" s="493"/>
      <c r="H35" s="493"/>
      <c r="I35" s="493"/>
      <c r="J35" s="529"/>
      <c r="K35" s="527"/>
      <c r="L35" s="527"/>
      <c r="M35" s="527"/>
      <c r="N35" s="527"/>
      <c r="O35" s="528"/>
      <c r="P35" s="519"/>
      <c r="Q35" s="519"/>
      <c r="R35" s="519"/>
      <c r="S35" s="519"/>
      <c r="T35" s="519"/>
      <c r="U35" s="520"/>
      <c r="V35" s="518"/>
      <c r="W35" s="519"/>
      <c r="X35" s="519"/>
      <c r="Y35" s="519"/>
      <c r="Z35" s="519"/>
      <c r="AA35" s="520"/>
      <c r="AB35" s="502"/>
      <c r="AC35" s="498"/>
      <c r="AD35" s="498"/>
      <c r="AE35" s="498"/>
      <c r="AF35" s="498"/>
      <c r="AG35" s="499"/>
      <c r="AH35" s="509"/>
      <c r="AI35" s="510"/>
      <c r="AJ35" s="510"/>
      <c r="AK35" s="510"/>
      <c r="AL35" s="510"/>
      <c r="AM35" s="511"/>
      <c r="AN35" s="83"/>
      <c r="AO35" s="483"/>
      <c r="AP35" s="484"/>
      <c r="AQ35" s="484"/>
      <c r="AR35" s="484"/>
      <c r="AS35" s="484"/>
      <c r="AT35" s="485"/>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c r="A36" s="83"/>
      <c r="B36" s="451"/>
      <c r="C36" s="451"/>
      <c r="D36" s="452"/>
      <c r="E36" s="492"/>
      <c r="F36" s="493"/>
      <c r="G36" s="493"/>
      <c r="H36" s="493"/>
      <c r="I36" s="493"/>
      <c r="J36" s="529" t="str">
        <f>IF(AND('Mapa de Riesgos'!$H$67="Baja",'Mapa de Riesgos'!$L$67="Leve"),CONCATENATE("R",'Mapa de Riesgos'!$A$67),"")</f>
        <v/>
      </c>
      <c r="K36" s="527"/>
      <c r="L36" s="527" t="str">
        <f>IF(AND('Mapa de Riesgos'!$H$73="Baja",'Mapa de Riesgos'!$L$73="Leve"),CONCATENATE("R",'Mapa de Riesgos'!$A$73),"")</f>
        <v/>
      </c>
      <c r="M36" s="527"/>
      <c r="N36" s="527" t="str">
        <f>IF(AND('Mapa de Riesgos'!$H$79="Baja",'Mapa de Riesgos'!$L$79="Leve"),CONCATENATE("R",'Mapa de Riesgos'!$A$79),"")</f>
        <v/>
      </c>
      <c r="O36" s="528"/>
      <c r="P36" s="519" t="str">
        <f>IF(AND('Mapa de Riesgos'!$H$67="Baja",'Mapa de Riesgos'!$L$67="Menor"),CONCATENATE("R",'Mapa de Riesgos'!$A$67),"")</f>
        <v/>
      </c>
      <c r="Q36" s="519"/>
      <c r="R36" s="519" t="str">
        <f>IF(AND('Mapa de Riesgos'!$H$73="Baja",'Mapa de Riesgos'!$L$73="Menor"),CONCATENATE("R",'Mapa de Riesgos'!$A$73),"")</f>
        <v/>
      </c>
      <c r="S36" s="519"/>
      <c r="T36" s="519" t="str">
        <f>IF(AND('Mapa de Riesgos'!$H$79="Baja",'Mapa de Riesgos'!$L$79="Menor"),CONCATENATE("R",'Mapa de Riesgos'!$A$79),"")</f>
        <v/>
      </c>
      <c r="U36" s="520"/>
      <c r="V36" s="518" t="str">
        <f>IF(AND('Mapa de Riesgos'!$H$67="Baja",'Mapa de Riesgos'!$L$67="Moderado"),CONCATENATE("R",'Mapa de Riesgos'!$A$67),"")</f>
        <v/>
      </c>
      <c r="W36" s="519"/>
      <c r="X36" s="519" t="str">
        <f>IF(AND('Mapa de Riesgos'!$H$73="Baja",'Mapa de Riesgos'!$L$73="Moderado"),CONCATENATE("R",'Mapa de Riesgos'!$A$73),"")</f>
        <v/>
      </c>
      <c r="Y36" s="519"/>
      <c r="Z36" s="519" t="str">
        <f>IF(AND('Mapa de Riesgos'!$H$79="Baja",'Mapa de Riesgos'!$L$79="Moderado"),CONCATENATE("R",'Mapa de Riesgos'!$A$79),"")</f>
        <v/>
      </c>
      <c r="AA36" s="520"/>
      <c r="AB36" s="502" t="str">
        <f>IF(AND('Mapa de Riesgos'!$H$67="Baja",'Mapa de Riesgos'!$L$67="Mayor"),CONCATENATE("R",'Mapa de Riesgos'!$A$67),"")</f>
        <v/>
      </c>
      <c r="AC36" s="498"/>
      <c r="AD36" s="498" t="str">
        <f>IF(AND('Mapa de Riesgos'!$H$73="Baja",'Mapa de Riesgos'!$L$73="Mayor"),CONCATENATE("R",'Mapa de Riesgos'!$A$73),"")</f>
        <v/>
      </c>
      <c r="AE36" s="498"/>
      <c r="AF36" s="498" t="str">
        <f>IF(AND('Mapa de Riesgos'!$H$79="Baja",'Mapa de Riesgos'!$L$79="Mayor"),CONCATENATE("R",'Mapa de Riesgos'!$A$79),"")</f>
        <v/>
      </c>
      <c r="AG36" s="499"/>
      <c r="AH36" s="509" t="str">
        <f>IF(AND('Mapa de Riesgos'!$H$67="Baja",'Mapa de Riesgos'!$L$67="Catastrófico"),CONCATENATE("R",'Mapa de Riesgos'!$A$67),"")</f>
        <v/>
      </c>
      <c r="AI36" s="510"/>
      <c r="AJ36" s="510" t="str">
        <f>IF(AND('Mapa de Riesgos'!$H$73="Baja",'Mapa de Riesgos'!$L$73="Catastrófico"),CONCATENATE("R",'Mapa de Riesgos'!$A$73),"")</f>
        <v/>
      </c>
      <c r="AK36" s="510"/>
      <c r="AL36" s="510" t="str">
        <f>IF(AND('Mapa de Riesgos'!$H$79="Baja",'Mapa de Riesgos'!$L$79="Catastrófico"),CONCATENATE("R",'Mapa de Riesgos'!$A$79),"")</f>
        <v/>
      </c>
      <c r="AM36" s="511"/>
      <c r="AN36" s="83"/>
      <c r="AO36" s="483"/>
      <c r="AP36" s="484"/>
      <c r="AQ36" s="484"/>
      <c r="AR36" s="484"/>
      <c r="AS36" s="484"/>
      <c r="AT36" s="48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c r="A37" s="83"/>
      <c r="B37" s="451"/>
      <c r="C37" s="451"/>
      <c r="D37" s="452"/>
      <c r="E37" s="495"/>
      <c r="F37" s="496"/>
      <c r="G37" s="496"/>
      <c r="H37" s="496"/>
      <c r="I37" s="496"/>
      <c r="J37" s="530"/>
      <c r="K37" s="531"/>
      <c r="L37" s="531"/>
      <c r="M37" s="531"/>
      <c r="N37" s="531"/>
      <c r="O37" s="532"/>
      <c r="P37" s="522"/>
      <c r="Q37" s="522"/>
      <c r="R37" s="522"/>
      <c r="S37" s="522"/>
      <c r="T37" s="522"/>
      <c r="U37" s="523"/>
      <c r="V37" s="521"/>
      <c r="W37" s="522"/>
      <c r="X37" s="522"/>
      <c r="Y37" s="522"/>
      <c r="Z37" s="522"/>
      <c r="AA37" s="523"/>
      <c r="AB37" s="506"/>
      <c r="AC37" s="507"/>
      <c r="AD37" s="507"/>
      <c r="AE37" s="507"/>
      <c r="AF37" s="507"/>
      <c r="AG37" s="508"/>
      <c r="AH37" s="512"/>
      <c r="AI37" s="513"/>
      <c r="AJ37" s="513"/>
      <c r="AK37" s="513"/>
      <c r="AL37" s="513"/>
      <c r="AM37" s="514"/>
      <c r="AN37" s="83"/>
      <c r="AO37" s="486"/>
      <c r="AP37" s="487"/>
      <c r="AQ37" s="487"/>
      <c r="AR37" s="487"/>
      <c r="AS37" s="487"/>
      <c r="AT37" s="48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c r="A38" s="83"/>
      <c r="B38" s="451"/>
      <c r="C38" s="451"/>
      <c r="D38" s="452"/>
      <c r="E38" s="489" t="s">
        <v>251</v>
      </c>
      <c r="F38" s="490"/>
      <c r="G38" s="490"/>
      <c r="H38" s="490"/>
      <c r="I38" s="491"/>
      <c r="J38" s="533" t="str">
        <f>IF(AND('Mapa de Riesgos'!$H$12="Muy Baja",'Mapa de Riesgos'!$L$12="Leve"),CONCATENATE("R",'Mapa de Riesgos'!$A$12),"")</f>
        <v/>
      </c>
      <c r="K38" s="534"/>
      <c r="L38" s="534" t="str">
        <f>IF(AND('Mapa de Riesgos'!$H$19="Muy Baja",'Mapa de Riesgos'!$L$19="Leve"),CONCATENATE("R",'Mapa de Riesgos'!$A$19),"")</f>
        <v/>
      </c>
      <c r="M38" s="534"/>
      <c r="N38" s="534" t="str">
        <f>IF(AND('Mapa de Riesgos'!$H$25="Muy Baja",'Mapa de Riesgos'!$L$25="Leve"),CONCATENATE("R",'Mapa de Riesgos'!$A$25),"")</f>
        <v/>
      </c>
      <c r="O38" s="535"/>
      <c r="P38" s="533" t="str">
        <f>IF(AND('Mapa de Riesgos'!$H$12="Muy Baja",'Mapa de Riesgos'!$L$12="Menor"),CONCATENATE("R",'Mapa de Riesgos'!$A$12),"")</f>
        <v/>
      </c>
      <c r="Q38" s="534"/>
      <c r="R38" s="534" t="str">
        <f>IF(AND('Mapa de Riesgos'!$H$19="Muy Baja",'Mapa de Riesgos'!$L$19="Menor"),CONCATENATE("R",'Mapa de Riesgos'!$A$19),"")</f>
        <v/>
      </c>
      <c r="S38" s="534"/>
      <c r="T38" s="534" t="str">
        <f>IF(AND('Mapa de Riesgos'!$H$25="Muy Baja",'Mapa de Riesgos'!$L$25="Menor"),CONCATENATE("R",'Mapa de Riesgos'!$A$25),"")</f>
        <v/>
      </c>
      <c r="U38" s="535"/>
      <c r="V38" s="524" t="str">
        <f>IF(AND('Mapa de Riesgos'!$H$12="Muy Baja",'Mapa de Riesgos'!$L$12="Moderado"),CONCATENATE("R",'Mapa de Riesgos'!$A$12),"")</f>
        <v/>
      </c>
      <c r="W38" s="525"/>
      <c r="X38" s="525" t="str">
        <f>IF(AND('Mapa de Riesgos'!$H$19="Muy Baja",'Mapa de Riesgos'!$L$19="Moderado"),CONCATENATE("R",'Mapa de Riesgos'!$A$19),"")</f>
        <v/>
      </c>
      <c r="Y38" s="525"/>
      <c r="Z38" s="525" t="str">
        <f>IF(AND('Mapa de Riesgos'!$H$25="Muy Baja",'Mapa de Riesgos'!$L$25="Moderado"),CONCATENATE("R",'Mapa de Riesgos'!$A$25),"")</f>
        <v/>
      </c>
      <c r="AA38" s="526"/>
      <c r="AB38" s="500" t="str">
        <f>IF(AND('Mapa de Riesgos'!$H$12="Muy Baja",'Mapa de Riesgos'!$L$12="Mayor"),CONCATENATE("R",'Mapa de Riesgos'!$A$12),"")</f>
        <v/>
      </c>
      <c r="AC38" s="501"/>
      <c r="AD38" s="501" t="str">
        <f>IF(AND('Mapa de Riesgos'!$H$19="Muy Baja",'Mapa de Riesgos'!$L$19="Mayor"),CONCATENATE("R",'Mapa de Riesgos'!$A$19),"")</f>
        <v/>
      </c>
      <c r="AE38" s="501"/>
      <c r="AF38" s="501" t="str">
        <f>IF(AND('Mapa de Riesgos'!$H$25="Muy Baja",'Mapa de Riesgos'!$L$25="Mayor"),CONCATENATE("R",'Mapa de Riesgos'!$A$25),"")</f>
        <v/>
      </c>
      <c r="AG38" s="503"/>
      <c r="AH38" s="515" t="str">
        <f>IF(AND('Mapa de Riesgos'!$H$12="Muy Baja",'Mapa de Riesgos'!$L$12="Catastrófico"),CONCATENATE("R",'Mapa de Riesgos'!$A$12),"")</f>
        <v/>
      </c>
      <c r="AI38" s="516"/>
      <c r="AJ38" s="516" t="str">
        <f>IF(AND('Mapa de Riesgos'!$H$19="Muy Baja",'Mapa de Riesgos'!$L$19="Catastrófico"),CONCATENATE("R",'Mapa de Riesgos'!$A$19),"")</f>
        <v/>
      </c>
      <c r="AK38" s="516"/>
      <c r="AL38" s="516" t="str">
        <f>IF(AND('Mapa de Riesgos'!$H$25="Muy Baja",'Mapa de Riesgos'!$L$25="Catastrófico"),CONCATENATE("R",'Mapa de Riesgos'!$A$25),"")</f>
        <v/>
      </c>
      <c r="AM38" s="517"/>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c r="A39" s="83"/>
      <c r="B39" s="451"/>
      <c r="C39" s="451"/>
      <c r="D39" s="452"/>
      <c r="E39" s="492"/>
      <c r="F39" s="493"/>
      <c r="G39" s="493"/>
      <c r="H39" s="493"/>
      <c r="I39" s="494"/>
      <c r="J39" s="529"/>
      <c r="K39" s="527"/>
      <c r="L39" s="527"/>
      <c r="M39" s="527"/>
      <c r="N39" s="527"/>
      <c r="O39" s="528"/>
      <c r="P39" s="529"/>
      <c r="Q39" s="527"/>
      <c r="R39" s="527"/>
      <c r="S39" s="527"/>
      <c r="T39" s="527"/>
      <c r="U39" s="528"/>
      <c r="V39" s="518"/>
      <c r="W39" s="519"/>
      <c r="X39" s="519"/>
      <c r="Y39" s="519"/>
      <c r="Z39" s="519"/>
      <c r="AA39" s="520"/>
      <c r="AB39" s="502"/>
      <c r="AC39" s="498"/>
      <c r="AD39" s="498"/>
      <c r="AE39" s="498"/>
      <c r="AF39" s="498"/>
      <c r="AG39" s="499"/>
      <c r="AH39" s="509"/>
      <c r="AI39" s="510"/>
      <c r="AJ39" s="510"/>
      <c r="AK39" s="510"/>
      <c r="AL39" s="510"/>
      <c r="AM39" s="511"/>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c r="A40" s="83"/>
      <c r="B40" s="451"/>
      <c r="C40" s="451"/>
      <c r="D40" s="452"/>
      <c r="E40" s="492"/>
      <c r="F40" s="493"/>
      <c r="G40" s="493"/>
      <c r="H40" s="493"/>
      <c r="I40" s="494"/>
      <c r="J40" s="529" t="str">
        <f>IF(AND('Mapa de Riesgos'!$H$31="Muy Baja",'Mapa de Riesgos'!$L$31="Leve"),CONCATENATE("R",'Mapa de Riesgos'!$A$31),"")</f>
        <v/>
      </c>
      <c r="K40" s="527"/>
      <c r="L40" s="527" t="str">
        <f>IF(AND('Mapa de Riesgos'!$H$37="Muy Baja",'Mapa de Riesgos'!$L$37="Leve"),CONCATENATE("R",'Mapa de Riesgos'!$A$37),"")</f>
        <v/>
      </c>
      <c r="M40" s="527"/>
      <c r="N40" s="527" t="str">
        <f>IF(AND('Mapa de Riesgos'!$H$43="Muy Baja",'Mapa de Riesgos'!$L$43="Leve"),CONCATENATE("R",'Mapa de Riesgos'!$A$43),"")</f>
        <v/>
      </c>
      <c r="O40" s="528"/>
      <c r="P40" s="529" t="str">
        <f>IF(AND('Mapa de Riesgos'!$H$31="Muy Baja",'Mapa de Riesgos'!$L$31="Menor"),CONCATENATE("R",'Mapa de Riesgos'!$A$31),"")</f>
        <v/>
      </c>
      <c r="Q40" s="527"/>
      <c r="R40" s="527" t="str">
        <f>IF(AND('Mapa de Riesgos'!$H$37="Muy Baja",'Mapa de Riesgos'!$L$37="Menor"),CONCATENATE("R",'Mapa de Riesgos'!$A$37),"")</f>
        <v/>
      </c>
      <c r="S40" s="527"/>
      <c r="T40" s="527" t="str">
        <f>IF(AND('Mapa de Riesgos'!$H$43="Muy Baja",'Mapa de Riesgos'!$L$43="Menor"),CONCATENATE("R",'Mapa de Riesgos'!$A$43),"")</f>
        <v/>
      </c>
      <c r="U40" s="528"/>
      <c r="V40" s="518" t="str">
        <f>IF(AND('Mapa de Riesgos'!$H$31="Muy Baja",'Mapa de Riesgos'!$L$31="Moderado"),CONCATENATE("R",'Mapa de Riesgos'!$A$31),"")</f>
        <v/>
      </c>
      <c r="W40" s="519"/>
      <c r="X40" s="519" t="str">
        <f>IF(AND('Mapa de Riesgos'!$H$37="Muy Baja",'Mapa de Riesgos'!$L$37="Moderado"),CONCATENATE("R",'Mapa de Riesgos'!$A$37),"")</f>
        <v/>
      </c>
      <c r="Y40" s="519"/>
      <c r="Z40" s="519" t="str">
        <f>IF(AND('Mapa de Riesgos'!$H$43="Muy Baja",'Mapa de Riesgos'!$L$43="Moderado"),CONCATENATE("R",'Mapa de Riesgos'!$A$43),"")</f>
        <v/>
      </c>
      <c r="AA40" s="520"/>
      <c r="AB40" s="502" t="str">
        <f>IF(AND('Mapa de Riesgos'!$H$31="Muy Baja",'Mapa de Riesgos'!$L$31="Mayor"),CONCATENATE("R",'Mapa de Riesgos'!$A$31),"")</f>
        <v/>
      </c>
      <c r="AC40" s="498"/>
      <c r="AD40" s="498" t="str">
        <f>IF(AND('Mapa de Riesgos'!$H$37="Muy Baja",'Mapa de Riesgos'!$L$37="Mayor"),CONCATENATE("R",'Mapa de Riesgos'!$A$37),"")</f>
        <v/>
      </c>
      <c r="AE40" s="498"/>
      <c r="AF40" s="498" t="str">
        <f>IF(AND('Mapa de Riesgos'!$H$43="Muy Baja",'Mapa de Riesgos'!$L$43="Mayor"),CONCATENATE("R",'Mapa de Riesgos'!$A$43),"")</f>
        <v/>
      </c>
      <c r="AG40" s="499"/>
      <c r="AH40" s="509" t="str">
        <f>IF(AND('Mapa de Riesgos'!$H$31="Muy Baja",'Mapa de Riesgos'!$L$31="Catastrófico"),CONCATENATE("R",'Mapa de Riesgos'!$A$31),"")</f>
        <v/>
      </c>
      <c r="AI40" s="510"/>
      <c r="AJ40" s="510" t="str">
        <f>IF(AND('Mapa de Riesgos'!$H$37="Muy Baja",'Mapa de Riesgos'!$L$37="Catastrófico"),CONCATENATE("R",'Mapa de Riesgos'!$A$37),"")</f>
        <v/>
      </c>
      <c r="AK40" s="510"/>
      <c r="AL40" s="510" t="str">
        <f>IF(AND('Mapa de Riesgos'!$H$43="Muy Baja",'Mapa de Riesgos'!$L$43="Catastrófico"),CONCATENATE("R",'Mapa de Riesgos'!$A$43),"")</f>
        <v/>
      </c>
      <c r="AM40" s="511"/>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c r="A41" s="83"/>
      <c r="B41" s="451"/>
      <c r="C41" s="451"/>
      <c r="D41" s="452"/>
      <c r="E41" s="492"/>
      <c r="F41" s="493"/>
      <c r="G41" s="493"/>
      <c r="H41" s="493"/>
      <c r="I41" s="494"/>
      <c r="J41" s="529"/>
      <c r="K41" s="527"/>
      <c r="L41" s="527"/>
      <c r="M41" s="527"/>
      <c r="N41" s="527"/>
      <c r="O41" s="528"/>
      <c r="P41" s="529"/>
      <c r="Q41" s="527"/>
      <c r="R41" s="527"/>
      <c r="S41" s="527"/>
      <c r="T41" s="527"/>
      <c r="U41" s="528"/>
      <c r="V41" s="518"/>
      <c r="W41" s="519"/>
      <c r="X41" s="519"/>
      <c r="Y41" s="519"/>
      <c r="Z41" s="519"/>
      <c r="AA41" s="520"/>
      <c r="AB41" s="502"/>
      <c r="AC41" s="498"/>
      <c r="AD41" s="498"/>
      <c r="AE41" s="498"/>
      <c r="AF41" s="498"/>
      <c r="AG41" s="499"/>
      <c r="AH41" s="509"/>
      <c r="AI41" s="510"/>
      <c r="AJ41" s="510"/>
      <c r="AK41" s="510"/>
      <c r="AL41" s="510"/>
      <c r="AM41" s="511"/>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c r="A42" s="83"/>
      <c r="B42" s="451"/>
      <c r="C42" s="451"/>
      <c r="D42" s="452"/>
      <c r="E42" s="492"/>
      <c r="F42" s="493"/>
      <c r="G42" s="493"/>
      <c r="H42" s="493"/>
      <c r="I42" s="494"/>
      <c r="J42" s="529" t="str">
        <f>IF(AND('Mapa de Riesgos'!$H$49="Muy Baja",'Mapa de Riesgos'!$L$49="Leve"),CONCATENATE("R",'Mapa de Riesgos'!$A$49),"")</f>
        <v/>
      </c>
      <c r="K42" s="527"/>
      <c r="L42" s="527" t="str">
        <f>IF(AND('Mapa de Riesgos'!$H$55="Muy Baja",'Mapa de Riesgos'!$L$55="Leve"),CONCATENATE("R",'Mapa de Riesgos'!$A$55),"")</f>
        <v/>
      </c>
      <c r="M42" s="527"/>
      <c r="N42" s="527" t="str">
        <f>IF(AND('Mapa de Riesgos'!$H$61="Muy Baja",'Mapa de Riesgos'!$L$61="Leve"),CONCATENATE("R",'Mapa de Riesgos'!$A$61),"")</f>
        <v/>
      </c>
      <c r="O42" s="528"/>
      <c r="P42" s="529" t="str">
        <f>IF(AND('Mapa de Riesgos'!$H$49="Muy Baja",'Mapa de Riesgos'!$L$49="Menor"),CONCATENATE("R",'Mapa de Riesgos'!$A$49),"")</f>
        <v/>
      </c>
      <c r="Q42" s="527"/>
      <c r="R42" s="527" t="str">
        <f>IF(AND('Mapa de Riesgos'!$H$55="Muy Baja",'Mapa de Riesgos'!$L$55="Menor"),CONCATENATE("R",'Mapa de Riesgos'!$A$55),"")</f>
        <v/>
      </c>
      <c r="S42" s="527"/>
      <c r="T42" s="527" t="str">
        <f>IF(AND('Mapa de Riesgos'!$H$61="Muy Baja",'Mapa de Riesgos'!$L$61="Menor"),CONCATENATE("R",'Mapa de Riesgos'!$A$61),"")</f>
        <v/>
      </c>
      <c r="U42" s="528"/>
      <c r="V42" s="518" t="str">
        <f>IF(AND('Mapa de Riesgos'!$H$49="Muy Baja",'Mapa de Riesgos'!$L$49="Moderado"),CONCATENATE("R",'Mapa de Riesgos'!$A$49),"")</f>
        <v/>
      </c>
      <c r="W42" s="519"/>
      <c r="X42" s="519" t="str">
        <f>IF(AND('Mapa de Riesgos'!$H$55="Muy Baja",'Mapa de Riesgos'!$L$55="Moderado"),CONCATENATE("R",'Mapa de Riesgos'!$A$55),"")</f>
        <v/>
      </c>
      <c r="Y42" s="519"/>
      <c r="Z42" s="519" t="str">
        <f>IF(AND('Mapa de Riesgos'!$H$61="Muy Baja",'Mapa de Riesgos'!$L$61="Moderado"),CONCATENATE("R",'Mapa de Riesgos'!$A$61),"")</f>
        <v/>
      </c>
      <c r="AA42" s="520"/>
      <c r="AB42" s="502" t="str">
        <f>IF(AND('Mapa de Riesgos'!$H$49="Muy Baja",'Mapa de Riesgos'!$L$49="Mayor"),CONCATENATE("R",'Mapa de Riesgos'!$A$49),"")</f>
        <v/>
      </c>
      <c r="AC42" s="498"/>
      <c r="AD42" s="498" t="str">
        <f>IF(AND('Mapa de Riesgos'!$H$55="Muy Baja",'Mapa de Riesgos'!$L$55="Mayor"),CONCATENATE("R",'Mapa de Riesgos'!$A$55),"")</f>
        <v/>
      </c>
      <c r="AE42" s="498"/>
      <c r="AF42" s="498" t="str">
        <f>IF(AND('Mapa de Riesgos'!$H$61="Muy Baja",'Mapa de Riesgos'!$L$61="Mayor"),CONCATENATE("R",'Mapa de Riesgos'!$A$61),"")</f>
        <v/>
      </c>
      <c r="AG42" s="499"/>
      <c r="AH42" s="509" t="str">
        <f>IF(AND('Mapa de Riesgos'!$H$49="Muy Baja",'Mapa de Riesgos'!$L$49="Catastrófico"),CONCATENATE("R",'Mapa de Riesgos'!$A$49),"")</f>
        <v/>
      </c>
      <c r="AI42" s="510"/>
      <c r="AJ42" s="510" t="str">
        <f>IF(AND('Mapa de Riesgos'!$H$55="Muy Baja",'Mapa de Riesgos'!$L$55="Catastrófico"),CONCATENATE("R",'Mapa de Riesgos'!$A$55),"")</f>
        <v/>
      </c>
      <c r="AK42" s="510"/>
      <c r="AL42" s="510" t="str">
        <f>IF(AND('Mapa de Riesgos'!$H$61="Muy Baja",'Mapa de Riesgos'!$L$61="Catastrófico"),CONCATENATE("R",'Mapa de Riesgos'!$A$61),"")</f>
        <v/>
      </c>
      <c r="AM42" s="511"/>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c r="A43" s="83"/>
      <c r="B43" s="451"/>
      <c r="C43" s="451"/>
      <c r="D43" s="452"/>
      <c r="E43" s="492"/>
      <c r="F43" s="493"/>
      <c r="G43" s="493"/>
      <c r="H43" s="493"/>
      <c r="I43" s="494"/>
      <c r="J43" s="529"/>
      <c r="K43" s="527"/>
      <c r="L43" s="527"/>
      <c r="M43" s="527"/>
      <c r="N43" s="527"/>
      <c r="O43" s="528"/>
      <c r="P43" s="529"/>
      <c r="Q43" s="527"/>
      <c r="R43" s="527"/>
      <c r="S43" s="527"/>
      <c r="T43" s="527"/>
      <c r="U43" s="528"/>
      <c r="V43" s="518"/>
      <c r="W43" s="519"/>
      <c r="X43" s="519"/>
      <c r="Y43" s="519"/>
      <c r="Z43" s="519"/>
      <c r="AA43" s="520"/>
      <c r="AB43" s="502"/>
      <c r="AC43" s="498"/>
      <c r="AD43" s="498"/>
      <c r="AE43" s="498"/>
      <c r="AF43" s="498"/>
      <c r="AG43" s="499"/>
      <c r="AH43" s="509"/>
      <c r="AI43" s="510"/>
      <c r="AJ43" s="510"/>
      <c r="AK43" s="510"/>
      <c r="AL43" s="510"/>
      <c r="AM43" s="511"/>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c r="A44" s="83"/>
      <c r="B44" s="451"/>
      <c r="C44" s="451"/>
      <c r="D44" s="452"/>
      <c r="E44" s="492"/>
      <c r="F44" s="493"/>
      <c r="G44" s="493"/>
      <c r="H44" s="493"/>
      <c r="I44" s="494"/>
      <c r="J44" s="529" t="str">
        <f>IF(AND('Mapa de Riesgos'!$H$67="Muy Baja",'Mapa de Riesgos'!$L$67="Leve"),CONCATENATE("R",'Mapa de Riesgos'!$A$67),"")</f>
        <v/>
      </c>
      <c r="K44" s="527"/>
      <c r="L44" s="527" t="str">
        <f>IF(AND('Mapa de Riesgos'!$H$73="Muy Baja",'Mapa de Riesgos'!$L$73="Leve"),CONCATENATE("R",'Mapa de Riesgos'!$A$73),"")</f>
        <v/>
      </c>
      <c r="M44" s="527"/>
      <c r="N44" s="527" t="str">
        <f>IF(AND('Mapa de Riesgos'!$H$79="Muy Baja",'Mapa de Riesgos'!$L$79="Leve"),CONCATENATE("R",'Mapa de Riesgos'!$A$79),"")</f>
        <v/>
      </c>
      <c r="O44" s="528"/>
      <c r="P44" s="529" t="str">
        <f>IF(AND('Mapa de Riesgos'!$H$67="Muy Baja",'Mapa de Riesgos'!$L$67="Menor"),CONCATENATE("R",'Mapa de Riesgos'!$A$67),"")</f>
        <v/>
      </c>
      <c r="Q44" s="527"/>
      <c r="R44" s="527" t="str">
        <f>IF(AND('Mapa de Riesgos'!$H$73="Muy Baja",'Mapa de Riesgos'!$L$73="Menor"),CONCATENATE("R",'Mapa de Riesgos'!$A$73),"")</f>
        <v/>
      </c>
      <c r="S44" s="527"/>
      <c r="T44" s="527" t="str">
        <f>IF(AND('Mapa de Riesgos'!$H$79="Muy Baja",'Mapa de Riesgos'!$L$79="Menor"),CONCATENATE("R",'Mapa de Riesgos'!$A$79),"")</f>
        <v/>
      </c>
      <c r="U44" s="528"/>
      <c r="V44" s="518" t="str">
        <f>IF(AND('Mapa de Riesgos'!$H$67="Muy Baja",'Mapa de Riesgos'!$L$67="Moderado"),CONCATENATE("R",'Mapa de Riesgos'!$A$67),"")</f>
        <v/>
      </c>
      <c r="W44" s="519"/>
      <c r="X44" s="519" t="str">
        <f>IF(AND('Mapa de Riesgos'!$H$73="Muy Baja",'Mapa de Riesgos'!$L$73="Moderado"),CONCATENATE("R",'Mapa de Riesgos'!$A$73),"")</f>
        <v/>
      </c>
      <c r="Y44" s="519"/>
      <c r="Z44" s="519" t="str">
        <f>IF(AND('Mapa de Riesgos'!$H$79="Muy Baja",'Mapa de Riesgos'!$L$79="Moderado"),CONCATENATE("R",'Mapa de Riesgos'!$A$79),"")</f>
        <v/>
      </c>
      <c r="AA44" s="520"/>
      <c r="AB44" s="502" t="str">
        <f>IF(AND('Mapa de Riesgos'!$H$67="Muy Baja",'Mapa de Riesgos'!$L$67="Mayor"),CONCATENATE("R",'Mapa de Riesgos'!$A$67),"")</f>
        <v/>
      </c>
      <c r="AC44" s="498"/>
      <c r="AD44" s="498" t="str">
        <f>IF(AND('Mapa de Riesgos'!$H$73="Muy Baja",'Mapa de Riesgos'!$L$73="Mayor"),CONCATENATE("R",'Mapa de Riesgos'!$A$73),"")</f>
        <v/>
      </c>
      <c r="AE44" s="498"/>
      <c r="AF44" s="498" t="str">
        <f>IF(AND('Mapa de Riesgos'!$H$79="Muy Baja",'Mapa de Riesgos'!$L$79="Mayor"),CONCATENATE("R",'Mapa de Riesgos'!$A$79),"")</f>
        <v/>
      </c>
      <c r="AG44" s="499"/>
      <c r="AH44" s="509" t="str">
        <f>IF(AND('Mapa de Riesgos'!$H$67="Muy Baja",'Mapa de Riesgos'!$L$67="Catastrófico"),CONCATENATE("R",'Mapa de Riesgos'!$A$67),"")</f>
        <v/>
      </c>
      <c r="AI44" s="510"/>
      <c r="AJ44" s="510" t="str">
        <f>IF(AND('Mapa de Riesgos'!$H$73="Muy Baja",'Mapa de Riesgos'!$L$73="Catastrófico"),CONCATENATE("R",'Mapa de Riesgos'!$A$73),"")</f>
        <v/>
      </c>
      <c r="AK44" s="510"/>
      <c r="AL44" s="510" t="str">
        <f>IF(AND('Mapa de Riesgos'!$H$79="Muy Baja",'Mapa de Riesgos'!$L$79="Catastrófico"),CONCATENATE("R",'Mapa de Riesgos'!$A$79),"")</f>
        <v/>
      </c>
      <c r="AM44" s="511"/>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c r="A45" s="83"/>
      <c r="B45" s="451"/>
      <c r="C45" s="451"/>
      <c r="D45" s="452"/>
      <c r="E45" s="495"/>
      <c r="F45" s="496"/>
      <c r="G45" s="496"/>
      <c r="H45" s="496"/>
      <c r="I45" s="497"/>
      <c r="J45" s="530"/>
      <c r="K45" s="531"/>
      <c r="L45" s="531"/>
      <c r="M45" s="531"/>
      <c r="N45" s="531"/>
      <c r="O45" s="532"/>
      <c r="P45" s="530"/>
      <c r="Q45" s="531"/>
      <c r="R45" s="531"/>
      <c r="S45" s="531"/>
      <c r="T45" s="531"/>
      <c r="U45" s="532"/>
      <c r="V45" s="521"/>
      <c r="W45" s="522"/>
      <c r="X45" s="522"/>
      <c r="Y45" s="522"/>
      <c r="Z45" s="522"/>
      <c r="AA45" s="523"/>
      <c r="AB45" s="506"/>
      <c r="AC45" s="507"/>
      <c r="AD45" s="507"/>
      <c r="AE45" s="507"/>
      <c r="AF45" s="507"/>
      <c r="AG45" s="508"/>
      <c r="AH45" s="512"/>
      <c r="AI45" s="513"/>
      <c r="AJ45" s="513"/>
      <c r="AK45" s="513"/>
      <c r="AL45" s="513"/>
      <c r="AM45" s="514"/>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c r="A46" s="83"/>
      <c r="B46" s="83"/>
      <c r="C46" s="83"/>
      <c r="D46" s="83"/>
      <c r="E46" s="83"/>
      <c r="F46" s="83"/>
      <c r="G46" s="83"/>
      <c r="H46" s="83"/>
      <c r="I46" s="83"/>
      <c r="J46" s="489" t="s">
        <v>252</v>
      </c>
      <c r="K46" s="490"/>
      <c r="L46" s="490"/>
      <c r="M46" s="490"/>
      <c r="N46" s="490"/>
      <c r="O46" s="491"/>
      <c r="P46" s="489" t="s">
        <v>253</v>
      </c>
      <c r="Q46" s="490"/>
      <c r="R46" s="490"/>
      <c r="S46" s="490"/>
      <c r="T46" s="490"/>
      <c r="U46" s="491"/>
      <c r="V46" s="489" t="s">
        <v>254</v>
      </c>
      <c r="W46" s="490"/>
      <c r="X46" s="490"/>
      <c r="Y46" s="490"/>
      <c r="Z46" s="490"/>
      <c r="AA46" s="491"/>
      <c r="AB46" s="489" t="s">
        <v>255</v>
      </c>
      <c r="AC46" s="505"/>
      <c r="AD46" s="490"/>
      <c r="AE46" s="490"/>
      <c r="AF46" s="490"/>
      <c r="AG46" s="491"/>
      <c r="AH46" s="489" t="s">
        <v>256</v>
      </c>
      <c r="AI46" s="490"/>
      <c r="AJ46" s="490"/>
      <c r="AK46" s="490"/>
      <c r="AL46" s="490"/>
      <c r="AM46" s="491"/>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c r="A47" s="83"/>
      <c r="B47" s="83"/>
      <c r="C47" s="83"/>
      <c r="D47" s="83"/>
      <c r="E47" s="83"/>
      <c r="F47" s="83"/>
      <c r="G47" s="83"/>
      <c r="H47" s="83"/>
      <c r="I47" s="83"/>
      <c r="J47" s="492"/>
      <c r="K47" s="493"/>
      <c r="L47" s="493"/>
      <c r="M47" s="493"/>
      <c r="N47" s="493"/>
      <c r="O47" s="494"/>
      <c r="P47" s="492"/>
      <c r="Q47" s="493"/>
      <c r="R47" s="493"/>
      <c r="S47" s="493"/>
      <c r="T47" s="493"/>
      <c r="U47" s="494"/>
      <c r="V47" s="492"/>
      <c r="W47" s="493"/>
      <c r="X47" s="493"/>
      <c r="Y47" s="493"/>
      <c r="Z47" s="493"/>
      <c r="AA47" s="494"/>
      <c r="AB47" s="492"/>
      <c r="AC47" s="493"/>
      <c r="AD47" s="493"/>
      <c r="AE47" s="493"/>
      <c r="AF47" s="493"/>
      <c r="AG47" s="494"/>
      <c r="AH47" s="492"/>
      <c r="AI47" s="493"/>
      <c r="AJ47" s="493"/>
      <c r="AK47" s="493"/>
      <c r="AL47" s="493"/>
      <c r="AM47" s="494"/>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c r="A48" s="83"/>
      <c r="B48" s="83"/>
      <c r="C48" s="83"/>
      <c r="D48" s="83"/>
      <c r="E48" s="83"/>
      <c r="F48" s="83"/>
      <c r="G48" s="83"/>
      <c r="H48" s="83"/>
      <c r="I48" s="83"/>
      <c r="J48" s="492"/>
      <c r="K48" s="493"/>
      <c r="L48" s="493"/>
      <c r="M48" s="493"/>
      <c r="N48" s="493"/>
      <c r="O48" s="494"/>
      <c r="P48" s="492"/>
      <c r="Q48" s="493"/>
      <c r="R48" s="493"/>
      <c r="S48" s="493"/>
      <c r="T48" s="493"/>
      <c r="U48" s="494"/>
      <c r="V48" s="492"/>
      <c r="W48" s="493"/>
      <c r="X48" s="493"/>
      <c r="Y48" s="493"/>
      <c r="Z48" s="493"/>
      <c r="AA48" s="494"/>
      <c r="AB48" s="492"/>
      <c r="AC48" s="493"/>
      <c r="AD48" s="493"/>
      <c r="AE48" s="493"/>
      <c r="AF48" s="493"/>
      <c r="AG48" s="494"/>
      <c r="AH48" s="492"/>
      <c r="AI48" s="493"/>
      <c r="AJ48" s="493"/>
      <c r="AK48" s="493"/>
      <c r="AL48" s="493"/>
      <c r="AM48" s="494"/>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c r="A49" s="83"/>
      <c r="B49" s="83"/>
      <c r="C49" s="83"/>
      <c r="D49" s="83"/>
      <c r="E49" s="83"/>
      <c r="F49" s="83"/>
      <c r="G49" s="83"/>
      <c r="H49" s="83"/>
      <c r="I49" s="83"/>
      <c r="J49" s="492"/>
      <c r="K49" s="493"/>
      <c r="L49" s="493"/>
      <c r="M49" s="493"/>
      <c r="N49" s="493"/>
      <c r="O49" s="494"/>
      <c r="P49" s="492"/>
      <c r="Q49" s="493"/>
      <c r="R49" s="493"/>
      <c r="S49" s="493"/>
      <c r="T49" s="493"/>
      <c r="U49" s="494"/>
      <c r="V49" s="492"/>
      <c r="W49" s="493"/>
      <c r="X49" s="493"/>
      <c r="Y49" s="493"/>
      <c r="Z49" s="493"/>
      <c r="AA49" s="494"/>
      <c r="AB49" s="492"/>
      <c r="AC49" s="493"/>
      <c r="AD49" s="493"/>
      <c r="AE49" s="493"/>
      <c r="AF49" s="493"/>
      <c r="AG49" s="494"/>
      <c r="AH49" s="492"/>
      <c r="AI49" s="493"/>
      <c r="AJ49" s="493"/>
      <c r="AK49" s="493"/>
      <c r="AL49" s="493"/>
      <c r="AM49" s="494"/>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c r="A50" s="83"/>
      <c r="B50" s="83"/>
      <c r="C50" s="83"/>
      <c r="D50" s="83"/>
      <c r="E50" s="83"/>
      <c r="F50" s="83"/>
      <c r="G50" s="83"/>
      <c r="H50" s="83"/>
      <c r="I50" s="83"/>
      <c r="J50" s="492"/>
      <c r="K50" s="493"/>
      <c r="L50" s="493"/>
      <c r="M50" s="493"/>
      <c r="N50" s="493"/>
      <c r="O50" s="494"/>
      <c r="P50" s="492"/>
      <c r="Q50" s="493"/>
      <c r="R50" s="493"/>
      <c r="S50" s="493"/>
      <c r="T50" s="493"/>
      <c r="U50" s="494"/>
      <c r="V50" s="492"/>
      <c r="W50" s="493"/>
      <c r="X50" s="493"/>
      <c r="Y50" s="493"/>
      <c r="Z50" s="493"/>
      <c r="AA50" s="494"/>
      <c r="AB50" s="492"/>
      <c r="AC50" s="493"/>
      <c r="AD50" s="493"/>
      <c r="AE50" s="493"/>
      <c r="AF50" s="493"/>
      <c r="AG50" s="494"/>
      <c r="AH50" s="492"/>
      <c r="AI50" s="493"/>
      <c r="AJ50" s="493"/>
      <c r="AK50" s="493"/>
      <c r="AL50" s="493"/>
      <c r="AM50" s="494"/>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c r="A51" s="83"/>
      <c r="B51" s="83"/>
      <c r="C51" s="83"/>
      <c r="D51" s="83"/>
      <c r="E51" s="83"/>
      <c r="F51" s="83"/>
      <c r="G51" s="83"/>
      <c r="H51" s="83"/>
      <c r="I51" s="83"/>
      <c r="J51" s="495"/>
      <c r="K51" s="496"/>
      <c r="L51" s="496"/>
      <c r="M51" s="496"/>
      <c r="N51" s="496"/>
      <c r="O51" s="497"/>
      <c r="P51" s="495"/>
      <c r="Q51" s="496"/>
      <c r="R51" s="496"/>
      <c r="S51" s="496"/>
      <c r="T51" s="496"/>
      <c r="U51" s="497"/>
      <c r="V51" s="495"/>
      <c r="W51" s="496"/>
      <c r="X51" s="496"/>
      <c r="Y51" s="496"/>
      <c r="Z51" s="496"/>
      <c r="AA51" s="497"/>
      <c r="AB51" s="495"/>
      <c r="AC51" s="496"/>
      <c r="AD51" s="496"/>
      <c r="AE51" s="496"/>
      <c r="AF51" s="496"/>
      <c r="AG51" s="497"/>
      <c r="AH51" s="495"/>
      <c r="AI51" s="496"/>
      <c r="AJ51" s="496"/>
      <c r="AK51" s="496"/>
      <c r="AL51" s="496"/>
      <c r="AM51" s="497"/>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c r="B137" s="83"/>
      <c r="C137" s="83"/>
      <c r="D137" s="83"/>
      <c r="E137" s="83"/>
      <c r="F137" s="83"/>
      <c r="G137" s="83"/>
      <c r="H137" s="83"/>
      <c r="I137" s="83"/>
    </row>
    <row r="138" spans="2:63">
      <c r="B138" s="83"/>
      <c r="C138" s="83"/>
      <c r="D138" s="83"/>
      <c r="E138" s="83"/>
      <c r="F138" s="83"/>
      <c r="G138" s="83"/>
      <c r="H138" s="83"/>
      <c r="I138" s="83"/>
    </row>
    <row r="139" spans="2:63">
      <c r="B139" s="83"/>
      <c r="C139" s="83"/>
      <c r="D139" s="83"/>
      <c r="E139" s="83"/>
      <c r="F139" s="83"/>
      <c r="G139" s="83"/>
      <c r="H139" s="83"/>
      <c r="I139" s="83"/>
    </row>
    <row r="140" spans="2:63">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A32" zoomScale="50" zoomScaleNormal="50" workbookViewId="0">
      <selection activeCell="AE47" sqref="AE47"/>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c r="A2" s="83"/>
      <c r="B2" s="562" t="s">
        <v>257</v>
      </c>
      <c r="C2" s="563"/>
      <c r="D2" s="563"/>
      <c r="E2" s="563"/>
      <c r="F2" s="563"/>
      <c r="G2" s="563"/>
      <c r="H2" s="563"/>
      <c r="I2" s="563"/>
      <c r="J2" s="504" t="s">
        <v>23</v>
      </c>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c r="AJ2" s="504"/>
      <c r="AK2" s="504"/>
      <c r="AL2" s="504"/>
      <c r="AM2" s="50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c r="A3" s="83"/>
      <c r="B3" s="563"/>
      <c r="C3" s="563"/>
      <c r="D3" s="563"/>
      <c r="E3" s="563"/>
      <c r="F3" s="563"/>
      <c r="G3" s="563"/>
      <c r="H3" s="563"/>
      <c r="I3" s="563"/>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4"/>
      <c r="AM3" s="50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c r="A4" s="83"/>
      <c r="B4" s="563"/>
      <c r="C4" s="563"/>
      <c r="D4" s="563"/>
      <c r="E4" s="563"/>
      <c r="F4" s="563"/>
      <c r="G4" s="563"/>
      <c r="H4" s="563"/>
      <c r="I4" s="563"/>
      <c r="J4" s="504"/>
      <c r="K4" s="504"/>
      <c r="L4" s="504"/>
      <c r="M4" s="504"/>
      <c r="N4" s="504"/>
      <c r="O4" s="504"/>
      <c r="P4" s="504"/>
      <c r="Q4" s="504"/>
      <c r="R4" s="504"/>
      <c r="S4" s="504"/>
      <c r="T4" s="504"/>
      <c r="U4" s="504"/>
      <c r="V4" s="504"/>
      <c r="W4" s="504"/>
      <c r="X4" s="504"/>
      <c r="Y4" s="504"/>
      <c r="Z4" s="504"/>
      <c r="AA4" s="504"/>
      <c r="AB4" s="504"/>
      <c r="AC4" s="504"/>
      <c r="AD4" s="504"/>
      <c r="AE4" s="504"/>
      <c r="AF4" s="504"/>
      <c r="AG4" s="504"/>
      <c r="AH4" s="504"/>
      <c r="AI4" s="504"/>
      <c r="AJ4" s="504"/>
      <c r="AK4" s="504"/>
      <c r="AL4" s="504"/>
      <c r="AM4" s="50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c r="A6" s="83"/>
      <c r="B6" s="451" t="s">
        <v>242</v>
      </c>
      <c r="C6" s="451"/>
      <c r="D6" s="452"/>
      <c r="E6" s="546" t="s">
        <v>243</v>
      </c>
      <c r="F6" s="547"/>
      <c r="G6" s="547"/>
      <c r="H6" s="547"/>
      <c r="I6" s="564"/>
      <c r="J6" s="46" t="str">
        <f>IF(AND('Mapa de Riesgos'!$Y$12="Muy Alta",'Mapa de Riesgos'!$AA$12="Leve"),CONCATENATE("R1C",'Mapa de Riesgos'!$O$12),"")</f>
        <v/>
      </c>
      <c r="K6" s="47" t="str">
        <f>IF(AND('Mapa de Riesgos'!$Y$14="Muy Alta",'Mapa de Riesgos'!$AA$14="Leve"),CONCATENATE("R1C",'Mapa de Riesgos'!$O$14),"")</f>
        <v/>
      </c>
      <c r="L6" s="47" t="str">
        <f>IF(AND('Mapa de Riesgos'!$Y$15="Muy Alta",'Mapa de Riesgos'!$AA$15="Leve"),CONCATENATE("R1C",'Mapa de Riesgos'!$O$15),"")</f>
        <v/>
      </c>
      <c r="M6" s="47" t="str">
        <f>IF(AND('Mapa de Riesgos'!$Y$16="Muy Alta",'Mapa de Riesgos'!$AA$16="Leve"),CONCATENATE("R1C",'Mapa de Riesgos'!$O$16),"")</f>
        <v/>
      </c>
      <c r="N6" s="47" t="str">
        <f>IF(AND('Mapa de Riesgos'!$Y$17="Muy Alta",'Mapa de Riesgos'!$AA$17="Leve"),CONCATENATE("R1C",'Mapa de Riesgos'!$O$17),"")</f>
        <v/>
      </c>
      <c r="O6" s="48" t="str">
        <f>IF(AND('Mapa de Riesgos'!$Y$18="Muy Alta",'Mapa de Riesgos'!$AA$18="Leve"),CONCATENATE("R1C",'Mapa de Riesgos'!$O$18),"")</f>
        <v/>
      </c>
      <c r="P6" s="46" t="str">
        <f>IF(AND('Mapa de Riesgos'!$Y$12="Muy Alta",'Mapa de Riesgos'!$AA$12="Menor"),CONCATENATE("R1C",'Mapa de Riesgos'!$O$12),"")</f>
        <v/>
      </c>
      <c r="Q6" s="47" t="str">
        <f>IF(AND('Mapa de Riesgos'!$Y$14="Muy Alta",'Mapa de Riesgos'!$AA$14="Menor"),CONCATENATE("R1C",'Mapa de Riesgos'!$O$14),"")</f>
        <v/>
      </c>
      <c r="R6" s="47" t="str">
        <f>IF(AND('Mapa de Riesgos'!$Y$15="Muy Alta",'Mapa de Riesgos'!$AA$15="Menor"),CONCATENATE("R1C",'Mapa de Riesgos'!$O$15),"")</f>
        <v/>
      </c>
      <c r="S6" s="47" t="str">
        <f>IF(AND('Mapa de Riesgos'!$Y$16="Muy Alta",'Mapa de Riesgos'!$AA$16="Menor"),CONCATENATE("R1C",'Mapa de Riesgos'!$O$16),"")</f>
        <v/>
      </c>
      <c r="T6" s="47" t="str">
        <f>IF(AND('Mapa de Riesgos'!$Y$17="Muy Alta",'Mapa de Riesgos'!$AA$17="Menor"),CONCATENATE("R1C",'Mapa de Riesgos'!$O$17),"")</f>
        <v/>
      </c>
      <c r="U6" s="48" t="str">
        <f>IF(AND('Mapa de Riesgos'!$Y$18="Muy Alta",'Mapa de Riesgos'!$AA$18="Menor"),CONCATENATE("R1C",'Mapa de Riesgos'!$O$18),"")</f>
        <v/>
      </c>
      <c r="V6" s="46" t="str">
        <f>IF(AND('Mapa de Riesgos'!$Y$12="Muy Alta",'Mapa de Riesgos'!$AA$12="Moderado"),CONCATENATE("R1C",'Mapa de Riesgos'!$O$12),"")</f>
        <v/>
      </c>
      <c r="W6" s="47" t="str">
        <f>IF(AND('Mapa de Riesgos'!$Y$14="Muy Alta",'Mapa de Riesgos'!$AA$14="Moderado"),CONCATENATE("R1C",'Mapa de Riesgos'!$O$14),"")</f>
        <v/>
      </c>
      <c r="X6" s="47" t="str">
        <f>IF(AND('Mapa de Riesgos'!$Y$15="Muy Alta",'Mapa de Riesgos'!$AA$15="Moderado"),CONCATENATE("R1C",'Mapa de Riesgos'!$O$15),"")</f>
        <v/>
      </c>
      <c r="Y6" s="47" t="str">
        <f>IF(AND('Mapa de Riesgos'!$Y$16="Muy Alta",'Mapa de Riesgos'!$AA$16="Moderado"),CONCATENATE("R1C",'Mapa de Riesgos'!$O$16),"")</f>
        <v/>
      </c>
      <c r="Z6" s="47" t="str">
        <f>IF(AND('Mapa de Riesgos'!$Y$17="Muy Alta",'Mapa de Riesgos'!$AA$17="Moderado"),CONCATENATE("R1C",'Mapa de Riesgos'!$O$17),"")</f>
        <v/>
      </c>
      <c r="AA6" s="48" t="str">
        <f>IF(AND('Mapa de Riesgos'!$Y$18="Muy Alta",'Mapa de Riesgos'!$AA$18="Moderado"),CONCATENATE("R1C",'Mapa de Riesgos'!$O$18),"")</f>
        <v/>
      </c>
      <c r="AB6" s="46" t="str">
        <f>IF(AND('Mapa de Riesgos'!$Y$12="Muy Alta",'Mapa de Riesgos'!$AA$12="Mayor"),CONCATENATE("R1C",'Mapa de Riesgos'!$O$12),"")</f>
        <v/>
      </c>
      <c r="AC6" s="47" t="str">
        <f>IF(AND('Mapa de Riesgos'!$Y$14="Muy Alta",'Mapa de Riesgos'!$AA$14="Mayor"),CONCATENATE("R1C",'Mapa de Riesgos'!$O$14),"")</f>
        <v/>
      </c>
      <c r="AD6" s="47" t="str">
        <f>IF(AND('Mapa de Riesgos'!$Y$15="Muy Alta",'Mapa de Riesgos'!$AA$15="Mayor"),CONCATENATE("R1C",'Mapa de Riesgos'!$O$15),"")</f>
        <v/>
      </c>
      <c r="AE6" s="47" t="str">
        <f>IF(AND('Mapa de Riesgos'!$Y$16="Muy Alta",'Mapa de Riesgos'!$AA$16="Mayor"),CONCATENATE("R1C",'Mapa de Riesgos'!$O$16),"")</f>
        <v/>
      </c>
      <c r="AF6" s="47" t="str">
        <f>IF(AND('Mapa de Riesgos'!$Y$17="Muy Alta",'Mapa de Riesgos'!$AA$17="Mayor"),CONCATENATE("R1C",'Mapa de Riesgos'!$O$17),"")</f>
        <v/>
      </c>
      <c r="AG6" s="48" t="str">
        <f>IF(AND('Mapa de Riesgos'!$Y$18="Muy Alta",'Mapa de Riesgos'!$AA$18="Mayor"),CONCATENATE("R1C",'Mapa de Riesgos'!$O$18),"")</f>
        <v/>
      </c>
      <c r="AH6" s="49" t="str">
        <f>IF(AND('Mapa de Riesgos'!$Y$12="Muy Alta",'Mapa de Riesgos'!$AA$12="Catastrófico"),CONCATENATE("R1C",'Mapa de Riesgos'!$O$12),"")</f>
        <v/>
      </c>
      <c r="AI6" s="50" t="str">
        <f>IF(AND('Mapa de Riesgos'!$Y$14="Muy Alta",'Mapa de Riesgos'!$AA$14="Catastrófico"),CONCATENATE("R1C",'Mapa de Riesgos'!$O$14),"")</f>
        <v/>
      </c>
      <c r="AJ6" s="50" t="str">
        <f>IF(AND('Mapa de Riesgos'!$Y$15="Muy Alta",'Mapa de Riesgos'!$AA$15="Catastrófico"),CONCATENATE("R1C",'Mapa de Riesgos'!$O$15),"")</f>
        <v/>
      </c>
      <c r="AK6" s="50" t="str">
        <f>IF(AND('Mapa de Riesgos'!$Y$16="Muy Alta",'Mapa de Riesgos'!$AA$16="Catastrófico"),CONCATENATE("R1C",'Mapa de Riesgos'!$O$16),"")</f>
        <v/>
      </c>
      <c r="AL6" s="50" t="str">
        <f>IF(AND('Mapa de Riesgos'!$Y$17="Muy Alta",'Mapa de Riesgos'!$AA$17="Catastrófico"),CONCATENATE("R1C",'Mapa de Riesgos'!$O$17),"")</f>
        <v/>
      </c>
      <c r="AM6" s="51" t="str">
        <f>IF(AND('Mapa de Riesgos'!$Y$18="Muy Alta",'Mapa de Riesgos'!$AA$18="Catastrófico"),CONCATENATE("R1C",'Mapa de Riesgos'!$O$18),"")</f>
        <v/>
      </c>
      <c r="AN6" s="83"/>
      <c r="AO6" s="553" t="s">
        <v>244</v>
      </c>
      <c r="AP6" s="554"/>
      <c r="AQ6" s="554"/>
      <c r="AR6" s="554"/>
      <c r="AS6" s="554"/>
      <c r="AT6" s="55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c r="A7" s="83"/>
      <c r="B7" s="451"/>
      <c r="C7" s="451"/>
      <c r="D7" s="452"/>
      <c r="E7" s="550"/>
      <c r="F7" s="549"/>
      <c r="G7" s="549"/>
      <c r="H7" s="549"/>
      <c r="I7" s="565"/>
      <c r="J7" s="52" t="str">
        <f>IF(AND('Mapa de Riesgos'!$Y$19="Muy Alta",'Mapa de Riesgos'!$AA$19="Leve"),CONCATENATE("R2C",'Mapa de Riesgos'!$O$19),"")</f>
        <v/>
      </c>
      <c r="K7" s="53" t="str">
        <f>IF(AND('Mapa de Riesgos'!$Y$20="Muy Alta",'Mapa de Riesgos'!$AA$20="Leve"),CONCATENATE("R2C",'Mapa de Riesgos'!$O$20),"")</f>
        <v/>
      </c>
      <c r="L7" s="53" t="str">
        <f>IF(AND('Mapa de Riesgos'!$Y$21="Muy Alta",'Mapa de Riesgos'!$AA$21="Leve"),CONCATENATE("R2C",'Mapa de Riesgos'!$O$21),"")</f>
        <v/>
      </c>
      <c r="M7" s="53" t="str">
        <f>IF(AND('Mapa de Riesgos'!$Y$22="Muy Alta",'Mapa de Riesgos'!$AA$22="Leve"),CONCATENATE("R2C",'Mapa de Riesgos'!$O$22),"")</f>
        <v/>
      </c>
      <c r="N7" s="53" t="str">
        <f>IF(AND('Mapa de Riesgos'!$Y$23="Muy Alta",'Mapa de Riesgos'!$AA$23="Leve"),CONCATENATE("R2C",'Mapa de Riesgos'!$O$23),"")</f>
        <v/>
      </c>
      <c r="O7" s="54" t="str">
        <f>IF(AND('Mapa de Riesgos'!$Y$24="Muy Alta",'Mapa de Riesgos'!$AA$24="Leve"),CONCATENATE("R2C",'Mapa de Riesgos'!$O$24),"")</f>
        <v/>
      </c>
      <c r="P7" s="52" t="str">
        <f>IF(AND('Mapa de Riesgos'!$Y$19="Muy Alta",'Mapa de Riesgos'!$AA$19="Menor"),CONCATENATE("R2C",'Mapa de Riesgos'!$O$19),"")</f>
        <v/>
      </c>
      <c r="Q7" s="53" t="str">
        <f>IF(AND('Mapa de Riesgos'!$Y$20="Muy Alta",'Mapa de Riesgos'!$AA$20="Menor"),CONCATENATE("R2C",'Mapa de Riesgos'!$O$20),"")</f>
        <v/>
      </c>
      <c r="R7" s="53" t="str">
        <f>IF(AND('Mapa de Riesgos'!$Y$21="Muy Alta",'Mapa de Riesgos'!$AA$21="Menor"),CONCATENATE("R2C",'Mapa de Riesgos'!$O$21),"")</f>
        <v/>
      </c>
      <c r="S7" s="53" t="str">
        <f>IF(AND('Mapa de Riesgos'!$Y$22="Muy Alta",'Mapa de Riesgos'!$AA$22="Menor"),CONCATENATE("R2C",'Mapa de Riesgos'!$O$22),"")</f>
        <v/>
      </c>
      <c r="T7" s="53" t="str">
        <f>IF(AND('Mapa de Riesgos'!$Y$23="Muy Alta",'Mapa de Riesgos'!$AA$23="Menor"),CONCATENATE("R2C",'Mapa de Riesgos'!$O$23),"")</f>
        <v/>
      </c>
      <c r="U7" s="54" t="str">
        <f>IF(AND('Mapa de Riesgos'!$Y$24="Muy Alta",'Mapa de Riesgos'!$AA$24="Menor"),CONCATENATE("R2C",'Mapa de Riesgos'!$O$24),"")</f>
        <v/>
      </c>
      <c r="V7" s="52" t="str">
        <f>IF(AND('Mapa de Riesgos'!$Y$19="Muy Alta",'Mapa de Riesgos'!$AA$19="Moderado"),CONCATENATE("R2C",'Mapa de Riesgos'!$O$19),"")</f>
        <v/>
      </c>
      <c r="W7" s="53" t="str">
        <f>IF(AND('Mapa de Riesgos'!$Y$20="Muy Alta",'Mapa de Riesgos'!$AA$20="Moderado"),CONCATENATE("R2C",'Mapa de Riesgos'!$O$20),"")</f>
        <v/>
      </c>
      <c r="X7" s="53" t="str">
        <f>IF(AND('Mapa de Riesgos'!$Y$21="Muy Alta",'Mapa de Riesgos'!$AA$21="Moderado"),CONCATENATE("R2C",'Mapa de Riesgos'!$O$21),"")</f>
        <v/>
      </c>
      <c r="Y7" s="53" t="str">
        <f>IF(AND('Mapa de Riesgos'!$Y$22="Muy Alta",'Mapa de Riesgos'!$AA$22="Moderado"),CONCATENATE("R2C",'Mapa de Riesgos'!$O$22),"")</f>
        <v/>
      </c>
      <c r="Z7" s="53" t="str">
        <f>IF(AND('Mapa de Riesgos'!$Y$23="Muy Alta",'Mapa de Riesgos'!$AA$23="Moderado"),CONCATENATE("R2C",'Mapa de Riesgos'!$O$23),"")</f>
        <v/>
      </c>
      <c r="AA7" s="54" t="str">
        <f>IF(AND('Mapa de Riesgos'!$Y$24="Muy Alta",'Mapa de Riesgos'!$AA$24="Moderado"),CONCATENATE("R2C",'Mapa de Riesgos'!$O$24),"")</f>
        <v/>
      </c>
      <c r="AB7" s="52" t="str">
        <f>IF(AND('Mapa de Riesgos'!$Y$19="Muy Alta",'Mapa de Riesgos'!$AA$19="Mayor"),CONCATENATE("R2C",'Mapa de Riesgos'!$O$19),"")</f>
        <v/>
      </c>
      <c r="AC7" s="53" t="str">
        <f>IF(AND('Mapa de Riesgos'!$Y$20="Muy Alta",'Mapa de Riesgos'!$AA$20="Mayor"),CONCATENATE("R2C",'Mapa de Riesgos'!$O$20),"")</f>
        <v/>
      </c>
      <c r="AD7" s="53" t="str">
        <f>IF(AND('Mapa de Riesgos'!$Y$21="Muy Alta",'Mapa de Riesgos'!$AA$21="Mayor"),CONCATENATE("R2C",'Mapa de Riesgos'!$O$21),"")</f>
        <v/>
      </c>
      <c r="AE7" s="53" t="str">
        <f>IF(AND('Mapa de Riesgos'!$Y$22="Muy Alta",'Mapa de Riesgos'!$AA$22="Mayor"),CONCATENATE("R2C",'Mapa de Riesgos'!$O$22),"")</f>
        <v/>
      </c>
      <c r="AF7" s="53" t="str">
        <f>IF(AND('Mapa de Riesgos'!$Y$23="Muy Alta",'Mapa de Riesgos'!$AA$23="Mayor"),CONCATENATE("R2C",'Mapa de Riesgos'!$O$23),"")</f>
        <v/>
      </c>
      <c r="AG7" s="54" t="str">
        <f>IF(AND('Mapa de Riesgos'!$Y$24="Muy Alta",'Mapa de Riesgos'!$AA$24="Mayor"),CONCATENATE("R2C",'Mapa de Riesgos'!$O$24),"")</f>
        <v/>
      </c>
      <c r="AH7" s="55" t="str">
        <f>IF(AND('Mapa de Riesgos'!$Y$19="Muy Alta",'Mapa de Riesgos'!$AA$19="Catastrófico"),CONCATENATE("R2C",'Mapa de Riesgos'!$O$19),"")</f>
        <v/>
      </c>
      <c r="AI7" s="56" t="str">
        <f>IF(AND('Mapa de Riesgos'!$Y$20="Muy Alta",'Mapa de Riesgos'!$AA$20="Catastrófico"),CONCATENATE("R2C",'Mapa de Riesgos'!$O$20),"")</f>
        <v/>
      </c>
      <c r="AJ7" s="56" t="str">
        <f>IF(AND('Mapa de Riesgos'!$Y$21="Muy Alta",'Mapa de Riesgos'!$AA$21="Catastrófico"),CONCATENATE("R2C",'Mapa de Riesgos'!$O$21),"")</f>
        <v/>
      </c>
      <c r="AK7" s="56" t="str">
        <f>IF(AND('Mapa de Riesgos'!$Y$22="Muy Alta",'Mapa de Riesgos'!$AA$22="Catastrófico"),CONCATENATE("R2C",'Mapa de Riesgos'!$O$22),"")</f>
        <v/>
      </c>
      <c r="AL7" s="56" t="str">
        <f>IF(AND('Mapa de Riesgos'!$Y$23="Muy Alta",'Mapa de Riesgos'!$AA$23="Catastrófico"),CONCATENATE("R2C",'Mapa de Riesgos'!$O$23),"")</f>
        <v/>
      </c>
      <c r="AM7" s="57" t="str">
        <f>IF(AND('Mapa de Riesgos'!$Y$24="Muy Alta",'Mapa de Riesgos'!$AA$24="Catastrófico"),CONCATENATE("R2C",'Mapa de Riesgos'!$O$24),"")</f>
        <v/>
      </c>
      <c r="AN7" s="83"/>
      <c r="AO7" s="556"/>
      <c r="AP7" s="557"/>
      <c r="AQ7" s="557"/>
      <c r="AR7" s="557"/>
      <c r="AS7" s="557"/>
      <c r="AT7" s="55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c r="A8" s="83"/>
      <c r="B8" s="451"/>
      <c r="C8" s="451"/>
      <c r="D8" s="452"/>
      <c r="E8" s="550"/>
      <c r="F8" s="549"/>
      <c r="G8" s="549"/>
      <c r="H8" s="549"/>
      <c r="I8" s="565"/>
      <c r="J8" s="52" t="str">
        <f>IF(AND('Mapa de Riesgos'!$Y$25="Muy Alta",'Mapa de Riesgos'!$AA$25="Leve"),CONCATENATE("R3C",'Mapa de Riesgos'!$O$25),"")</f>
        <v/>
      </c>
      <c r="K8" s="53" t="str">
        <f>IF(AND('Mapa de Riesgos'!$Y$26="Muy Alta",'Mapa de Riesgos'!$AA$26="Leve"),CONCATENATE("R3C",'Mapa de Riesgos'!$O$26),"")</f>
        <v/>
      </c>
      <c r="L8" s="53" t="str">
        <f>IF(AND('Mapa de Riesgos'!$Y$27="Muy Alta",'Mapa de Riesgos'!$AA$27="Leve"),CONCATENATE("R3C",'Mapa de Riesgos'!$O$27),"")</f>
        <v/>
      </c>
      <c r="M8" s="53" t="str">
        <f>IF(AND('Mapa de Riesgos'!$Y$28="Muy Alta",'Mapa de Riesgos'!$AA$28="Leve"),CONCATENATE("R3C",'Mapa de Riesgos'!$O$28),"")</f>
        <v/>
      </c>
      <c r="N8" s="53" t="str">
        <f>IF(AND('Mapa de Riesgos'!$Y$29="Muy Alta",'Mapa de Riesgos'!$AA$29="Leve"),CONCATENATE("R3C",'Mapa de Riesgos'!$O$29),"")</f>
        <v/>
      </c>
      <c r="O8" s="54" t="str">
        <f>IF(AND('Mapa de Riesgos'!$Y$30="Muy Alta",'Mapa de Riesgos'!$AA$30="Leve"),CONCATENATE("R3C",'Mapa de Riesgos'!$O$30),"")</f>
        <v/>
      </c>
      <c r="P8" s="52" t="str">
        <f>IF(AND('Mapa de Riesgos'!$Y$25="Muy Alta",'Mapa de Riesgos'!$AA$25="Menor"),CONCATENATE("R3C",'Mapa de Riesgos'!$O$25),"")</f>
        <v/>
      </c>
      <c r="Q8" s="53" t="str">
        <f>IF(AND('Mapa de Riesgos'!$Y$26="Muy Alta",'Mapa de Riesgos'!$AA$26="Menor"),CONCATENATE("R3C",'Mapa de Riesgos'!$O$26),"")</f>
        <v/>
      </c>
      <c r="R8" s="53" t="str">
        <f>IF(AND('Mapa de Riesgos'!$Y$27="Muy Alta",'Mapa de Riesgos'!$AA$27="Menor"),CONCATENATE("R3C",'Mapa de Riesgos'!$O$27),"")</f>
        <v/>
      </c>
      <c r="S8" s="53" t="str">
        <f>IF(AND('Mapa de Riesgos'!$Y$28="Muy Alta",'Mapa de Riesgos'!$AA$28="Menor"),CONCATENATE("R3C",'Mapa de Riesgos'!$O$28),"")</f>
        <v/>
      </c>
      <c r="T8" s="53" t="str">
        <f>IF(AND('Mapa de Riesgos'!$Y$29="Muy Alta",'Mapa de Riesgos'!$AA$29="Menor"),CONCATENATE("R3C",'Mapa de Riesgos'!$O$29),"")</f>
        <v/>
      </c>
      <c r="U8" s="54" t="str">
        <f>IF(AND('Mapa de Riesgos'!$Y$30="Muy Alta",'Mapa de Riesgos'!$AA$30="Menor"),CONCATENATE("R3C",'Mapa de Riesgos'!$O$30),"")</f>
        <v/>
      </c>
      <c r="V8" s="52" t="str">
        <f>IF(AND('Mapa de Riesgos'!$Y$25="Muy Alta",'Mapa de Riesgos'!$AA$25="Moderado"),CONCATENATE("R3C",'Mapa de Riesgos'!$O$25),"")</f>
        <v/>
      </c>
      <c r="W8" s="53" t="str">
        <f>IF(AND('Mapa de Riesgos'!$Y$26="Muy Alta",'Mapa de Riesgos'!$AA$26="Moderado"),CONCATENATE("R3C",'Mapa de Riesgos'!$O$26),"")</f>
        <v/>
      </c>
      <c r="X8" s="53" t="str">
        <f>IF(AND('Mapa de Riesgos'!$Y$27="Muy Alta",'Mapa de Riesgos'!$AA$27="Moderado"),CONCATENATE("R3C",'Mapa de Riesgos'!$O$27),"")</f>
        <v/>
      </c>
      <c r="Y8" s="53" t="str">
        <f>IF(AND('Mapa de Riesgos'!$Y$28="Muy Alta",'Mapa de Riesgos'!$AA$28="Moderado"),CONCATENATE("R3C",'Mapa de Riesgos'!$O$28),"")</f>
        <v/>
      </c>
      <c r="Z8" s="53" t="str">
        <f>IF(AND('Mapa de Riesgos'!$Y$29="Muy Alta",'Mapa de Riesgos'!$AA$29="Moderado"),CONCATENATE("R3C",'Mapa de Riesgos'!$O$29),"")</f>
        <v/>
      </c>
      <c r="AA8" s="54" t="str">
        <f>IF(AND('Mapa de Riesgos'!$Y$30="Muy Alta",'Mapa de Riesgos'!$AA$30="Moderado"),CONCATENATE("R3C",'Mapa de Riesgos'!$O$30),"")</f>
        <v/>
      </c>
      <c r="AB8" s="52" t="str">
        <f>IF(AND('Mapa de Riesgos'!$Y$25="Muy Alta",'Mapa de Riesgos'!$AA$25="Mayor"),CONCATENATE("R3C",'Mapa de Riesgos'!$O$25),"")</f>
        <v/>
      </c>
      <c r="AC8" s="53" t="str">
        <f>IF(AND('Mapa de Riesgos'!$Y$26="Muy Alta",'Mapa de Riesgos'!$AA$26="Mayor"),CONCATENATE("R3C",'Mapa de Riesgos'!$O$26),"")</f>
        <v/>
      </c>
      <c r="AD8" s="53" t="str">
        <f>IF(AND('Mapa de Riesgos'!$Y$27="Muy Alta",'Mapa de Riesgos'!$AA$27="Mayor"),CONCATENATE("R3C",'Mapa de Riesgos'!$O$27),"")</f>
        <v/>
      </c>
      <c r="AE8" s="53" t="str">
        <f>IF(AND('Mapa de Riesgos'!$Y$28="Muy Alta",'Mapa de Riesgos'!$AA$28="Mayor"),CONCATENATE("R3C",'Mapa de Riesgos'!$O$28),"")</f>
        <v/>
      </c>
      <c r="AF8" s="53" t="str">
        <f>IF(AND('Mapa de Riesgos'!$Y$29="Muy Alta",'Mapa de Riesgos'!$AA$29="Mayor"),CONCATENATE("R3C",'Mapa de Riesgos'!$O$29),"")</f>
        <v/>
      </c>
      <c r="AG8" s="54" t="str">
        <f>IF(AND('Mapa de Riesgos'!$Y$30="Muy Alta",'Mapa de Riesgos'!$AA$30="Mayor"),CONCATENATE("R3C",'Mapa de Riesgos'!$O$30),"")</f>
        <v/>
      </c>
      <c r="AH8" s="55" t="str">
        <f>IF(AND('Mapa de Riesgos'!$Y$25="Muy Alta",'Mapa de Riesgos'!$AA$25="Catastrófico"),CONCATENATE("R3C",'Mapa de Riesgos'!$O$25),"")</f>
        <v/>
      </c>
      <c r="AI8" s="56" t="str">
        <f>IF(AND('Mapa de Riesgos'!$Y$26="Muy Alta",'Mapa de Riesgos'!$AA$26="Catastrófico"),CONCATENATE("R3C",'Mapa de Riesgos'!$O$26),"")</f>
        <v/>
      </c>
      <c r="AJ8" s="56" t="str">
        <f>IF(AND('Mapa de Riesgos'!$Y$27="Muy Alta",'Mapa de Riesgos'!$AA$27="Catastrófico"),CONCATENATE("R3C",'Mapa de Riesgos'!$O$27),"")</f>
        <v/>
      </c>
      <c r="AK8" s="56" t="str">
        <f>IF(AND('Mapa de Riesgos'!$Y$28="Muy Alta",'Mapa de Riesgos'!$AA$28="Catastrófico"),CONCATENATE("R3C",'Mapa de Riesgos'!$O$28),"")</f>
        <v/>
      </c>
      <c r="AL8" s="56" t="str">
        <f>IF(AND('Mapa de Riesgos'!$Y$29="Muy Alta",'Mapa de Riesgos'!$AA$29="Catastrófico"),CONCATENATE("R3C",'Mapa de Riesgos'!$O$29),"")</f>
        <v/>
      </c>
      <c r="AM8" s="57" t="str">
        <f>IF(AND('Mapa de Riesgos'!$Y$30="Muy Alta",'Mapa de Riesgos'!$AA$30="Catastrófico"),CONCATENATE("R3C",'Mapa de Riesgos'!$O$30),"")</f>
        <v/>
      </c>
      <c r="AN8" s="83"/>
      <c r="AO8" s="556"/>
      <c r="AP8" s="557"/>
      <c r="AQ8" s="557"/>
      <c r="AR8" s="557"/>
      <c r="AS8" s="557"/>
      <c r="AT8" s="55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c r="A9" s="83"/>
      <c r="B9" s="451"/>
      <c r="C9" s="451"/>
      <c r="D9" s="452"/>
      <c r="E9" s="550"/>
      <c r="F9" s="549"/>
      <c r="G9" s="549"/>
      <c r="H9" s="549"/>
      <c r="I9" s="565"/>
      <c r="J9" s="52" t="str">
        <f>IF(AND('Mapa de Riesgos'!$Y$31="Muy Alta",'Mapa de Riesgos'!$AA$31="Leve"),CONCATENATE("R4C",'Mapa de Riesgos'!$O$31),"")</f>
        <v/>
      </c>
      <c r="K9" s="53" t="str">
        <f>IF(AND('Mapa de Riesgos'!$Y$32="Muy Alta",'Mapa de Riesgos'!$AA$32="Leve"),CONCATENATE("R4C",'Mapa de Riesgos'!$O$32),"")</f>
        <v/>
      </c>
      <c r="L9" s="53" t="str">
        <f>IF(AND('Mapa de Riesgos'!$Y$33="Muy Alta",'Mapa de Riesgos'!$AA$33="Leve"),CONCATENATE("R4C",'Mapa de Riesgos'!$O$33),"")</f>
        <v/>
      </c>
      <c r="M9" s="53" t="str">
        <f>IF(AND('Mapa de Riesgos'!$Y$34="Muy Alta",'Mapa de Riesgos'!$AA$34="Leve"),CONCATENATE("R4C",'Mapa de Riesgos'!$O$34),"")</f>
        <v/>
      </c>
      <c r="N9" s="53" t="str">
        <f>IF(AND('Mapa de Riesgos'!$Y$35="Muy Alta",'Mapa de Riesgos'!$AA$35="Leve"),CONCATENATE("R4C",'Mapa de Riesgos'!$O$35),"")</f>
        <v/>
      </c>
      <c r="O9" s="54" t="str">
        <f>IF(AND('Mapa de Riesgos'!$Y$36="Muy Alta",'Mapa de Riesgos'!$AA$36="Leve"),CONCATENATE("R4C",'Mapa de Riesgos'!$O$36),"")</f>
        <v/>
      </c>
      <c r="P9" s="52" t="str">
        <f>IF(AND('Mapa de Riesgos'!$Y$31="Muy Alta",'Mapa de Riesgos'!$AA$31="Menor"),CONCATENATE("R4C",'Mapa de Riesgos'!$O$31),"")</f>
        <v/>
      </c>
      <c r="Q9" s="53" t="str">
        <f>IF(AND('Mapa de Riesgos'!$Y$32="Muy Alta",'Mapa de Riesgos'!$AA$32="Menor"),CONCATENATE("R4C",'Mapa de Riesgos'!$O$32),"")</f>
        <v/>
      </c>
      <c r="R9" s="53" t="str">
        <f>IF(AND('Mapa de Riesgos'!$Y$33="Muy Alta",'Mapa de Riesgos'!$AA$33="Menor"),CONCATENATE("R4C",'Mapa de Riesgos'!$O$33),"")</f>
        <v/>
      </c>
      <c r="S9" s="53" t="str">
        <f>IF(AND('Mapa de Riesgos'!$Y$34="Muy Alta",'Mapa de Riesgos'!$AA$34="Menor"),CONCATENATE("R4C",'Mapa de Riesgos'!$O$34),"")</f>
        <v/>
      </c>
      <c r="T9" s="53" t="str">
        <f>IF(AND('Mapa de Riesgos'!$Y$35="Muy Alta",'Mapa de Riesgos'!$AA$35="Menor"),CONCATENATE("R4C",'Mapa de Riesgos'!$O$35),"")</f>
        <v/>
      </c>
      <c r="U9" s="54" t="str">
        <f>IF(AND('Mapa de Riesgos'!$Y$36="Muy Alta",'Mapa de Riesgos'!$AA$36="Menor"),CONCATENATE("R4C",'Mapa de Riesgos'!$O$36),"")</f>
        <v/>
      </c>
      <c r="V9" s="52" t="str">
        <f>IF(AND('Mapa de Riesgos'!$Y$31="Muy Alta",'Mapa de Riesgos'!$AA$31="Moderado"),CONCATENATE("R4C",'Mapa de Riesgos'!$O$31),"")</f>
        <v/>
      </c>
      <c r="W9" s="53" t="str">
        <f>IF(AND('Mapa de Riesgos'!$Y$32="Muy Alta",'Mapa de Riesgos'!$AA$32="Moderado"),CONCATENATE("R4C",'Mapa de Riesgos'!$O$32),"")</f>
        <v/>
      </c>
      <c r="X9" s="53" t="str">
        <f>IF(AND('Mapa de Riesgos'!$Y$33="Muy Alta",'Mapa de Riesgos'!$AA$33="Moderado"),CONCATENATE("R4C",'Mapa de Riesgos'!$O$33),"")</f>
        <v/>
      </c>
      <c r="Y9" s="53" t="str">
        <f>IF(AND('Mapa de Riesgos'!$Y$34="Muy Alta",'Mapa de Riesgos'!$AA$34="Moderado"),CONCATENATE("R4C",'Mapa de Riesgos'!$O$34),"")</f>
        <v/>
      </c>
      <c r="Z9" s="53" t="str">
        <f>IF(AND('Mapa de Riesgos'!$Y$35="Muy Alta",'Mapa de Riesgos'!$AA$35="Moderado"),CONCATENATE("R4C",'Mapa de Riesgos'!$O$35),"")</f>
        <v/>
      </c>
      <c r="AA9" s="54" t="str">
        <f>IF(AND('Mapa de Riesgos'!$Y$36="Muy Alta",'Mapa de Riesgos'!$AA$36="Moderado"),CONCATENATE("R4C",'Mapa de Riesgos'!$O$36),"")</f>
        <v/>
      </c>
      <c r="AB9" s="52" t="str">
        <f>IF(AND('Mapa de Riesgos'!$Y$31="Muy Alta",'Mapa de Riesgos'!$AA$31="Mayor"),CONCATENATE("R4C",'Mapa de Riesgos'!$O$31),"")</f>
        <v/>
      </c>
      <c r="AC9" s="53" t="str">
        <f>IF(AND('Mapa de Riesgos'!$Y$32="Muy Alta",'Mapa de Riesgos'!$AA$32="Mayor"),CONCATENATE("R4C",'Mapa de Riesgos'!$O$32),"")</f>
        <v/>
      </c>
      <c r="AD9" s="53" t="str">
        <f>IF(AND('Mapa de Riesgos'!$Y$33="Muy Alta",'Mapa de Riesgos'!$AA$33="Mayor"),CONCATENATE("R4C",'Mapa de Riesgos'!$O$33),"")</f>
        <v/>
      </c>
      <c r="AE9" s="53" t="str">
        <f>IF(AND('Mapa de Riesgos'!$Y$34="Muy Alta",'Mapa de Riesgos'!$AA$34="Mayor"),CONCATENATE("R4C",'Mapa de Riesgos'!$O$34),"")</f>
        <v/>
      </c>
      <c r="AF9" s="53" t="str">
        <f>IF(AND('Mapa de Riesgos'!$Y$35="Muy Alta",'Mapa de Riesgos'!$AA$35="Mayor"),CONCATENATE("R4C",'Mapa de Riesgos'!$O$35),"")</f>
        <v/>
      </c>
      <c r="AG9" s="54" t="str">
        <f>IF(AND('Mapa de Riesgos'!$Y$36="Muy Alta",'Mapa de Riesgos'!$AA$36="Mayor"),CONCATENATE("R4C",'Mapa de Riesgos'!$O$36),"")</f>
        <v/>
      </c>
      <c r="AH9" s="55" t="str">
        <f>IF(AND('Mapa de Riesgos'!$Y$31="Muy Alta",'Mapa de Riesgos'!$AA$31="Catastrófico"),CONCATENATE("R4C",'Mapa de Riesgos'!$O$31),"")</f>
        <v/>
      </c>
      <c r="AI9" s="56" t="str">
        <f>IF(AND('Mapa de Riesgos'!$Y$32="Muy Alta",'Mapa de Riesgos'!$AA$32="Catastrófico"),CONCATENATE("R4C",'Mapa de Riesgos'!$O$32),"")</f>
        <v/>
      </c>
      <c r="AJ9" s="56" t="str">
        <f>IF(AND('Mapa de Riesgos'!$Y$33="Muy Alta",'Mapa de Riesgos'!$AA$33="Catastrófico"),CONCATENATE("R4C",'Mapa de Riesgos'!$O$33),"")</f>
        <v/>
      </c>
      <c r="AK9" s="56" t="str">
        <f>IF(AND('Mapa de Riesgos'!$Y$34="Muy Alta",'Mapa de Riesgos'!$AA$34="Catastrófico"),CONCATENATE("R4C",'Mapa de Riesgos'!$O$34),"")</f>
        <v/>
      </c>
      <c r="AL9" s="56" t="str">
        <f>IF(AND('Mapa de Riesgos'!$Y$35="Muy Alta",'Mapa de Riesgos'!$AA$35="Catastrófico"),CONCATENATE("R4C",'Mapa de Riesgos'!$O$35),"")</f>
        <v/>
      </c>
      <c r="AM9" s="57" t="str">
        <f>IF(AND('Mapa de Riesgos'!$Y$36="Muy Alta",'Mapa de Riesgos'!$AA$36="Catastrófico"),CONCATENATE("R4C",'Mapa de Riesgos'!$O$36),"")</f>
        <v/>
      </c>
      <c r="AN9" s="83"/>
      <c r="AO9" s="556"/>
      <c r="AP9" s="557"/>
      <c r="AQ9" s="557"/>
      <c r="AR9" s="557"/>
      <c r="AS9" s="557"/>
      <c r="AT9" s="55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c r="A10" s="83"/>
      <c r="B10" s="451"/>
      <c r="C10" s="451"/>
      <c r="D10" s="452"/>
      <c r="E10" s="550"/>
      <c r="F10" s="549"/>
      <c r="G10" s="549"/>
      <c r="H10" s="549"/>
      <c r="I10" s="565"/>
      <c r="J10" s="52" t="str">
        <f>IF(AND('Mapa de Riesgos'!$Y$37="Muy Alta",'Mapa de Riesgos'!$AA$37="Leve"),CONCATENATE("R5C",'Mapa de Riesgos'!$O$37),"")</f>
        <v/>
      </c>
      <c r="K10" s="53" t="str">
        <f>IF(AND('Mapa de Riesgos'!$Y$38="Muy Alta",'Mapa de Riesgos'!$AA$38="Leve"),CONCATENATE("R5C",'Mapa de Riesgos'!$O$38),"")</f>
        <v/>
      </c>
      <c r="L10" s="53" t="str">
        <f>IF(AND('Mapa de Riesgos'!$Y$39="Muy Alta",'Mapa de Riesgos'!$AA$39="Leve"),CONCATENATE("R5C",'Mapa de Riesgos'!$O$39),"")</f>
        <v/>
      </c>
      <c r="M10" s="53" t="str">
        <f>IF(AND('Mapa de Riesgos'!$Y$40="Muy Alta",'Mapa de Riesgos'!$AA$40="Leve"),CONCATENATE("R5C",'Mapa de Riesgos'!$O$40),"")</f>
        <v/>
      </c>
      <c r="N10" s="53" t="str">
        <f>IF(AND('Mapa de Riesgos'!$Y$41="Muy Alta",'Mapa de Riesgos'!$AA$41="Leve"),CONCATENATE("R5C",'Mapa de Riesgos'!$O$41),"")</f>
        <v/>
      </c>
      <c r="O10" s="54" t="str">
        <f>IF(AND('Mapa de Riesgos'!$Y$42="Muy Alta",'Mapa de Riesgos'!$AA$42="Leve"),CONCATENATE("R5C",'Mapa de Riesgos'!$O$42),"")</f>
        <v/>
      </c>
      <c r="P10" s="52" t="str">
        <f>IF(AND('Mapa de Riesgos'!$Y$37="Muy Alta",'Mapa de Riesgos'!$AA$37="Menor"),CONCATENATE("R5C",'Mapa de Riesgos'!$O$37),"")</f>
        <v/>
      </c>
      <c r="Q10" s="53" t="str">
        <f>IF(AND('Mapa de Riesgos'!$Y$38="Muy Alta",'Mapa de Riesgos'!$AA$38="Menor"),CONCATENATE("R5C",'Mapa de Riesgos'!$O$38),"")</f>
        <v/>
      </c>
      <c r="R10" s="53" t="str">
        <f>IF(AND('Mapa de Riesgos'!$Y$39="Muy Alta",'Mapa de Riesgos'!$AA$39="Menor"),CONCATENATE("R5C",'Mapa de Riesgos'!$O$39),"")</f>
        <v/>
      </c>
      <c r="S10" s="53" t="str">
        <f>IF(AND('Mapa de Riesgos'!$Y$40="Muy Alta",'Mapa de Riesgos'!$AA$40="Menor"),CONCATENATE("R5C",'Mapa de Riesgos'!$O$40),"")</f>
        <v/>
      </c>
      <c r="T10" s="53" t="str">
        <f>IF(AND('Mapa de Riesgos'!$Y$41="Muy Alta",'Mapa de Riesgos'!$AA$41="Menor"),CONCATENATE("R5C",'Mapa de Riesgos'!$O$41),"")</f>
        <v/>
      </c>
      <c r="U10" s="54" t="str">
        <f>IF(AND('Mapa de Riesgos'!$Y$42="Muy Alta",'Mapa de Riesgos'!$AA$42="Menor"),CONCATENATE("R5C",'Mapa de Riesgos'!$O$42),"")</f>
        <v/>
      </c>
      <c r="V10" s="52" t="str">
        <f>IF(AND('Mapa de Riesgos'!$Y$37="Muy Alta",'Mapa de Riesgos'!$AA$37="Moderado"),CONCATENATE("R5C",'Mapa de Riesgos'!$O$37),"")</f>
        <v/>
      </c>
      <c r="W10" s="53" t="str">
        <f>IF(AND('Mapa de Riesgos'!$Y$38="Muy Alta",'Mapa de Riesgos'!$AA$38="Moderado"),CONCATENATE("R5C",'Mapa de Riesgos'!$O$38),"")</f>
        <v/>
      </c>
      <c r="X10" s="53" t="str">
        <f>IF(AND('Mapa de Riesgos'!$Y$39="Muy Alta",'Mapa de Riesgos'!$AA$39="Moderado"),CONCATENATE("R5C",'Mapa de Riesgos'!$O$39),"")</f>
        <v/>
      </c>
      <c r="Y10" s="53" t="str">
        <f>IF(AND('Mapa de Riesgos'!$Y$40="Muy Alta",'Mapa de Riesgos'!$AA$40="Moderado"),CONCATENATE("R5C",'Mapa de Riesgos'!$O$40),"")</f>
        <v/>
      </c>
      <c r="Z10" s="53" t="str">
        <f>IF(AND('Mapa de Riesgos'!$Y$41="Muy Alta",'Mapa de Riesgos'!$AA$41="Moderado"),CONCATENATE("R5C",'Mapa de Riesgos'!$O$41),"")</f>
        <v/>
      </c>
      <c r="AA10" s="54" t="str">
        <f>IF(AND('Mapa de Riesgos'!$Y$42="Muy Alta",'Mapa de Riesgos'!$AA$42="Moderado"),CONCATENATE("R5C",'Mapa de Riesgos'!$O$42),"")</f>
        <v/>
      </c>
      <c r="AB10" s="52" t="str">
        <f>IF(AND('Mapa de Riesgos'!$Y$37="Muy Alta",'Mapa de Riesgos'!$AA$37="Mayor"),CONCATENATE("R5C",'Mapa de Riesgos'!$O$37),"")</f>
        <v/>
      </c>
      <c r="AC10" s="53" t="str">
        <f>IF(AND('Mapa de Riesgos'!$Y$38="Muy Alta",'Mapa de Riesgos'!$AA$38="Mayor"),CONCATENATE("R5C",'Mapa de Riesgos'!$O$38),"")</f>
        <v/>
      </c>
      <c r="AD10" s="53" t="str">
        <f>IF(AND('Mapa de Riesgos'!$Y$39="Muy Alta",'Mapa de Riesgos'!$AA$39="Mayor"),CONCATENATE("R5C",'Mapa de Riesgos'!$O$39),"")</f>
        <v/>
      </c>
      <c r="AE10" s="53" t="str">
        <f>IF(AND('Mapa de Riesgos'!$Y$40="Muy Alta",'Mapa de Riesgos'!$AA$40="Mayor"),CONCATENATE("R5C",'Mapa de Riesgos'!$O$40),"")</f>
        <v/>
      </c>
      <c r="AF10" s="53" t="str">
        <f>IF(AND('Mapa de Riesgos'!$Y$41="Muy Alta",'Mapa de Riesgos'!$AA$41="Mayor"),CONCATENATE("R5C",'Mapa de Riesgos'!$O$41),"")</f>
        <v/>
      </c>
      <c r="AG10" s="54" t="str">
        <f>IF(AND('Mapa de Riesgos'!$Y$42="Muy Alta",'Mapa de Riesgos'!$AA$42="Mayor"),CONCATENATE("R5C",'Mapa de Riesgos'!$O$42),"")</f>
        <v/>
      </c>
      <c r="AH10" s="55" t="str">
        <f>IF(AND('Mapa de Riesgos'!$Y$37="Muy Alta",'Mapa de Riesgos'!$AA$37="Catastrófico"),CONCATENATE("R5C",'Mapa de Riesgos'!$O$37),"")</f>
        <v/>
      </c>
      <c r="AI10" s="56" t="str">
        <f>IF(AND('Mapa de Riesgos'!$Y$38="Muy Alta",'Mapa de Riesgos'!$AA$38="Catastrófico"),CONCATENATE("R5C",'Mapa de Riesgos'!$O$38),"")</f>
        <v/>
      </c>
      <c r="AJ10" s="56" t="str">
        <f>IF(AND('Mapa de Riesgos'!$Y$39="Muy Alta",'Mapa de Riesgos'!$AA$39="Catastrófico"),CONCATENATE("R5C",'Mapa de Riesgos'!$O$39),"")</f>
        <v/>
      </c>
      <c r="AK10" s="56" t="str">
        <f>IF(AND('Mapa de Riesgos'!$Y$40="Muy Alta",'Mapa de Riesgos'!$AA$40="Catastrófico"),CONCATENATE("R5C",'Mapa de Riesgos'!$O$40),"")</f>
        <v/>
      </c>
      <c r="AL10" s="56" t="str">
        <f>IF(AND('Mapa de Riesgos'!$Y$41="Muy Alta",'Mapa de Riesgos'!$AA$41="Catastrófico"),CONCATENATE("R5C",'Mapa de Riesgos'!$O$41),"")</f>
        <v/>
      </c>
      <c r="AM10" s="57" t="str">
        <f>IF(AND('Mapa de Riesgos'!$Y$42="Muy Alta",'Mapa de Riesgos'!$AA$42="Catastrófico"),CONCATENATE("R5C",'Mapa de Riesgos'!$O$42),"")</f>
        <v/>
      </c>
      <c r="AN10" s="83"/>
      <c r="AO10" s="556"/>
      <c r="AP10" s="557"/>
      <c r="AQ10" s="557"/>
      <c r="AR10" s="557"/>
      <c r="AS10" s="557"/>
      <c r="AT10" s="55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c r="A11" s="83"/>
      <c r="B11" s="451"/>
      <c r="C11" s="451"/>
      <c r="D11" s="452"/>
      <c r="E11" s="550"/>
      <c r="F11" s="549"/>
      <c r="G11" s="549"/>
      <c r="H11" s="549"/>
      <c r="I11" s="565"/>
      <c r="J11" s="52" t="str">
        <f>IF(AND('Mapa de Riesgos'!$Y$43="Muy Alta",'Mapa de Riesgos'!$AA$43="Leve"),CONCATENATE("R6C",'Mapa de Riesgos'!$O$43),"")</f>
        <v/>
      </c>
      <c r="K11" s="53" t="str">
        <f>IF(AND('Mapa de Riesgos'!$Y$44="Muy Alta",'Mapa de Riesgos'!$AA$44="Leve"),CONCATENATE("R6C",'Mapa de Riesgos'!$O$44),"")</f>
        <v/>
      </c>
      <c r="L11" s="53" t="str">
        <f>IF(AND('Mapa de Riesgos'!$Y$45="Muy Alta",'Mapa de Riesgos'!$AA$45="Leve"),CONCATENATE("R6C",'Mapa de Riesgos'!$O$45),"")</f>
        <v/>
      </c>
      <c r="M11" s="53" t="str">
        <f>IF(AND('Mapa de Riesgos'!$Y$46="Muy Alta",'Mapa de Riesgos'!$AA$46="Leve"),CONCATENATE("R6C",'Mapa de Riesgos'!$O$46),"")</f>
        <v/>
      </c>
      <c r="N11" s="53" t="str">
        <f>IF(AND('Mapa de Riesgos'!$Y$47="Muy Alta",'Mapa de Riesgos'!$AA$47="Leve"),CONCATENATE("R6C",'Mapa de Riesgos'!$O$47),"")</f>
        <v/>
      </c>
      <c r="O11" s="54" t="str">
        <f>IF(AND('Mapa de Riesgos'!$Y$48="Muy Alta",'Mapa de Riesgos'!$AA$48="Leve"),CONCATENATE("R6C",'Mapa de Riesgos'!$O$48),"")</f>
        <v/>
      </c>
      <c r="P11" s="52" t="str">
        <f>IF(AND('Mapa de Riesgos'!$Y$43="Muy Alta",'Mapa de Riesgos'!$AA$43="Menor"),CONCATENATE("R6C",'Mapa de Riesgos'!$O$43),"")</f>
        <v/>
      </c>
      <c r="Q11" s="53" t="str">
        <f>IF(AND('Mapa de Riesgos'!$Y$44="Muy Alta",'Mapa de Riesgos'!$AA$44="Menor"),CONCATENATE("R6C",'Mapa de Riesgos'!$O$44),"")</f>
        <v/>
      </c>
      <c r="R11" s="53" t="str">
        <f>IF(AND('Mapa de Riesgos'!$Y$45="Muy Alta",'Mapa de Riesgos'!$AA$45="Menor"),CONCATENATE("R6C",'Mapa de Riesgos'!$O$45),"")</f>
        <v/>
      </c>
      <c r="S11" s="53" t="str">
        <f>IF(AND('Mapa de Riesgos'!$Y$46="Muy Alta",'Mapa de Riesgos'!$AA$46="Menor"),CONCATENATE("R6C",'Mapa de Riesgos'!$O$46),"")</f>
        <v/>
      </c>
      <c r="T11" s="53" t="str">
        <f>IF(AND('Mapa de Riesgos'!$Y$47="Muy Alta",'Mapa de Riesgos'!$AA$47="Menor"),CONCATENATE("R6C",'Mapa de Riesgos'!$O$47),"")</f>
        <v/>
      </c>
      <c r="U11" s="54" t="str">
        <f>IF(AND('Mapa de Riesgos'!$Y$48="Muy Alta",'Mapa de Riesgos'!$AA$48="Menor"),CONCATENATE("R6C",'Mapa de Riesgos'!$O$48),"")</f>
        <v/>
      </c>
      <c r="V11" s="52" t="str">
        <f>IF(AND('Mapa de Riesgos'!$Y$43="Muy Alta",'Mapa de Riesgos'!$AA$43="Moderado"),CONCATENATE("R6C",'Mapa de Riesgos'!$O$43),"")</f>
        <v/>
      </c>
      <c r="W11" s="53" t="str">
        <f>IF(AND('Mapa de Riesgos'!$Y$44="Muy Alta",'Mapa de Riesgos'!$AA$44="Moderado"),CONCATENATE("R6C",'Mapa de Riesgos'!$O$44),"")</f>
        <v/>
      </c>
      <c r="X11" s="53" t="str">
        <f>IF(AND('Mapa de Riesgos'!$Y$45="Muy Alta",'Mapa de Riesgos'!$AA$45="Moderado"),CONCATENATE("R6C",'Mapa de Riesgos'!$O$45),"")</f>
        <v/>
      </c>
      <c r="Y11" s="53" t="str">
        <f>IF(AND('Mapa de Riesgos'!$Y$46="Muy Alta",'Mapa de Riesgos'!$AA$46="Moderado"),CONCATENATE("R6C",'Mapa de Riesgos'!$O$46),"")</f>
        <v/>
      </c>
      <c r="Z11" s="53" t="str">
        <f>IF(AND('Mapa de Riesgos'!$Y$47="Muy Alta",'Mapa de Riesgos'!$AA$47="Moderado"),CONCATENATE("R6C",'Mapa de Riesgos'!$O$47),"")</f>
        <v/>
      </c>
      <c r="AA11" s="54" t="str">
        <f>IF(AND('Mapa de Riesgos'!$Y$48="Muy Alta",'Mapa de Riesgos'!$AA$48="Moderado"),CONCATENATE("R6C",'Mapa de Riesgos'!$O$48),"")</f>
        <v/>
      </c>
      <c r="AB11" s="52" t="str">
        <f>IF(AND('Mapa de Riesgos'!$Y$43="Muy Alta",'Mapa de Riesgos'!$AA$43="Mayor"),CONCATENATE("R6C",'Mapa de Riesgos'!$O$43),"")</f>
        <v/>
      </c>
      <c r="AC11" s="53" t="str">
        <f>IF(AND('Mapa de Riesgos'!$Y$44="Muy Alta",'Mapa de Riesgos'!$AA$44="Mayor"),CONCATENATE("R6C",'Mapa de Riesgos'!$O$44),"")</f>
        <v/>
      </c>
      <c r="AD11" s="53" t="str">
        <f>IF(AND('Mapa de Riesgos'!$Y$45="Muy Alta",'Mapa de Riesgos'!$AA$45="Mayor"),CONCATENATE("R6C",'Mapa de Riesgos'!$O$45),"")</f>
        <v/>
      </c>
      <c r="AE11" s="53" t="str">
        <f>IF(AND('Mapa de Riesgos'!$Y$46="Muy Alta",'Mapa de Riesgos'!$AA$46="Mayor"),CONCATENATE("R6C",'Mapa de Riesgos'!$O$46),"")</f>
        <v/>
      </c>
      <c r="AF11" s="53" t="str">
        <f>IF(AND('Mapa de Riesgos'!$Y$47="Muy Alta",'Mapa de Riesgos'!$AA$47="Mayor"),CONCATENATE("R6C",'Mapa de Riesgos'!$O$47),"")</f>
        <v/>
      </c>
      <c r="AG11" s="54" t="str">
        <f>IF(AND('Mapa de Riesgos'!$Y$48="Muy Alta",'Mapa de Riesgos'!$AA$48="Mayor"),CONCATENATE("R6C",'Mapa de Riesgos'!$O$48),"")</f>
        <v/>
      </c>
      <c r="AH11" s="55" t="str">
        <f>IF(AND('Mapa de Riesgos'!$Y$43="Muy Alta",'Mapa de Riesgos'!$AA$43="Catastrófico"),CONCATENATE("R6C",'Mapa de Riesgos'!$O$43),"")</f>
        <v/>
      </c>
      <c r="AI11" s="56" t="str">
        <f>IF(AND('Mapa de Riesgos'!$Y$44="Muy Alta",'Mapa de Riesgos'!$AA$44="Catastrófico"),CONCATENATE("R6C",'Mapa de Riesgos'!$O$44),"")</f>
        <v/>
      </c>
      <c r="AJ11" s="56" t="str">
        <f>IF(AND('Mapa de Riesgos'!$Y$45="Muy Alta",'Mapa de Riesgos'!$AA$45="Catastrófico"),CONCATENATE("R6C",'Mapa de Riesgos'!$O$45),"")</f>
        <v/>
      </c>
      <c r="AK11" s="56" t="str">
        <f>IF(AND('Mapa de Riesgos'!$Y$46="Muy Alta",'Mapa de Riesgos'!$AA$46="Catastrófico"),CONCATENATE("R6C",'Mapa de Riesgos'!$O$46),"")</f>
        <v/>
      </c>
      <c r="AL11" s="56" t="str">
        <f>IF(AND('Mapa de Riesgos'!$Y$47="Muy Alta",'Mapa de Riesgos'!$AA$47="Catastrófico"),CONCATENATE("R6C",'Mapa de Riesgos'!$O$47),"")</f>
        <v/>
      </c>
      <c r="AM11" s="57" t="str">
        <f>IF(AND('Mapa de Riesgos'!$Y$48="Muy Alta",'Mapa de Riesgos'!$AA$48="Catastrófico"),CONCATENATE("R6C",'Mapa de Riesgos'!$O$48),"")</f>
        <v/>
      </c>
      <c r="AN11" s="83"/>
      <c r="AO11" s="556"/>
      <c r="AP11" s="557"/>
      <c r="AQ11" s="557"/>
      <c r="AR11" s="557"/>
      <c r="AS11" s="557"/>
      <c r="AT11" s="55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c r="A12" s="83"/>
      <c r="B12" s="451"/>
      <c r="C12" s="451"/>
      <c r="D12" s="452"/>
      <c r="E12" s="550"/>
      <c r="F12" s="549"/>
      <c r="G12" s="549"/>
      <c r="H12" s="549"/>
      <c r="I12" s="565"/>
      <c r="J12" s="52" t="str">
        <f>IF(AND('Mapa de Riesgos'!$Y$49="Muy Alta",'Mapa de Riesgos'!$AA$49="Leve"),CONCATENATE("R7C",'Mapa de Riesgos'!$O$49),"")</f>
        <v/>
      </c>
      <c r="K12" s="53" t="str">
        <f>IF(AND('Mapa de Riesgos'!$Y$50="Muy Alta",'Mapa de Riesgos'!$AA$50="Leve"),CONCATENATE("R7C",'Mapa de Riesgos'!$O$50),"")</f>
        <v/>
      </c>
      <c r="L12" s="53" t="str">
        <f>IF(AND('Mapa de Riesgos'!$Y$51="Muy Alta",'Mapa de Riesgos'!$AA$51="Leve"),CONCATENATE("R7C",'Mapa de Riesgos'!$O$51),"")</f>
        <v/>
      </c>
      <c r="M12" s="53" t="str">
        <f>IF(AND('Mapa de Riesgos'!$Y$52="Muy Alta",'Mapa de Riesgos'!$AA$52="Leve"),CONCATENATE("R7C",'Mapa de Riesgos'!$O$52),"")</f>
        <v/>
      </c>
      <c r="N12" s="53" t="str">
        <f>IF(AND('Mapa de Riesgos'!$Y$53="Muy Alta",'Mapa de Riesgos'!$AA$53="Leve"),CONCATENATE("R7C",'Mapa de Riesgos'!$O$53),"")</f>
        <v/>
      </c>
      <c r="O12" s="54" t="str">
        <f>IF(AND('Mapa de Riesgos'!$Y$54="Muy Alta",'Mapa de Riesgos'!$AA$54="Leve"),CONCATENATE("R7C",'Mapa de Riesgos'!$O$54),"")</f>
        <v/>
      </c>
      <c r="P12" s="52" t="str">
        <f>IF(AND('Mapa de Riesgos'!$Y$49="Muy Alta",'Mapa de Riesgos'!$AA$49="Menor"),CONCATENATE("R7C",'Mapa de Riesgos'!$O$49),"")</f>
        <v/>
      </c>
      <c r="Q12" s="53" t="str">
        <f>IF(AND('Mapa de Riesgos'!$Y$50="Muy Alta",'Mapa de Riesgos'!$AA$50="Menor"),CONCATENATE("R7C",'Mapa de Riesgos'!$O$50),"")</f>
        <v/>
      </c>
      <c r="R12" s="53" t="str">
        <f>IF(AND('Mapa de Riesgos'!$Y$51="Muy Alta",'Mapa de Riesgos'!$AA$51="Menor"),CONCATENATE("R7C",'Mapa de Riesgos'!$O$51),"")</f>
        <v/>
      </c>
      <c r="S12" s="53" t="str">
        <f>IF(AND('Mapa de Riesgos'!$Y$52="Muy Alta",'Mapa de Riesgos'!$AA$52="Menor"),CONCATENATE("R7C",'Mapa de Riesgos'!$O$52),"")</f>
        <v/>
      </c>
      <c r="T12" s="53" t="str">
        <f>IF(AND('Mapa de Riesgos'!$Y$53="Muy Alta",'Mapa de Riesgos'!$AA$53="Menor"),CONCATENATE("R7C",'Mapa de Riesgos'!$O$53),"")</f>
        <v/>
      </c>
      <c r="U12" s="54" t="str">
        <f>IF(AND('Mapa de Riesgos'!$Y$54="Muy Alta",'Mapa de Riesgos'!$AA$54="Menor"),CONCATENATE("R7C",'Mapa de Riesgos'!$O$54),"")</f>
        <v/>
      </c>
      <c r="V12" s="52" t="str">
        <f>IF(AND('Mapa de Riesgos'!$Y$49="Muy Alta",'Mapa de Riesgos'!$AA$49="Moderado"),CONCATENATE("R7C",'Mapa de Riesgos'!$O$49),"")</f>
        <v/>
      </c>
      <c r="W12" s="53" t="str">
        <f>IF(AND('Mapa de Riesgos'!$Y$50="Muy Alta",'Mapa de Riesgos'!$AA$50="Moderado"),CONCATENATE("R7C",'Mapa de Riesgos'!$O$50),"")</f>
        <v/>
      </c>
      <c r="X12" s="53" t="str">
        <f>IF(AND('Mapa de Riesgos'!$Y$51="Muy Alta",'Mapa de Riesgos'!$AA$51="Moderado"),CONCATENATE("R7C",'Mapa de Riesgos'!$O$51),"")</f>
        <v/>
      </c>
      <c r="Y12" s="53" t="str">
        <f>IF(AND('Mapa de Riesgos'!$Y$52="Muy Alta",'Mapa de Riesgos'!$AA$52="Moderado"),CONCATENATE("R7C",'Mapa de Riesgos'!$O$52),"")</f>
        <v/>
      </c>
      <c r="Z12" s="53" t="str">
        <f>IF(AND('Mapa de Riesgos'!$Y$53="Muy Alta",'Mapa de Riesgos'!$AA$53="Moderado"),CONCATENATE("R7C",'Mapa de Riesgos'!$O$53),"")</f>
        <v/>
      </c>
      <c r="AA12" s="54" t="str">
        <f>IF(AND('Mapa de Riesgos'!$Y$54="Muy Alta",'Mapa de Riesgos'!$AA$54="Moderado"),CONCATENATE("R7C",'Mapa de Riesgos'!$O$54),"")</f>
        <v/>
      </c>
      <c r="AB12" s="52" t="str">
        <f>IF(AND('Mapa de Riesgos'!$Y$49="Muy Alta",'Mapa de Riesgos'!$AA$49="Mayor"),CONCATENATE("R7C",'Mapa de Riesgos'!$O$49),"")</f>
        <v/>
      </c>
      <c r="AC12" s="53" t="str">
        <f>IF(AND('Mapa de Riesgos'!$Y$50="Muy Alta",'Mapa de Riesgos'!$AA$50="Mayor"),CONCATENATE("R7C",'Mapa de Riesgos'!$O$50),"")</f>
        <v/>
      </c>
      <c r="AD12" s="53" t="str">
        <f>IF(AND('Mapa de Riesgos'!$Y$51="Muy Alta",'Mapa de Riesgos'!$AA$51="Mayor"),CONCATENATE("R7C",'Mapa de Riesgos'!$O$51),"")</f>
        <v/>
      </c>
      <c r="AE12" s="53" t="str">
        <f>IF(AND('Mapa de Riesgos'!$Y$52="Muy Alta",'Mapa de Riesgos'!$AA$52="Mayor"),CONCATENATE("R7C",'Mapa de Riesgos'!$O$52),"")</f>
        <v/>
      </c>
      <c r="AF12" s="53" t="str">
        <f>IF(AND('Mapa de Riesgos'!$Y$53="Muy Alta",'Mapa de Riesgos'!$AA$53="Mayor"),CONCATENATE("R7C",'Mapa de Riesgos'!$O$53),"")</f>
        <v/>
      </c>
      <c r="AG12" s="54" t="str">
        <f>IF(AND('Mapa de Riesgos'!$Y$54="Muy Alta",'Mapa de Riesgos'!$AA$54="Mayor"),CONCATENATE("R7C",'Mapa de Riesgos'!$O$54),"")</f>
        <v/>
      </c>
      <c r="AH12" s="55" t="str">
        <f>IF(AND('Mapa de Riesgos'!$Y$49="Muy Alta",'Mapa de Riesgos'!$AA$49="Catastrófico"),CONCATENATE("R7C",'Mapa de Riesgos'!$O$49),"")</f>
        <v/>
      </c>
      <c r="AI12" s="56" t="str">
        <f>IF(AND('Mapa de Riesgos'!$Y$50="Muy Alta",'Mapa de Riesgos'!$AA$50="Catastrófico"),CONCATENATE("R7C",'Mapa de Riesgos'!$O$50),"")</f>
        <v/>
      </c>
      <c r="AJ12" s="56" t="str">
        <f>IF(AND('Mapa de Riesgos'!$Y$51="Muy Alta",'Mapa de Riesgos'!$AA$51="Catastrófico"),CONCATENATE("R7C",'Mapa de Riesgos'!$O$51),"")</f>
        <v/>
      </c>
      <c r="AK12" s="56" t="str">
        <f>IF(AND('Mapa de Riesgos'!$Y$52="Muy Alta",'Mapa de Riesgos'!$AA$52="Catastrófico"),CONCATENATE("R7C",'Mapa de Riesgos'!$O$52),"")</f>
        <v/>
      </c>
      <c r="AL12" s="56" t="str">
        <f>IF(AND('Mapa de Riesgos'!$Y$53="Muy Alta",'Mapa de Riesgos'!$AA$53="Catastrófico"),CONCATENATE("R7C",'Mapa de Riesgos'!$O$53),"")</f>
        <v/>
      </c>
      <c r="AM12" s="57" t="str">
        <f>IF(AND('Mapa de Riesgos'!$Y$54="Muy Alta",'Mapa de Riesgos'!$AA$54="Catastrófico"),CONCATENATE("R7C",'Mapa de Riesgos'!$O$54),"")</f>
        <v/>
      </c>
      <c r="AN12" s="83"/>
      <c r="AO12" s="556"/>
      <c r="AP12" s="557"/>
      <c r="AQ12" s="557"/>
      <c r="AR12" s="557"/>
      <c r="AS12" s="557"/>
      <c r="AT12" s="55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c r="A13" s="83"/>
      <c r="B13" s="451"/>
      <c r="C13" s="451"/>
      <c r="D13" s="452"/>
      <c r="E13" s="550"/>
      <c r="F13" s="549"/>
      <c r="G13" s="549"/>
      <c r="H13" s="549"/>
      <c r="I13" s="565"/>
      <c r="J13" s="52" t="str">
        <f>IF(AND('Mapa de Riesgos'!$Y$55="Muy Alta",'Mapa de Riesgos'!$AA$55="Leve"),CONCATENATE("R8C",'Mapa de Riesgos'!$O$55),"")</f>
        <v/>
      </c>
      <c r="K13" s="53" t="str">
        <f>IF(AND('Mapa de Riesgos'!$Y$56="Muy Alta",'Mapa de Riesgos'!$AA$56="Leve"),CONCATENATE("R8C",'Mapa de Riesgos'!$O$56),"")</f>
        <v/>
      </c>
      <c r="L13" s="53" t="str">
        <f>IF(AND('Mapa de Riesgos'!$Y$57="Muy Alta",'Mapa de Riesgos'!$AA$57="Leve"),CONCATENATE("R8C",'Mapa de Riesgos'!$O$57),"")</f>
        <v/>
      </c>
      <c r="M13" s="53" t="str">
        <f>IF(AND('Mapa de Riesgos'!$Y$58="Muy Alta",'Mapa de Riesgos'!$AA$58="Leve"),CONCATENATE("R8C",'Mapa de Riesgos'!$O$58),"")</f>
        <v/>
      </c>
      <c r="N13" s="53" t="str">
        <f>IF(AND('Mapa de Riesgos'!$Y$59="Muy Alta",'Mapa de Riesgos'!$AA$59="Leve"),CONCATENATE("R8C",'Mapa de Riesgos'!$O$59),"")</f>
        <v/>
      </c>
      <c r="O13" s="54" t="str">
        <f>IF(AND('Mapa de Riesgos'!$Y$60="Muy Alta",'Mapa de Riesgos'!$AA$60="Leve"),CONCATENATE("R8C",'Mapa de Riesgos'!$O$60),"")</f>
        <v/>
      </c>
      <c r="P13" s="52" t="str">
        <f>IF(AND('Mapa de Riesgos'!$Y$55="Muy Alta",'Mapa de Riesgos'!$AA$55="Menor"),CONCATENATE("R8C",'Mapa de Riesgos'!$O$55),"")</f>
        <v/>
      </c>
      <c r="Q13" s="53" t="str">
        <f>IF(AND('Mapa de Riesgos'!$Y$56="Muy Alta",'Mapa de Riesgos'!$AA$56="Menor"),CONCATENATE("R8C",'Mapa de Riesgos'!$O$56),"")</f>
        <v/>
      </c>
      <c r="R13" s="53" t="str">
        <f>IF(AND('Mapa de Riesgos'!$Y$57="Muy Alta",'Mapa de Riesgos'!$AA$57="Menor"),CONCATENATE("R8C",'Mapa de Riesgos'!$O$57),"")</f>
        <v/>
      </c>
      <c r="S13" s="53" t="str">
        <f>IF(AND('Mapa de Riesgos'!$Y$58="Muy Alta",'Mapa de Riesgos'!$AA$58="Menor"),CONCATENATE("R8C",'Mapa de Riesgos'!$O$58),"")</f>
        <v/>
      </c>
      <c r="T13" s="53" t="str">
        <f>IF(AND('Mapa de Riesgos'!$Y$59="Muy Alta",'Mapa de Riesgos'!$AA$59="Menor"),CONCATENATE("R8C",'Mapa de Riesgos'!$O$59),"")</f>
        <v/>
      </c>
      <c r="U13" s="54" t="str">
        <f>IF(AND('Mapa de Riesgos'!$Y$60="Muy Alta",'Mapa de Riesgos'!$AA$60="Menor"),CONCATENATE("R8C",'Mapa de Riesgos'!$O$60),"")</f>
        <v/>
      </c>
      <c r="V13" s="52" t="str">
        <f>IF(AND('Mapa de Riesgos'!$Y$55="Muy Alta",'Mapa de Riesgos'!$AA$55="Moderado"),CONCATENATE("R8C",'Mapa de Riesgos'!$O$55),"")</f>
        <v/>
      </c>
      <c r="W13" s="53" t="str">
        <f>IF(AND('Mapa de Riesgos'!$Y$56="Muy Alta",'Mapa de Riesgos'!$AA$56="Moderado"),CONCATENATE("R8C",'Mapa de Riesgos'!$O$56),"")</f>
        <v/>
      </c>
      <c r="X13" s="53" t="str">
        <f>IF(AND('Mapa de Riesgos'!$Y$57="Muy Alta",'Mapa de Riesgos'!$AA$57="Moderado"),CONCATENATE("R8C",'Mapa de Riesgos'!$O$57),"")</f>
        <v/>
      </c>
      <c r="Y13" s="53" t="str">
        <f>IF(AND('Mapa de Riesgos'!$Y$58="Muy Alta",'Mapa de Riesgos'!$AA$58="Moderado"),CONCATENATE("R8C",'Mapa de Riesgos'!$O$58),"")</f>
        <v/>
      </c>
      <c r="Z13" s="53" t="str">
        <f>IF(AND('Mapa de Riesgos'!$Y$59="Muy Alta",'Mapa de Riesgos'!$AA$59="Moderado"),CONCATENATE("R8C",'Mapa de Riesgos'!$O$59),"")</f>
        <v/>
      </c>
      <c r="AA13" s="54" t="str">
        <f>IF(AND('Mapa de Riesgos'!$Y$60="Muy Alta",'Mapa de Riesgos'!$AA$60="Moderado"),CONCATENATE("R8C",'Mapa de Riesgos'!$O$60),"")</f>
        <v/>
      </c>
      <c r="AB13" s="52" t="str">
        <f>IF(AND('Mapa de Riesgos'!$Y$55="Muy Alta",'Mapa de Riesgos'!$AA$55="Mayor"),CONCATENATE("R8C",'Mapa de Riesgos'!$O$55),"")</f>
        <v/>
      </c>
      <c r="AC13" s="53" t="str">
        <f>IF(AND('Mapa de Riesgos'!$Y$56="Muy Alta",'Mapa de Riesgos'!$AA$56="Mayor"),CONCATENATE("R8C",'Mapa de Riesgos'!$O$56),"")</f>
        <v/>
      </c>
      <c r="AD13" s="53" t="str">
        <f>IF(AND('Mapa de Riesgos'!$Y$57="Muy Alta",'Mapa de Riesgos'!$AA$57="Mayor"),CONCATENATE("R8C",'Mapa de Riesgos'!$O$57),"")</f>
        <v/>
      </c>
      <c r="AE13" s="53" t="str">
        <f>IF(AND('Mapa de Riesgos'!$Y$58="Muy Alta",'Mapa de Riesgos'!$AA$58="Mayor"),CONCATENATE("R8C",'Mapa de Riesgos'!$O$58),"")</f>
        <v/>
      </c>
      <c r="AF13" s="53" t="str">
        <f>IF(AND('Mapa de Riesgos'!$Y$59="Muy Alta",'Mapa de Riesgos'!$AA$59="Mayor"),CONCATENATE("R8C",'Mapa de Riesgos'!$O$59),"")</f>
        <v/>
      </c>
      <c r="AG13" s="54" t="str">
        <f>IF(AND('Mapa de Riesgos'!$Y$60="Muy Alta",'Mapa de Riesgos'!$AA$60="Mayor"),CONCATENATE("R8C",'Mapa de Riesgos'!$O$60),"")</f>
        <v/>
      </c>
      <c r="AH13" s="55" t="str">
        <f>IF(AND('Mapa de Riesgos'!$Y$55="Muy Alta",'Mapa de Riesgos'!$AA$55="Catastrófico"),CONCATENATE("R8C",'Mapa de Riesgos'!$O$55),"")</f>
        <v/>
      </c>
      <c r="AI13" s="56" t="str">
        <f>IF(AND('Mapa de Riesgos'!$Y$56="Muy Alta",'Mapa de Riesgos'!$AA$56="Catastrófico"),CONCATENATE("R8C",'Mapa de Riesgos'!$O$56),"")</f>
        <v/>
      </c>
      <c r="AJ13" s="56" t="str">
        <f>IF(AND('Mapa de Riesgos'!$Y$57="Muy Alta",'Mapa de Riesgos'!$AA$57="Catastrófico"),CONCATENATE("R8C",'Mapa de Riesgos'!$O$57),"")</f>
        <v/>
      </c>
      <c r="AK13" s="56" t="str">
        <f>IF(AND('Mapa de Riesgos'!$Y$58="Muy Alta",'Mapa de Riesgos'!$AA$58="Catastrófico"),CONCATENATE("R8C",'Mapa de Riesgos'!$O$58),"")</f>
        <v/>
      </c>
      <c r="AL13" s="56" t="str">
        <f>IF(AND('Mapa de Riesgos'!$Y$59="Muy Alta",'Mapa de Riesgos'!$AA$59="Catastrófico"),CONCATENATE("R8C",'Mapa de Riesgos'!$O$59),"")</f>
        <v/>
      </c>
      <c r="AM13" s="57" t="str">
        <f>IF(AND('Mapa de Riesgos'!$Y$60="Muy Alta",'Mapa de Riesgos'!$AA$60="Catastrófico"),CONCATENATE("R8C",'Mapa de Riesgos'!$O$60),"")</f>
        <v/>
      </c>
      <c r="AN13" s="83"/>
      <c r="AO13" s="556"/>
      <c r="AP13" s="557"/>
      <c r="AQ13" s="557"/>
      <c r="AR13" s="557"/>
      <c r="AS13" s="557"/>
      <c r="AT13" s="55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c r="A14" s="83"/>
      <c r="B14" s="451"/>
      <c r="C14" s="451"/>
      <c r="D14" s="452"/>
      <c r="E14" s="550"/>
      <c r="F14" s="549"/>
      <c r="G14" s="549"/>
      <c r="H14" s="549"/>
      <c r="I14" s="565"/>
      <c r="J14" s="52" t="str">
        <f>IF(AND('Mapa de Riesgos'!$Y$61="Muy Alta",'Mapa de Riesgos'!$AA$61="Leve"),CONCATENATE("R9C",'Mapa de Riesgos'!$O$61),"")</f>
        <v/>
      </c>
      <c r="K14" s="53" t="str">
        <f>IF(AND('Mapa de Riesgos'!$Y$62="Muy Alta",'Mapa de Riesgos'!$AA$62="Leve"),CONCATENATE("R9C",'Mapa de Riesgos'!$O$62),"")</f>
        <v/>
      </c>
      <c r="L14" s="53" t="str">
        <f>IF(AND('Mapa de Riesgos'!$Y$63="Muy Alta",'Mapa de Riesgos'!$AA$63="Leve"),CONCATENATE("R9C",'Mapa de Riesgos'!$O$63),"")</f>
        <v/>
      </c>
      <c r="M14" s="53" t="str">
        <f>IF(AND('Mapa de Riesgos'!$Y$64="Muy Alta",'Mapa de Riesgos'!$AA$64="Leve"),CONCATENATE("R9C",'Mapa de Riesgos'!$O$64),"")</f>
        <v/>
      </c>
      <c r="N14" s="53" t="str">
        <f>IF(AND('Mapa de Riesgos'!$Y$65="Muy Alta",'Mapa de Riesgos'!$AA$65="Leve"),CONCATENATE("R9C",'Mapa de Riesgos'!$O$65),"")</f>
        <v/>
      </c>
      <c r="O14" s="54" t="str">
        <f>IF(AND('Mapa de Riesgos'!$Y$66="Muy Alta",'Mapa de Riesgos'!$AA$66="Leve"),CONCATENATE("R9C",'Mapa de Riesgos'!$O$66),"")</f>
        <v/>
      </c>
      <c r="P14" s="52" t="str">
        <f>IF(AND('Mapa de Riesgos'!$Y$61="Muy Alta",'Mapa de Riesgos'!$AA$61="Menor"),CONCATENATE("R9C",'Mapa de Riesgos'!$O$61),"")</f>
        <v/>
      </c>
      <c r="Q14" s="53" t="str">
        <f>IF(AND('Mapa de Riesgos'!$Y$62="Muy Alta",'Mapa de Riesgos'!$AA$62="Menor"),CONCATENATE("R9C",'Mapa de Riesgos'!$O$62),"")</f>
        <v/>
      </c>
      <c r="R14" s="53" t="str">
        <f>IF(AND('Mapa de Riesgos'!$Y$63="Muy Alta",'Mapa de Riesgos'!$AA$63="Menor"),CONCATENATE("R9C",'Mapa de Riesgos'!$O$63),"")</f>
        <v/>
      </c>
      <c r="S14" s="53" t="str">
        <f>IF(AND('Mapa de Riesgos'!$Y$64="Muy Alta",'Mapa de Riesgos'!$AA$64="Menor"),CONCATENATE("R9C",'Mapa de Riesgos'!$O$64),"")</f>
        <v/>
      </c>
      <c r="T14" s="53" t="str">
        <f>IF(AND('Mapa de Riesgos'!$Y$65="Muy Alta",'Mapa de Riesgos'!$AA$65="Menor"),CONCATENATE("R9C",'Mapa de Riesgos'!$O$65),"")</f>
        <v/>
      </c>
      <c r="U14" s="54" t="str">
        <f>IF(AND('Mapa de Riesgos'!$Y$66="Muy Alta",'Mapa de Riesgos'!$AA$66="Menor"),CONCATENATE("R9C",'Mapa de Riesgos'!$O$66),"")</f>
        <v/>
      </c>
      <c r="V14" s="52" t="str">
        <f>IF(AND('Mapa de Riesgos'!$Y$61="Muy Alta",'Mapa de Riesgos'!$AA$61="Moderado"),CONCATENATE("R9C",'Mapa de Riesgos'!$O$61),"")</f>
        <v/>
      </c>
      <c r="W14" s="53" t="str">
        <f>IF(AND('Mapa de Riesgos'!$Y$62="Muy Alta",'Mapa de Riesgos'!$AA$62="Moderado"),CONCATENATE("R9C",'Mapa de Riesgos'!$O$62),"")</f>
        <v/>
      </c>
      <c r="X14" s="53" t="str">
        <f>IF(AND('Mapa de Riesgos'!$Y$63="Muy Alta",'Mapa de Riesgos'!$AA$63="Moderado"),CONCATENATE("R9C",'Mapa de Riesgos'!$O$63),"")</f>
        <v/>
      </c>
      <c r="Y14" s="53" t="str">
        <f>IF(AND('Mapa de Riesgos'!$Y$64="Muy Alta",'Mapa de Riesgos'!$AA$64="Moderado"),CONCATENATE("R9C",'Mapa de Riesgos'!$O$64),"")</f>
        <v/>
      </c>
      <c r="Z14" s="53" t="str">
        <f>IF(AND('Mapa de Riesgos'!$Y$65="Muy Alta",'Mapa de Riesgos'!$AA$65="Moderado"),CONCATENATE("R9C",'Mapa de Riesgos'!$O$65),"")</f>
        <v/>
      </c>
      <c r="AA14" s="54" t="str">
        <f>IF(AND('Mapa de Riesgos'!$Y$66="Muy Alta",'Mapa de Riesgos'!$AA$66="Moderado"),CONCATENATE("R9C",'Mapa de Riesgos'!$O$66),"")</f>
        <v/>
      </c>
      <c r="AB14" s="52" t="str">
        <f>IF(AND('Mapa de Riesgos'!$Y$61="Muy Alta",'Mapa de Riesgos'!$AA$61="Mayor"),CONCATENATE("R9C",'Mapa de Riesgos'!$O$61),"")</f>
        <v/>
      </c>
      <c r="AC14" s="53" t="str">
        <f>IF(AND('Mapa de Riesgos'!$Y$62="Muy Alta",'Mapa de Riesgos'!$AA$62="Mayor"),CONCATENATE("R9C",'Mapa de Riesgos'!$O$62),"")</f>
        <v/>
      </c>
      <c r="AD14" s="53" t="str">
        <f>IF(AND('Mapa de Riesgos'!$Y$63="Muy Alta",'Mapa de Riesgos'!$AA$63="Mayor"),CONCATENATE("R9C",'Mapa de Riesgos'!$O$63),"")</f>
        <v/>
      </c>
      <c r="AE14" s="53" t="str">
        <f>IF(AND('Mapa de Riesgos'!$Y$64="Muy Alta",'Mapa de Riesgos'!$AA$64="Mayor"),CONCATENATE("R9C",'Mapa de Riesgos'!$O$64),"")</f>
        <v/>
      </c>
      <c r="AF14" s="53" t="str">
        <f>IF(AND('Mapa de Riesgos'!$Y$65="Muy Alta",'Mapa de Riesgos'!$AA$65="Mayor"),CONCATENATE("R9C",'Mapa de Riesgos'!$O$65),"")</f>
        <v/>
      </c>
      <c r="AG14" s="54" t="str">
        <f>IF(AND('Mapa de Riesgos'!$Y$66="Muy Alta",'Mapa de Riesgos'!$AA$66="Mayor"),CONCATENATE("R9C",'Mapa de Riesgos'!$O$66),"")</f>
        <v/>
      </c>
      <c r="AH14" s="55" t="str">
        <f>IF(AND('Mapa de Riesgos'!$Y$61="Muy Alta",'Mapa de Riesgos'!$AA$61="Catastrófico"),CONCATENATE("R9C",'Mapa de Riesgos'!$O$61),"")</f>
        <v/>
      </c>
      <c r="AI14" s="56" t="str">
        <f>IF(AND('Mapa de Riesgos'!$Y$62="Muy Alta",'Mapa de Riesgos'!$AA$62="Catastrófico"),CONCATENATE("R9C",'Mapa de Riesgos'!$O$62),"")</f>
        <v/>
      </c>
      <c r="AJ14" s="56" t="str">
        <f>IF(AND('Mapa de Riesgos'!$Y$63="Muy Alta",'Mapa de Riesgos'!$AA$63="Catastrófico"),CONCATENATE("R9C",'Mapa de Riesgos'!$O$63),"")</f>
        <v/>
      </c>
      <c r="AK14" s="56" t="str">
        <f>IF(AND('Mapa de Riesgos'!$Y$64="Muy Alta",'Mapa de Riesgos'!$AA$64="Catastrófico"),CONCATENATE("R9C",'Mapa de Riesgos'!$O$64),"")</f>
        <v/>
      </c>
      <c r="AL14" s="56" t="str">
        <f>IF(AND('Mapa de Riesgos'!$Y$65="Muy Alta",'Mapa de Riesgos'!$AA$65="Catastrófico"),CONCATENATE("R9C",'Mapa de Riesgos'!$O$65),"")</f>
        <v/>
      </c>
      <c r="AM14" s="57" t="str">
        <f>IF(AND('Mapa de Riesgos'!$Y$66="Muy Alta",'Mapa de Riesgos'!$AA$66="Catastrófico"),CONCATENATE("R9C",'Mapa de Riesgos'!$O$66),"")</f>
        <v/>
      </c>
      <c r="AN14" s="83"/>
      <c r="AO14" s="556"/>
      <c r="AP14" s="557"/>
      <c r="AQ14" s="557"/>
      <c r="AR14" s="557"/>
      <c r="AS14" s="557"/>
      <c r="AT14" s="55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c r="A15" s="83"/>
      <c r="B15" s="451"/>
      <c r="C15" s="451"/>
      <c r="D15" s="452"/>
      <c r="E15" s="551"/>
      <c r="F15" s="552"/>
      <c r="G15" s="552"/>
      <c r="H15" s="552"/>
      <c r="I15" s="566"/>
      <c r="J15" s="58" t="str">
        <f>IF(AND('Mapa de Riesgos'!$Y$67="Muy Alta",'Mapa de Riesgos'!$AA$67="Leve"),CONCATENATE("R10C",'Mapa de Riesgos'!$O$67),"")</f>
        <v/>
      </c>
      <c r="K15" s="59" t="str">
        <f>IF(AND('Mapa de Riesgos'!$Y$68="Muy Alta",'Mapa de Riesgos'!$AA$68="Leve"),CONCATENATE("R10C",'Mapa de Riesgos'!$O$68),"")</f>
        <v/>
      </c>
      <c r="L15" s="59" t="str">
        <f>IF(AND('Mapa de Riesgos'!$Y$69="Muy Alta",'Mapa de Riesgos'!$AA$69="Leve"),CONCATENATE("R10C",'Mapa de Riesgos'!$O$69),"")</f>
        <v/>
      </c>
      <c r="M15" s="59" t="str">
        <f>IF(AND('Mapa de Riesgos'!$Y$70="Muy Alta",'Mapa de Riesgos'!$AA$70="Leve"),CONCATENATE("R10C",'Mapa de Riesgos'!$O$70),"")</f>
        <v/>
      </c>
      <c r="N15" s="59" t="str">
        <f>IF(AND('Mapa de Riesgos'!$Y$71="Muy Alta",'Mapa de Riesgos'!$AA$71="Leve"),CONCATENATE("R10C",'Mapa de Riesgos'!$O$71),"")</f>
        <v/>
      </c>
      <c r="O15" s="60" t="str">
        <f>IF(AND('Mapa de Riesgos'!$Y$72="Muy Alta",'Mapa de Riesgos'!$AA$72="Leve"),CONCATENATE("R10C",'Mapa de Riesgos'!$O$72),"")</f>
        <v/>
      </c>
      <c r="P15" s="52" t="str">
        <f>IF(AND('Mapa de Riesgos'!$Y$67="Muy Alta",'Mapa de Riesgos'!$AA$67="Menor"),CONCATENATE("R10C",'Mapa de Riesgos'!$O$67),"")</f>
        <v/>
      </c>
      <c r="Q15" s="53" t="str">
        <f>IF(AND('Mapa de Riesgos'!$Y$68="Muy Alta",'Mapa de Riesgos'!$AA$68="Menor"),CONCATENATE("R10C",'Mapa de Riesgos'!$O$68),"")</f>
        <v/>
      </c>
      <c r="R15" s="53" t="str">
        <f>IF(AND('Mapa de Riesgos'!$Y$69="Muy Alta",'Mapa de Riesgos'!$AA$69="Menor"),CONCATENATE("R10C",'Mapa de Riesgos'!$O$69),"")</f>
        <v/>
      </c>
      <c r="S15" s="53" t="str">
        <f>IF(AND('Mapa de Riesgos'!$Y$70="Muy Alta",'Mapa de Riesgos'!$AA$70="Menor"),CONCATENATE("R10C",'Mapa de Riesgos'!$O$70),"")</f>
        <v/>
      </c>
      <c r="T15" s="53" t="str">
        <f>IF(AND('Mapa de Riesgos'!$Y$71="Muy Alta",'Mapa de Riesgos'!$AA$71="Menor"),CONCATENATE("R10C",'Mapa de Riesgos'!$O$71),"")</f>
        <v/>
      </c>
      <c r="U15" s="54" t="str">
        <f>IF(AND('Mapa de Riesgos'!$Y$72="Muy Alta",'Mapa de Riesgos'!$AA$72="Menor"),CONCATENATE("R10C",'Mapa de Riesgos'!$O$72),"")</f>
        <v/>
      </c>
      <c r="V15" s="58" t="str">
        <f>IF(AND('Mapa de Riesgos'!$Y$67="Muy Alta",'Mapa de Riesgos'!$AA$67="Moderado"),CONCATENATE("R10C",'Mapa de Riesgos'!$O$67),"")</f>
        <v/>
      </c>
      <c r="W15" s="59" t="str">
        <f>IF(AND('Mapa de Riesgos'!$Y$68="Muy Alta",'Mapa de Riesgos'!$AA$68="Moderado"),CONCATENATE("R10C",'Mapa de Riesgos'!$O$68),"")</f>
        <v/>
      </c>
      <c r="X15" s="59" t="str">
        <f>IF(AND('Mapa de Riesgos'!$Y$69="Muy Alta",'Mapa de Riesgos'!$AA$69="Moderado"),CONCATENATE("R10C",'Mapa de Riesgos'!$O$69),"")</f>
        <v/>
      </c>
      <c r="Y15" s="59" t="str">
        <f>IF(AND('Mapa de Riesgos'!$Y$70="Muy Alta",'Mapa de Riesgos'!$AA$70="Moderado"),CONCATENATE("R10C",'Mapa de Riesgos'!$O$70),"")</f>
        <v/>
      </c>
      <c r="Z15" s="59" t="str">
        <f>IF(AND('Mapa de Riesgos'!$Y$71="Muy Alta",'Mapa de Riesgos'!$AA$71="Moderado"),CONCATENATE("R10C",'Mapa de Riesgos'!$O$71),"")</f>
        <v/>
      </c>
      <c r="AA15" s="60" t="str">
        <f>IF(AND('Mapa de Riesgos'!$Y$72="Muy Alta",'Mapa de Riesgos'!$AA$72="Moderado"),CONCATENATE("R10C",'Mapa de Riesgos'!$O$72),"")</f>
        <v/>
      </c>
      <c r="AB15" s="52" t="str">
        <f>IF(AND('Mapa de Riesgos'!$Y$67="Muy Alta",'Mapa de Riesgos'!$AA$67="Mayor"),CONCATENATE("R10C",'Mapa de Riesgos'!$O$67),"")</f>
        <v/>
      </c>
      <c r="AC15" s="53" t="str">
        <f>IF(AND('Mapa de Riesgos'!$Y$68="Muy Alta",'Mapa de Riesgos'!$AA$68="Mayor"),CONCATENATE("R10C",'Mapa de Riesgos'!$O$68),"")</f>
        <v/>
      </c>
      <c r="AD15" s="53" t="str">
        <f>IF(AND('Mapa de Riesgos'!$Y$69="Muy Alta",'Mapa de Riesgos'!$AA$69="Mayor"),CONCATENATE("R10C",'Mapa de Riesgos'!$O$69),"")</f>
        <v/>
      </c>
      <c r="AE15" s="53" t="str">
        <f>IF(AND('Mapa de Riesgos'!$Y$70="Muy Alta",'Mapa de Riesgos'!$AA$70="Mayor"),CONCATENATE("R10C",'Mapa de Riesgos'!$O$70),"")</f>
        <v/>
      </c>
      <c r="AF15" s="53" t="str">
        <f>IF(AND('Mapa de Riesgos'!$Y$71="Muy Alta",'Mapa de Riesgos'!$AA$71="Mayor"),CONCATENATE("R10C",'Mapa de Riesgos'!$O$71),"")</f>
        <v/>
      </c>
      <c r="AG15" s="54" t="str">
        <f>IF(AND('Mapa de Riesgos'!$Y$72="Muy Alta",'Mapa de Riesgos'!$AA$72="Mayor"),CONCATENATE("R10C",'Mapa de Riesgos'!$O$72),"")</f>
        <v/>
      </c>
      <c r="AH15" s="61" t="str">
        <f>IF(AND('Mapa de Riesgos'!$Y$67="Muy Alta",'Mapa de Riesgos'!$AA$67="Catastrófico"),CONCATENATE("R10C",'Mapa de Riesgos'!$O$67),"")</f>
        <v/>
      </c>
      <c r="AI15" s="62" t="str">
        <f>IF(AND('Mapa de Riesgos'!$Y$68="Muy Alta",'Mapa de Riesgos'!$AA$68="Catastrófico"),CONCATENATE("R10C",'Mapa de Riesgos'!$O$68),"")</f>
        <v/>
      </c>
      <c r="AJ15" s="62" t="str">
        <f>IF(AND('Mapa de Riesgos'!$Y$69="Muy Alta",'Mapa de Riesgos'!$AA$69="Catastrófico"),CONCATENATE("R10C",'Mapa de Riesgos'!$O$69),"")</f>
        <v/>
      </c>
      <c r="AK15" s="62" t="str">
        <f>IF(AND('Mapa de Riesgos'!$Y$70="Muy Alta",'Mapa de Riesgos'!$AA$70="Catastrófico"),CONCATENATE("R10C",'Mapa de Riesgos'!$O$70),"")</f>
        <v/>
      </c>
      <c r="AL15" s="62" t="str">
        <f>IF(AND('Mapa de Riesgos'!$Y$71="Muy Alta",'Mapa de Riesgos'!$AA$71="Catastrófico"),CONCATENATE("R10C",'Mapa de Riesgos'!$O$71),"")</f>
        <v/>
      </c>
      <c r="AM15" s="63" t="str">
        <f>IF(AND('Mapa de Riesgos'!$Y$72="Muy Alta",'Mapa de Riesgos'!$AA$72="Catastrófico"),CONCATENATE("R10C",'Mapa de Riesgos'!$O$72),"")</f>
        <v/>
      </c>
      <c r="AN15" s="83"/>
      <c r="AO15" s="559"/>
      <c r="AP15" s="560"/>
      <c r="AQ15" s="560"/>
      <c r="AR15" s="560"/>
      <c r="AS15" s="560"/>
      <c r="AT15" s="56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c r="A16" s="83"/>
      <c r="B16" s="451"/>
      <c r="C16" s="451"/>
      <c r="D16" s="452"/>
      <c r="E16" s="546" t="s">
        <v>245</v>
      </c>
      <c r="F16" s="547"/>
      <c r="G16" s="547"/>
      <c r="H16" s="547"/>
      <c r="I16" s="547"/>
      <c r="J16" s="64" t="str">
        <f>IF(AND('Mapa de Riesgos'!$Y$12="Alta",'Mapa de Riesgos'!$AA$12="Leve"),CONCATENATE("R1C",'Mapa de Riesgos'!$O$12),"")</f>
        <v/>
      </c>
      <c r="K16" s="65" t="str">
        <f>IF(AND('Mapa de Riesgos'!$Y$14="Alta",'Mapa de Riesgos'!$AA$14="Leve"),CONCATENATE("R1C",'Mapa de Riesgos'!$O$14),"")</f>
        <v/>
      </c>
      <c r="L16" s="65" t="str">
        <f>IF(AND('Mapa de Riesgos'!$Y$15="Alta",'Mapa de Riesgos'!$AA$15="Leve"),CONCATENATE("R1C",'Mapa de Riesgos'!$O$15),"")</f>
        <v/>
      </c>
      <c r="M16" s="65" t="str">
        <f>IF(AND('Mapa de Riesgos'!$Y$16="Alta",'Mapa de Riesgos'!$AA$16="Leve"),CONCATENATE("R1C",'Mapa de Riesgos'!$O$16),"")</f>
        <v/>
      </c>
      <c r="N16" s="65" t="str">
        <f>IF(AND('Mapa de Riesgos'!$Y$17="Alta",'Mapa de Riesgos'!$AA$17="Leve"),CONCATENATE("R1C",'Mapa de Riesgos'!$O$17),"")</f>
        <v/>
      </c>
      <c r="O16" s="66" t="str">
        <f>IF(AND('Mapa de Riesgos'!$Y$18="Alta",'Mapa de Riesgos'!$AA$18="Leve"),CONCATENATE("R1C",'Mapa de Riesgos'!$O$18),"")</f>
        <v/>
      </c>
      <c r="P16" s="64" t="str">
        <f>IF(AND('Mapa de Riesgos'!$Y$12="Alta",'Mapa de Riesgos'!$AA$12="Menor"),CONCATENATE("R1C",'Mapa de Riesgos'!$O$12),"")</f>
        <v/>
      </c>
      <c r="Q16" s="65" t="str">
        <f>IF(AND('Mapa de Riesgos'!$Y$14="Alta",'Mapa de Riesgos'!$AA$14="Menor"),CONCATENATE("R1C",'Mapa de Riesgos'!$O$14),"")</f>
        <v/>
      </c>
      <c r="R16" s="65" t="str">
        <f>IF(AND('Mapa de Riesgos'!$Y$15="Alta",'Mapa de Riesgos'!$AA$15="Menor"),CONCATENATE("R1C",'Mapa de Riesgos'!$O$15),"")</f>
        <v/>
      </c>
      <c r="S16" s="65" t="str">
        <f>IF(AND('Mapa de Riesgos'!$Y$16="Alta",'Mapa de Riesgos'!$AA$16="Menor"),CONCATENATE("R1C",'Mapa de Riesgos'!$O$16),"")</f>
        <v/>
      </c>
      <c r="T16" s="65" t="str">
        <f>IF(AND('Mapa de Riesgos'!$Y$17="Alta",'Mapa de Riesgos'!$AA$17="Menor"),CONCATENATE("R1C",'Mapa de Riesgos'!$O$17),"")</f>
        <v/>
      </c>
      <c r="U16" s="66" t="str">
        <f>IF(AND('Mapa de Riesgos'!$Y$18="Alta",'Mapa de Riesgos'!$AA$18="Menor"),CONCATENATE("R1C",'Mapa de Riesgos'!$O$18),"")</f>
        <v/>
      </c>
      <c r="V16" s="46" t="str">
        <f>IF(AND('Mapa de Riesgos'!$Y$12="Alta",'Mapa de Riesgos'!$AA$12="Moderado"),CONCATENATE("R1C",'Mapa de Riesgos'!$O$12),"")</f>
        <v/>
      </c>
      <c r="W16" s="47" t="str">
        <f>IF(AND('Mapa de Riesgos'!$Y$14="Alta",'Mapa de Riesgos'!$AA$14="Moderado"),CONCATENATE("R1C",'Mapa de Riesgos'!$O$14),"")</f>
        <v/>
      </c>
      <c r="X16" s="47" t="str">
        <f>IF(AND('Mapa de Riesgos'!$Y$15="Alta",'Mapa de Riesgos'!$AA$15="Moderado"),CONCATENATE("R1C",'Mapa de Riesgos'!$O$15),"")</f>
        <v/>
      </c>
      <c r="Y16" s="47" t="str">
        <f>IF(AND('Mapa de Riesgos'!$Y$16="Alta",'Mapa de Riesgos'!$AA$16="Moderado"),CONCATENATE("R1C",'Mapa de Riesgos'!$O$16),"")</f>
        <v/>
      </c>
      <c r="Z16" s="47" t="str">
        <f>IF(AND('Mapa de Riesgos'!$Y$17="Alta",'Mapa de Riesgos'!$AA$17="Moderado"),CONCATENATE("R1C",'Mapa de Riesgos'!$O$17),"")</f>
        <v/>
      </c>
      <c r="AA16" s="48" t="str">
        <f>IF(AND('Mapa de Riesgos'!$Y$18="Alta",'Mapa de Riesgos'!$AA$18="Moderado"),CONCATENATE("R1C",'Mapa de Riesgos'!$O$18),"")</f>
        <v/>
      </c>
      <c r="AB16" s="46" t="str">
        <f>IF(AND('Mapa de Riesgos'!$Y$12="Alta",'Mapa de Riesgos'!$AA$12="Mayor"),CONCATENATE("R1C",'Mapa de Riesgos'!$O$12),"")</f>
        <v/>
      </c>
      <c r="AC16" s="47" t="str">
        <f>IF(AND('Mapa de Riesgos'!$Y$14="Alta",'Mapa de Riesgos'!$AA$14="Mayor"),CONCATENATE("R1C",'Mapa de Riesgos'!$O$14),"")</f>
        <v/>
      </c>
      <c r="AD16" s="47" t="str">
        <f>IF(AND('Mapa de Riesgos'!$Y$15="Alta",'Mapa de Riesgos'!$AA$15="Mayor"),CONCATENATE("R1C",'Mapa de Riesgos'!$O$15),"")</f>
        <v/>
      </c>
      <c r="AE16" s="47" t="str">
        <f>IF(AND('Mapa de Riesgos'!$Y$16="Alta",'Mapa de Riesgos'!$AA$16="Mayor"),CONCATENATE("R1C",'Mapa de Riesgos'!$O$16),"")</f>
        <v/>
      </c>
      <c r="AF16" s="47" t="str">
        <f>IF(AND('Mapa de Riesgos'!$Y$17="Alta",'Mapa de Riesgos'!$AA$17="Mayor"),CONCATENATE("R1C",'Mapa de Riesgos'!$O$17),"")</f>
        <v/>
      </c>
      <c r="AG16" s="48" t="str">
        <f>IF(AND('Mapa de Riesgos'!$Y$18="Alta",'Mapa de Riesgos'!$AA$18="Mayor"),CONCATENATE("R1C",'Mapa de Riesgos'!$O$18),"")</f>
        <v/>
      </c>
      <c r="AH16" s="49" t="str">
        <f>IF(AND('Mapa de Riesgos'!$Y$12="Alta",'Mapa de Riesgos'!$AA$12="Catastrófico"),CONCATENATE("R1C",'Mapa de Riesgos'!$O$12),"")</f>
        <v/>
      </c>
      <c r="AI16" s="50" t="str">
        <f>IF(AND('Mapa de Riesgos'!$Y$14="Alta",'Mapa de Riesgos'!$AA$14="Catastrófico"),CONCATENATE("R1C",'Mapa de Riesgos'!$O$14),"")</f>
        <v/>
      </c>
      <c r="AJ16" s="50" t="str">
        <f>IF(AND('Mapa de Riesgos'!$Y$15="Alta",'Mapa de Riesgos'!$AA$15="Catastrófico"),CONCATENATE("R1C",'Mapa de Riesgos'!$O$15),"")</f>
        <v/>
      </c>
      <c r="AK16" s="50" t="str">
        <f>IF(AND('Mapa de Riesgos'!$Y$16="Alta",'Mapa de Riesgos'!$AA$16="Catastrófico"),CONCATENATE("R1C",'Mapa de Riesgos'!$O$16),"")</f>
        <v/>
      </c>
      <c r="AL16" s="50" t="str">
        <f>IF(AND('Mapa de Riesgos'!$Y$17="Alta",'Mapa de Riesgos'!$AA$17="Catastrófico"),CONCATENATE("R1C",'Mapa de Riesgos'!$O$17),"")</f>
        <v/>
      </c>
      <c r="AM16" s="51" t="str">
        <f>IF(AND('Mapa de Riesgos'!$Y$18="Alta",'Mapa de Riesgos'!$AA$18="Catastrófico"),CONCATENATE("R1C",'Mapa de Riesgos'!$O$18),"")</f>
        <v/>
      </c>
      <c r="AN16" s="83"/>
      <c r="AO16" s="537" t="s">
        <v>246</v>
      </c>
      <c r="AP16" s="538"/>
      <c r="AQ16" s="538"/>
      <c r="AR16" s="538"/>
      <c r="AS16" s="538"/>
      <c r="AT16" s="539"/>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c r="A17" s="83"/>
      <c r="B17" s="451"/>
      <c r="C17" s="451"/>
      <c r="D17" s="452"/>
      <c r="E17" s="548"/>
      <c r="F17" s="549"/>
      <c r="G17" s="549"/>
      <c r="H17" s="549"/>
      <c r="I17" s="549"/>
      <c r="J17" s="67" t="str">
        <f>IF(AND('Mapa de Riesgos'!$Y$19="Alta",'Mapa de Riesgos'!$AA$19="Leve"),CONCATENATE("R2C",'Mapa de Riesgos'!$O$19),"")</f>
        <v/>
      </c>
      <c r="K17" s="68" t="str">
        <f>IF(AND('Mapa de Riesgos'!$Y$20="Alta",'Mapa de Riesgos'!$AA$20="Leve"),CONCATENATE("R2C",'Mapa de Riesgos'!$O$20),"")</f>
        <v/>
      </c>
      <c r="L17" s="68" t="str">
        <f>IF(AND('Mapa de Riesgos'!$Y$21="Alta",'Mapa de Riesgos'!$AA$21="Leve"),CONCATENATE("R2C",'Mapa de Riesgos'!$O$21),"")</f>
        <v/>
      </c>
      <c r="M17" s="68" t="str">
        <f>IF(AND('Mapa de Riesgos'!$Y$22="Alta",'Mapa de Riesgos'!$AA$22="Leve"),CONCATENATE("R2C",'Mapa de Riesgos'!$O$22),"")</f>
        <v/>
      </c>
      <c r="N17" s="68" t="str">
        <f>IF(AND('Mapa de Riesgos'!$Y$23="Alta",'Mapa de Riesgos'!$AA$23="Leve"),CONCATENATE("R2C",'Mapa de Riesgos'!$O$23),"")</f>
        <v/>
      </c>
      <c r="O17" s="69" t="str">
        <f>IF(AND('Mapa de Riesgos'!$Y$24="Alta",'Mapa de Riesgos'!$AA$24="Leve"),CONCATENATE("R2C",'Mapa de Riesgos'!$O$24),"")</f>
        <v/>
      </c>
      <c r="P17" s="67" t="str">
        <f>IF(AND('Mapa de Riesgos'!$Y$19="Alta",'Mapa de Riesgos'!$AA$19="Menor"),CONCATENATE("R2C",'Mapa de Riesgos'!$O$19),"")</f>
        <v/>
      </c>
      <c r="Q17" s="68" t="str">
        <f>IF(AND('Mapa de Riesgos'!$Y$20="Alta",'Mapa de Riesgos'!$AA$20="Menor"),CONCATENATE("R2C",'Mapa de Riesgos'!$O$20),"")</f>
        <v/>
      </c>
      <c r="R17" s="68" t="str">
        <f>IF(AND('Mapa de Riesgos'!$Y$21="Alta",'Mapa de Riesgos'!$AA$21="Menor"),CONCATENATE("R2C",'Mapa de Riesgos'!$O$21),"")</f>
        <v/>
      </c>
      <c r="S17" s="68" t="str">
        <f>IF(AND('Mapa de Riesgos'!$Y$22="Alta",'Mapa de Riesgos'!$AA$22="Menor"),CONCATENATE("R2C",'Mapa de Riesgos'!$O$22),"")</f>
        <v/>
      </c>
      <c r="T17" s="68" t="str">
        <f>IF(AND('Mapa de Riesgos'!$Y$23="Alta",'Mapa de Riesgos'!$AA$23="Menor"),CONCATENATE("R2C",'Mapa de Riesgos'!$O$23),"")</f>
        <v/>
      </c>
      <c r="U17" s="69" t="str">
        <f>IF(AND('Mapa de Riesgos'!$Y$24="Alta",'Mapa de Riesgos'!$AA$24="Menor"),CONCATENATE("R2C",'Mapa de Riesgos'!$O$24),"")</f>
        <v/>
      </c>
      <c r="V17" s="52" t="str">
        <f>IF(AND('Mapa de Riesgos'!$Y$19="Alta",'Mapa de Riesgos'!$AA$19="Moderado"),CONCATENATE("R2C",'Mapa de Riesgos'!$O$19),"")</f>
        <v/>
      </c>
      <c r="W17" s="53" t="str">
        <f>IF(AND('Mapa de Riesgos'!$Y$20="Alta",'Mapa de Riesgos'!$AA$20="Moderado"),CONCATENATE("R2C",'Mapa de Riesgos'!$O$20),"")</f>
        <v/>
      </c>
      <c r="X17" s="53" t="str">
        <f>IF(AND('Mapa de Riesgos'!$Y$21="Alta",'Mapa de Riesgos'!$AA$21="Moderado"),CONCATENATE("R2C",'Mapa de Riesgos'!$O$21),"")</f>
        <v/>
      </c>
      <c r="Y17" s="53" t="str">
        <f>IF(AND('Mapa de Riesgos'!$Y$22="Alta",'Mapa de Riesgos'!$AA$22="Moderado"),CONCATENATE("R2C",'Mapa de Riesgos'!$O$22),"")</f>
        <v/>
      </c>
      <c r="Z17" s="53" t="str">
        <f>IF(AND('Mapa de Riesgos'!$Y$23="Alta",'Mapa de Riesgos'!$AA$23="Moderado"),CONCATENATE("R2C",'Mapa de Riesgos'!$O$23),"")</f>
        <v/>
      </c>
      <c r="AA17" s="54" t="str">
        <f>IF(AND('Mapa de Riesgos'!$Y$24="Alta",'Mapa de Riesgos'!$AA$24="Moderado"),CONCATENATE("R2C",'Mapa de Riesgos'!$O$24),"")</f>
        <v/>
      </c>
      <c r="AB17" s="52" t="str">
        <f>IF(AND('Mapa de Riesgos'!$Y$19="Alta",'Mapa de Riesgos'!$AA$19="Mayor"),CONCATENATE("R2C",'Mapa de Riesgos'!$O$19),"")</f>
        <v/>
      </c>
      <c r="AC17" s="53" t="str">
        <f>IF(AND('Mapa de Riesgos'!$Y$20="Alta",'Mapa de Riesgos'!$AA$20="Mayor"),CONCATENATE("R2C",'Mapa de Riesgos'!$O$20),"")</f>
        <v/>
      </c>
      <c r="AD17" s="53" t="str">
        <f>IF(AND('Mapa de Riesgos'!$Y$21="Alta",'Mapa de Riesgos'!$AA$21="Mayor"),CONCATENATE("R2C",'Mapa de Riesgos'!$O$21),"")</f>
        <v/>
      </c>
      <c r="AE17" s="53" t="str">
        <f>IF(AND('Mapa de Riesgos'!$Y$22="Alta",'Mapa de Riesgos'!$AA$22="Mayor"),CONCATENATE("R2C",'Mapa de Riesgos'!$O$22),"")</f>
        <v/>
      </c>
      <c r="AF17" s="53" t="str">
        <f>IF(AND('Mapa de Riesgos'!$Y$23="Alta",'Mapa de Riesgos'!$AA$23="Mayor"),CONCATENATE("R2C",'Mapa de Riesgos'!$O$23),"")</f>
        <v/>
      </c>
      <c r="AG17" s="54" t="str">
        <f>IF(AND('Mapa de Riesgos'!$Y$24="Alta",'Mapa de Riesgos'!$AA$24="Mayor"),CONCATENATE("R2C",'Mapa de Riesgos'!$O$24),"")</f>
        <v/>
      </c>
      <c r="AH17" s="55" t="str">
        <f>IF(AND('Mapa de Riesgos'!$Y$19="Alta",'Mapa de Riesgos'!$AA$19="Catastrófico"),CONCATENATE("R2C",'Mapa de Riesgos'!$O$19),"")</f>
        <v/>
      </c>
      <c r="AI17" s="56" t="str">
        <f>IF(AND('Mapa de Riesgos'!$Y$20="Alta",'Mapa de Riesgos'!$AA$20="Catastrófico"),CONCATENATE("R2C",'Mapa de Riesgos'!$O$20),"")</f>
        <v/>
      </c>
      <c r="AJ17" s="56" t="str">
        <f>IF(AND('Mapa de Riesgos'!$Y$21="Alta",'Mapa de Riesgos'!$AA$21="Catastrófico"),CONCATENATE("R2C",'Mapa de Riesgos'!$O$21),"")</f>
        <v/>
      </c>
      <c r="AK17" s="56" t="str">
        <f>IF(AND('Mapa de Riesgos'!$Y$22="Alta",'Mapa de Riesgos'!$AA$22="Catastrófico"),CONCATENATE("R2C",'Mapa de Riesgos'!$O$22),"")</f>
        <v/>
      </c>
      <c r="AL17" s="56" t="str">
        <f>IF(AND('Mapa de Riesgos'!$Y$23="Alta",'Mapa de Riesgos'!$AA$23="Catastrófico"),CONCATENATE("R2C",'Mapa de Riesgos'!$O$23),"")</f>
        <v/>
      </c>
      <c r="AM17" s="57" t="str">
        <f>IF(AND('Mapa de Riesgos'!$Y$24="Alta",'Mapa de Riesgos'!$AA$24="Catastrófico"),CONCATENATE("R2C",'Mapa de Riesgos'!$O$24),"")</f>
        <v/>
      </c>
      <c r="AN17" s="83"/>
      <c r="AO17" s="540"/>
      <c r="AP17" s="541"/>
      <c r="AQ17" s="541"/>
      <c r="AR17" s="541"/>
      <c r="AS17" s="541"/>
      <c r="AT17" s="54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c r="A18" s="83"/>
      <c r="B18" s="451"/>
      <c r="C18" s="451"/>
      <c r="D18" s="452"/>
      <c r="E18" s="550"/>
      <c r="F18" s="549"/>
      <c r="G18" s="549"/>
      <c r="H18" s="549"/>
      <c r="I18" s="549"/>
      <c r="J18" s="67" t="str">
        <f>IF(AND('Mapa de Riesgos'!$Y$25="Alta",'Mapa de Riesgos'!$AA$25="Leve"),CONCATENATE("R3C",'Mapa de Riesgos'!$O$25),"")</f>
        <v/>
      </c>
      <c r="K18" s="68" t="str">
        <f>IF(AND('Mapa de Riesgos'!$Y$26="Alta",'Mapa de Riesgos'!$AA$26="Leve"),CONCATENATE("R3C",'Mapa de Riesgos'!$O$26),"")</f>
        <v/>
      </c>
      <c r="L18" s="68" t="str">
        <f>IF(AND('Mapa de Riesgos'!$Y$27="Alta",'Mapa de Riesgos'!$AA$27="Leve"),CONCATENATE("R3C",'Mapa de Riesgos'!$O$27),"")</f>
        <v/>
      </c>
      <c r="M18" s="68" t="str">
        <f>IF(AND('Mapa de Riesgos'!$Y$28="Alta",'Mapa de Riesgos'!$AA$28="Leve"),CONCATENATE("R3C",'Mapa de Riesgos'!$O$28),"")</f>
        <v/>
      </c>
      <c r="N18" s="68" t="str">
        <f>IF(AND('Mapa de Riesgos'!$Y$29="Alta",'Mapa de Riesgos'!$AA$29="Leve"),CONCATENATE("R3C",'Mapa de Riesgos'!$O$29),"")</f>
        <v/>
      </c>
      <c r="O18" s="69" t="str">
        <f>IF(AND('Mapa de Riesgos'!$Y$30="Alta",'Mapa de Riesgos'!$AA$30="Leve"),CONCATENATE("R3C",'Mapa de Riesgos'!$O$30),"")</f>
        <v/>
      </c>
      <c r="P18" s="67" t="str">
        <f>IF(AND('Mapa de Riesgos'!$Y$25="Alta",'Mapa de Riesgos'!$AA$25="Menor"),CONCATENATE("R3C",'Mapa de Riesgos'!$O$25),"")</f>
        <v/>
      </c>
      <c r="Q18" s="68" t="str">
        <f>IF(AND('Mapa de Riesgos'!$Y$26="Alta",'Mapa de Riesgos'!$AA$26="Menor"),CONCATENATE("R3C",'Mapa de Riesgos'!$O$26),"")</f>
        <v/>
      </c>
      <c r="R18" s="68" t="str">
        <f>IF(AND('Mapa de Riesgos'!$Y$27="Alta",'Mapa de Riesgos'!$AA$27="Menor"),CONCATENATE("R3C",'Mapa de Riesgos'!$O$27),"")</f>
        <v/>
      </c>
      <c r="S18" s="68" t="str">
        <f>IF(AND('Mapa de Riesgos'!$Y$28="Alta",'Mapa de Riesgos'!$AA$28="Menor"),CONCATENATE("R3C",'Mapa de Riesgos'!$O$28),"")</f>
        <v/>
      </c>
      <c r="T18" s="68" t="str">
        <f>IF(AND('Mapa de Riesgos'!$Y$29="Alta",'Mapa de Riesgos'!$AA$29="Menor"),CONCATENATE("R3C",'Mapa de Riesgos'!$O$29),"")</f>
        <v/>
      </c>
      <c r="U18" s="69" t="str">
        <f>IF(AND('Mapa de Riesgos'!$Y$30="Alta",'Mapa de Riesgos'!$AA$30="Menor"),CONCATENATE("R3C",'Mapa de Riesgos'!$O$30),"")</f>
        <v/>
      </c>
      <c r="V18" s="52" t="str">
        <f>IF(AND('Mapa de Riesgos'!$Y$25="Alta",'Mapa de Riesgos'!$AA$25="Moderado"),CONCATENATE("R3C",'Mapa de Riesgos'!$O$25),"")</f>
        <v/>
      </c>
      <c r="W18" s="53" t="str">
        <f>IF(AND('Mapa de Riesgos'!$Y$26="Alta",'Mapa de Riesgos'!$AA$26="Moderado"),CONCATENATE("R3C",'Mapa de Riesgos'!$O$26),"")</f>
        <v/>
      </c>
      <c r="X18" s="53" t="str">
        <f>IF(AND('Mapa de Riesgos'!$Y$27="Alta",'Mapa de Riesgos'!$AA$27="Moderado"),CONCATENATE("R3C",'Mapa de Riesgos'!$O$27),"")</f>
        <v/>
      </c>
      <c r="Y18" s="53" t="str">
        <f>IF(AND('Mapa de Riesgos'!$Y$28="Alta",'Mapa de Riesgos'!$AA$28="Moderado"),CONCATENATE("R3C",'Mapa de Riesgos'!$O$28),"")</f>
        <v/>
      </c>
      <c r="Z18" s="53" t="str">
        <f>IF(AND('Mapa de Riesgos'!$Y$29="Alta",'Mapa de Riesgos'!$AA$29="Moderado"),CONCATENATE("R3C",'Mapa de Riesgos'!$O$29),"")</f>
        <v/>
      </c>
      <c r="AA18" s="54" t="str">
        <f>IF(AND('Mapa de Riesgos'!$Y$30="Alta",'Mapa de Riesgos'!$AA$30="Moderado"),CONCATENATE("R3C",'Mapa de Riesgos'!$O$30),"")</f>
        <v/>
      </c>
      <c r="AB18" s="52" t="str">
        <f>IF(AND('Mapa de Riesgos'!$Y$25="Alta",'Mapa de Riesgos'!$AA$25="Mayor"),CONCATENATE("R3C",'Mapa de Riesgos'!$O$25),"")</f>
        <v/>
      </c>
      <c r="AC18" s="53" t="str">
        <f>IF(AND('Mapa de Riesgos'!$Y$26="Alta",'Mapa de Riesgos'!$AA$26="Mayor"),CONCATENATE("R3C",'Mapa de Riesgos'!$O$26),"")</f>
        <v/>
      </c>
      <c r="AD18" s="53" t="str">
        <f>IF(AND('Mapa de Riesgos'!$Y$27="Alta",'Mapa de Riesgos'!$AA$27="Mayor"),CONCATENATE("R3C",'Mapa de Riesgos'!$O$27),"")</f>
        <v/>
      </c>
      <c r="AE18" s="53" t="str">
        <f>IF(AND('Mapa de Riesgos'!$Y$28="Alta",'Mapa de Riesgos'!$AA$28="Mayor"),CONCATENATE("R3C",'Mapa de Riesgos'!$O$28),"")</f>
        <v/>
      </c>
      <c r="AF18" s="53" t="str">
        <f>IF(AND('Mapa de Riesgos'!$Y$29="Alta",'Mapa de Riesgos'!$AA$29="Mayor"),CONCATENATE("R3C",'Mapa de Riesgos'!$O$29),"")</f>
        <v/>
      </c>
      <c r="AG18" s="54" t="str">
        <f>IF(AND('Mapa de Riesgos'!$Y$30="Alta",'Mapa de Riesgos'!$AA$30="Mayor"),CONCATENATE("R3C",'Mapa de Riesgos'!$O$30),"")</f>
        <v/>
      </c>
      <c r="AH18" s="55" t="str">
        <f>IF(AND('Mapa de Riesgos'!$Y$25="Alta",'Mapa de Riesgos'!$AA$25="Catastrófico"),CONCATENATE("R3C",'Mapa de Riesgos'!$O$25),"")</f>
        <v/>
      </c>
      <c r="AI18" s="56" t="str">
        <f>IF(AND('Mapa de Riesgos'!$Y$26="Alta",'Mapa de Riesgos'!$AA$26="Catastrófico"),CONCATENATE("R3C",'Mapa de Riesgos'!$O$26),"")</f>
        <v/>
      </c>
      <c r="AJ18" s="56" t="str">
        <f>IF(AND('Mapa de Riesgos'!$Y$27="Alta",'Mapa de Riesgos'!$AA$27="Catastrófico"),CONCATENATE("R3C",'Mapa de Riesgos'!$O$27),"")</f>
        <v/>
      </c>
      <c r="AK18" s="56" t="str">
        <f>IF(AND('Mapa de Riesgos'!$Y$28="Alta",'Mapa de Riesgos'!$AA$28="Catastrófico"),CONCATENATE("R3C",'Mapa de Riesgos'!$O$28),"")</f>
        <v/>
      </c>
      <c r="AL18" s="56" t="str">
        <f>IF(AND('Mapa de Riesgos'!$Y$29="Alta",'Mapa de Riesgos'!$AA$29="Catastrófico"),CONCATENATE("R3C",'Mapa de Riesgos'!$O$29),"")</f>
        <v/>
      </c>
      <c r="AM18" s="57" t="str">
        <f>IF(AND('Mapa de Riesgos'!$Y$30="Alta",'Mapa de Riesgos'!$AA$30="Catastrófico"),CONCATENATE("R3C",'Mapa de Riesgos'!$O$30),"")</f>
        <v/>
      </c>
      <c r="AN18" s="83"/>
      <c r="AO18" s="540"/>
      <c r="AP18" s="541"/>
      <c r="AQ18" s="541"/>
      <c r="AR18" s="541"/>
      <c r="AS18" s="541"/>
      <c r="AT18" s="54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c r="A19" s="83"/>
      <c r="B19" s="451"/>
      <c r="C19" s="451"/>
      <c r="D19" s="452"/>
      <c r="E19" s="550"/>
      <c r="F19" s="549"/>
      <c r="G19" s="549"/>
      <c r="H19" s="549"/>
      <c r="I19" s="549"/>
      <c r="J19" s="67" t="str">
        <f>IF(AND('Mapa de Riesgos'!$Y$31="Alta",'Mapa de Riesgos'!$AA$31="Leve"),CONCATENATE("R4C",'Mapa de Riesgos'!$O$31),"")</f>
        <v/>
      </c>
      <c r="K19" s="68" t="str">
        <f>IF(AND('Mapa de Riesgos'!$Y$32="Alta",'Mapa de Riesgos'!$AA$32="Leve"),CONCATENATE("R4C",'Mapa de Riesgos'!$O$32),"")</f>
        <v/>
      </c>
      <c r="L19" s="68" t="str">
        <f>IF(AND('Mapa de Riesgos'!$Y$33="Alta",'Mapa de Riesgos'!$AA$33="Leve"),CONCATENATE("R4C",'Mapa de Riesgos'!$O$33),"")</f>
        <v/>
      </c>
      <c r="M19" s="68" t="str">
        <f>IF(AND('Mapa de Riesgos'!$Y$34="Alta",'Mapa de Riesgos'!$AA$34="Leve"),CONCATENATE("R4C",'Mapa de Riesgos'!$O$34),"")</f>
        <v/>
      </c>
      <c r="N19" s="68" t="str">
        <f>IF(AND('Mapa de Riesgos'!$Y$35="Alta",'Mapa de Riesgos'!$AA$35="Leve"),CONCATENATE("R4C",'Mapa de Riesgos'!$O$35),"")</f>
        <v/>
      </c>
      <c r="O19" s="69" t="str">
        <f>IF(AND('Mapa de Riesgos'!$Y$36="Alta",'Mapa de Riesgos'!$AA$36="Leve"),CONCATENATE("R4C",'Mapa de Riesgos'!$O$36),"")</f>
        <v/>
      </c>
      <c r="P19" s="67" t="str">
        <f>IF(AND('Mapa de Riesgos'!$Y$31="Alta",'Mapa de Riesgos'!$AA$31="Menor"),CONCATENATE("R4C",'Mapa de Riesgos'!$O$31),"")</f>
        <v/>
      </c>
      <c r="Q19" s="68" t="str">
        <f>IF(AND('Mapa de Riesgos'!$Y$32="Alta",'Mapa de Riesgos'!$AA$32="Menor"),CONCATENATE("R4C",'Mapa de Riesgos'!$O$32),"")</f>
        <v/>
      </c>
      <c r="R19" s="68" t="str">
        <f>IF(AND('Mapa de Riesgos'!$Y$33="Alta",'Mapa de Riesgos'!$AA$33="Menor"),CONCATENATE("R4C",'Mapa de Riesgos'!$O$33),"")</f>
        <v/>
      </c>
      <c r="S19" s="68" t="str">
        <f>IF(AND('Mapa de Riesgos'!$Y$34="Alta",'Mapa de Riesgos'!$AA$34="Menor"),CONCATENATE("R4C",'Mapa de Riesgos'!$O$34),"")</f>
        <v/>
      </c>
      <c r="T19" s="68" t="str">
        <f>IF(AND('Mapa de Riesgos'!$Y$35="Alta",'Mapa de Riesgos'!$AA$35="Menor"),CONCATENATE("R4C",'Mapa de Riesgos'!$O$35),"")</f>
        <v/>
      </c>
      <c r="U19" s="69" t="str">
        <f>IF(AND('Mapa de Riesgos'!$Y$36="Alta",'Mapa de Riesgos'!$AA$36="Menor"),CONCATENATE("R4C",'Mapa de Riesgos'!$O$36),"")</f>
        <v/>
      </c>
      <c r="V19" s="52" t="str">
        <f>IF(AND('Mapa de Riesgos'!$Y$31="Alta",'Mapa de Riesgos'!$AA$31="Moderado"),CONCATENATE("R4C",'Mapa de Riesgos'!$O$31),"")</f>
        <v/>
      </c>
      <c r="W19" s="53" t="str">
        <f>IF(AND('Mapa de Riesgos'!$Y$32="Alta",'Mapa de Riesgos'!$AA$32="Moderado"),CONCATENATE("R4C",'Mapa de Riesgos'!$O$32),"")</f>
        <v/>
      </c>
      <c r="X19" s="53" t="str">
        <f>IF(AND('Mapa de Riesgos'!$Y$33="Alta",'Mapa de Riesgos'!$AA$33="Moderado"),CONCATENATE("R4C",'Mapa de Riesgos'!$O$33),"")</f>
        <v/>
      </c>
      <c r="Y19" s="53" t="str">
        <f>IF(AND('Mapa de Riesgos'!$Y$34="Alta",'Mapa de Riesgos'!$AA$34="Moderado"),CONCATENATE("R4C",'Mapa de Riesgos'!$O$34),"")</f>
        <v/>
      </c>
      <c r="Z19" s="53" t="str">
        <f>IF(AND('Mapa de Riesgos'!$Y$35="Alta",'Mapa de Riesgos'!$AA$35="Moderado"),CONCATENATE("R4C",'Mapa de Riesgos'!$O$35),"")</f>
        <v/>
      </c>
      <c r="AA19" s="54" t="str">
        <f>IF(AND('Mapa de Riesgos'!$Y$36="Alta",'Mapa de Riesgos'!$AA$36="Moderado"),CONCATENATE("R4C",'Mapa de Riesgos'!$O$36),"")</f>
        <v/>
      </c>
      <c r="AB19" s="52" t="str">
        <f>IF(AND('Mapa de Riesgos'!$Y$31="Alta",'Mapa de Riesgos'!$AA$31="Mayor"),CONCATENATE("R4C",'Mapa de Riesgos'!$O$31),"")</f>
        <v/>
      </c>
      <c r="AC19" s="53" t="str">
        <f>IF(AND('Mapa de Riesgos'!$Y$32="Alta",'Mapa de Riesgos'!$AA$32="Mayor"),CONCATENATE("R4C",'Mapa de Riesgos'!$O$32),"")</f>
        <v/>
      </c>
      <c r="AD19" s="53" t="str">
        <f>IF(AND('Mapa de Riesgos'!$Y$33="Alta",'Mapa de Riesgos'!$AA$33="Mayor"),CONCATENATE("R4C",'Mapa de Riesgos'!$O$33),"")</f>
        <v/>
      </c>
      <c r="AE19" s="53" t="str">
        <f>IF(AND('Mapa de Riesgos'!$Y$34="Alta",'Mapa de Riesgos'!$AA$34="Mayor"),CONCATENATE("R4C",'Mapa de Riesgos'!$O$34),"")</f>
        <v/>
      </c>
      <c r="AF19" s="53" t="str">
        <f>IF(AND('Mapa de Riesgos'!$Y$35="Alta",'Mapa de Riesgos'!$AA$35="Mayor"),CONCATENATE("R4C",'Mapa de Riesgos'!$O$35),"")</f>
        <v/>
      </c>
      <c r="AG19" s="54" t="str">
        <f>IF(AND('Mapa de Riesgos'!$Y$36="Alta",'Mapa de Riesgos'!$AA$36="Mayor"),CONCATENATE("R4C",'Mapa de Riesgos'!$O$36),"")</f>
        <v/>
      </c>
      <c r="AH19" s="55" t="str">
        <f>IF(AND('Mapa de Riesgos'!$Y$31="Alta",'Mapa de Riesgos'!$AA$31="Catastrófico"),CONCATENATE("R4C",'Mapa de Riesgos'!$O$31),"")</f>
        <v/>
      </c>
      <c r="AI19" s="56" t="str">
        <f>IF(AND('Mapa de Riesgos'!$Y$32="Alta",'Mapa de Riesgos'!$AA$32="Catastrófico"),CONCATENATE("R4C",'Mapa de Riesgos'!$O$32),"")</f>
        <v/>
      </c>
      <c r="AJ19" s="56" t="str">
        <f>IF(AND('Mapa de Riesgos'!$Y$33="Alta",'Mapa de Riesgos'!$AA$33="Catastrófico"),CONCATENATE("R4C",'Mapa de Riesgos'!$O$33),"")</f>
        <v/>
      </c>
      <c r="AK19" s="56" t="str">
        <f>IF(AND('Mapa de Riesgos'!$Y$34="Alta",'Mapa de Riesgos'!$AA$34="Catastrófico"),CONCATENATE("R4C",'Mapa de Riesgos'!$O$34),"")</f>
        <v/>
      </c>
      <c r="AL19" s="56" t="str">
        <f>IF(AND('Mapa de Riesgos'!$Y$35="Alta",'Mapa de Riesgos'!$AA$35="Catastrófico"),CONCATENATE("R4C",'Mapa de Riesgos'!$O$35),"")</f>
        <v/>
      </c>
      <c r="AM19" s="57" t="str">
        <f>IF(AND('Mapa de Riesgos'!$Y$36="Alta",'Mapa de Riesgos'!$AA$36="Catastrófico"),CONCATENATE("R4C",'Mapa de Riesgos'!$O$36),"")</f>
        <v/>
      </c>
      <c r="AN19" s="83"/>
      <c r="AO19" s="540"/>
      <c r="AP19" s="541"/>
      <c r="AQ19" s="541"/>
      <c r="AR19" s="541"/>
      <c r="AS19" s="541"/>
      <c r="AT19" s="54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c r="A20" s="83"/>
      <c r="B20" s="451"/>
      <c r="C20" s="451"/>
      <c r="D20" s="452"/>
      <c r="E20" s="550"/>
      <c r="F20" s="549"/>
      <c r="G20" s="549"/>
      <c r="H20" s="549"/>
      <c r="I20" s="549"/>
      <c r="J20" s="67" t="str">
        <f>IF(AND('Mapa de Riesgos'!$Y$37="Alta",'Mapa de Riesgos'!$AA$37="Leve"),CONCATENATE("R5C",'Mapa de Riesgos'!$O$37),"")</f>
        <v/>
      </c>
      <c r="K20" s="68" t="str">
        <f>IF(AND('Mapa de Riesgos'!$Y$38="Alta",'Mapa de Riesgos'!$AA$38="Leve"),CONCATENATE("R5C",'Mapa de Riesgos'!$O$38),"")</f>
        <v/>
      </c>
      <c r="L20" s="68" t="str">
        <f>IF(AND('Mapa de Riesgos'!$Y$39="Alta",'Mapa de Riesgos'!$AA$39="Leve"),CONCATENATE("R5C",'Mapa de Riesgos'!$O$39),"")</f>
        <v/>
      </c>
      <c r="M20" s="68" t="str">
        <f>IF(AND('Mapa de Riesgos'!$Y$40="Alta",'Mapa de Riesgos'!$AA$40="Leve"),CONCATENATE("R5C",'Mapa de Riesgos'!$O$40),"")</f>
        <v/>
      </c>
      <c r="N20" s="68" t="str">
        <f>IF(AND('Mapa de Riesgos'!$Y$41="Alta",'Mapa de Riesgos'!$AA$41="Leve"),CONCATENATE("R5C",'Mapa de Riesgos'!$O$41),"")</f>
        <v/>
      </c>
      <c r="O20" s="69" t="str">
        <f>IF(AND('Mapa de Riesgos'!$Y$42="Alta",'Mapa de Riesgos'!$AA$42="Leve"),CONCATENATE("R5C",'Mapa de Riesgos'!$O$42),"")</f>
        <v/>
      </c>
      <c r="P20" s="67" t="str">
        <f>IF(AND('Mapa de Riesgos'!$Y$37="Alta",'Mapa de Riesgos'!$AA$37="Menor"),CONCATENATE("R5C",'Mapa de Riesgos'!$O$37),"")</f>
        <v/>
      </c>
      <c r="Q20" s="68" t="str">
        <f>IF(AND('Mapa de Riesgos'!$Y$38="Alta",'Mapa de Riesgos'!$AA$38="Menor"),CONCATENATE("R5C",'Mapa de Riesgos'!$O$38),"")</f>
        <v/>
      </c>
      <c r="R20" s="68" t="str">
        <f>IF(AND('Mapa de Riesgos'!$Y$39="Alta",'Mapa de Riesgos'!$AA$39="Menor"),CONCATENATE("R5C",'Mapa de Riesgos'!$O$39),"")</f>
        <v/>
      </c>
      <c r="S20" s="68" t="str">
        <f>IF(AND('Mapa de Riesgos'!$Y$40="Alta",'Mapa de Riesgos'!$AA$40="Menor"),CONCATENATE("R5C",'Mapa de Riesgos'!$O$40),"")</f>
        <v/>
      </c>
      <c r="T20" s="68" t="str">
        <f>IF(AND('Mapa de Riesgos'!$Y$41="Alta",'Mapa de Riesgos'!$AA$41="Menor"),CONCATENATE("R5C",'Mapa de Riesgos'!$O$41),"")</f>
        <v/>
      </c>
      <c r="U20" s="69" t="str">
        <f>IF(AND('Mapa de Riesgos'!$Y$42="Alta",'Mapa de Riesgos'!$AA$42="Menor"),CONCATENATE("R5C",'Mapa de Riesgos'!$O$42),"")</f>
        <v/>
      </c>
      <c r="V20" s="52" t="str">
        <f>IF(AND('Mapa de Riesgos'!$Y$37="Alta",'Mapa de Riesgos'!$AA$37="Moderado"),CONCATENATE("R5C",'Mapa de Riesgos'!$O$37),"")</f>
        <v/>
      </c>
      <c r="W20" s="53" t="str">
        <f>IF(AND('Mapa de Riesgos'!$Y$38="Alta",'Mapa de Riesgos'!$AA$38="Moderado"),CONCATENATE("R5C",'Mapa de Riesgos'!$O$38),"")</f>
        <v/>
      </c>
      <c r="X20" s="53" t="str">
        <f>IF(AND('Mapa de Riesgos'!$Y$39="Alta",'Mapa de Riesgos'!$AA$39="Moderado"),CONCATENATE("R5C",'Mapa de Riesgos'!$O$39),"")</f>
        <v/>
      </c>
      <c r="Y20" s="53" t="str">
        <f>IF(AND('Mapa de Riesgos'!$Y$40="Alta",'Mapa de Riesgos'!$AA$40="Moderado"),CONCATENATE("R5C",'Mapa de Riesgos'!$O$40),"")</f>
        <v/>
      </c>
      <c r="Z20" s="53" t="str">
        <f>IF(AND('Mapa de Riesgos'!$Y$41="Alta",'Mapa de Riesgos'!$AA$41="Moderado"),CONCATENATE("R5C",'Mapa de Riesgos'!$O$41),"")</f>
        <v/>
      </c>
      <c r="AA20" s="54" t="str">
        <f>IF(AND('Mapa de Riesgos'!$Y$42="Alta",'Mapa de Riesgos'!$AA$42="Moderado"),CONCATENATE("R5C",'Mapa de Riesgos'!$O$42),"")</f>
        <v/>
      </c>
      <c r="AB20" s="52" t="str">
        <f>IF(AND('Mapa de Riesgos'!$Y$37="Alta",'Mapa de Riesgos'!$AA$37="Mayor"),CONCATENATE("R5C",'Mapa de Riesgos'!$O$37),"")</f>
        <v/>
      </c>
      <c r="AC20" s="53" t="str">
        <f>IF(AND('Mapa de Riesgos'!$Y$38="Alta",'Mapa de Riesgos'!$AA$38="Mayor"),CONCATENATE("R5C",'Mapa de Riesgos'!$O$38),"")</f>
        <v/>
      </c>
      <c r="AD20" s="53" t="str">
        <f>IF(AND('Mapa de Riesgos'!$Y$39="Alta",'Mapa de Riesgos'!$AA$39="Mayor"),CONCATENATE("R5C",'Mapa de Riesgos'!$O$39),"")</f>
        <v/>
      </c>
      <c r="AE20" s="53" t="str">
        <f>IF(AND('Mapa de Riesgos'!$Y$40="Alta",'Mapa de Riesgos'!$AA$40="Mayor"),CONCATENATE("R5C",'Mapa de Riesgos'!$O$40),"")</f>
        <v/>
      </c>
      <c r="AF20" s="53" t="str">
        <f>IF(AND('Mapa de Riesgos'!$Y$41="Alta",'Mapa de Riesgos'!$AA$41="Mayor"),CONCATENATE("R5C",'Mapa de Riesgos'!$O$41),"")</f>
        <v/>
      </c>
      <c r="AG20" s="54" t="str">
        <f>IF(AND('Mapa de Riesgos'!$Y$42="Alta",'Mapa de Riesgos'!$AA$42="Mayor"),CONCATENATE("R5C",'Mapa de Riesgos'!$O$42),"")</f>
        <v/>
      </c>
      <c r="AH20" s="55" t="str">
        <f>IF(AND('Mapa de Riesgos'!$Y$37="Alta",'Mapa de Riesgos'!$AA$37="Catastrófico"),CONCATENATE("R5C",'Mapa de Riesgos'!$O$37),"")</f>
        <v/>
      </c>
      <c r="AI20" s="56" t="str">
        <f>IF(AND('Mapa de Riesgos'!$Y$38="Alta",'Mapa de Riesgos'!$AA$38="Catastrófico"),CONCATENATE("R5C",'Mapa de Riesgos'!$O$38),"")</f>
        <v/>
      </c>
      <c r="AJ20" s="56" t="str">
        <f>IF(AND('Mapa de Riesgos'!$Y$39="Alta",'Mapa de Riesgos'!$AA$39="Catastrófico"),CONCATENATE("R5C",'Mapa de Riesgos'!$O$39),"")</f>
        <v/>
      </c>
      <c r="AK20" s="56" t="str">
        <f>IF(AND('Mapa de Riesgos'!$Y$40="Alta",'Mapa de Riesgos'!$AA$40="Catastrófico"),CONCATENATE("R5C",'Mapa de Riesgos'!$O$40),"")</f>
        <v/>
      </c>
      <c r="AL20" s="56" t="str">
        <f>IF(AND('Mapa de Riesgos'!$Y$41="Alta",'Mapa de Riesgos'!$AA$41="Catastrófico"),CONCATENATE("R5C",'Mapa de Riesgos'!$O$41),"")</f>
        <v/>
      </c>
      <c r="AM20" s="57" t="str">
        <f>IF(AND('Mapa de Riesgos'!$Y$42="Alta",'Mapa de Riesgos'!$AA$42="Catastrófico"),CONCATENATE("R5C",'Mapa de Riesgos'!$O$42),"")</f>
        <v/>
      </c>
      <c r="AN20" s="83"/>
      <c r="AO20" s="540"/>
      <c r="AP20" s="541"/>
      <c r="AQ20" s="541"/>
      <c r="AR20" s="541"/>
      <c r="AS20" s="541"/>
      <c r="AT20" s="54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c r="A21" s="83"/>
      <c r="B21" s="451"/>
      <c r="C21" s="451"/>
      <c r="D21" s="452"/>
      <c r="E21" s="550"/>
      <c r="F21" s="549"/>
      <c r="G21" s="549"/>
      <c r="H21" s="549"/>
      <c r="I21" s="549"/>
      <c r="J21" s="67" t="str">
        <f>IF(AND('Mapa de Riesgos'!$Y$43="Alta",'Mapa de Riesgos'!$AA$43="Leve"),CONCATENATE("R6C",'Mapa de Riesgos'!$O$43),"")</f>
        <v/>
      </c>
      <c r="K21" s="68" t="str">
        <f>IF(AND('Mapa de Riesgos'!$Y$44="Alta",'Mapa de Riesgos'!$AA$44="Leve"),CONCATENATE("R6C",'Mapa de Riesgos'!$O$44),"")</f>
        <v/>
      </c>
      <c r="L21" s="68" t="str">
        <f>IF(AND('Mapa de Riesgos'!$Y$45="Alta",'Mapa de Riesgos'!$AA$45="Leve"),CONCATENATE("R6C",'Mapa de Riesgos'!$O$45),"")</f>
        <v/>
      </c>
      <c r="M21" s="68" t="str">
        <f>IF(AND('Mapa de Riesgos'!$Y$46="Alta",'Mapa de Riesgos'!$AA$46="Leve"),CONCATENATE("R6C",'Mapa de Riesgos'!$O$46),"")</f>
        <v/>
      </c>
      <c r="N21" s="68" t="str">
        <f>IF(AND('Mapa de Riesgos'!$Y$47="Alta",'Mapa de Riesgos'!$AA$47="Leve"),CONCATENATE("R6C",'Mapa de Riesgos'!$O$47),"")</f>
        <v/>
      </c>
      <c r="O21" s="69" t="str">
        <f>IF(AND('Mapa de Riesgos'!$Y$48="Alta",'Mapa de Riesgos'!$AA$48="Leve"),CONCATENATE("R6C",'Mapa de Riesgos'!$O$48),"")</f>
        <v/>
      </c>
      <c r="P21" s="67" t="str">
        <f>IF(AND('Mapa de Riesgos'!$Y$43="Alta",'Mapa de Riesgos'!$AA$43="Menor"),CONCATENATE("R6C",'Mapa de Riesgos'!$O$43),"")</f>
        <v/>
      </c>
      <c r="Q21" s="68" t="str">
        <f>IF(AND('Mapa de Riesgos'!$Y$44="Alta",'Mapa de Riesgos'!$AA$44="Menor"),CONCATENATE("R6C",'Mapa de Riesgos'!$O$44),"")</f>
        <v/>
      </c>
      <c r="R21" s="68" t="str">
        <f>IF(AND('Mapa de Riesgos'!$Y$45="Alta",'Mapa de Riesgos'!$AA$45="Menor"),CONCATENATE("R6C",'Mapa de Riesgos'!$O$45),"")</f>
        <v/>
      </c>
      <c r="S21" s="68" t="str">
        <f>IF(AND('Mapa de Riesgos'!$Y$46="Alta",'Mapa de Riesgos'!$AA$46="Menor"),CONCATENATE("R6C",'Mapa de Riesgos'!$O$46),"")</f>
        <v/>
      </c>
      <c r="T21" s="68" t="str">
        <f>IF(AND('Mapa de Riesgos'!$Y$47="Alta",'Mapa de Riesgos'!$AA$47="Menor"),CONCATENATE("R6C",'Mapa de Riesgos'!$O$47),"")</f>
        <v/>
      </c>
      <c r="U21" s="69" t="str">
        <f>IF(AND('Mapa de Riesgos'!$Y$48="Alta",'Mapa de Riesgos'!$AA$48="Menor"),CONCATENATE("R6C",'Mapa de Riesgos'!$O$48),"")</f>
        <v/>
      </c>
      <c r="V21" s="52" t="str">
        <f>IF(AND('Mapa de Riesgos'!$Y$43="Alta",'Mapa de Riesgos'!$AA$43="Moderado"),CONCATENATE("R6C",'Mapa de Riesgos'!$O$43),"")</f>
        <v/>
      </c>
      <c r="W21" s="53" t="str">
        <f>IF(AND('Mapa de Riesgos'!$Y$44="Alta",'Mapa de Riesgos'!$AA$44="Moderado"),CONCATENATE("R6C",'Mapa de Riesgos'!$O$44),"")</f>
        <v/>
      </c>
      <c r="X21" s="53" t="str">
        <f>IF(AND('Mapa de Riesgos'!$Y$45="Alta",'Mapa de Riesgos'!$AA$45="Moderado"),CONCATENATE("R6C",'Mapa de Riesgos'!$O$45),"")</f>
        <v/>
      </c>
      <c r="Y21" s="53" t="str">
        <f>IF(AND('Mapa de Riesgos'!$Y$46="Alta",'Mapa de Riesgos'!$AA$46="Moderado"),CONCATENATE("R6C",'Mapa de Riesgos'!$O$46),"")</f>
        <v/>
      </c>
      <c r="Z21" s="53" t="str">
        <f>IF(AND('Mapa de Riesgos'!$Y$47="Alta",'Mapa de Riesgos'!$AA$47="Moderado"),CONCATENATE("R6C",'Mapa de Riesgos'!$O$47),"")</f>
        <v/>
      </c>
      <c r="AA21" s="54" t="str">
        <f>IF(AND('Mapa de Riesgos'!$Y$48="Alta",'Mapa de Riesgos'!$AA$48="Moderado"),CONCATENATE("R6C",'Mapa de Riesgos'!$O$48),"")</f>
        <v/>
      </c>
      <c r="AB21" s="52" t="str">
        <f>IF(AND('Mapa de Riesgos'!$Y$43="Alta",'Mapa de Riesgos'!$AA$43="Mayor"),CONCATENATE("R6C",'Mapa de Riesgos'!$O$43),"")</f>
        <v/>
      </c>
      <c r="AC21" s="53" t="str">
        <f>IF(AND('Mapa de Riesgos'!$Y$44="Alta",'Mapa de Riesgos'!$AA$44="Mayor"),CONCATENATE("R6C",'Mapa de Riesgos'!$O$44),"")</f>
        <v/>
      </c>
      <c r="AD21" s="53" t="str">
        <f>IF(AND('Mapa de Riesgos'!$Y$45="Alta",'Mapa de Riesgos'!$AA$45="Mayor"),CONCATENATE("R6C",'Mapa de Riesgos'!$O$45),"")</f>
        <v/>
      </c>
      <c r="AE21" s="53" t="str">
        <f>IF(AND('Mapa de Riesgos'!$Y$46="Alta",'Mapa de Riesgos'!$AA$46="Mayor"),CONCATENATE("R6C",'Mapa de Riesgos'!$O$46),"")</f>
        <v/>
      </c>
      <c r="AF21" s="53" t="str">
        <f>IF(AND('Mapa de Riesgos'!$Y$47="Alta",'Mapa de Riesgos'!$AA$47="Mayor"),CONCATENATE("R6C",'Mapa de Riesgos'!$O$47),"")</f>
        <v/>
      </c>
      <c r="AG21" s="54" t="str">
        <f>IF(AND('Mapa de Riesgos'!$Y$48="Alta",'Mapa de Riesgos'!$AA$48="Mayor"),CONCATENATE("R6C",'Mapa de Riesgos'!$O$48),"")</f>
        <v/>
      </c>
      <c r="AH21" s="55" t="str">
        <f>IF(AND('Mapa de Riesgos'!$Y$43="Alta",'Mapa de Riesgos'!$AA$43="Catastrófico"),CONCATENATE("R6C",'Mapa de Riesgos'!$O$43),"")</f>
        <v/>
      </c>
      <c r="AI21" s="56" t="str">
        <f>IF(AND('Mapa de Riesgos'!$Y$44="Alta",'Mapa de Riesgos'!$AA$44="Catastrófico"),CONCATENATE("R6C",'Mapa de Riesgos'!$O$44),"")</f>
        <v/>
      </c>
      <c r="AJ21" s="56" t="str">
        <f>IF(AND('Mapa de Riesgos'!$Y$45="Alta",'Mapa de Riesgos'!$AA$45="Catastrófico"),CONCATENATE("R6C",'Mapa de Riesgos'!$O$45),"")</f>
        <v/>
      </c>
      <c r="AK21" s="56" t="str">
        <f>IF(AND('Mapa de Riesgos'!$Y$46="Alta",'Mapa de Riesgos'!$AA$46="Catastrófico"),CONCATENATE("R6C",'Mapa de Riesgos'!$O$46),"")</f>
        <v/>
      </c>
      <c r="AL21" s="56" t="str">
        <f>IF(AND('Mapa de Riesgos'!$Y$47="Alta",'Mapa de Riesgos'!$AA$47="Catastrófico"),CONCATENATE("R6C",'Mapa de Riesgos'!$O$47),"")</f>
        <v/>
      </c>
      <c r="AM21" s="57" t="str">
        <f>IF(AND('Mapa de Riesgos'!$Y$48="Alta",'Mapa de Riesgos'!$AA$48="Catastrófico"),CONCATENATE("R6C",'Mapa de Riesgos'!$O$48),"")</f>
        <v/>
      </c>
      <c r="AN21" s="83"/>
      <c r="AO21" s="540"/>
      <c r="AP21" s="541"/>
      <c r="AQ21" s="541"/>
      <c r="AR21" s="541"/>
      <c r="AS21" s="541"/>
      <c r="AT21" s="542"/>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c r="A22" s="83"/>
      <c r="B22" s="451"/>
      <c r="C22" s="451"/>
      <c r="D22" s="452"/>
      <c r="E22" s="550"/>
      <c r="F22" s="549"/>
      <c r="G22" s="549"/>
      <c r="H22" s="549"/>
      <c r="I22" s="549"/>
      <c r="J22" s="67" t="str">
        <f>IF(AND('Mapa de Riesgos'!$Y$49="Alta",'Mapa de Riesgos'!$AA$49="Leve"),CONCATENATE("R7C",'Mapa de Riesgos'!$O$49),"")</f>
        <v/>
      </c>
      <c r="K22" s="68" t="str">
        <f>IF(AND('Mapa de Riesgos'!$Y$50="Alta",'Mapa de Riesgos'!$AA$50="Leve"),CONCATENATE("R7C",'Mapa de Riesgos'!$O$50),"")</f>
        <v/>
      </c>
      <c r="L22" s="68" t="str">
        <f>IF(AND('Mapa de Riesgos'!$Y$51="Alta",'Mapa de Riesgos'!$AA$51="Leve"),CONCATENATE("R7C",'Mapa de Riesgos'!$O$51),"")</f>
        <v/>
      </c>
      <c r="M22" s="68" t="str">
        <f>IF(AND('Mapa de Riesgos'!$Y$52="Alta",'Mapa de Riesgos'!$AA$52="Leve"),CONCATENATE("R7C",'Mapa de Riesgos'!$O$52),"")</f>
        <v/>
      </c>
      <c r="N22" s="68" t="str">
        <f>IF(AND('Mapa de Riesgos'!$Y$53="Alta",'Mapa de Riesgos'!$AA$53="Leve"),CONCATENATE("R7C",'Mapa de Riesgos'!$O$53),"")</f>
        <v/>
      </c>
      <c r="O22" s="69" t="str">
        <f>IF(AND('Mapa de Riesgos'!$Y$54="Alta",'Mapa de Riesgos'!$AA$54="Leve"),CONCATENATE("R7C",'Mapa de Riesgos'!$O$54),"")</f>
        <v/>
      </c>
      <c r="P22" s="67" t="str">
        <f>IF(AND('Mapa de Riesgos'!$Y$49="Alta",'Mapa de Riesgos'!$AA$49="Menor"),CONCATENATE("R7C",'Mapa de Riesgos'!$O$49),"")</f>
        <v/>
      </c>
      <c r="Q22" s="68" t="str">
        <f>IF(AND('Mapa de Riesgos'!$Y$50="Alta",'Mapa de Riesgos'!$AA$50="Menor"),CONCATENATE("R7C",'Mapa de Riesgos'!$O$50),"")</f>
        <v/>
      </c>
      <c r="R22" s="68" t="str">
        <f>IF(AND('Mapa de Riesgos'!$Y$51="Alta",'Mapa de Riesgos'!$AA$51="Menor"),CONCATENATE("R7C",'Mapa de Riesgos'!$O$51),"")</f>
        <v/>
      </c>
      <c r="S22" s="68" t="str">
        <f>IF(AND('Mapa de Riesgos'!$Y$52="Alta",'Mapa de Riesgos'!$AA$52="Menor"),CONCATENATE("R7C",'Mapa de Riesgos'!$O$52),"")</f>
        <v/>
      </c>
      <c r="T22" s="68" t="str">
        <f>IF(AND('Mapa de Riesgos'!$Y$53="Alta",'Mapa de Riesgos'!$AA$53="Menor"),CONCATENATE("R7C",'Mapa de Riesgos'!$O$53),"")</f>
        <v/>
      </c>
      <c r="U22" s="69" t="str">
        <f>IF(AND('Mapa de Riesgos'!$Y$54="Alta",'Mapa de Riesgos'!$AA$54="Menor"),CONCATENATE("R7C",'Mapa de Riesgos'!$O$54),"")</f>
        <v/>
      </c>
      <c r="V22" s="52" t="str">
        <f>IF(AND('Mapa de Riesgos'!$Y$49="Alta",'Mapa de Riesgos'!$AA$49="Moderado"),CONCATENATE("R7C",'Mapa de Riesgos'!$O$49),"")</f>
        <v/>
      </c>
      <c r="W22" s="53" t="str">
        <f>IF(AND('Mapa de Riesgos'!$Y$50="Alta",'Mapa de Riesgos'!$AA$50="Moderado"),CONCATENATE("R7C",'Mapa de Riesgos'!$O$50),"")</f>
        <v/>
      </c>
      <c r="X22" s="53" t="str">
        <f>IF(AND('Mapa de Riesgos'!$Y$51="Alta",'Mapa de Riesgos'!$AA$51="Moderado"),CONCATENATE("R7C",'Mapa de Riesgos'!$O$51),"")</f>
        <v/>
      </c>
      <c r="Y22" s="53" t="str">
        <f>IF(AND('Mapa de Riesgos'!$Y$52="Alta",'Mapa de Riesgos'!$AA$52="Moderado"),CONCATENATE("R7C",'Mapa de Riesgos'!$O$52),"")</f>
        <v/>
      </c>
      <c r="Z22" s="53" t="str">
        <f>IF(AND('Mapa de Riesgos'!$Y$53="Alta",'Mapa de Riesgos'!$AA$53="Moderado"),CONCATENATE("R7C",'Mapa de Riesgos'!$O$53),"")</f>
        <v/>
      </c>
      <c r="AA22" s="54" t="str">
        <f>IF(AND('Mapa de Riesgos'!$Y$54="Alta",'Mapa de Riesgos'!$AA$54="Moderado"),CONCATENATE("R7C",'Mapa de Riesgos'!$O$54),"")</f>
        <v/>
      </c>
      <c r="AB22" s="52" t="str">
        <f>IF(AND('Mapa de Riesgos'!$Y$49="Alta",'Mapa de Riesgos'!$AA$49="Mayor"),CONCATENATE("R7C",'Mapa de Riesgos'!$O$49),"")</f>
        <v/>
      </c>
      <c r="AC22" s="53" t="str">
        <f>IF(AND('Mapa de Riesgos'!$Y$50="Alta",'Mapa de Riesgos'!$AA$50="Mayor"),CONCATENATE("R7C",'Mapa de Riesgos'!$O$50),"")</f>
        <v/>
      </c>
      <c r="AD22" s="53" t="str">
        <f>IF(AND('Mapa de Riesgos'!$Y$51="Alta",'Mapa de Riesgos'!$AA$51="Mayor"),CONCATENATE("R7C",'Mapa de Riesgos'!$O$51),"")</f>
        <v/>
      </c>
      <c r="AE22" s="53" t="str">
        <f>IF(AND('Mapa de Riesgos'!$Y$52="Alta",'Mapa de Riesgos'!$AA$52="Mayor"),CONCATENATE("R7C",'Mapa de Riesgos'!$O$52),"")</f>
        <v/>
      </c>
      <c r="AF22" s="53" t="str">
        <f>IF(AND('Mapa de Riesgos'!$Y$53="Alta",'Mapa de Riesgos'!$AA$53="Mayor"),CONCATENATE("R7C",'Mapa de Riesgos'!$O$53),"")</f>
        <v/>
      </c>
      <c r="AG22" s="54" t="str">
        <f>IF(AND('Mapa de Riesgos'!$Y$54="Alta",'Mapa de Riesgos'!$AA$54="Mayor"),CONCATENATE("R7C",'Mapa de Riesgos'!$O$54),"")</f>
        <v/>
      </c>
      <c r="AH22" s="55" t="str">
        <f>IF(AND('Mapa de Riesgos'!$Y$49="Alta",'Mapa de Riesgos'!$AA$49="Catastrófico"),CONCATENATE("R7C",'Mapa de Riesgos'!$O$49),"")</f>
        <v/>
      </c>
      <c r="AI22" s="56" t="str">
        <f>IF(AND('Mapa de Riesgos'!$Y$50="Alta",'Mapa de Riesgos'!$AA$50="Catastrófico"),CONCATENATE("R7C",'Mapa de Riesgos'!$O$50),"")</f>
        <v/>
      </c>
      <c r="AJ22" s="56" t="str">
        <f>IF(AND('Mapa de Riesgos'!$Y$51="Alta",'Mapa de Riesgos'!$AA$51="Catastrófico"),CONCATENATE("R7C",'Mapa de Riesgos'!$O$51),"")</f>
        <v/>
      </c>
      <c r="AK22" s="56" t="str">
        <f>IF(AND('Mapa de Riesgos'!$Y$52="Alta",'Mapa de Riesgos'!$AA$52="Catastrófico"),CONCATENATE("R7C",'Mapa de Riesgos'!$O$52),"")</f>
        <v/>
      </c>
      <c r="AL22" s="56" t="str">
        <f>IF(AND('Mapa de Riesgos'!$Y$53="Alta",'Mapa de Riesgos'!$AA$53="Catastrófico"),CONCATENATE("R7C",'Mapa de Riesgos'!$O$53),"")</f>
        <v/>
      </c>
      <c r="AM22" s="57" t="str">
        <f>IF(AND('Mapa de Riesgos'!$Y$54="Alta",'Mapa de Riesgos'!$AA$54="Catastrófico"),CONCATENATE("R7C",'Mapa de Riesgos'!$O$54),"")</f>
        <v/>
      </c>
      <c r="AN22" s="83"/>
      <c r="AO22" s="540"/>
      <c r="AP22" s="541"/>
      <c r="AQ22" s="541"/>
      <c r="AR22" s="541"/>
      <c r="AS22" s="541"/>
      <c r="AT22" s="542"/>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c r="A23" s="83"/>
      <c r="B23" s="451"/>
      <c r="C23" s="451"/>
      <c r="D23" s="452"/>
      <c r="E23" s="550"/>
      <c r="F23" s="549"/>
      <c r="G23" s="549"/>
      <c r="H23" s="549"/>
      <c r="I23" s="549"/>
      <c r="J23" s="67" t="str">
        <f>IF(AND('Mapa de Riesgos'!$Y$55="Alta",'Mapa de Riesgos'!$AA$55="Leve"),CONCATENATE("R8C",'Mapa de Riesgos'!$O$55),"")</f>
        <v/>
      </c>
      <c r="K23" s="68" t="str">
        <f>IF(AND('Mapa de Riesgos'!$Y$56="Alta",'Mapa de Riesgos'!$AA$56="Leve"),CONCATENATE("R8C",'Mapa de Riesgos'!$O$56),"")</f>
        <v/>
      </c>
      <c r="L23" s="68" t="str">
        <f>IF(AND('Mapa de Riesgos'!$Y$57="Alta",'Mapa de Riesgos'!$AA$57="Leve"),CONCATENATE("R8C",'Mapa de Riesgos'!$O$57),"")</f>
        <v/>
      </c>
      <c r="M23" s="68" t="str">
        <f>IF(AND('Mapa de Riesgos'!$Y$58="Alta",'Mapa de Riesgos'!$AA$58="Leve"),CONCATENATE("R8C",'Mapa de Riesgos'!$O$58),"")</f>
        <v/>
      </c>
      <c r="N23" s="68" t="str">
        <f>IF(AND('Mapa de Riesgos'!$Y$59="Alta",'Mapa de Riesgos'!$AA$59="Leve"),CONCATENATE("R8C",'Mapa de Riesgos'!$O$59),"")</f>
        <v/>
      </c>
      <c r="O23" s="69" t="str">
        <f>IF(AND('Mapa de Riesgos'!$Y$60="Alta",'Mapa de Riesgos'!$AA$60="Leve"),CONCATENATE("R8C",'Mapa de Riesgos'!$O$60),"")</f>
        <v/>
      </c>
      <c r="P23" s="67" t="str">
        <f>IF(AND('Mapa de Riesgos'!$Y$55="Alta",'Mapa de Riesgos'!$AA$55="Menor"),CONCATENATE("R8C",'Mapa de Riesgos'!$O$55),"")</f>
        <v/>
      </c>
      <c r="Q23" s="68" t="str">
        <f>IF(AND('Mapa de Riesgos'!$Y$56="Alta",'Mapa de Riesgos'!$AA$56="Menor"),CONCATENATE("R8C",'Mapa de Riesgos'!$O$56),"")</f>
        <v/>
      </c>
      <c r="R23" s="68" t="str">
        <f>IF(AND('Mapa de Riesgos'!$Y$57="Alta",'Mapa de Riesgos'!$AA$57="Menor"),CONCATENATE("R8C",'Mapa de Riesgos'!$O$57),"")</f>
        <v/>
      </c>
      <c r="S23" s="68" t="str">
        <f>IF(AND('Mapa de Riesgos'!$Y$58="Alta",'Mapa de Riesgos'!$AA$58="Menor"),CONCATENATE("R8C",'Mapa de Riesgos'!$O$58),"")</f>
        <v/>
      </c>
      <c r="T23" s="68" t="str">
        <f>IF(AND('Mapa de Riesgos'!$Y$59="Alta",'Mapa de Riesgos'!$AA$59="Menor"),CONCATENATE("R8C",'Mapa de Riesgos'!$O$59),"")</f>
        <v/>
      </c>
      <c r="U23" s="69" t="str">
        <f>IF(AND('Mapa de Riesgos'!$Y$60="Alta",'Mapa de Riesgos'!$AA$60="Menor"),CONCATENATE("R8C",'Mapa de Riesgos'!$O$60),"")</f>
        <v/>
      </c>
      <c r="V23" s="52" t="str">
        <f>IF(AND('Mapa de Riesgos'!$Y$55="Alta",'Mapa de Riesgos'!$AA$55="Moderado"),CONCATENATE("R8C",'Mapa de Riesgos'!$O$55),"")</f>
        <v/>
      </c>
      <c r="W23" s="53" t="str">
        <f>IF(AND('Mapa de Riesgos'!$Y$56="Alta",'Mapa de Riesgos'!$AA$56="Moderado"),CONCATENATE("R8C",'Mapa de Riesgos'!$O$56),"")</f>
        <v/>
      </c>
      <c r="X23" s="53" t="str">
        <f>IF(AND('Mapa de Riesgos'!$Y$57="Alta",'Mapa de Riesgos'!$AA$57="Moderado"),CONCATENATE("R8C",'Mapa de Riesgos'!$O$57),"")</f>
        <v/>
      </c>
      <c r="Y23" s="53" t="str">
        <f>IF(AND('Mapa de Riesgos'!$Y$58="Alta",'Mapa de Riesgos'!$AA$58="Moderado"),CONCATENATE("R8C",'Mapa de Riesgos'!$O$58),"")</f>
        <v/>
      </c>
      <c r="Z23" s="53" t="str">
        <f>IF(AND('Mapa de Riesgos'!$Y$59="Alta",'Mapa de Riesgos'!$AA$59="Moderado"),CONCATENATE("R8C",'Mapa de Riesgos'!$O$59),"")</f>
        <v/>
      </c>
      <c r="AA23" s="54" t="str">
        <f>IF(AND('Mapa de Riesgos'!$Y$60="Alta",'Mapa de Riesgos'!$AA$60="Moderado"),CONCATENATE("R8C",'Mapa de Riesgos'!$O$60),"")</f>
        <v/>
      </c>
      <c r="AB23" s="52" t="str">
        <f>IF(AND('Mapa de Riesgos'!$Y$55="Alta",'Mapa de Riesgos'!$AA$55="Mayor"),CONCATENATE("R8C",'Mapa de Riesgos'!$O$55),"")</f>
        <v/>
      </c>
      <c r="AC23" s="53" t="str">
        <f>IF(AND('Mapa de Riesgos'!$Y$56="Alta",'Mapa de Riesgos'!$AA$56="Mayor"),CONCATENATE("R8C",'Mapa de Riesgos'!$O$56),"")</f>
        <v/>
      </c>
      <c r="AD23" s="53" t="str">
        <f>IF(AND('Mapa de Riesgos'!$Y$57="Alta",'Mapa de Riesgos'!$AA$57="Mayor"),CONCATENATE("R8C",'Mapa de Riesgos'!$O$57),"")</f>
        <v/>
      </c>
      <c r="AE23" s="53" t="str">
        <f>IF(AND('Mapa de Riesgos'!$Y$58="Alta",'Mapa de Riesgos'!$AA$58="Mayor"),CONCATENATE("R8C",'Mapa de Riesgos'!$O$58),"")</f>
        <v/>
      </c>
      <c r="AF23" s="53" t="str">
        <f>IF(AND('Mapa de Riesgos'!$Y$59="Alta",'Mapa de Riesgos'!$AA$59="Mayor"),CONCATENATE("R8C",'Mapa de Riesgos'!$O$59),"")</f>
        <v/>
      </c>
      <c r="AG23" s="54" t="str">
        <f>IF(AND('Mapa de Riesgos'!$Y$60="Alta",'Mapa de Riesgos'!$AA$60="Mayor"),CONCATENATE("R8C",'Mapa de Riesgos'!$O$60),"")</f>
        <v/>
      </c>
      <c r="AH23" s="55" t="str">
        <f>IF(AND('Mapa de Riesgos'!$Y$55="Alta",'Mapa de Riesgos'!$AA$55="Catastrófico"),CONCATENATE("R8C",'Mapa de Riesgos'!$O$55),"")</f>
        <v/>
      </c>
      <c r="AI23" s="56" t="str">
        <f>IF(AND('Mapa de Riesgos'!$Y$56="Alta",'Mapa de Riesgos'!$AA$56="Catastrófico"),CONCATENATE("R8C",'Mapa de Riesgos'!$O$56),"")</f>
        <v/>
      </c>
      <c r="AJ23" s="56" t="str">
        <f>IF(AND('Mapa de Riesgos'!$Y$57="Alta",'Mapa de Riesgos'!$AA$57="Catastrófico"),CONCATENATE("R8C",'Mapa de Riesgos'!$O$57),"")</f>
        <v/>
      </c>
      <c r="AK23" s="56" t="str">
        <f>IF(AND('Mapa de Riesgos'!$Y$58="Alta",'Mapa de Riesgos'!$AA$58="Catastrófico"),CONCATENATE("R8C",'Mapa de Riesgos'!$O$58),"")</f>
        <v/>
      </c>
      <c r="AL23" s="56" t="str">
        <f>IF(AND('Mapa de Riesgos'!$Y$59="Alta",'Mapa de Riesgos'!$AA$59="Catastrófico"),CONCATENATE("R8C",'Mapa de Riesgos'!$O$59),"")</f>
        <v/>
      </c>
      <c r="AM23" s="57" t="str">
        <f>IF(AND('Mapa de Riesgos'!$Y$60="Alta",'Mapa de Riesgos'!$AA$60="Catastrófico"),CONCATENATE("R8C",'Mapa de Riesgos'!$O$60),"")</f>
        <v/>
      </c>
      <c r="AN23" s="83"/>
      <c r="AO23" s="540"/>
      <c r="AP23" s="541"/>
      <c r="AQ23" s="541"/>
      <c r="AR23" s="541"/>
      <c r="AS23" s="541"/>
      <c r="AT23" s="54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c r="A24" s="83"/>
      <c r="B24" s="451"/>
      <c r="C24" s="451"/>
      <c r="D24" s="452"/>
      <c r="E24" s="550"/>
      <c r="F24" s="549"/>
      <c r="G24" s="549"/>
      <c r="H24" s="549"/>
      <c r="I24" s="549"/>
      <c r="J24" s="67" t="str">
        <f>IF(AND('Mapa de Riesgos'!$Y$61="Alta",'Mapa de Riesgos'!$AA$61="Leve"),CONCATENATE("R9C",'Mapa de Riesgos'!$O$61),"")</f>
        <v/>
      </c>
      <c r="K24" s="68" t="str">
        <f>IF(AND('Mapa de Riesgos'!$Y$62="Alta",'Mapa de Riesgos'!$AA$62="Leve"),CONCATENATE("R9C",'Mapa de Riesgos'!$O$62),"")</f>
        <v/>
      </c>
      <c r="L24" s="68" t="str">
        <f>IF(AND('Mapa de Riesgos'!$Y$63="Alta",'Mapa de Riesgos'!$AA$63="Leve"),CONCATENATE("R9C",'Mapa de Riesgos'!$O$63),"")</f>
        <v/>
      </c>
      <c r="M24" s="68" t="str">
        <f>IF(AND('Mapa de Riesgos'!$Y$64="Alta",'Mapa de Riesgos'!$AA$64="Leve"),CONCATENATE("R9C",'Mapa de Riesgos'!$O$64),"")</f>
        <v/>
      </c>
      <c r="N24" s="68" t="str">
        <f>IF(AND('Mapa de Riesgos'!$Y$65="Alta",'Mapa de Riesgos'!$AA$65="Leve"),CONCATENATE("R9C",'Mapa de Riesgos'!$O$65),"")</f>
        <v/>
      </c>
      <c r="O24" s="69" t="str">
        <f>IF(AND('Mapa de Riesgos'!$Y$66="Alta",'Mapa de Riesgos'!$AA$66="Leve"),CONCATENATE("R9C",'Mapa de Riesgos'!$O$66),"")</f>
        <v/>
      </c>
      <c r="P24" s="67" t="str">
        <f>IF(AND('Mapa de Riesgos'!$Y$61="Alta",'Mapa de Riesgos'!$AA$61="Menor"),CONCATENATE("R9C",'Mapa de Riesgos'!$O$61),"")</f>
        <v/>
      </c>
      <c r="Q24" s="68" t="str">
        <f>IF(AND('Mapa de Riesgos'!$Y$62="Alta",'Mapa de Riesgos'!$AA$62="Menor"),CONCATENATE("R9C",'Mapa de Riesgos'!$O$62),"")</f>
        <v/>
      </c>
      <c r="R24" s="68" t="str">
        <f>IF(AND('Mapa de Riesgos'!$Y$63="Alta",'Mapa de Riesgos'!$AA$63="Menor"),CONCATENATE("R9C",'Mapa de Riesgos'!$O$63),"")</f>
        <v/>
      </c>
      <c r="S24" s="68" t="str">
        <f>IF(AND('Mapa de Riesgos'!$Y$64="Alta",'Mapa de Riesgos'!$AA$64="Menor"),CONCATENATE("R9C",'Mapa de Riesgos'!$O$64),"")</f>
        <v/>
      </c>
      <c r="T24" s="68" t="str">
        <f>IF(AND('Mapa de Riesgos'!$Y$65="Alta",'Mapa de Riesgos'!$AA$65="Menor"),CONCATENATE("R9C",'Mapa de Riesgos'!$O$65),"")</f>
        <v/>
      </c>
      <c r="U24" s="69" t="str">
        <f>IF(AND('Mapa de Riesgos'!$Y$66="Alta",'Mapa de Riesgos'!$AA$66="Menor"),CONCATENATE("R9C",'Mapa de Riesgos'!$O$66),"")</f>
        <v/>
      </c>
      <c r="V24" s="52" t="str">
        <f>IF(AND('Mapa de Riesgos'!$Y$61="Alta",'Mapa de Riesgos'!$AA$61="Moderado"),CONCATENATE("R9C",'Mapa de Riesgos'!$O$61),"")</f>
        <v/>
      </c>
      <c r="W24" s="53" t="str">
        <f>IF(AND('Mapa de Riesgos'!$Y$62="Alta",'Mapa de Riesgos'!$AA$62="Moderado"),CONCATENATE("R9C",'Mapa de Riesgos'!$O$62),"")</f>
        <v/>
      </c>
      <c r="X24" s="53" t="str">
        <f>IF(AND('Mapa de Riesgos'!$Y$63="Alta",'Mapa de Riesgos'!$AA$63="Moderado"),CONCATENATE("R9C",'Mapa de Riesgos'!$O$63),"")</f>
        <v/>
      </c>
      <c r="Y24" s="53" t="str">
        <f>IF(AND('Mapa de Riesgos'!$Y$64="Alta",'Mapa de Riesgos'!$AA$64="Moderado"),CONCATENATE("R9C",'Mapa de Riesgos'!$O$64),"")</f>
        <v/>
      </c>
      <c r="Z24" s="53" t="str">
        <f>IF(AND('Mapa de Riesgos'!$Y$65="Alta",'Mapa de Riesgos'!$AA$65="Moderado"),CONCATENATE("R9C",'Mapa de Riesgos'!$O$65),"")</f>
        <v/>
      </c>
      <c r="AA24" s="54" t="str">
        <f>IF(AND('Mapa de Riesgos'!$Y$66="Alta",'Mapa de Riesgos'!$AA$66="Moderado"),CONCATENATE("R9C",'Mapa de Riesgos'!$O$66),"")</f>
        <v/>
      </c>
      <c r="AB24" s="52" t="str">
        <f>IF(AND('Mapa de Riesgos'!$Y$61="Alta",'Mapa de Riesgos'!$AA$61="Mayor"),CONCATENATE("R9C",'Mapa de Riesgos'!$O$61),"")</f>
        <v/>
      </c>
      <c r="AC24" s="53" t="str">
        <f>IF(AND('Mapa de Riesgos'!$Y$62="Alta",'Mapa de Riesgos'!$AA$62="Mayor"),CONCATENATE("R9C",'Mapa de Riesgos'!$O$62),"")</f>
        <v/>
      </c>
      <c r="AD24" s="53" t="str">
        <f>IF(AND('Mapa de Riesgos'!$Y$63="Alta",'Mapa de Riesgos'!$AA$63="Mayor"),CONCATENATE("R9C",'Mapa de Riesgos'!$O$63),"")</f>
        <v/>
      </c>
      <c r="AE24" s="53" t="str">
        <f>IF(AND('Mapa de Riesgos'!$Y$64="Alta",'Mapa de Riesgos'!$AA$64="Mayor"),CONCATENATE("R9C",'Mapa de Riesgos'!$O$64),"")</f>
        <v/>
      </c>
      <c r="AF24" s="53" t="str">
        <f>IF(AND('Mapa de Riesgos'!$Y$65="Alta",'Mapa de Riesgos'!$AA$65="Mayor"),CONCATENATE("R9C",'Mapa de Riesgos'!$O$65),"")</f>
        <v/>
      </c>
      <c r="AG24" s="54" t="str">
        <f>IF(AND('Mapa de Riesgos'!$Y$66="Alta",'Mapa de Riesgos'!$AA$66="Mayor"),CONCATENATE("R9C",'Mapa de Riesgos'!$O$66),"")</f>
        <v/>
      </c>
      <c r="AH24" s="55" t="str">
        <f>IF(AND('Mapa de Riesgos'!$Y$61="Alta",'Mapa de Riesgos'!$AA$61="Catastrófico"),CONCATENATE("R9C",'Mapa de Riesgos'!$O$61),"")</f>
        <v/>
      </c>
      <c r="AI24" s="56" t="str">
        <f>IF(AND('Mapa de Riesgos'!$Y$62="Alta",'Mapa de Riesgos'!$AA$62="Catastrófico"),CONCATENATE("R9C",'Mapa de Riesgos'!$O$62),"")</f>
        <v/>
      </c>
      <c r="AJ24" s="56" t="str">
        <f>IF(AND('Mapa de Riesgos'!$Y$63="Alta",'Mapa de Riesgos'!$AA$63="Catastrófico"),CONCATENATE("R9C",'Mapa de Riesgos'!$O$63),"")</f>
        <v/>
      </c>
      <c r="AK24" s="56" t="str">
        <f>IF(AND('Mapa de Riesgos'!$Y$64="Alta",'Mapa de Riesgos'!$AA$64="Catastrófico"),CONCATENATE("R9C",'Mapa de Riesgos'!$O$64),"")</f>
        <v/>
      </c>
      <c r="AL24" s="56" t="str">
        <f>IF(AND('Mapa de Riesgos'!$Y$65="Alta",'Mapa de Riesgos'!$AA$65="Catastrófico"),CONCATENATE("R9C",'Mapa de Riesgos'!$O$65),"")</f>
        <v/>
      </c>
      <c r="AM24" s="57" t="str">
        <f>IF(AND('Mapa de Riesgos'!$Y$66="Alta",'Mapa de Riesgos'!$AA$66="Catastrófico"),CONCATENATE("R9C",'Mapa de Riesgos'!$O$66),"")</f>
        <v/>
      </c>
      <c r="AN24" s="83"/>
      <c r="AO24" s="540"/>
      <c r="AP24" s="541"/>
      <c r="AQ24" s="541"/>
      <c r="AR24" s="541"/>
      <c r="AS24" s="541"/>
      <c r="AT24" s="54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c r="A25" s="83"/>
      <c r="B25" s="451"/>
      <c r="C25" s="451"/>
      <c r="D25" s="452"/>
      <c r="E25" s="551"/>
      <c r="F25" s="552"/>
      <c r="G25" s="552"/>
      <c r="H25" s="552"/>
      <c r="I25" s="552"/>
      <c r="J25" s="70" t="str">
        <f>IF(AND('Mapa de Riesgos'!$Y$67="Alta",'Mapa de Riesgos'!$AA$67="Leve"),CONCATENATE("R10C",'Mapa de Riesgos'!$O$67),"")</f>
        <v/>
      </c>
      <c r="K25" s="71" t="str">
        <f>IF(AND('Mapa de Riesgos'!$Y$68="Alta",'Mapa de Riesgos'!$AA$68="Leve"),CONCATENATE("R10C",'Mapa de Riesgos'!$O$68),"")</f>
        <v/>
      </c>
      <c r="L25" s="71" t="str">
        <f>IF(AND('Mapa de Riesgos'!$Y$69="Alta",'Mapa de Riesgos'!$AA$69="Leve"),CONCATENATE("R10C",'Mapa de Riesgos'!$O$69),"")</f>
        <v/>
      </c>
      <c r="M25" s="71" t="str">
        <f>IF(AND('Mapa de Riesgos'!$Y$70="Alta",'Mapa de Riesgos'!$AA$70="Leve"),CONCATENATE("R10C",'Mapa de Riesgos'!$O$70),"")</f>
        <v/>
      </c>
      <c r="N25" s="71" t="str">
        <f>IF(AND('Mapa de Riesgos'!$Y$71="Alta",'Mapa de Riesgos'!$AA$71="Leve"),CONCATENATE("R10C",'Mapa de Riesgos'!$O$71),"")</f>
        <v/>
      </c>
      <c r="O25" s="72" t="str">
        <f>IF(AND('Mapa de Riesgos'!$Y$72="Alta",'Mapa de Riesgos'!$AA$72="Leve"),CONCATENATE("R10C",'Mapa de Riesgos'!$O$72),"")</f>
        <v/>
      </c>
      <c r="P25" s="70" t="str">
        <f>IF(AND('Mapa de Riesgos'!$Y$67="Alta",'Mapa de Riesgos'!$AA$67="Menor"),CONCATENATE("R10C",'Mapa de Riesgos'!$O$67),"")</f>
        <v/>
      </c>
      <c r="Q25" s="71" t="str">
        <f>IF(AND('Mapa de Riesgos'!$Y$68="Alta",'Mapa de Riesgos'!$AA$68="Menor"),CONCATENATE("R10C",'Mapa de Riesgos'!$O$68),"")</f>
        <v/>
      </c>
      <c r="R25" s="71" t="str">
        <f>IF(AND('Mapa de Riesgos'!$Y$69="Alta",'Mapa de Riesgos'!$AA$69="Menor"),CONCATENATE("R10C",'Mapa de Riesgos'!$O$69),"")</f>
        <v/>
      </c>
      <c r="S25" s="71" t="str">
        <f>IF(AND('Mapa de Riesgos'!$Y$70="Alta",'Mapa de Riesgos'!$AA$70="Menor"),CONCATENATE("R10C",'Mapa de Riesgos'!$O$70),"")</f>
        <v/>
      </c>
      <c r="T25" s="71" t="str">
        <f>IF(AND('Mapa de Riesgos'!$Y$71="Alta",'Mapa de Riesgos'!$AA$71="Menor"),CONCATENATE("R10C",'Mapa de Riesgos'!$O$71),"")</f>
        <v/>
      </c>
      <c r="U25" s="72" t="str">
        <f>IF(AND('Mapa de Riesgos'!$Y$72="Alta",'Mapa de Riesgos'!$AA$72="Menor"),CONCATENATE("R10C",'Mapa de Riesgos'!$O$72),"")</f>
        <v/>
      </c>
      <c r="V25" s="58" t="str">
        <f>IF(AND('Mapa de Riesgos'!$Y$67="Alta",'Mapa de Riesgos'!$AA$67="Moderado"),CONCATENATE("R10C",'Mapa de Riesgos'!$O$67),"")</f>
        <v/>
      </c>
      <c r="W25" s="59" t="str">
        <f>IF(AND('Mapa de Riesgos'!$Y$68="Alta",'Mapa de Riesgos'!$AA$68="Moderado"),CONCATENATE("R10C",'Mapa de Riesgos'!$O$68),"")</f>
        <v/>
      </c>
      <c r="X25" s="59" t="str">
        <f>IF(AND('Mapa de Riesgos'!$Y$69="Alta",'Mapa de Riesgos'!$AA$69="Moderado"),CONCATENATE("R10C",'Mapa de Riesgos'!$O$69),"")</f>
        <v/>
      </c>
      <c r="Y25" s="59" t="str">
        <f>IF(AND('Mapa de Riesgos'!$Y$70="Alta",'Mapa de Riesgos'!$AA$70="Moderado"),CONCATENATE("R10C",'Mapa de Riesgos'!$O$70),"")</f>
        <v/>
      </c>
      <c r="Z25" s="59" t="str">
        <f>IF(AND('Mapa de Riesgos'!$Y$71="Alta",'Mapa de Riesgos'!$AA$71="Moderado"),CONCATENATE("R10C",'Mapa de Riesgos'!$O$71),"")</f>
        <v/>
      </c>
      <c r="AA25" s="60" t="str">
        <f>IF(AND('Mapa de Riesgos'!$Y$72="Alta",'Mapa de Riesgos'!$AA$72="Moderado"),CONCATENATE("R10C",'Mapa de Riesgos'!$O$72),"")</f>
        <v/>
      </c>
      <c r="AB25" s="58" t="str">
        <f>IF(AND('Mapa de Riesgos'!$Y$67="Alta",'Mapa de Riesgos'!$AA$67="Mayor"),CONCATENATE("R10C",'Mapa de Riesgos'!$O$67),"")</f>
        <v/>
      </c>
      <c r="AC25" s="59" t="str">
        <f>IF(AND('Mapa de Riesgos'!$Y$68="Alta",'Mapa de Riesgos'!$AA$68="Mayor"),CONCATENATE("R10C",'Mapa de Riesgos'!$O$68),"")</f>
        <v/>
      </c>
      <c r="AD25" s="59" t="str">
        <f>IF(AND('Mapa de Riesgos'!$Y$69="Alta",'Mapa de Riesgos'!$AA$69="Mayor"),CONCATENATE("R10C",'Mapa de Riesgos'!$O$69),"")</f>
        <v/>
      </c>
      <c r="AE25" s="59" t="str">
        <f>IF(AND('Mapa de Riesgos'!$Y$70="Alta",'Mapa de Riesgos'!$AA$70="Mayor"),CONCATENATE("R10C",'Mapa de Riesgos'!$O$70),"")</f>
        <v/>
      </c>
      <c r="AF25" s="59" t="str">
        <f>IF(AND('Mapa de Riesgos'!$Y$71="Alta",'Mapa de Riesgos'!$AA$71="Mayor"),CONCATENATE("R10C",'Mapa de Riesgos'!$O$71),"")</f>
        <v/>
      </c>
      <c r="AG25" s="60" t="str">
        <f>IF(AND('Mapa de Riesgos'!$Y$72="Alta",'Mapa de Riesgos'!$AA$72="Mayor"),CONCATENATE("R10C",'Mapa de Riesgos'!$O$72),"")</f>
        <v/>
      </c>
      <c r="AH25" s="61" t="str">
        <f>IF(AND('Mapa de Riesgos'!$Y$67="Alta",'Mapa de Riesgos'!$AA$67="Catastrófico"),CONCATENATE("R10C",'Mapa de Riesgos'!$O$67),"")</f>
        <v/>
      </c>
      <c r="AI25" s="62" t="str">
        <f>IF(AND('Mapa de Riesgos'!$Y$68="Alta",'Mapa de Riesgos'!$AA$68="Catastrófico"),CONCATENATE("R10C",'Mapa de Riesgos'!$O$68),"")</f>
        <v/>
      </c>
      <c r="AJ25" s="62" t="str">
        <f>IF(AND('Mapa de Riesgos'!$Y$69="Alta",'Mapa de Riesgos'!$AA$69="Catastrófico"),CONCATENATE("R10C",'Mapa de Riesgos'!$O$69),"")</f>
        <v/>
      </c>
      <c r="AK25" s="62" t="str">
        <f>IF(AND('Mapa de Riesgos'!$Y$70="Alta",'Mapa de Riesgos'!$AA$70="Catastrófico"),CONCATENATE("R10C",'Mapa de Riesgos'!$O$70),"")</f>
        <v/>
      </c>
      <c r="AL25" s="62" t="str">
        <f>IF(AND('Mapa de Riesgos'!$Y$71="Alta",'Mapa de Riesgos'!$AA$71="Catastrófico"),CONCATENATE("R10C",'Mapa de Riesgos'!$O$71),"")</f>
        <v/>
      </c>
      <c r="AM25" s="63" t="str">
        <f>IF(AND('Mapa de Riesgos'!$Y$72="Alta",'Mapa de Riesgos'!$AA$72="Catastrófico"),CONCATENATE("R10C",'Mapa de Riesgos'!$O$72),"")</f>
        <v/>
      </c>
      <c r="AN25" s="83"/>
      <c r="AO25" s="543"/>
      <c r="AP25" s="544"/>
      <c r="AQ25" s="544"/>
      <c r="AR25" s="544"/>
      <c r="AS25" s="544"/>
      <c r="AT25" s="545"/>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c r="A26" s="83"/>
      <c r="B26" s="451"/>
      <c r="C26" s="451"/>
      <c r="D26" s="452"/>
      <c r="E26" s="546" t="s">
        <v>247</v>
      </c>
      <c r="F26" s="547"/>
      <c r="G26" s="547"/>
      <c r="H26" s="547"/>
      <c r="I26" s="564"/>
      <c r="J26" s="64" t="str">
        <f>IF(AND('Mapa de Riesgos'!$Y$12="Media",'Mapa de Riesgos'!$AA$12="Leve"),CONCATENATE("R1C",'Mapa de Riesgos'!$O$12),"")</f>
        <v/>
      </c>
      <c r="K26" s="65" t="str">
        <f>IF(AND('Mapa de Riesgos'!$Y$14="Media",'Mapa de Riesgos'!$AA$14="Leve"),CONCATENATE("R1C",'Mapa de Riesgos'!$O$14),"")</f>
        <v/>
      </c>
      <c r="L26" s="65" t="str">
        <f>IF(AND('Mapa de Riesgos'!$Y$15="Media",'Mapa de Riesgos'!$AA$15="Leve"),CONCATENATE("R1C",'Mapa de Riesgos'!$O$15),"")</f>
        <v/>
      </c>
      <c r="M26" s="65" t="str">
        <f>IF(AND('Mapa de Riesgos'!$Y$16="Media",'Mapa de Riesgos'!$AA$16="Leve"),CONCATENATE("R1C",'Mapa de Riesgos'!$O$16),"")</f>
        <v/>
      </c>
      <c r="N26" s="65" t="str">
        <f>IF(AND('Mapa de Riesgos'!$Y$17="Media",'Mapa de Riesgos'!$AA$17="Leve"),CONCATENATE("R1C",'Mapa de Riesgos'!$O$17),"")</f>
        <v/>
      </c>
      <c r="O26" s="66" t="str">
        <f>IF(AND('Mapa de Riesgos'!$Y$18="Media",'Mapa de Riesgos'!$AA$18="Leve"),CONCATENATE("R1C",'Mapa de Riesgos'!$O$18),"")</f>
        <v/>
      </c>
      <c r="P26" s="64" t="str">
        <f>IF(AND('Mapa de Riesgos'!$Y$12="Media",'Mapa de Riesgos'!$AA$12="Menor"),CONCATENATE("R1C",'Mapa de Riesgos'!$O$12),"")</f>
        <v/>
      </c>
      <c r="Q26" s="65" t="str">
        <f>IF(AND('Mapa de Riesgos'!$Y$14="Media",'Mapa de Riesgos'!$AA$14="Menor"),CONCATENATE("R1C",'Mapa de Riesgos'!$O$14),"")</f>
        <v/>
      </c>
      <c r="R26" s="65" t="str">
        <f>IF(AND('Mapa de Riesgos'!$Y$15="Media",'Mapa de Riesgos'!$AA$15="Menor"),CONCATENATE("R1C",'Mapa de Riesgos'!$O$15),"")</f>
        <v/>
      </c>
      <c r="S26" s="65" t="str">
        <f>IF(AND('Mapa de Riesgos'!$Y$16="Media",'Mapa de Riesgos'!$AA$16="Menor"),CONCATENATE("R1C",'Mapa de Riesgos'!$O$16),"")</f>
        <v/>
      </c>
      <c r="T26" s="65" t="str">
        <f>IF(AND('Mapa de Riesgos'!$Y$17="Media",'Mapa de Riesgos'!$AA$17="Menor"),CONCATENATE("R1C",'Mapa de Riesgos'!$O$17),"")</f>
        <v/>
      </c>
      <c r="U26" s="66" t="str">
        <f>IF(AND('Mapa de Riesgos'!$Y$18="Media",'Mapa de Riesgos'!$AA$18="Menor"),CONCATENATE("R1C",'Mapa de Riesgos'!$O$18),"")</f>
        <v/>
      </c>
      <c r="V26" s="64" t="str">
        <f>IF(AND('Mapa de Riesgos'!$Y$12="Media",'Mapa de Riesgos'!$AA$12="Moderado"),CONCATENATE("R1C",'Mapa de Riesgos'!$O$12),"")</f>
        <v/>
      </c>
      <c r="W26" s="65" t="str">
        <f>IF(AND('Mapa de Riesgos'!$Y$14="Media",'Mapa de Riesgos'!$AA$14="Moderado"),CONCATENATE("R1C",'Mapa de Riesgos'!$O$14),"")</f>
        <v/>
      </c>
      <c r="X26" s="65" t="str">
        <f>IF(AND('Mapa de Riesgos'!$Y$15="Media",'Mapa de Riesgos'!$AA$15="Moderado"),CONCATENATE("R1C",'Mapa de Riesgos'!$O$15),"")</f>
        <v/>
      </c>
      <c r="Y26" s="65" t="str">
        <f>IF(AND('Mapa de Riesgos'!$Y$16="Media",'Mapa de Riesgos'!$AA$16="Moderado"),CONCATENATE("R1C",'Mapa de Riesgos'!$O$16),"")</f>
        <v/>
      </c>
      <c r="Z26" s="65" t="str">
        <f>IF(AND('Mapa de Riesgos'!$Y$17="Media",'Mapa de Riesgos'!$AA$17="Moderado"),CONCATENATE("R1C",'Mapa de Riesgos'!$O$17),"")</f>
        <v/>
      </c>
      <c r="AA26" s="66" t="str">
        <f>IF(AND('Mapa de Riesgos'!$Y$18="Media",'Mapa de Riesgos'!$AA$18="Moderado"),CONCATENATE("R1C",'Mapa de Riesgos'!$O$18),"")</f>
        <v/>
      </c>
      <c r="AB26" s="46" t="str">
        <f>IF(AND('Mapa de Riesgos'!$Y$12="Media",'Mapa de Riesgos'!$AA$12="Mayor"),CONCATENATE("R1C",'Mapa de Riesgos'!$O$12),"")</f>
        <v/>
      </c>
      <c r="AC26" s="47" t="str">
        <f>IF(AND('Mapa de Riesgos'!$Y$14="Media",'Mapa de Riesgos'!$AA$14="Mayor"),CONCATENATE("R1C",'Mapa de Riesgos'!$O$14),"")</f>
        <v/>
      </c>
      <c r="AD26" s="47" t="str">
        <f>IF(AND('Mapa de Riesgos'!$Y$15="Media",'Mapa de Riesgos'!$AA$15="Mayor"),CONCATENATE("R1C",'Mapa de Riesgos'!$O$15),"")</f>
        <v/>
      </c>
      <c r="AE26" s="47" t="str">
        <f>IF(AND('Mapa de Riesgos'!$Y$16="Media",'Mapa de Riesgos'!$AA$16="Mayor"),CONCATENATE("R1C",'Mapa de Riesgos'!$O$16),"")</f>
        <v/>
      </c>
      <c r="AF26" s="47" t="str">
        <f>IF(AND('Mapa de Riesgos'!$Y$17="Media",'Mapa de Riesgos'!$AA$17="Mayor"),CONCATENATE("R1C",'Mapa de Riesgos'!$O$17),"")</f>
        <v/>
      </c>
      <c r="AG26" s="48" t="str">
        <f>IF(AND('Mapa de Riesgos'!$Y$18="Media",'Mapa de Riesgos'!$AA$18="Mayor"),CONCATENATE("R1C",'Mapa de Riesgos'!$O$18),"")</f>
        <v/>
      </c>
      <c r="AH26" s="49" t="str">
        <f>IF(AND('Mapa de Riesgos'!$Y$12="Media",'Mapa de Riesgos'!$AA$12="Catastrófico"),CONCATENATE("R1C",'Mapa de Riesgos'!$O$12),"")</f>
        <v/>
      </c>
      <c r="AI26" s="50" t="str">
        <f>IF(AND('Mapa de Riesgos'!$Y$14="Media",'Mapa de Riesgos'!$AA$14="Catastrófico"),CONCATENATE("R1C",'Mapa de Riesgos'!$O$14),"")</f>
        <v/>
      </c>
      <c r="AJ26" s="50" t="str">
        <f>IF(AND('Mapa de Riesgos'!$Y$15="Media",'Mapa de Riesgos'!$AA$15="Catastrófico"),CONCATENATE("R1C",'Mapa de Riesgos'!$O$15),"")</f>
        <v/>
      </c>
      <c r="AK26" s="50" t="str">
        <f>IF(AND('Mapa de Riesgos'!$Y$16="Media",'Mapa de Riesgos'!$AA$16="Catastrófico"),CONCATENATE("R1C",'Mapa de Riesgos'!$O$16),"")</f>
        <v/>
      </c>
      <c r="AL26" s="50" t="str">
        <f>IF(AND('Mapa de Riesgos'!$Y$17="Media",'Mapa de Riesgos'!$AA$17="Catastrófico"),CONCATENATE("R1C",'Mapa de Riesgos'!$O$17),"")</f>
        <v/>
      </c>
      <c r="AM26" s="51" t="str">
        <f>IF(AND('Mapa de Riesgos'!$Y$18="Media",'Mapa de Riesgos'!$AA$18="Catastrófico"),CONCATENATE("R1C",'Mapa de Riesgos'!$O$18),"")</f>
        <v/>
      </c>
      <c r="AN26" s="83"/>
      <c r="AO26" s="576" t="s">
        <v>248</v>
      </c>
      <c r="AP26" s="577"/>
      <c r="AQ26" s="577"/>
      <c r="AR26" s="577"/>
      <c r="AS26" s="577"/>
      <c r="AT26" s="578"/>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c r="A27" s="83"/>
      <c r="B27" s="451"/>
      <c r="C27" s="451"/>
      <c r="D27" s="452"/>
      <c r="E27" s="548"/>
      <c r="F27" s="549"/>
      <c r="G27" s="549"/>
      <c r="H27" s="549"/>
      <c r="I27" s="565"/>
      <c r="J27" s="67" t="str">
        <f>IF(AND('Mapa de Riesgos'!$Y$19="Media",'Mapa de Riesgos'!$AA$19="Leve"),CONCATENATE("R2C",'Mapa de Riesgos'!$O$19),"")</f>
        <v/>
      </c>
      <c r="K27" s="68" t="str">
        <f>IF(AND('Mapa de Riesgos'!$Y$20="Media",'Mapa de Riesgos'!$AA$20="Leve"),CONCATENATE("R2C",'Mapa de Riesgos'!$O$20),"")</f>
        <v/>
      </c>
      <c r="L27" s="68" t="str">
        <f>IF(AND('Mapa de Riesgos'!$Y$21="Media",'Mapa de Riesgos'!$AA$21="Leve"),CONCATENATE("R2C",'Mapa de Riesgos'!$O$21),"")</f>
        <v/>
      </c>
      <c r="M27" s="68" t="str">
        <f>IF(AND('Mapa de Riesgos'!$Y$22="Media",'Mapa de Riesgos'!$AA$22="Leve"),CONCATENATE("R2C",'Mapa de Riesgos'!$O$22),"")</f>
        <v/>
      </c>
      <c r="N27" s="68" t="str">
        <f>IF(AND('Mapa de Riesgos'!$Y$23="Media",'Mapa de Riesgos'!$AA$23="Leve"),CONCATENATE("R2C",'Mapa de Riesgos'!$O$23),"")</f>
        <v/>
      </c>
      <c r="O27" s="69" t="str">
        <f>IF(AND('Mapa de Riesgos'!$Y$24="Media",'Mapa de Riesgos'!$AA$24="Leve"),CONCATENATE("R2C",'Mapa de Riesgos'!$O$24),"")</f>
        <v/>
      </c>
      <c r="P27" s="67" t="str">
        <f>IF(AND('Mapa de Riesgos'!$Y$19="Media",'Mapa de Riesgos'!$AA$19="Menor"),CONCATENATE("R2C",'Mapa de Riesgos'!$O$19),"")</f>
        <v/>
      </c>
      <c r="Q27" s="68" t="str">
        <f>IF(AND('Mapa de Riesgos'!$Y$20="Media",'Mapa de Riesgos'!$AA$20="Menor"),CONCATENATE("R2C",'Mapa de Riesgos'!$O$20),"")</f>
        <v/>
      </c>
      <c r="R27" s="68" t="str">
        <f>IF(AND('Mapa de Riesgos'!$Y$21="Media",'Mapa de Riesgos'!$AA$21="Menor"),CONCATENATE("R2C",'Mapa de Riesgos'!$O$21),"")</f>
        <v/>
      </c>
      <c r="S27" s="68" t="str">
        <f>IF(AND('Mapa de Riesgos'!$Y$22="Media",'Mapa de Riesgos'!$AA$22="Menor"),CONCATENATE("R2C",'Mapa de Riesgos'!$O$22),"")</f>
        <v/>
      </c>
      <c r="T27" s="68" t="str">
        <f>IF(AND('Mapa de Riesgos'!$Y$23="Media",'Mapa de Riesgos'!$AA$23="Menor"),CONCATENATE("R2C",'Mapa de Riesgos'!$O$23),"")</f>
        <v/>
      </c>
      <c r="U27" s="69" t="str">
        <f>IF(AND('Mapa de Riesgos'!$Y$24="Media",'Mapa de Riesgos'!$AA$24="Menor"),CONCATENATE("R2C",'Mapa de Riesgos'!$O$24),"")</f>
        <v/>
      </c>
      <c r="V27" s="67" t="str">
        <f>IF(AND('Mapa de Riesgos'!$Y$19="Media",'Mapa de Riesgos'!$AA$19="Moderado"),CONCATENATE("R2C",'Mapa de Riesgos'!$O$19),"")</f>
        <v/>
      </c>
      <c r="W27" s="68" t="str">
        <f>IF(AND('Mapa de Riesgos'!$Y$20="Media",'Mapa de Riesgos'!$AA$20="Moderado"),CONCATENATE("R2C",'Mapa de Riesgos'!$O$20),"")</f>
        <v/>
      </c>
      <c r="X27" s="68" t="str">
        <f>IF(AND('Mapa de Riesgos'!$Y$21="Media",'Mapa de Riesgos'!$AA$21="Moderado"),CONCATENATE("R2C",'Mapa de Riesgos'!$O$21),"")</f>
        <v/>
      </c>
      <c r="Y27" s="68" t="str">
        <f>IF(AND('Mapa de Riesgos'!$Y$22="Media",'Mapa de Riesgos'!$AA$22="Moderado"),CONCATENATE("R2C",'Mapa de Riesgos'!$O$22),"")</f>
        <v/>
      </c>
      <c r="Z27" s="68" t="str">
        <f>IF(AND('Mapa de Riesgos'!$Y$23="Media",'Mapa de Riesgos'!$AA$23="Moderado"),CONCATENATE("R2C",'Mapa de Riesgos'!$O$23),"")</f>
        <v/>
      </c>
      <c r="AA27" s="69" t="str">
        <f>IF(AND('Mapa de Riesgos'!$Y$24="Media",'Mapa de Riesgos'!$AA$24="Moderado"),CONCATENATE("R2C",'Mapa de Riesgos'!$O$24),"")</f>
        <v/>
      </c>
      <c r="AB27" s="52" t="str">
        <f>IF(AND('Mapa de Riesgos'!$Y$19="Media",'Mapa de Riesgos'!$AA$19="Mayor"),CONCATENATE("R2C",'Mapa de Riesgos'!$O$19),"")</f>
        <v/>
      </c>
      <c r="AC27" s="53" t="str">
        <f>IF(AND('Mapa de Riesgos'!$Y$20="Media",'Mapa de Riesgos'!$AA$20="Mayor"),CONCATENATE("R2C",'Mapa de Riesgos'!$O$20),"")</f>
        <v/>
      </c>
      <c r="AD27" s="53" t="str">
        <f>IF(AND('Mapa de Riesgos'!$Y$21="Media",'Mapa de Riesgos'!$AA$21="Mayor"),CONCATENATE("R2C",'Mapa de Riesgos'!$O$21),"")</f>
        <v/>
      </c>
      <c r="AE27" s="53" t="str">
        <f>IF(AND('Mapa de Riesgos'!$Y$22="Media",'Mapa de Riesgos'!$AA$22="Mayor"),CONCATENATE("R2C",'Mapa de Riesgos'!$O$22),"")</f>
        <v/>
      </c>
      <c r="AF27" s="53" t="str">
        <f>IF(AND('Mapa de Riesgos'!$Y$23="Media",'Mapa de Riesgos'!$AA$23="Mayor"),CONCATENATE("R2C",'Mapa de Riesgos'!$O$23),"")</f>
        <v/>
      </c>
      <c r="AG27" s="54" t="str">
        <f>IF(AND('Mapa de Riesgos'!$Y$24="Media",'Mapa de Riesgos'!$AA$24="Mayor"),CONCATENATE("R2C",'Mapa de Riesgos'!$O$24),"")</f>
        <v/>
      </c>
      <c r="AH27" s="55" t="str">
        <f>IF(AND('Mapa de Riesgos'!$Y$19="Media",'Mapa de Riesgos'!$AA$19="Catastrófico"),CONCATENATE("R2C",'Mapa de Riesgos'!$O$19),"")</f>
        <v/>
      </c>
      <c r="AI27" s="56" t="str">
        <f>IF(AND('Mapa de Riesgos'!$Y$20="Media",'Mapa de Riesgos'!$AA$20="Catastrófico"),CONCATENATE("R2C",'Mapa de Riesgos'!$O$20),"")</f>
        <v/>
      </c>
      <c r="AJ27" s="56" t="str">
        <f>IF(AND('Mapa de Riesgos'!$Y$21="Media",'Mapa de Riesgos'!$AA$21="Catastrófico"),CONCATENATE("R2C",'Mapa de Riesgos'!$O$21),"")</f>
        <v/>
      </c>
      <c r="AK27" s="56" t="str">
        <f>IF(AND('Mapa de Riesgos'!$Y$22="Media",'Mapa de Riesgos'!$AA$22="Catastrófico"),CONCATENATE("R2C",'Mapa de Riesgos'!$O$22),"")</f>
        <v/>
      </c>
      <c r="AL27" s="56" t="str">
        <f>IF(AND('Mapa de Riesgos'!$Y$23="Media",'Mapa de Riesgos'!$AA$23="Catastrófico"),CONCATENATE("R2C",'Mapa de Riesgos'!$O$23),"")</f>
        <v/>
      </c>
      <c r="AM27" s="57" t="str">
        <f>IF(AND('Mapa de Riesgos'!$Y$24="Media",'Mapa de Riesgos'!$AA$24="Catastrófico"),CONCATENATE("R2C",'Mapa de Riesgos'!$O$24),"")</f>
        <v/>
      </c>
      <c r="AN27" s="83"/>
      <c r="AO27" s="579"/>
      <c r="AP27" s="580"/>
      <c r="AQ27" s="580"/>
      <c r="AR27" s="580"/>
      <c r="AS27" s="580"/>
      <c r="AT27" s="58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c r="A28" s="83"/>
      <c r="B28" s="451"/>
      <c r="C28" s="451"/>
      <c r="D28" s="452"/>
      <c r="E28" s="550"/>
      <c r="F28" s="549"/>
      <c r="G28" s="549"/>
      <c r="H28" s="549"/>
      <c r="I28" s="565"/>
      <c r="J28" s="67" t="str">
        <f>IF(AND('Mapa de Riesgos'!$Y$25="Media",'Mapa de Riesgos'!$AA$25="Leve"),CONCATENATE("R3C",'Mapa de Riesgos'!$O$25),"")</f>
        <v/>
      </c>
      <c r="K28" s="68" t="str">
        <f>IF(AND('Mapa de Riesgos'!$Y$26="Media",'Mapa de Riesgos'!$AA$26="Leve"),CONCATENATE("R3C",'Mapa de Riesgos'!$O$26),"")</f>
        <v/>
      </c>
      <c r="L28" s="68" t="str">
        <f>IF(AND('Mapa de Riesgos'!$Y$27="Media",'Mapa de Riesgos'!$AA$27="Leve"),CONCATENATE("R3C",'Mapa de Riesgos'!$O$27),"")</f>
        <v/>
      </c>
      <c r="M28" s="68" t="str">
        <f>IF(AND('Mapa de Riesgos'!$Y$28="Media",'Mapa de Riesgos'!$AA$28="Leve"),CONCATENATE("R3C",'Mapa de Riesgos'!$O$28),"")</f>
        <v/>
      </c>
      <c r="N28" s="68" t="str">
        <f>IF(AND('Mapa de Riesgos'!$Y$29="Media",'Mapa de Riesgos'!$AA$29="Leve"),CONCATENATE("R3C",'Mapa de Riesgos'!$O$29),"")</f>
        <v/>
      </c>
      <c r="O28" s="69" t="str">
        <f>IF(AND('Mapa de Riesgos'!$Y$30="Media",'Mapa de Riesgos'!$AA$30="Leve"),CONCATENATE("R3C",'Mapa de Riesgos'!$O$30),"")</f>
        <v/>
      </c>
      <c r="P28" s="67" t="str">
        <f>IF(AND('Mapa de Riesgos'!$Y$25="Media",'Mapa de Riesgos'!$AA$25="Menor"),CONCATENATE("R3C",'Mapa de Riesgos'!$O$25),"")</f>
        <v/>
      </c>
      <c r="Q28" s="68" t="str">
        <f>IF(AND('Mapa de Riesgos'!$Y$26="Media",'Mapa de Riesgos'!$AA$26="Menor"),CONCATENATE("R3C",'Mapa de Riesgos'!$O$26),"")</f>
        <v/>
      </c>
      <c r="R28" s="68" t="str">
        <f>IF(AND('Mapa de Riesgos'!$Y$27="Media",'Mapa de Riesgos'!$AA$27="Menor"),CONCATENATE("R3C",'Mapa de Riesgos'!$O$27),"")</f>
        <v/>
      </c>
      <c r="S28" s="68" t="str">
        <f>IF(AND('Mapa de Riesgos'!$Y$28="Media",'Mapa de Riesgos'!$AA$28="Menor"),CONCATENATE("R3C",'Mapa de Riesgos'!$O$28),"")</f>
        <v/>
      </c>
      <c r="T28" s="68" t="str">
        <f>IF(AND('Mapa de Riesgos'!$Y$29="Media",'Mapa de Riesgos'!$AA$29="Menor"),CONCATENATE("R3C",'Mapa de Riesgos'!$O$29),"")</f>
        <v/>
      </c>
      <c r="U28" s="69" t="str">
        <f>IF(AND('Mapa de Riesgos'!$Y$30="Media",'Mapa de Riesgos'!$AA$30="Menor"),CONCATENATE("R3C",'Mapa de Riesgos'!$O$30),"")</f>
        <v/>
      </c>
      <c r="V28" s="67" t="str">
        <f>IF(AND('Mapa de Riesgos'!$Y$25="Media",'Mapa de Riesgos'!$AA$25="Moderado"),CONCATENATE("R3C",'Mapa de Riesgos'!$O$25),"")</f>
        <v/>
      </c>
      <c r="W28" s="68" t="str">
        <f>IF(AND('Mapa de Riesgos'!$Y$26="Media",'Mapa de Riesgos'!$AA$26="Moderado"),CONCATENATE("R3C",'Mapa de Riesgos'!$O$26),"")</f>
        <v/>
      </c>
      <c r="X28" s="68" t="str">
        <f>IF(AND('Mapa de Riesgos'!$Y$27="Media",'Mapa de Riesgos'!$AA$27="Moderado"),CONCATENATE("R3C",'Mapa de Riesgos'!$O$27),"")</f>
        <v/>
      </c>
      <c r="Y28" s="68" t="str">
        <f>IF(AND('Mapa de Riesgos'!$Y$28="Media",'Mapa de Riesgos'!$AA$28="Moderado"),CONCATENATE("R3C",'Mapa de Riesgos'!$O$28),"")</f>
        <v/>
      </c>
      <c r="Z28" s="68" t="str">
        <f>IF(AND('Mapa de Riesgos'!$Y$29="Media",'Mapa de Riesgos'!$AA$29="Moderado"),CONCATENATE("R3C",'Mapa de Riesgos'!$O$29),"")</f>
        <v/>
      </c>
      <c r="AA28" s="69" t="str">
        <f>IF(AND('Mapa de Riesgos'!$Y$30="Media",'Mapa de Riesgos'!$AA$30="Moderado"),CONCATENATE("R3C",'Mapa de Riesgos'!$O$30),"")</f>
        <v/>
      </c>
      <c r="AB28" s="52" t="str">
        <f>IF(AND('Mapa de Riesgos'!$Y$25="Media",'Mapa de Riesgos'!$AA$25="Mayor"),CONCATENATE("R3C",'Mapa de Riesgos'!$O$25),"")</f>
        <v/>
      </c>
      <c r="AC28" s="53" t="str">
        <f>IF(AND('Mapa de Riesgos'!$Y$26="Media",'Mapa de Riesgos'!$AA$26="Mayor"),CONCATENATE("R3C",'Mapa de Riesgos'!$O$26),"")</f>
        <v/>
      </c>
      <c r="AD28" s="53" t="str">
        <f>IF(AND('Mapa de Riesgos'!$Y$27="Media",'Mapa de Riesgos'!$AA$27="Mayor"),CONCATENATE("R3C",'Mapa de Riesgos'!$O$27),"")</f>
        <v/>
      </c>
      <c r="AE28" s="53" t="str">
        <f>IF(AND('Mapa de Riesgos'!$Y$28="Media",'Mapa de Riesgos'!$AA$28="Mayor"),CONCATENATE("R3C",'Mapa de Riesgos'!$O$28),"")</f>
        <v/>
      </c>
      <c r="AF28" s="53" t="str">
        <f>IF(AND('Mapa de Riesgos'!$Y$29="Media",'Mapa de Riesgos'!$AA$29="Mayor"),CONCATENATE("R3C",'Mapa de Riesgos'!$O$29),"")</f>
        <v/>
      </c>
      <c r="AG28" s="54" t="str">
        <f>IF(AND('Mapa de Riesgos'!$Y$30="Media",'Mapa de Riesgos'!$AA$30="Mayor"),CONCATENATE("R3C",'Mapa de Riesgos'!$O$30),"")</f>
        <v/>
      </c>
      <c r="AH28" s="55" t="str">
        <f>IF(AND('Mapa de Riesgos'!$Y$25="Media",'Mapa de Riesgos'!$AA$25="Catastrófico"),CONCATENATE("R3C",'Mapa de Riesgos'!$O$25),"")</f>
        <v/>
      </c>
      <c r="AI28" s="56" t="str">
        <f>IF(AND('Mapa de Riesgos'!$Y$26="Media",'Mapa de Riesgos'!$AA$26="Catastrófico"),CONCATENATE("R3C",'Mapa de Riesgos'!$O$26),"")</f>
        <v/>
      </c>
      <c r="AJ28" s="56" t="str">
        <f>IF(AND('Mapa de Riesgos'!$Y$27="Media",'Mapa de Riesgos'!$AA$27="Catastrófico"),CONCATENATE("R3C",'Mapa de Riesgos'!$O$27),"")</f>
        <v/>
      </c>
      <c r="AK28" s="56" t="str">
        <f>IF(AND('Mapa de Riesgos'!$Y$28="Media",'Mapa de Riesgos'!$AA$28="Catastrófico"),CONCATENATE("R3C",'Mapa de Riesgos'!$O$28),"")</f>
        <v/>
      </c>
      <c r="AL28" s="56" t="str">
        <f>IF(AND('Mapa de Riesgos'!$Y$29="Media",'Mapa de Riesgos'!$AA$29="Catastrófico"),CONCATENATE("R3C",'Mapa de Riesgos'!$O$29),"")</f>
        <v/>
      </c>
      <c r="AM28" s="57" t="str">
        <f>IF(AND('Mapa de Riesgos'!$Y$30="Media",'Mapa de Riesgos'!$AA$30="Catastrófico"),CONCATENATE("R3C",'Mapa de Riesgos'!$O$30),"")</f>
        <v/>
      </c>
      <c r="AN28" s="83"/>
      <c r="AO28" s="579"/>
      <c r="AP28" s="580"/>
      <c r="AQ28" s="580"/>
      <c r="AR28" s="580"/>
      <c r="AS28" s="580"/>
      <c r="AT28" s="58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c r="A29" s="83"/>
      <c r="B29" s="451"/>
      <c r="C29" s="451"/>
      <c r="D29" s="452"/>
      <c r="E29" s="550"/>
      <c r="F29" s="549"/>
      <c r="G29" s="549"/>
      <c r="H29" s="549"/>
      <c r="I29" s="565"/>
      <c r="J29" s="67" t="str">
        <f>IF(AND('Mapa de Riesgos'!$Y$31="Media",'Mapa de Riesgos'!$AA$31="Leve"),CONCATENATE("R4C",'Mapa de Riesgos'!$O$31),"")</f>
        <v/>
      </c>
      <c r="K29" s="68" t="str">
        <f>IF(AND('Mapa de Riesgos'!$Y$32="Media",'Mapa de Riesgos'!$AA$32="Leve"),CONCATENATE("R4C",'Mapa de Riesgos'!$O$32),"")</f>
        <v/>
      </c>
      <c r="L29" s="68" t="str">
        <f>IF(AND('Mapa de Riesgos'!$Y$33="Media",'Mapa de Riesgos'!$AA$33="Leve"),CONCATENATE("R4C",'Mapa de Riesgos'!$O$33),"")</f>
        <v/>
      </c>
      <c r="M29" s="68" t="str">
        <f>IF(AND('Mapa de Riesgos'!$Y$34="Media",'Mapa de Riesgos'!$AA$34="Leve"),CONCATENATE("R4C",'Mapa de Riesgos'!$O$34),"")</f>
        <v/>
      </c>
      <c r="N29" s="68" t="str">
        <f>IF(AND('Mapa de Riesgos'!$Y$35="Media",'Mapa de Riesgos'!$AA$35="Leve"),CONCATENATE("R4C",'Mapa de Riesgos'!$O$35),"")</f>
        <v/>
      </c>
      <c r="O29" s="69" t="str">
        <f>IF(AND('Mapa de Riesgos'!$Y$36="Media",'Mapa de Riesgos'!$AA$36="Leve"),CONCATENATE("R4C",'Mapa de Riesgos'!$O$36),"")</f>
        <v/>
      </c>
      <c r="P29" s="67" t="str">
        <f>IF(AND('Mapa de Riesgos'!$Y$31="Media",'Mapa de Riesgos'!$AA$31="Menor"),CONCATENATE("R4C",'Mapa de Riesgos'!$O$31),"")</f>
        <v/>
      </c>
      <c r="Q29" s="68" t="str">
        <f>IF(AND('Mapa de Riesgos'!$Y$32="Media",'Mapa de Riesgos'!$AA$32="Menor"),CONCATENATE("R4C",'Mapa de Riesgos'!$O$32),"")</f>
        <v/>
      </c>
      <c r="R29" s="68" t="str">
        <f>IF(AND('Mapa de Riesgos'!$Y$33="Media",'Mapa de Riesgos'!$AA$33="Menor"),CONCATENATE("R4C",'Mapa de Riesgos'!$O$33),"")</f>
        <v/>
      </c>
      <c r="S29" s="68" t="str">
        <f>IF(AND('Mapa de Riesgos'!$Y$34="Media",'Mapa de Riesgos'!$AA$34="Menor"),CONCATENATE("R4C",'Mapa de Riesgos'!$O$34),"")</f>
        <v/>
      </c>
      <c r="T29" s="68" t="str">
        <f>IF(AND('Mapa de Riesgos'!$Y$35="Media",'Mapa de Riesgos'!$AA$35="Menor"),CONCATENATE("R4C",'Mapa de Riesgos'!$O$35),"")</f>
        <v/>
      </c>
      <c r="U29" s="69" t="str">
        <f>IF(AND('Mapa de Riesgos'!$Y$36="Media",'Mapa de Riesgos'!$AA$36="Menor"),CONCATENATE("R4C",'Mapa de Riesgos'!$O$36),"")</f>
        <v/>
      </c>
      <c r="V29" s="67" t="str">
        <f>IF(AND('Mapa de Riesgos'!$Y$31="Media",'Mapa de Riesgos'!$AA$31="Moderado"),CONCATENATE("R4C",'Mapa de Riesgos'!$O$31),"")</f>
        <v/>
      </c>
      <c r="W29" s="68" t="str">
        <f>IF(AND('Mapa de Riesgos'!$Y$32="Media",'Mapa de Riesgos'!$AA$32="Moderado"),CONCATENATE("R4C",'Mapa de Riesgos'!$O$32),"")</f>
        <v/>
      </c>
      <c r="X29" s="68" t="str">
        <f>IF(AND('Mapa de Riesgos'!$Y$33="Media",'Mapa de Riesgos'!$AA$33="Moderado"),CONCATENATE("R4C",'Mapa de Riesgos'!$O$33),"")</f>
        <v/>
      </c>
      <c r="Y29" s="68" t="str">
        <f>IF(AND('Mapa de Riesgos'!$Y$34="Media",'Mapa de Riesgos'!$AA$34="Moderado"),CONCATENATE("R4C",'Mapa de Riesgos'!$O$34),"")</f>
        <v/>
      </c>
      <c r="Z29" s="68" t="str">
        <f>IF(AND('Mapa de Riesgos'!$Y$35="Media",'Mapa de Riesgos'!$AA$35="Moderado"),CONCATENATE("R4C",'Mapa de Riesgos'!$O$35),"")</f>
        <v/>
      </c>
      <c r="AA29" s="69" t="str">
        <f>IF(AND('Mapa de Riesgos'!$Y$36="Media",'Mapa de Riesgos'!$AA$36="Moderado"),CONCATENATE("R4C",'Mapa de Riesgos'!$O$36),"")</f>
        <v/>
      </c>
      <c r="AB29" s="52" t="str">
        <f>IF(AND('Mapa de Riesgos'!$Y$31="Media",'Mapa de Riesgos'!$AA$31="Mayor"),CONCATENATE("R4C",'Mapa de Riesgos'!$O$31),"")</f>
        <v/>
      </c>
      <c r="AC29" s="53" t="str">
        <f>IF(AND('Mapa de Riesgos'!$Y$32="Media",'Mapa de Riesgos'!$AA$32="Mayor"),CONCATENATE("R4C",'Mapa de Riesgos'!$O$32),"")</f>
        <v/>
      </c>
      <c r="AD29" s="53" t="str">
        <f>IF(AND('Mapa de Riesgos'!$Y$33="Media",'Mapa de Riesgos'!$AA$33="Mayor"),CONCATENATE("R4C",'Mapa de Riesgos'!$O$33),"")</f>
        <v/>
      </c>
      <c r="AE29" s="53" t="str">
        <f>IF(AND('Mapa de Riesgos'!$Y$34="Media",'Mapa de Riesgos'!$AA$34="Mayor"),CONCATENATE("R4C",'Mapa de Riesgos'!$O$34),"")</f>
        <v/>
      </c>
      <c r="AF29" s="53" t="str">
        <f>IF(AND('Mapa de Riesgos'!$Y$35="Media",'Mapa de Riesgos'!$AA$35="Mayor"),CONCATENATE("R4C",'Mapa de Riesgos'!$O$35),"")</f>
        <v/>
      </c>
      <c r="AG29" s="54" t="str">
        <f>IF(AND('Mapa de Riesgos'!$Y$36="Media",'Mapa de Riesgos'!$AA$36="Mayor"),CONCATENATE("R4C",'Mapa de Riesgos'!$O$36),"")</f>
        <v/>
      </c>
      <c r="AH29" s="55" t="str">
        <f>IF(AND('Mapa de Riesgos'!$Y$31="Media",'Mapa de Riesgos'!$AA$31="Catastrófico"),CONCATENATE("R4C",'Mapa de Riesgos'!$O$31),"")</f>
        <v/>
      </c>
      <c r="AI29" s="56" t="str">
        <f>IF(AND('Mapa de Riesgos'!$Y$32="Media",'Mapa de Riesgos'!$AA$32="Catastrófico"),CONCATENATE("R4C",'Mapa de Riesgos'!$O$32),"")</f>
        <v/>
      </c>
      <c r="AJ29" s="56" t="str">
        <f>IF(AND('Mapa de Riesgos'!$Y$33="Media",'Mapa de Riesgos'!$AA$33="Catastrófico"),CONCATENATE("R4C",'Mapa de Riesgos'!$O$33),"")</f>
        <v/>
      </c>
      <c r="AK29" s="56" t="str">
        <f>IF(AND('Mapa de Riesgos'!$Y$34="Media",'Mapa de Riesgos'!$AA$34="Catastrófico"),CONCATENATE("R4C",'Mapa de Riesgos'!$O$34),"")</f>
        <v/>
      </c>
      <c r="AL29" s="56" t="str">
        <f>IF(AND('Mapa de Riesgos'!$Y$35="Media",'Mapa de Riesgos'!$AA$35="Catastrófico"),CONCATENATE("R4C",'Mapa de Riesgos'!$O$35),"")</f>
        <v/>
      </c>
      <c r="AM29" s="57" t="str">
        <f>IF(AND('Mapa de Riesgos'!$Y$36="Media",'Mapa de Riesgos'!$AA$36="Catastrófico"),CONCATENATE("R4C",'Mapa de Riesgos'!$O$36),"")</f>
        <v/>
      </c>
      <c r="AN29" s="83"/>
      <c r="AO29" s="579"/>
      <c r="AP29" s="580"/>
      <c r="AQ29" s="580"/>
      <c r="AR29" s="580"/>
      <c r="AS29" s="580"/>
      <c r="AT29" s="581"/>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c r="A30" s="83"/>
      <c r="B30" s="451"/>
      <c r="C30" s="451"/>
      <c r="D30" s="452"/>
      <c r="E30" s="550"/>
      <c r="F30" s="549"/>
      <c r="G30" s="549"/>
      <c r="H30" s="549"/>
      <c r="I30" s="565"/>
      <c r="J30" s="67" t="str">
        <f>IF(AND('Mapa de Riesgos'!$Y$37="Media",'Mapa de Riesgos'!$AA$37="Leve"),CONCATENATE("R5C",'Mapa de Riesgos'!$O$37),"")</f>
        <v/>
      </c>
      <c r="K30" s="68" t="str">
        <f>IF(AND('Mapa de Riesgos'!$Y$38="Media",'Mapa de Riesgos'!$AA$38="Leve"),CONCATENATE("R5C",'Mapa de Riesgos'!$O$38),"")</f>
        <v/>
      </c>
      <c r="L30" s="68" t="str">
        <f>IF(AND('Mapa de Riesgos'!$Y$39="Media",'Mapa de Riesgos'!$AA$39="Leve"),CONCATENATE("R5C",'Mapa de Riesgos'!$O$39),"")</f>
        <v/>
      </c>
      <c r="M30" s="68" t="str">
        <f>IF(AND('Mapa de Riesgos'!$Y$40="Media",'Mapa de Riesgos'!$AA$40="Leve"),CONCATENATE("R5C",'Mapa de Riesgos'!$O$40),"")</f>
        <v/>
      </c>
      <c r="N30" s="68" t="str">
        <f>IF(AND('Mapa de Riesgos'!$Y$41="Media",'Mapa de Riesgos'!$AA$41="Leve"),CONCATENATE("R5C",'Mapa de Riesgos'!$O$41),"")</f>
        <v/>
      </c>
      <c r="O30" s="69" t="str">
        <f>IF(AND('Mapa de Riesgos'!$Y$42="Media",'Mapa de Riesgos'!$AA$42="Leve"),CONCATENATE("R5C",'Mapa de Riesgos'!$O$42),"")</f>
        <v/>
      </c>
      <c r="P30" s="67" t="str">
        <f>IF(AND('Mapa de Riesgos'!$Y$37="Media",'Mapa de Riesgos'!$AA$37="Menor"),CONCATENATE("R5C",'Mapa de Riesgos'!$O$37),"")</f>
        <v/>
      </c>
      <c r="Q30" s="68" t="str">
        <f>IF(AND('Mapa de Riesgos'!$Y$38="Media",'Mapa de Riesgos'!$AA$38="Menor"),CONCATENATE("R5C",'Mapa de Riesgos'!$O$38),"")</f>
        <v/>
      </c>
      <c r="R30" s="68" t="str">
        <f>IF(AND('Mapa de Riesgos'!$Y$39="Media",'Mapa de Riesgos'!$AA$39="Menor"),CONCATENATE("R5C",'Mapa de Riesgos'!$O$39),"")</f>
        <v/>
      </c>
      <c r="S30" s="68" t="str">
        <f>IF(AND('Mapa de Riesgos'!$Y$40="Media",'Mapa de Riesgos'!$AA$40="Menor"),CONCATENATE("R5C",'Mapa de Riesgos'!$O$40),"")</f>
        <v/>
      </c>
      <c r="T30" s="68" t="str">
        <f>IF(AND('Mapa de Riesgos'!$Y$41="Media",'Mapa de Riesgos'!$AA$41="Menor"),CONCATENATE("R5C",'Mapa de Riesgos'!$O$41),"")</f>
        <v/>
      </c>
      <c r="U30" s="69" t="str">
        <f>IF(AND('Mapa de Riesgos'!$Y$42="Media",'Mapa de Riesgos'!$AA$42="Menor"),CONCATENATE("R5C",'Mapa de Riesgos'!$O$42),"")</f>
        <v/>
      </c>
      <c r="V30" s="67" t="str">
        <f>IF(AND('Mapa de Riesgos'!$Y$37="Media",'Mapa de Riesgos'!$AA$37="Moderado"),CONCATENATE("R5C",'Mapa de Riesgos'!$O$37),"")</f>
        <v/>
      </c>
      <c r="W30" s="68" t="str">
        <f>IF(AND('Mapa de Riesgos'!$Y$38="Media",'Mapa de Riesgos'!$AA$38="Moderado"),CONCATENATE("R5C",'Mapa de Riesgos'!$O$38),"")</f>
        <v/>
      </c>
      <c r="X30" s="68" t="str">
        <f>IF(AND('Mapa de Riesgos'!$Y$39="Media",'Mapa de Riesgos'!$AA$39="Moderado"),CONCATENATE("R5C",'Mapa de Riesgos'!$O$39),"")</f>
        <v/>
      </c>
      <c r="Y30" s="68" t="str">
        <f>IF(AND('Mapa de Riesgos'!$Y$40="Media",'Mapa de Riesgos'!$AA$40="Moderado"),CONCATENATE("R5C",'Mapa de Riesgos'!$O$40),"")</f>
        <v/>
      </c>
      <c r="Z30" s="68" t="str">
        <f>IF(AND('Mapa de Riesgos'!$Y$41="Media",'Mapa de Riesgos'!$AA$41="Moderado"),CONCATENATE("R5C",'Mapa de Riesgos'!$O$41),"")</f>
        <v/>
      </c>
      <c r="AA30" s="69" t="str">
        <f>IF(AND('Mapa de Riesgos'!$Y$42="Media",'Mapa de Riesgos'!$AA$42="Moderado"),CONCATENATE("R5C",'Mapa de Riesgos'!$O$42),"")</f>
        <v/>
      </c>
      <c r="AB30" s="52" t="str">
        <f>IF(AND('Mapa de Riesgos'!$Y$37="Media",'Mapa de Riesgos'!$AA$37="Mayor"),CONCATENATE("R5C",'Mapa de Riesgos'!$O$37),"")</f>
        <v/>
      </c>
      <c r="AC30" s="53" t="str">
        <f>IF(AND('Mapa de Riesgos'!$Y$38="Media",'Mapa de Riesgos'!$AA$38="Mayor"),CONCATENATE("R5C",'Mapa de Riesgos'!$O$38),"")</f>
        <v/>
      </c>
      <c r="AD30" s="53" t="str">
        <f>IF(AND('Mapa de Riesgos'!$Y$39="Media",'Mapa de Riesgos'!$AA$39="Mayor"),CONCATENATE("R5C",'Mapa de Riesgos'!$O$39),"")</f>
        <v/>
      </c>
      <c r="AE30" s="53" t="str">
        <f>IF(AND('Mapa de Riesgos'!$Y$40="Media",'Mapa de Riesgos'!$AA$40="Mayor"),CONCATENATE("R5C",'Mapa de Riesgos'!$O$40),"")</f>
        <v/>
      </c>
      <c r="AF30" s="53" t="str">
        <f>IF(AND('Mapa de Riesgos'!$Y$41="Media",'Mapa de Riesgos'!$AA$41="Mayor"),CONCATENATE("R5C",'Mapa de Riesgos'!$O$41),"")</f>
        <v/>
      </c>
      <c r="AG30" s="54" t="str">
        <f>IF(AND('Mapa de Riesgos'!$Y$42="Media",'Mapa de Riesgos'!$AA$42="Mayor"),CONCATENATE("R5C",'Mapa de Riesgos'!$O$42),"")</f>
        <v/>
      </c>
      <c r="AH30" s="55" t="str">
        <f>IF(AND('Mapa de Riesgos'!$Y$37="Media",'Mapa de Riesgos'!$AA$37="Catastrófico"),CONCATENATE("R5C",'Mapa de Riesgos'!$O$37),"")</f>
        <v/>
      </c>
      <c r="AI30" s="56" t="str">
        <f>IF(AND('Mapa de Riesgos'!$Y$38="Media",'Mapa de Riesgos'!$AA$38="Catastrófico"),CONCATENATE("R5C",'Mapa de Riesgos'!$O$38),"")</f>
        <v/>
      </c>
      <c r="AJ30" s="56" t="str">
        <f>IF(AND('Mapa de Riesgos'!$Y$39="Media",'Mapa de Riesgos'!$AA$39="Catastrófico"),CONCATENATE("R5C",'Mapa de Riesgos'!$O$39),"")</f>
        <v/>
      </c>
      <c r="AK30" s="56" t="str">
        <f>IF(AND('Mapa de Riesgos'!$Y$40="Media",'Mapa de Riesgos'!$AA$40="Catastrófico"),CONCATENATE("R5C",'Mapa de Riesgos'!$O$40),"")</f>
        <v/>
      </c>
      <c r="AL30" s="56" t="str">
        <f>IF(AND('Mapa de Riesgos'!$Y$41="Media",'Mapa de Riesgos'!$AA$41="Catastrófico"),CONCATENATE("R5C",'Mapa de Riesgos'!$O$41),"")</f>
        <v/>
      </c>
      <c r="AM30" s="57" t="str">
        <f>IF(AND('Mapa de Riesgos'!$Y$42="Media",'Mapa de Riesgos'!$AA$42="Catastrófico"),CONCATENATE("R5C",'Mapa de Riesgos'!$O$42),"")</f>
        <v/>
      </c>
      <c r="AN30" s="83"/>
      <c r="AO30" s="579"/>
      <c r="AP30" s="580"/>
      <c r="AQ30" s="580"/>
      <c r="AR30" s="580"/>
      <c r="AS30" s="580"/>
      <c r="AT30" s="581"/>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c r="A31" s="83"/>
      <c r="B31" s="451"/>
      <c r="C31" s="451"/>
      <c r="D31" s="452"/>
      <c r="E31" s="550"/>
      <c r="F31" s="549"/>
      <c r="G31" s="549"/>
      <c r="H31" s="549"/>
      <c r="I31" s="565"/>
      <c r="J31" s="67" t="str">
        <f>IF(AND('Mapa de Riesgos'!$Y$43="Media",'Mapa de Riesgos'!$AA$43="Leve"),CONCATENATE("R6C",'Mapa de Riesgos'!$O$43),"")</f>
        <v/>
      </c>
      <c r="K31" s="68" t="str">
        <f>IF(AND('Mapa de Riesgos'!$Y$44="Media",'Mapa de Riesgos'!$AA$44="Leve"),CONCATENATE("R6C",'Mapa de Riesgos'!$O$44),"")</f>
        <v/>
      </c>
      <c r="L31" s="68" t="str">
        <f>IF(AND('Mapa de Riesgos'!$Y$45="Media",'Mapa de Riesgos'!$AA$45="Leve"),CONCATENATE("R6C",'Mapa de Riesgos'!$O$45),"")</f>
        <v/>
      </c>
      <c r="M31" s="68" t="str">
        <f>IF(AND('Mapa de Riesgos'!$Y$46="Media",'Mapa de Riesgos'!$AA$46="Leve"),CONCATENATE("R6C",'Mapa de Riesgos'!$O$46),"")</f>
        <v/>
      </c>
      <c r="N31" s="68" t="str">
        <f>IF(AND('Mapa de Riesgos'!$Y$47="Media",'Mapa de Riesgos'!$AA$47="Leve"),CONCATENATE("R6C",'Mapa de Riesgos'!$O$47),"")</f>
        <v/>
      </c>
      <c r="O31" s="69" t="str">
        <f>IF(AND('Mapa de Riesgos'!$Y$48="Media",'Mapa de Riesgos'!$AA$48="Leve"),CONCATENATE("R6C",'Mapa de Riesgos'!$O$48),"")</f>
        <v/>
      </c>
      <c r="P31" s="67" t="str">
        <f>IF(AND('Mapa de Riesgos'!$Y$43="Media",'Mapa de Riesgos'!$AA$43="Menor"),CONCATENATE("R6C",'Mapa de Riesgos'!$O$43),"")</f>
        <v/>
      </c>
      <c r="Q31" s="68" t="str">
        <f>IF(AND('Mapa de Riesgos'!$Y$44="Media",'Mapa de Riesgos'!$AA$44="Menor"),CONCATENATE("R6C",'Mapa de Riesgos'!$O$44),"")</f>
        <v/>
      </c>
      <c r="R31" s="68" t="str">
        <f>IF(AND('Mapa de Riesgos'!$Y$45="Media",'Mapa de Riesgos'!$AA$45="Menor"),CONCATENATE("R6C",'Mapa de Riesgos'!$O$45),"")</f>
        <v/>
      </c>
      <c r="S31" s="68" t="str">
        <f>IF(AND('Mapa de Riesgos'!$Y$46="Media",'Mapa de Riesgos'!$AA$46="Menor"),CONCATENATE("R6C",'Mapa de Riesgos'!$O$46),"")</f>
        <v/>
      </c>
      <c r="T31" s="68" t="str">
        <f>IF(AND('Mapa de Riesgos'!$Y$47="Media",'Mapa de Riesgos'!$AA$47="Menor"),CONCATENATE("R6C",'Mapa de Riesgos'!$O$47),"")</f>
        <v/>
      </c>
      <c r="U31" s="69" t="str">
        <f>IF(AND('Mapa de Riesgos'!$Y$48="Media",'Mapa de Riesgos'!$AA$48="Menor"),CONCATENATE("R6C",'Mapa de Riesgos'!$O$48),"")</f>
        <v/>
      </c>
      <c r="V31" s="67" t="str">
        <f>IF(AND('Mapa de Riesgos'!$Y$43="Media",'Mapa de Riesgos'!$AA$43="Moderado"),CONCATENATE("R6C",'Mapa de Riesgos'!$O$43),"")</f>
        <v/>
      </c>
      <c r="W31" s="68" t="str">
        <f>IF(AND('Mapa de Riesgos'!$Y$44="Media",'Mapa de Riesgos'!$AA$44="Moderado"),CONCATENATE("R6C",'Mapa de Riesgos'!$O$44),"")</f>
        <v/>
      </c>
      <c r="X31" s="68" t="str">
        <f>IF(AND('Mapa de Riesgos'!$Y$45="Media",'Mapa de Riesgos'!$AA$45="Moderado"),CONCATENATE("R6C",'Mapa de Riesgos'!$O$45),"")</f>
        <v/>
      </c>
      <c r="Y31" s="68" t="str">
        <f>IF(AND('Mapa de Riesgos'!$Y$46="Media",'Mapa de Riesgos'!$AA$46="Moderado"),CONCATENATE("R6C",'Mapa de Riesgos'!$O$46),"")</f>
        <v/>
      </c>
      <c r="Z31" s="68" t="str">
        <f>IF(AND('Mapa de Riesgos'!$Y$47="Media",'Mapa de Riesgos'!$AA$47="Moderado"),CONCATENATE("R6C",'Mapa de Riesgos'!$O$47),"")</f>
        <v/>
      </c>
      <c r="AA31" s="69" t="str">
        <f>IF(AND('Mapa de Riesgos'!$Y$48="Media",'Mapa de Riesgos'!$AA$48="Moderado"),CONCATENATE("R6C",'Mapa de Riesgos'!$O$48),"")</f>
        <v/>
      </c>
      <c r="AB31" s="52" t="str">
        <f>IF(AND('Mapa de Riesgos'!$Y$43="Media",'Mapa de Riesgos'!$AA$43="Mayor"),CONCATENATE("R6C",'Mapa de Riesgos'!$O$43),"")</f>
        <v/>
      </c>
      <c r="AC31" s="53" t="str">
        <f>IF(AND('Mapa de Riesgos'!$Y$44="Media",'Mapa de Riesgos'!$AA$44="Mayor"),CONCATENATE("R6C",'Mapa de Riesgos'!$O$44),"")</f>
        <v/>
      </c>
      <c r="AD31" s="53" t="str">
        <f>IF(AND('Mapa de Riesgos'!$Y$45="Media",'Mapa de Riesgos'!$AA$45="Mayor"),CONCATENATE("R6C",'Mapa de Riesgos'!$O$45),"")</f>
        <v/>
      </c>
      <c r="AE31" s="53" t="str">
        <f>IF(AND('Mapa de Riesgos'!$Y$46="Media",'Mapa de Riesgos'!$AA$46="Mayor"),CONCATENATE("R6C",'Mapa de Riesgos'!$O$46),"")</f>
        <v/>
      </c>
      <c r="AF31" s="53" t="str">
        <f>IF(AND('Mapa de Riesgos'!$Y$47="Media",'Mapa de Riesgos'!$AA$47="Mayor"),CONCATENATE("R6C",'Mapa de Riesgos'!$O$47),"")</f>
        <v/>
      </c>
      <c r="AG31" s="54" t="str">
        <f>IF(AND('Mapa de Riesgos'!$Y$48="Media",'Mapa de Riesgos'!$AA$48="Mayor"),CONCATENATE("R6C",'Mapa de Riesgos'!$O$48),"")</f>
        <v/>
      </c>
      <c r="AH31" s="55" t="str">
        <f>IF(AND('Mapa de Riesgos'!$Y$43="Media",'Mapa de Riesgos'!$AA$43="Catastrófico"),CONCATENATE("R6C",'Mapa de Riesgos'!$O$43),"")</f>
        <v/>
      </c>
      <c r="AI31" s="56" t="str">
        <f>IF(AND('Mapa de Riesgos'!$Y$44="Media",'Mapa de Riesgos'!$AA$44="Catastrófico"),CONCATENATE("R6C",'Mapa de Riesgos'!$O$44),"")</f>
        <v/>
      </c>
      <c r="AJ31" s="56" t="str">
        <f>IF(AND('Mapa de Riesgos'!$Y$45="Media",'Mapa de Riesgos'!$AA$45="Catastrófico"),CONCATENATE("R6C",'Mapa de Riesgos'!$O$45),"")</f>
        <v/>
      </c>
      <c r="AK31" s="56" t="str">
        <f>IF(AND('Mapa de Riesgos'!$Y$46="Media",'Mapa de Riesgos'!$AA$46="Catastrófico"),CONCATENATE("R6C",'Mapa de Riesgos'!$O$46),"")</f>
        <v/>
      </c>
      <c r="AL31" s="56" t="str">
        <f>IF(AND('Mapa de Riesgos'!$Y$47="Media",'Mapa de Riesgos'!$AA$47="Catastrófico"),CONCATENATE("R6C",'Mapa de Riesgos'!$O$47),"")</f>
        <v/>
      </c>
      <c r="AM31" s="57" t="str">
        <f>IF(AND('Mapa de Riesgos'!$Y$48="Media",'Mapa de Riesgos'!$AA$48="Catastrófico"),CONCATENATE("R6C",'Mapa de Riesgos'!$O$48),"")</f>
        <v/>
      </c>
      <c r="AN31" s="83"/>
      <c r="AO31" s="579"/>
      <c r="AP31" s="580"/>
      <c r="AQ31" s="580"/>
      <c r="AR31" s="580"/>
      <c r="AS31" s="580"/>
      <c r="AT31" s="58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c r="A32" s="83"/>
      <c r="B32" s="451"/>
      <c r="C32" s="451"/>
      <c r="D32" s="452"/>
      <c r="E32" s="550"/>
      <c r="F32" s="549"/>
      <c r="G32" s="549"/>
      <c r="H32" s="549"/>
      <c r="I32" s="565"/>
      <c r="J32" s="67" t="str">
        <f>IF(AND('Mapa de Riesgos'!$Y$49="Media",'Mapa de Riesgos'!$AA$49="Leve"),CONCATENATE("R7C",'Mapa de Riesgos'!$O$49),"")</f>
        <v/>
      </c>
      <c r="K32" s="68" t="str">
        <f>IF(AND('Mapa de Riesgos'!$Y$50="Media",'Mapa de Riesgos'!$AA$50="Leve"),CONCATENATE("R7C",'Mapa de Riesgos'!$O$50),"")</f>
        <v/>
      </c>
      <c r="L32" s="68" t="str">
        <f>IF(AND('Mapa de Riesgos'!$Y$51="Media",'Mapa de Riesgos'!$AA$51="Leve"),CONCATENATE("R7C",'Mapa de Riesgos'!$O$51),"")</f>
        <v/>
      </c>
      <c r="M32" s="68" t="str">
        <f>IF(AND('Mapa de Riesgos'!$Y$52="Media",'Mapa de Riesgos'!$AA$52="Leve"),CONCATENATE("R7C",'Mapa de Riesgos'!$O$52),"")</f>
        <v/>
      </c>
      <c r="N32" s="68" t="str">
        <f>IF(AND('Mapa de Riesgos'!$Y$53="Media",'Mapa de Riesgos'!$AA$53="Leve"),CONCATENATE("R7C",'Mapa de Riesgos'!$O$53),"")</f>
        <v/>
      </c>
      <c r="O32" s="69" t="str">
        <f>IF(AND('Mapa de Riesgos'!$Y$54="Media",'Mapa de Riesgos'!$AA$54="Leve"),CONCATENATE("R7C",'Mapa de Riesgos'!$O$54),"")</f>
        <v/>
      </c>
      <c r="P32" s="67" t="str">
        <f>IF(AND('Mapa de Riesgos'!$Y$49="Media",'Mapa de Riesgos'!$AA$49="Menor"),CONCATENATE("R7C",'Mapa de Riesgos'!$O$49),"")</f>
        <v/>
      </c>
      <c r="Q32" s="68" t="str">
        <f>IF(AND('Mapa de Riesgos'!$Y$50="Media",'Mapa de Riesgos'!$AA$50="Menor"),CONCATENATE("R7C",'Mapa de Riesgos'!$O$50),"")</f>
        <v/>
      </c>
      <c r="R32" s="68" t="str">
        <f>IF(AND('Mapa de Riesgos'!$Y$51="Media",'Mapa de Riesgos'!$AA$51="Menor"),CONCATENATE("R7C",'Mapa de Riesgos'!$O$51),"")</f>
        <v/>
      </c>
      <c r="S32" s="68" t="str">
        <f>IF(AND('Mapa de Riesgos'!$Y$52="Media",'Mapa de Riesgos'!$AA$52="Menor"),CONCATENATE("R7C",'Mapa de Riesgos'!$O$52),"")</f>
        <v/>
      </c>
      <c r="T32" s="68" t="str">
        <f>IF(AND('Mapa de Riesgos'!$Y$53="Media",'Mapa de Riesgos'!$AA$53="Menor"),CONCATENATE("R7C",'Mapa de Riesgos'!$O$53),"")</f>
        <v/>
      </c>
      <c r="U32" s="69" t="str">
        <f>IF(AND('Mapa de Riesgos'!$Y$54="Media",'Mapa de Riesgos'!$AA$54="Menor"),CONCATENATE("R7C",'Mapa de Riesgos'!$O$54),"")</f>
        <v/>
      </c>
      <c r="V32" s="67" t="str">
        <f>IF(AND('Mapa de Riesgos'!$Y$49="Media",'Mapa de Riesgos'!$AA$49="Moderado"),CONCATENATE("R7C",'Mapa de Riesgos'!$O$49),"")</f>
        <v/>
      </c>
      <c r="W32" s="68" t="str">
        <f>IF(AND('Mapa de Riesgos'!$Y$50="Media",'Mapa de Riesgos'!$AA$50="Moderado"),CONCATENATE("R7C",'Mapa de Riesgos'!$O$50),"")</f>
        <v/>
      </c>
      <c r="X32" s="68" t="str">
        <f>IF(AND('Mapa de Riesgos'!$Y$51="Media",'Mapa de Riesgos'!$AA$51="Moderado"),CONCATENATE("R7C",'Mapa de Riesgos'!$O$51),"")</f>
        <v/>
      </c>
      <c r="Y32" s="68" t="str">
        <f>IF(AND('Mapa de Riesgos'!$Y$52="Media",'Mapa de Riesgos'!$AA$52="Moderado"),CONCATENATE("R7C",'Mapa de Riesgos'!$O$52),"")</f>
        <v/>
      </c>
      <c r="Z32" s="68" t="str">
        <f>IF(AND('Mapa de Riesgos'!$Y$53="Media",'Mapa de Riesgos'!$AA$53="Moderado"),CONCATENATE("R7C",'Mapa de Riesgos'!$O$53),"")</f>
        <v/>
      </c>
      <c r="AA32" s="69" t="str">
        <f>IF(AND('Mapa de Riesgos'!$Y$54="Media",'Mapa de Riesgos'!$AA$54="Moderado"),CONCATENATE("R7C",'Mapa de Riesgos'!$O$54),"")</f>
        <v/>
      </c>
      <c r="AB32" s="52" t="str">
        <f>IF(AND('Mapa de Riesgos'!$Y$49="Media",'Mapa de Riesgos'!$AA$49="Mayor"),CONCATENATE("R7C",'Mapa de Riesgos'!$O$49),"")</f>
        <v/>
      </c>
      <c r="AC32" s="53" t="str">
        <f>IF(AND('Mapa de Riesgos'!$Y$50="Media",'Mapa de Riesgos'!$AA$50="Mayor"),CONCATENATE("R7C",'Mapa de Riesgos'!$O$50),"")</f>
        <v/>
      </c>
      <c r="AD32" s="53" t="str">
        <f>IF(AND('Mapa de Riesgos'!$Y$51="Media",'Mapa de Riesgos'!$AA$51="Mayor"),CONCATENATE("R7C",'Mapa de Riesgos'!$O$51),"")</f>
        <v/>
      </c>
      <c r="AE32" s="53" t="str">
        <f>IF(AND('Mapa de Riesgos'!$Y$52="Media",'Mapa de Riesgos'!$AA$52="Mayor"),CONCATENATE("R7C",'Mapa de Riesgos'!$O$52),"")</f>
        <v/>
      </c>
      <c r="AF32" s="53" t="str">
        <f>IF(AND('Mapa de Riesgos'!$Y$53="Media",'Mapa de Riesgos'!$AA$53="Mayor"),CONCATENATE("R7C",'Mapa de Riesgos'!$O$53),"")</f>
        <v/>
      </c>
      <c r="AG32" s="54" t="str">
        <f>IF(AND('Mapa de Riesgos'!$Y$54="Media",'Mapa de Riesgos'!$AA$54="Mayor"),CONCATENATE("R7C",'Mapa de Riesgos'!$O$54),"")</f>
        <v/>
      </c>
      <c r="AH32" s="55" t="str">
        <f>IF(AND('Mapa de Riesgos'!$Y$49="Media",'Mapa de Riesgos'!$AA$49="Catastrófico"),CONCATENATE("R7C",'Mapa de Riesgos'!$O$49),"")</f>
        <v/>
      </c>
      <c r="AI32" s="56" t="str">
        <f>IF(AND('Mapa de Riesgos'!$Y$50="Media",'Mapa de Riesgos'!$AA$50="Catastrófico"),CONCATENATE("R7C",'Mapa de Riesgos'!$O$50),"")</f>
        <v/>
      </c>
      <c r="AJ32" s="56" t="str">
        <f>IF(AND('Mapa de Riesgos'!$Y$51="Media",'Mapa de Riesgos'!$AA$51="Catastrófico"),CONCATENATE("R7C",'Mapa de Riesgos'!$O$51),"")</f>
        <v/>
      </c>
      <c r="AK32" s="56" t="str">
        <f>IF(AND('Mapa de Riesgos'!$Y$52="Media",'Mapa de Riesgos'!$AA$52="Catastrófico"),CONCATENATE("R7C",'Mapa de Riesgos'!$O$52),"")</f>
        <v/>
      </c>
      <c r="AL32" s="56" t="str">
        <f>IF(AND('Mapa de Riesgos'!$Y$53="Media",'Mapa de Riesgos'!$AA$53="Catastrófico"),CONCATENATE("R7C",'Mapa de Riesgos'!$O$53),"")</f>
        <v/>
      </c>
      <c r="AM32" s="57" t="str">
        <f>IF(AND('Mapa de Riesgos'!$Y$54="Media",'Mapa de Riesgos'!$AA$54="Catastrófico"),CONCATENATE("R7C",'Mapa de Riesgos'!$O$54),"")</f>
        <v/>
      </c>
      <c r="AN32" s="83"/>
      <c r="AO32" s="579"/>
      <c r="AP32" s="580"/>
      <c r="AQ32" s="580"/>
      <c r="AR32" s="580"/>
      <c r="AS32" s="580"/>
      <c r="AT32" s="58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c r="A33" s="83"/>
      <c r="B33" s="451"/>
      <c r="C33" s="451"/>
      <c r="D33" s="452"/>
      <c r="E33" s="550"/>
      <c r="F33" s="549"/>
      <c r="G33" s="549"/>
      <c r="H33" s="549"/>
      <c r="I33" s="565"/>
      <c r="J33" s="67" t="str">
        <f>IF(AND('Mapa de Riesgos'!$Y$55="Media",'Mapa de Riesgos'!$AA$55="Leve"),CONCATENATE("R8C",'Mapa de Riesgos'!$O$55),"")</f>
        <v/>
      </c>
      <c r="K33" s="68" t="str">
        <f>IF(AND('Mapa de Riesgos'!$Y$56="Media",'Mapa de Riesgos'!$AA$56="Leve"),CONCATENATE("R8C",'Mapa de Riesgos'!$O$56),"")</f>
        <v/>
      </c>
      <c r="L33" s="68" t="str">
        <f>IF(AND('Mapa de Riesgos'!$Y$57="Media",'Mapa de Riesgos'!$AA$57="Leve"),CONCATENATE("R8C",'Mapa de Riesgos'!$O$57),"")</f>
        <v/>
      </c>
      <c r="M33" s="68" t="str">
        <f>IF(AND('Mapa de Riesgos'!$Y$58="Media",'Mapa de Riesgos'!$AA$58="Leve"),CONCATENATE("R8C",'Mapa de Riesgos'!$O$58),"")</f>
        <v/>
      </c>
      <c r="N33" s="68" t="str">
        <f>IF(AND('Mapa de Riesgos'!$Y$59="Media",'Mapa de Riesgos'!$AA$59="Leve"),CONCATENATE("R8C",'Mapa de Riesgos'!$O$59),"")</f>
        <v/>
      </c>
      <c r="O33" s="69" t="str">
        <f>IF(AND('Mapa de Riesgos'!$Y$60="Media",'Mapa de Riesgos'!$AA$60="Leve"),CONCATENATE("R8C",'Mapa de Riesgos'!$O$60),"")</f>
        <v/>
      </c>
      <c r="P33" s="67" t="str">
        <f>IF(AND('Mapa de Riesgos'!$Y$55="Media",'Mapa de Riesgos'!$AA$55="Menor"),CONCATENATE("R8C",'Mapa de Riesgos'!$O$55),"")</f>
        <v/>
      </c>
      <c r="Q33" s="68" t="str">
        <f>IF(AND('Mapa de Riesgos'!$Y$56="Media",'Mapa de Riesgos'!$AA$56="Menor"),CONCATENATE("R8C",'Mapa de Riesgos'!$O$56),"")</f>
        <v/>
      </c>
      <c r="R33" s="68" t="str">
        <f>IF(AND('Mapa de Riesgos'!$Y$57="Media",'Mapa de Riesgos'!$AA$57="Menor"),CONCATENATE("R8C",'Mapa de Riesgos'!$O$57),"")</f>
        <v/>
      </c>
      <c r="S33" s="68" t="str">
        <f>IF(AND('Mapa de Riesgos'!$Y$58="Media",'Mapa de Riesgos'!$AA$58="Menor"),CONCATENATE("R8C",'Mapa de Riesgos'!$O$58),"")</f>
        <v/>
      </c>
      <c r="T33" s="68" t="str">
        <f>IF(AND('Mapa de Riesgos'!$Y$59="Media",'Mapa de Riesgos'!$AA$59="Menor"),CONCATENATE("R8C",'Mapa de Riesgos'!$O$59),"")</f>
        <v/>
      </c>
      <c r="U33" s="69" t="str">
        <f>IF(AND('Mapa de Riesgos'!$Y$60="Media",'Mapa de Riesgos'!$AA$60="Menor"),CONCATENATE("R8C",'Mapa de Riesgos'!$O$60),"")</f>
        <v/>
      </c>
      <c r="V33" s="67" t="str">
        <f>IF(AND('Mapa de Riesgos'!$Y$55="Media",'Mapa de Riesgos'!$AA$55="Moderado"),CONCATENATE("R8C",'Mapa de Riesgos'!$O$55),"")</f>
        <v/>
      </c>
      <c r="W33" s="68" t="str">
        <f>IF(AND('Mapa de Riesgos'!$Y$56="Media",'Mapa de Riesgos'!$AA$56="Moderado"),CONCATENATE("R8C",'Mapa de Riesgos'!$O$56),"")</f>
        <v/>
      </c>
      <c r="X33" s="68" t="str">
        <f>IF(AND('Mapa de Riesgos'!$Y$57="Media",'Mapa de Riesgos'!$AA$57="Moderado"),CONCATENATE("R8C",'Mapa de Riesgos'!$O$57),"")</f>
        <v/>
      </c>
      <c r="Y33" s="68" t="str">
        <f>IF(AND('Mapa de Riesgos'!$Y$58="Media",'Mapa de Riesgos'!$AA$58="Moderado"),CONCATENATE("R8C",'Mapa de Riesgos'!$O$58),"")</f>
        <v/>
      </c>
      <c r="Z33" s="68" t="str">
        <f>IF(AND('Mapa de Riesgos'!$Y$59="Media",'Mapa de Riesgos'!$AA$59="Moderado"),CONCATENATE("R8C",'Mapa de Riesgos'!$O$59),"")</f>
        <v/>
      </c>
      <c r="AA33" s="69" t="str">
        <f>IF(AND('Mapa de Riesgos'!$Y$60="Media",'Mapa de Riesgos'!$AA$60="Moderado"),CONCATENATE("R8C",'Mapa de Riesgos'!$O$60),"")</f>
        <v/>
      </c>
      <c r="AB33" s="52" t="str">
        <f>IF(AND('Mapa de Riesgos'!$Y$55="Media",'Mapa de Riesgos'!$AA$55="Mayor"),CONCATENATE("R8C",'Mapa de Riesgos'!$O$55),"")</f>
        <v/>
      </c>
      <c r="AC33" s="53" t="str">
        <f>IF(AND('Mapa de Riesgos'!$Y$56="Media",'Mapa de Riesgos'!$AA$56="Mayor"),CONCATENATE("R8C",'Mapa de Riesgos'!$O$56),"")</f>
        <v/>
      </c>
      <c r="AD33" s="53" t="str">
        <f>IF(AND('Mapa de Riesgos'!$Y$57="Media",'Mapa de Riesgos'!$AA$57="Mayor"),CONCATENATE("R8C",'Mapa de Riesgos'!$O$57),"")</f>
        <v/>
      </c>
      <c r="AE33" s="53" t="str">
        <f>IF(AND('Mapa de Riesgos'!$Y$58="Media",'Mapa de Riesgos'!$AA$58="Mayor"),CONCATENATE("R8C",'Mapa de Riesgos'!$O$58),"")</f>
        <v/>
      </c>
      <c r="AF33" s="53" t="str">
        <f>IF(AND('Mapa de Riesgos'!$Y$59="Media",'Mapa de Riesgos'!$AA$59="Mayor"),CONCATENATE("R8C",'Mapa de Riesgos'!$O$59),"")</f>
        <v/>
      </c>
      <c r="AG33" s="54" t="str">
        <f>IF(AND('Mapa de Riesgos'!$Y$60="Media",'Mapa de Riesgos'!$AA$60="Mayor"),CONCATENATE("R8C",'Mapa de Riesgos'!$O$60),"")</f>
        <v/>
      </c>
      <c r="AH33" s="55" t="str">
        <f>IF(AND('Mapa de Riesgos'!$Y$55="Media",'Mapa de Riesgos'!$AA$55="Catastrófico"),CONCATENATE("R8C",'Mapa de Riesgos'!$O$55),"")</f>
        <v/>
      </c>
      <c r="AI33" s="56" t="str">
        <f>IF(AND('Mapa de Riesgos'!$Y$56="Media",'Mapa de Riesgos'!$AA$56="Catastrófico"),CONCATENATE("R8C",'Mapa de Riesgos'!$O$56),"")</f>
        <v/>
      </c>
      <c r="AJ33" s="56" t="str">
        <f>IF(AND('Mapa de Riesgos'!$Y$57="Media",'Mapa de Riesgos'!$AA$57="Catastrófico"),CONCATENATE("R8C",'Mapa de Riesgos'!$O$57),"")</f>
        <v/>
      </c>
      <c r="AK33" s="56" t="str">
        <f>IF(AND('Mapa de Riesgos'!$Y$58="Media",'Mapa de Riesgos'!$AA$58="Catastrófico"),CONCATENATE("R8C",'Mapa de Riesgos'!$O$58),"")</f>
        <v/>
      </c>
      <c r="AL33" s="56" t="str">
        <f>IF(AND('Mapa de Riesgos'!$Y$59="Media",'Mapa de Riesgos'!$AA$59="Catastrófico"),CONCATENATE("R8C",'Mapa de Riesgos'!$O$59),"")</f>
        <v/>
      </c>
      <c r="AM33" s="57" t="str">
        <f>IF(AND('Mapa de Riesgos'!$Y$60="Media",'Mapa de Riesgos'!$AA$60="Catastrófico"),CONCATENATE("R8C",'Mapa de Riesgos'!$O$60),"")</f>
        <v/>
      </c>
      <c r="AN33" s="83"/>
      <c r="AO33" s="579"/>
      <c r="AP33" s="580"/>
      <c r="AQ33" s="580"/>
      <c r="AR33" s="580"/>
      <c r="AS33" s="580"/>
      <c r="AT33" s="58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c r="A34" s="83"/>
      <c r="B34" s="451"/>
      <c r="C34" s="451"/>
      <c r="D34" s="452"/>
      <c r="E34" s="550"/>
      <c r="F34" s="549"/>
      <c r="G34" s="549"/>
      <c r="H34" s="549"/>
      <c r="I34" s="565"/>
      <c r="J34" s="67" t="str">
        <f>IF(AND('Mapa de Riesgos'!$Y$61="Media",'Mapa de Riesgos'!$AA$61="Leve"),CONCATENATE("R9C",'Mapa de Riesgos'!$O$61),"")</f>
        <v/>
      </c>
      <c r="K34" s="68" t="str">
        <f>IF(AND('Mapa de Riesgos'!$Y$62="Media",'Mapa de Riesgos'!$AA$62="Leve"),CONCATENATE("R9C",'Mapa de Riesgos'!$O$62),"")</f>
        <v/>
      </c>
      <c r="L34" s="68" t="str">
        <f>IF(AND('Mapa de Riesgos'!$Y$63="Media",'Mapa de Riesgos'!$AA$63="Leve"),CONCATENATE("R9C",'Mapa de Riesgos'!$O$63),"")</f>
        <v/>
      </c>
      <c r="M34" s="68" t="str">
        <f>IF(AND('Mapa de Riesgos'!$Y$64="Media",'Mapa de Riesgos'!$AA$64="Leve"),CONCATENATE("R9C",'Mapa de Riesgos'!$O$64),"")</f>
        <v/>
      </c>
      <c r="N34" s="68" t="str">
        <f>IF(AND('Mapa de Riesgos'!$Y$65="Media",'Mapa de Riesgos'!$AA$65="Leve"),CONCATENATE("R9C",'Mapa de Riesgos'!$O$65),"")</f>
        <v/>
      </c>
      <c r="O34" s="69" t="str">
        <f>IF(AND('Mapa de Riesgos'!$Y$66="Media",'Mapa de Riesgos'!$AA$66="Leve"),CONCATENATE("R9C",'Mapa de Riesgos'!$O$66),"")</f>
        <v/>
      </c>
      <c r="P34" s="67" t="str">
        <f>IF(AND('Mapa de Riesgos'!$Y$61="Media",'Mapa de Riesgos'!$AA$61="Menor"),CONCATENATE("R9C",'Mapa de Riesgos'!$O$61),"")</f>
        <v/>
      </c>
      <c r="Q34" s="68" t="str">
        <f>IF(AND('Mapa de Riesgos'!$Y$62="Media",'Mapa de Riesgos'!$AA$62="Menor"),CONCATENATE("R9C",'Mapa de Riesgos'!$O$62),"")</f>
        <v/>
      </c>
      <c r="R34" s="68" t="str">
        <f>IF(AND('Mapa de Riesgos'!$Y$63="Media",'Mapa de Riesgos'!$AA$63="Menor"),CONCATENATE("R9C",'Mapa de Riesgos'!$O$63),"")</f>
        <v/>
      </c>
      <c r="S34" s="68" t="str">
        <f>IF(AND('Mapa de Riesgos'!$Y$64="Media",'Mapa de Riesgos'!$AA$64="Menor"),CONCATENATE("R9C",'Mapa de Riesgos'!$O$64),"")</f>
        <v/>
      </c>
      <c r="T34" s="68" t="str">
        <f>IF(AND('Mapa de Riesgos'!$Y$65="Media",'Mapa de Riesgos'!$AA$65="Menor"),CONCATENATE("R9C",'Mapa de Riesgos'!$O$65),"")</f>
        <v/>
      </c>
      <c r="U34" s="69" t="str">
        <f>IF(AND('Mapa de Riesgos'!$Y$66="Media",'Mapa de Riesgos'!$AA$66="Menor"),CONCATENATE("R9C",'Mapa de Riesgos'!$O$66),"")</f>
        <v/>
      </c>
      <c r="V34" s="67" t="str">
        <f>IF(AND('Mapa de Riesgos'!$Y$61="Media",'Mapa de Riesgos'!$AA$61="Moderado"),CONCATENATE("R9C",'Mapa de Riesgos'!$O$61),"")</f>
        <v/>
      </c>
      <c r="W34" s="68" t="str">
        <f>IF(AND('Mapa de Riesgos'!$Y$62="Media",'Mapa de Riesgos'!$AA$62="Moderado"),CONCATENATE("R9C",'Mapa de Riesgos'!$O$62),"")</f>
        <v/>
      </c>
      <c r="X34" s="68" t="str">
        <f>IF(AND('Mapa de Riesgos'!$Y$63="Media",'Mapa de Riesgos'!$AA$63="Moderado"),CONCATENATE("R9C",'Mapa de Riesgos'!$O$63),"")</f>
        <v/>
      </c>
      <c r="Y34" s="68" t="str">
        <f>IF(AND('Mapa de Riesgos'!$Y$64="Media",'Mapa de Riesgos'!$AA$64="Moderado"),CONCATENATE("R9C",'Mapa de Riesgos'!$O$64),"")</f>
        <v/>
      </c>
      <c r="Z34" s="68" t="str">
        <f>IF(AND('Mapa de Riesgos'!$Y$65="Media",'Mapa de Riesgos'!$AA$65="Moderado"),CONCATENATE("R9C",'Mapa de Riesgos'!$O$65),"")</f>
        <v/>
      </c>
      <c r="AA34" s="69" t="str">
        <f>IF(AND('Mapa de Riesgos'!$Y$66="Media",'Mapa de Riesgos'!$AA$66="Moderado"),CONCATENATE("R9C",'Mapa de Riesgos'!$O$66),"")</f>
        <v/>
      </c>
      <c r="AB34" s="52" t="str">
        <f>IF(AND('Mapa de Riesgos'!$Y$61="Media",'Mapa de Riesgos'!$AA$61="Mayor"),CONCATENATE("R9C",'Mapa de Riesgos'!$O$61),"")</f>
        <v/>
      </c>
      <c r="AC34" s="53" t="str">
        <f>IF(AND('Mapa de Riesgos'!$Y$62="Media",'Mapa de Riesgos'!$AA$62="Mayor"),CONCATENATE("R9C",'Mapa de Riesgos'!$O$62),"")</f>
        <v/>
      </c>
      <c r="AD34" s="53" t="str">
        <f>IF(AND('Mapa de Riesgos'!$Y$63="Media",'Mapa de Riesgos'!$AA$63="Mayor"),CONCATENATE("R9C",'Mapa de Riesgos'!$O$63),"")</f>
        <v/>
      </c>
      <c r="AE34" s="53" t="str">
        <f>IF(AND('Mapa de Riesgos'!$Y$64="Media",'Mapa de Riesgos'!$AA$64="Mayor"),CONCATENATE("R9C",'Mapa de Riesgos'!$O$64),"")</f>
        <v/>
      </c>
      <c r="AF34" s="53" t="str">
        <f>IF(AND('Mapa de Riesgos'!$Y$65="Media",'Mapa de Riesgos'!$AA$65="Mayor"),CONCATENATE("R9C",'Mapa de Riesgos'!$O$65),"")</f>
        <v/>
      </c>
      <c r="AG34" s="54" t="str">
        <f>IF(AND('Mapa de Riesgos'!$Y$66="Media",'Mapa de Riesgos'!$AA$66="Mayor"),CONCATENATE("R9C",'Mapa de Riesgos'!$O$66),"")</f>
        <v/>
      </c>
      <c r="AH34" s="55" t="str">
        <f>IF(AND('Mapa de Riesgos'!$Y$61="Media",'Mapa de Riesgos'!$AA$61="Catastrófico"),CONCATENATE("R9C",'Mapa de Riesgos'!$O$61),"")</f>
        <v/>
      </c>
      <c r="AI34" s="56" t="str">
        <f>IF(AND('Mapa de Riesgos'!$Y$62="Media",'Mapa de Riesgos'!$AA$62="Catastrófico"),CONCATENATE("R9C",'Mapa de Riesgos'!$O$62),"")</f>
        <v/>
      </c>
      <c r="AJ34" s="56" t="str">
        <f>IF(AND('Mapa de Riesgos'!$Y$63="Media",'Mapa de Riesgos'!$AA$63="Catastrófico"),CONCATENATE("R9C",'Mapa de Riesgos'!$O$63),"")</f>
        <v/>
      </c>
      <c r="AK34" s="56" t="str">
        <f>IF(AND('Mapa de Riesgos'!$Y$64="Media",'Mapa de Riesgos'!$AA$64="Catastrófico"),CONCATENATE("R9C",'Mapa de Riesgos'!$O$64),"")</f>
        <v/>
      </c>
      <c r="AL34" s="56" t="str">
        <f>IF(AND('Mapa de Riesgos'!$Y$65="Media",'Mapa de Riesgos'!$AA$65="Catastrófico"),CONCATENATE("R9C",'Mapa de Riesgos'!$O$65),"")</f>
        <v/>
      </c>
      <c r="AM34" s="57" t="str">
        <f>IF(AND('Mapa de Riesgos'!$Y$66="Media",'Mapa de Riesgos'!$AA$66="Catastrófico"),CONCATENATE("R9C",'Mapa de Riesgos'!$O$66),"")</f>
        <v/>
      </c>
      <c r="AN34" s="83"/>
      <c r="AO34" s="579"/>
      <c r="AP34" s="580"/>
      <c r="AQ34" s="580"/>
      <c r="AR34" s="580"/>
      <c r="AS34" s="580"/>
      <c r="AT34" s="58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c r="A35" s="83"/>
      <c r="B35" s="451"/>
      <c r="C35" s="451"/>
      <c r="D35" s="452"/>
      <c r="E35" s="551"/>
      <c r="F35" s="552"/>
      <c r="G35" s="552"/>
      <c r="H35" s="552"/>
      <c r="I35" s="566"/>
      <c r="J35" s="67" t="str">
        <f>IF(AND('Mapa de Riesgos'!$Y$67="Media",'Mapa de Riesgos'!$AA$67="Leve"),CONCATENATE("R10C",'Mapa de Riesgos'!$O$67),"")</f>
        <v/>
      </c>
      <c r="K35" s="68" t="str">
        <f>IF(AND('Mapa de Riesgos'!$Y$68="Media",'Mapa de Riesgos'!$AA$68="Leve"),CONCATENATE("R10C",'Mapa de Riesgos'!$O$68),"")</f>
        <v/>
      </c>
      <c r="L35" s="68" t="str">
        <f>IF(AND('Mapa de Riesgos'!$Y$69="Media",'Mapa de Riesgos'!$AA$69="Leve"),CONCATENATE("R10C",'Mapa de Riesgos'!$O$69),"")</f>
        <v/>
      </c>
      <c r="M35" s="68" t="str">
        <f>IF(AND('Mapa de Riesgos'!$Y$70="Media",'Mapa de Riesgos'!$AA$70="Leve"),CONCATENATE("R10C",'Mapa de Riesgos'!$O$70),"")</f>
        <v/>
      </c>
      <c r="N35" s="68" t="str">
        <f>IF(AND('Mapa de Riesgos'!$Y$71="Media",'Mapa de Riesgos'!$AA$71="Leve"),CONCATENATE("R10C",'Mapa de Riesgos'!$O$71),"")</f>
        <v/>
      </c>
      <c r="O35" s="69" t="str">
        <f>IF(AND('Mapa de Riesgos'!$Y$72="Media",'Mapa de Riesgos'!$AA$72="Leve"),CONCATENATE("R10C",'Mapa de Riesgos'!$O$72),"")</f>
        <v/>
      </c>
      <c r="P35" s="67" t="str">
        <f>IF(AND('Mapa de Riesgos'!$Y$67="Media",'Mapa de Riesgos'!$AA$67="Menor"),CONCATENATE("R10C",'Mapa de Riesgos'!$O$67),"")</f>
        <v/>
      </c>
      <c r="Q35" s="68" t="str">
        <f>IF(AND('Mapa de Riesgos'!$Y$68="Media",'Mapa de Riesgos'!$AA$68="Menor"),CONCATENATE("R10C",'Mapa de Riesgos'!$O$68),"")</f>
        <v/>
      </c>
      <c r="R35" s="68" t="str">
        <f>IF(AND('Mapa de Riesgos'!$Y$69="Media",'Mapa de Riesgos'!$AA$69="Menor"),CONCATENATE("R10C",'Mapa de Riesgos'!$O$69),"")</f>
        <v/>
      </c>
      <c r="S35" s="68" t="str">
        <f>IF(AND('Mapa de Riesgos'!$Y$70="Media",'Mapa de Riesgos'!$AA$70="Menor"),CONCATENATE("R10C",'Mapa de Riesgos'!$O$70),"")</f>
        <v/>
      </c>
      <c r="T35" s="68" t="str">
        <f>IF(AND('Mapa de Riesgos'!$Y$71="Media",'Mapa de Riesgos'!$AA$71="Menor"),CONCATENATE("R10C",'Mapa de Riesgos'!$O$71),"")</f>
        <v/>
      </c>
      <c r="U35" s="69" t="str">
        <f>IF(AND('Mapa de Riesgos'!$Y$72="Media",'Mapa de Riesgos'!$AA$72="Menor"),CONCATENATE("R10C",'Mapa de Riesgos'!$O$72),"")</f>
        <v/>
      </c>
      <c r="V35" s="67" t="str">
        <f>IF(AND('Mapa de Riesgos'!$Y$67="Media",'Mapa de Riesgos'!$AA$67="Moderado"),CONCATENATE("R10C",'Mapa de Riesgos'!$O$67),"")</f>
        <v/>
      </c>
      <c r="W35" s="68" t="str">
        <f>IF(AND('Mapa de Riesgos'!$Y$68="Media",'Mapa de Riesgos'!$AA$68="Moderado"),CONCATENATE("R10C",'Mapa de Riesgos'!$O$68),"")</f>
        <v/>
      </c>
      <c r="X35" s="68" t="str">
        <f>IF(AND('Mapa de Riesgos'!$Y$69="Media",'Mapa de Riesgos'!$AA$69="Moderado"),CONCATENATE("R10C",'Mapa de Riesgos'!$O$69),"")</f>
        <v/>
      </c>
      <c r="Y35" s="68" t="str">
        <f>IF(AND('Mapa de Riesgos'!$Y$70="Media",'Mapa de Riesgos'!$AA$70="Moderado"),CONCATENATE("R10C",'Mapa de Riesgos'!$O$70),"")</f>
        <v/>
      </c>
      <c r="Z35" s="68" t="str">
        <f>IF(AND('Mapa de Riesgos'!$Y$71="Media",'Mapa de Riesgos'!$AA$71="Moderado"),CONCATENATE("R10C",'Mapa de Riesgos'!$O$71),"")</f>
        <v/>
      </c>
      <c r="AA35" s="69" t="str">
        <f>IF(AND('Mapa de Riesgos'!$Y$72="Media",'Mapa de Riesgos'!$AA$72="Moderado"),CONCATENATE("R10C",'Mapa de Riesgos'!$O$72),"")</f>
        <v/>
      </c>
      <c r="AB35" s="58" t="str">
        <f>IF(AND('Mapa de Riesgos'!$Y$67="Media",'Mapa de Riesgos'!$AA$67="Mayor"),CONCATENATE("R10C",'Mapa de Riesgos'!$O$67),"")</f>
        <v/>
      </c>
      <c r="AC35" s="59" t="str">
        <f>IF(AND('Mapa de Riesgos'!$Y$68="Media",'Mapa de Riesgos'!$AA$68="Mayor"),CONCATENATE("R10C",'Mapa de Riesgos'!$O$68),"")</f>
        <v/>
      </c>
      <c r="AD35" s="59" t="str">
        <f>IF(AND('Mapa de Riesgos'!$Y$69="Media",'Mapa de Riesgos'!$AA$69="Mayor"),CONCATENATE("R10C",'Mapa de Riesgos'!$O$69),"")</f>
        <v/>
      </c>
      <c r="AE35" s="59" t="str">
        <f>IF(AND('Mapa de Riesgos'!$Y$70="Media",'Mapa de Riesgos'!$AA$70="Mayor"),CONCATENATE("R10C",'Mapa de Riesgos'!$O$70),"")</f>
        <v/>
      </c>
      <c r="AF35" s="59" t="str">
        <f>IF(AND('Mapa de Riesgos'!$Y$71="Media",'Mapa de Riesgos'!$AA$71="Mayor"),CONCATENATE("R10C",'Mapa de Riesgos'!$O$71),"")</f>
        <v/>
      </c>
      <c r="AG35" s="60" t="str">
        <f>IF(AND('Mapa de Riesgos'!$Y$72="Media",'Mapa de Riesgos'!$AA$72="Mayor"),CONCATENATE("R10C",'Mapa de Riesgos'!$O$72),"")</f>
        <v/>
      </c>
      <c r="AH35" s="61" t="str">
        <f>IF(AND('Mapa de Riesgos'!$Y$67="Media",'Mapa de Riesgos'!$AA$67="Catastrófico"),CONCATENATE("R10C",'Mapa de Riesgos'!$O$67),"")</f>
        <v/>
      </c>
      <c r="AI35" s="62" t="str">
        <f>IF(AND('Mapa de Riesgos'!$Y$68="Media",'Mapa de Riesgos'!$AA$68="Catastrófico"),CONCATENATE("R10C",'Mapa de Riesgos'!$O$68),"")</f>
        <v/>
      </c>
      <c r="AJ35" s="62" t="str">
        <f>IF(AND('Mapa de Riesgos'!$Y$69="Media",'Mapa de Riesgos'!$AA$69="Catastrófico"),CONCATENATE("R10C",'Mapa de Riesgos'!$O$69),"")</f>
        <v/>
      </c>
      <c r="AK35" s="62" t="str">
        <f>IF(AND('Mapa de Riesgos'!$Y$70="Media",'Mapa de Riesgos'!$AA$70="Catastrófico"),CONCATENATE("R10C",'Mapa de Riesgos'!$O$70),"")</f>
        <v/>
      </c>
      <c r="AL35" s="62" t="str">
        <f>IF(AND('Mapa de Riesgos'!$Y$71="Media",'Mapa de Riesgos'!$AA$71="Catastrófico"),CONCATENATE("R10C",'Mapa de Riesgos'!$O$71),"")</f>
        <v/>
      </c>
      <c r="AM35" s="63" t="str">
        <f>IF(AND('Mapa de Riesgos'!$Y$72="Media",'Mapa de Riesgos'!$AA$72="Catastrófico"),CONCATENATE("R10C",'Mapa de Riesgos'!$O$72),"")</f>
        <v/>
      </c>
      <c r="AN35" s="83"/>
      <c r="AO35" s="582"/>
      <c r="AP35" s="583"/>
      <c r="AQ35" s="583"/>
      <c r="AR35" s="583"/>
      <c r="AS35" s="583"/>
      <c r="AT35" s="584"/>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c r="A36" s="83"/>
      <c r="B36" s="451"/>
      <c r="C36" s="451"/>
      <c r="D36" s="452"/>
      <c r="E36" s="546" t="s">
        <v>249</v>
      </c>
      <c r="F36" s="547"/>
      <c r="G36" s="547"/>
      <c r="H36" s="547"/>
      <c r="I36" s="547"/>
      <c r="J36" s="73" t="str">
        <f>IF(AND('Mapa de Riesgos'!$Y$12="Baja",'Mapa de Riesgos'!$AA$12="Leve"),CONCATENATE("R1C",'Mapa de Riesgos'!$O$12),"")</f>
        <v/>
      </c>
      <c r="K36" s="74" t="str">
        <f>IF(AND('Mapa de Riesgos'!$Y$14="Baja",'Mapa de Riesgos'!$AA$14="Leve"),CONCATENATE("R1C",'Mapa de Riesgos'!$O$14),"")</f>
        <v/>
      </c>
      <c r="L36" s="74" t="str">
        <f>IF(AND('Mapa de Riesgos'!$Y$15="Baja",'Mapa de Riesgos'!$AA$15="Leve"),CONCATENATE("R1C",'Mapa de Riesgos'!$O$15),"")</f>
        <v/>
      </c>
      <c r="M36" s="74" t="str">
        <f>IF(AND('Mapa de Riesgos'!$Y$16="Baja",'Mapa de Riesgos'!$AA$16="Leve"),CONCATENATE("R1C",'Mapa de Riesgos'!$O$16),"")</f>
        <v/>
      </c>
      <c r="N36" s="74" t="str">
        <f>IF(AND('Mapa de Riesgos'!$Y$17="Baja",'Mapa de Riesgos'!$AA$17="Leve"),CONCATENATE("R1C",'Mapa de Riesgos'!$O$17),"")</f>
        <v/>
      </c>
      <c r="O36" s="75" t="str">
        <f>IF(AND('Mapa de Riesgos'!$Y$18="Baja",'Mapa de Riesgos'!$AA$18="Leve"),CONCATENATE("R1C",'Mapa de Riesgos'!$O$18),"")</f>
        <v/>
      </c>
      <c r="P36" s="64" t="str">
        <f>IF(AND('Mapa de Riesgos'!$Y$12="Baja",'Mapa de Riesgos'!$AA$12="Menor"),CONCATENATE("R1C",'Mapa de Riesgos'!$O$12),"")</f>
        <v/>
      </c>
      <c r="Q36" s="65" t="str">
        <f>IF(AND('Mapa de Riesgos'!$Y$14="Baja",'Mapa de Riesgos'!$AA$14="Menor"),CONCATENATE("R1C",'Mapa de Riesgos'!$O$14),"")</f>
        <v/>
      </c>
      <c r="R36" s="65" t="str">
        <f>IF(AND('Mapa de Riesgos'!$Y$15="Baja",'Mapa de Riesgos'!$AA$15="Menor"),CONCATENATE("R1C",'Mapa de Riesgos'!$O$15),"")</f>
        <v/>
      </c>
      <c r="S36" s="65" t="str">
        <f>IF(AND('Mapa de Riesgos'!$Y$16="Baja",'Mapa de Riesgos'!$AA$16="Menor"),CONCATENATE("R1C",'Mapa de Riesgos'!$O$16),"")</f>
        <v/>
      </c>
      <c r="T36" s="65" t="str">
        <f>IF(AND('Mapa de Riesgos'!$Y$17="Baja",'Mapa de Riesgos'!$AA$17="Menor"),CONCATENATE("R1C",'Mapa de Riesgos'!$O$17),"")</f>
        <v/>
      </c>
      <c r="U36" s="66" t="str">
        <f>IF(AND('Mapa de Riesgos'!$Y$18="Baja",'Mapa de Riesgos'!$AA$18="Menor"),CONCATENATE("R1C",'Mapa de Riesgos'!$O$18),"")</f>
        <v/>
      </c>
      <c r="V36" s="64" t="str">
        <f>IF(AND('Mapa de Riesgos'!$Y$12="Baja",'Mapa de Riesgos'!$AA$12="Moderado"),CONCATENATE("R1C",'Mapa de Riesgos'!$O$12),"")</f>
        <v/>
      </c>
      <c r="W36" s="65" t="str">
        <f>IF(AND('Mapa de Riesgos'!$Y$14="Baja",'Mapa de Riesgos'!$AA$14="Moderado"),CONCATENATE("R1C",'Mapa de Riesgos'!$O$14),"")</f>
        <v/>
      </c>
      <c r="X36" s="65" t="str">
        <f>IF(AND('Mapa de Riesgos'!$Y$15="Baja",'Mapa de Riesgos'!$AA$15="Moderado"),CONCATENATE("R1C",'Mapa de Riesgos'!$O$15),"")</f>
        <v/>
      </c>
      <c r="Y36" s="65" t="str">
        <f>IF(AND('Mapa de Riesgos'!$Y$16="Baja",'Mapa de Riesgos'!$AA$16="Moderado"),CONCATENATE("R1C",'Mapa de Riesgos'!$O$16),"")</f>
        <v/>
      </c>
      <c r="Z36" s="65" t="str">
        <f>IF(AND('Mapa de Riesgos'!$Y$17="Baja",'Mapa de Riesgos'!$AA$17="Moderado"),CONCATENATE("R1C",'Mapa de Riesgos'!$O$17),"")</f>
        <v/>
      </c>
      <c r="AA36" s="66" t="str">
        <f>IF(AND('Mapa de Riesgos'!$Y$18="Baja",'Mapa de Riesgos'!$AA$18="Moderado"),CONCATENATE("R1C",'Mapa de Riesgos'!$O$18),"")</f>
        <v/>
      </c>
      <c r="AB36" s="46" t="str">
        <f>IF(AND('Mapa de Riesgos'!$Y$12="Baja",'Mapa de Riesgos'!$AA$12="Mayor"),CONCATENATE("R1C",'Mapa de Riesgos'!$O$12),"")</f>
        <v/>
      </c>
      <c r="AC36" s="47" t="str">
        <f>IF(AND('Mapa de Riesgos'!$Y$14="Baja",'Mapa de Riesgos'!$AA$14="Mayor"),CONCATENATE("R1C",'Mapa de Riesgos'!$O$14),"")</f>
        <v/>
      </c>
      <c r="AD36" s="47" t="str">
        <f>IF(AND('Mapa de Riesgos'!$Y$15="Baja",'Mapa de Riesgos'!$AA$15="Mayor"),CONCATENATE("R1C",'Mapa de Riesgos'!$O$15),"")</f>
        <v/>
      </c>
      <c r="AE36" s="47" t="str">
        <f>IF(AND('Mapa de Riesgos'!$Y$16="Baja",'Mapa de Riesgos'!$AA$16="Mayor"),CONCATENATE("R1C",'Mapa de Riesgos'!$O$16),"")</f>
        <v/>
      </c>
      <c r="AF36" s="47" t="str">
        <f>IF(AND('Mapa de Riesgos'!$Y$17="Baja",'Mapa de Riesgos'!$AA$17="Mayor"),CONCATENATE("R1C",'Mapa de Riesgos'!$O$17),"")</f>
        <v/>
      </c>
      <c r="AG36" s="48" t="str">
        <f>IF(AND('Mapa de Riesgos'!$Y$18="Baja",'Mapa de Riesgos'!$AA$18="Mayor"),CONCATENATE("R1C",'Mapa de Riesgos'!$O$18),"")</f>
        <v/>
      </c>
      <c r="AH36" s="49" t="str">
        <f>IF(AND('Mapa de Riesgos'!$Y$12="Baja",'Mapa de Riesgos'!$AA$12="Catastrófico"),CONCATENATE("R1C",'Mapa de Riesgos'!$O$12),"")</f>
        <v>R1C1</v>
      </c>
      <c r="AI36" s="50" t="str">
        <f>IF(AND('Mapa de Riesgos'!$Y$14="Baja",'Mapa de Riesgos'!$AA$14="Catastrófico"),CONCATENATE("R1C",'Mapa de Riesgos'!$O$14),"")</f>
        <v/>
      </c>
      <c r="AJ36" s="50" t="str">
        <f>IF(AND('Mapa de Riesgos'!$Y$15="Baja",'Mapa de Riesgos'!$AA$15="Catastrófico"),CONCATENATE("R1C",'Mapa de Riesgos'!$O$15),"")</f>
        <v/>
      </c>
      <c r="AK36" s="50" t="str">
        <f>IF(AND('Mapa de Riesgos'!$Y$16="Baja",'Mapa de Riesgos'!$AA$16="Catastrófico"),CONCATENATE("R1C",'Mapa de Riesgos'!$O$16),"")</f>
        <v/>
      </c>
      <c r="AL36" s="50" t="str">
        <f>IF(AND('Mapa de Riesgos'!$Y$17="Baja",'Mapa de Riesgos'!$AA$17="Catastrófico"),CONCATENATE("R1C",'Mapa de Riesgos'!$O$17),"")</f>
        <v/>
      </c>
      <c r="AM36" s="51" t="str">
        <f>IF(AND('Mapa de Riesgos'!$Y$18="Baja",'Mapa de Riesgos'!$AA$18="Catastrófico"),CONCATENATE("R1C",'Mapa de Riesgos'!$O$18),"")</f>
        <v/>
      </c>
      <c r="AN36" s="83"/>
      <c r="AO36" s="567" t="s">
        <v>250</v>
      </c>
      <c r="AP36" s="568"/>
      <c r="AQ36" s="568"/>
      <c r="AR36" s="568"/>
      <c r="AS36" s="568"/>
      <c r="AT36" s="56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c r="A37" s="83"/>
      <c r="B37" s="451"/>
      <c r="C37" s="451"/>
      <c r="D37" s="452"/>
      <c r="E37" s="548"/>
      <c r="F37" s="549"/>
      <c r="G37" s="549"/>
      <c r="H37" s="549"/>
      <c r="I37" s="549"/>
      <c r="J37" s="76" t="str">
        <f>IF(AND('Mapa de Riesgos'!$Y$19="Baja",'Mapa de Riesgos'!$AA$19="Leve"),CONCATENATE("R2C",'Mapa de Riesgos'!$O$19),"")</f>
        <v/>
      </c>
      <c r="K37" s="77" t="str">
        <f>IF(AND('Mapa de Riesgos'!$Y$20="Baja",'Mapa de Riesgos'!$AA$20="Leve"),CONCATENATE("R2C",'Mapa de Riesgos'!$O$20),"")</f>
        <v/>
      </c>
      <c r="L37" s="77" t="str">
        <f>IF(AND('Mapa de Riesgos'!$Y$21="Baja",'Mapa de Riesgos'!$AA$21="Leve"),CONCATENATE("R2C",'Mapa de Riesgos'!$O$21),"")</f>
        <v/>
      </c>
      <c r="M37" s="77" t="str">
        <f>IF(AND('Mapa de Riesgos'!$Y$22="Baja",'Mapa de Riesgos'!$AA$22="Leve"),CONCATENATE("R2C",'Mapa de Riesgos'!$O$22),"")</f>
        <v/>
      </c>
      <c r="N37" s="77" t="str">
        <f>IF(AND('Mapa de Riesgos'!$Y$23="Baja",'Mapa de Riesgos'!$AA$23="Leve"),CONCATENATE("R2C",'Mapa de Riesgos'!$O$23),"")</f>
        <v/>
      </c>
      <c r="O37" s="78" t="str">
        <f>IF(AND('Mapa de Riesgos'!$Y$24="Baja",'Mapa de Riesgos'!$AA$24="Leve"),CONCATENATE("R2C",'Mapa de Riesgos'!$O$24),"")</f>
        <v/>
      </c>
      <c r="P37" s="67" t="str">
        <f>IF(AND('Mapa de Riesgos'!$Y$19="Baja",'Mapa de Riesgos'!$AA$19="Menor"),CONCATENATE("R2C",'Mapa de Riesgos'!$O$19),"")</f>
        <v/>
      </c>
      <c r="Q37" s="68" t="str">
        <f>IF(AND('Mapa de Riesgos'!$Y$20="Baja",'Mapa de Riesgos'!$AA$20="Menor"),CONCATENATE("R2C",'Mapa de Riesgos'!$O$20),"")</f>
        <v/>
      </c>
      <c r="R37" s="68" t="str">
        <f>IF(AND('Mapa de Riesgos'!$Y$21="Baja",'Mapa de Riesgos'!$AA$21="Menor"),CONCATENATE("R2C",'Mapa de Riesgos'!$O$21),"")</f>
        <v/>
      </c>
      <c r="S37" s="68" t="str">
        <f>IF(AND('Mapa de Riesgos'!$Y$22="Baja",'Mapa de Riesgos'!$AA$22="Menor"),CONCATENATE("R2C",'Mapa de Riesgos'!$O$22),"")</f>
        <v/>
      </c>
      <c r="T37" s="68" t="str">
        <f>IF(AND('Mapa de Riesgos'!$Y$23="Baja",'Mapa de Riesgos'!$AA$23="Menor"),CONCATENATE("R2C",'Mapa de Riesgos'!$O$23),"")</f>
        <v/>
      </c>
      <c r="U37" s="69" t="str">
        <f>IF(AND('Mapa de Riesgos'!$Y$24="Baja",'Mapa de Riesgos'!$AA$24="Menor"),CONCATENATE("R2C",'Mapa de Riesgos'!$O$24),"")</f>
        <v/>
      </c>
      <c r="V37" s="67" t="str">
        <f>IF(AND('Mapa de Riesgos'!$Y$19="Baja",'Mapa de Riesgos'!$AA$19="Moderado"),CONCATENATE("R2C",'Mapa de Riesgos'!$O$19),"")</f>
        <v>R2C1</v>
      </c>
      <c r="W37" s="68" t="str">
        <f>IF(AND('Mapa de Riesgos'!$Y$20="Baja",'Mapa de Riesgos'!$AA$20="Moderado"),CONCATENATE("R2C",'Mapa de Riesgos'!$O$20),"")</f>
        <v>R2C2</v>
      </c>
      <c r="X37" s="68" t="str">
        <f>IF(AND('Mapa de Riesgos'!$Y$21="Baja",'Mapa de Riesgos'!$AA$21="Moderado"),CONCATENATE("R2C",'Mapa de Riesgos'!$O$21),"")</f>
        <v/>
      </c>
      <c r="Y37" s="68" t="str">
        <f>IF(AND('Mapa de Riesgos'!$Y$22="Baja",'Mapa de Riesgos'!$AA$22="Moderado"),CONCATENATE("R2C",'Mapa de Riesgos'!$O$22),"")</f>
        <v/>
      </c>
      <c r="Z37" s="68" t="str">
        <f>IF(AND('Mapa de Riesgos'!$Y$23="Baja",'Mapa de Riesgos'!$AA$23="Moderado"),CONCATENATE("R2C",'Mapa de Riesgos'!$O$23),"")</f>
        <v/>
      </c>
      <c r="AA37" s="69" t="str">
        <f>IF(AND('Mapa de Riesgos'!$Y$24="Baja",'Mapa de Riesgos'!$AA$24="Moderado"),CONCATENATE("R2C",'Mapa de Riesgos'!$O$24),"")</f>
        <v/>
      </c>
      <c r="AB37" s="52" t="str">
        <f>IF(AND('Mapa de Riesgos'!$Y$19="Baja",'Mapa de Riesgos'!$AA$19="Mayor"),CONCATENATE("R2C",'Mapa de Riesgos'!$O$19),"")</f>
        <v/>
      </c>
      <c r="AC37" s="53" t="str">
        <f>IF(AND('Mapa de Riesgos'!$Y$20="Baja",'Mapa de Riesgos'!$AA$20="Mayor"),CONCATENATE("R2C",'Mapa de Riesgos'!$O$20),"")</f>
        <v/>
      </c>
      <c r="AD37" s="53" t="str">
        <f>IF(AND('Mapa de Riesgos'!$Y$21="Baja",'Mapa de Riesgos'!$AA$21="Mayor"),CONCATENATE("R2C",'Mapa de Riesgos'!$O$21),"")</f>
        <v/>
      </c>
      <c r="AE37" s="53" t="str">
        <f>IF(AND('Mapa de Riesgos'!$Y$22="Baja",'Mapa de Riesgos'!$AA$22="Mayor"),CONCATENATE("R2C",'Mapa de Riesgos'!$O$22),"")</f>
        <v/>
      </c>
      <c r="AF37" s="53" t="str">
        <f>IF(AND('Mapa de Riesgos'!$Y$23="Baja",'Mapa de Riesgos'!$AA$23="Mayor"),CONCATENATE("R2C",'Mapa de Riesgos'!$O$23),"")</f>
        <v/>
      </c>
      <c r="AG37" s="54" t="str">
        <f>IF(AND('Mapa de Riesgos'!$Y$24="Baja",'Mapa de Riesgos'!$AA$24="Mayor"),CONCATENATE("R2C",'Mapa de Riesgos'!$O$24),"")</f>
        <v/>
      </c>
      <c r="AH37" s="55" t="str">
        <f>IF(AND('Mapa de Riesgos'!$Y$19="Baja",'Mapa de Riesgos'!$AA$19="Catastrófico"),CONCATENATE("R2C",'Mapa de Riesgos'!$O$19),"")</f>
        <v/>
      </c>
      <c r="AI37" s="56" t="str">
        <f>IF(AND('Mapa de Riesgos'!$Y$20="Baja",'Mapa de Riesgos'!$AA$20="Catastrófico"),CONCATENATE("R2C",'Mapa de Riesgos'!$O$20),"")</f>
        <v/>
      </c>
      <c r="AJ37" s="56" t="str">
        <f>IF(AND('Mapa de Riesgos'!$Y$21="Baja",'Mapa de Riesgos'!$AA$21="Catastrófico"),CONCATENATE("R2C",'Mapa de Riesgos'!$O$21),"")</f>
        <v/>
      </c>
      <c r="AK37" s="56" t="str">
        <f>IF(AND('Mapa de Riesgos'!$Y$22="Baja",'Mapa de Riesgos'!$AA$22="Catastrófico"),CONCATENATE("R2C",'Mapa de Riesgos'!$O$22),"")</f>
        <v/>
      </c>
      <c r="AL37" s="56" t="str">
        <f>IF(AND('Mapa de Riesgos'!$Y$23="Baja",'Mapa de Riesgos'!$AA$23="Catastrófico"),CONCATENATE("R2C",'Mapa de Riesgos'!$O$23),"")</f>
        <v/>
      </c>
      <c r="AM37" s="57" t="str">
        <f>IF(AND('Mapa de Riesgos'!$Y$24="Baja",'Mapa de Riesgos'!$AA$24="Catastrófico"),CONCATENATE("R2C",'Mapa de Riesgos'!$O$24),"")</f>
        <v/>
      </c>
      <c r="AN37" s="83"/>
      <c r="AO37" s="570"/>
      <c r="AP37" s="571"/>
      <c r="AQ37" s="571"/>
      <c r="AR37" s="571"/>
      <c r="AS37" s="571"/>
      <c r="AT37" s="57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c r="A38" s="83"/>
      <c r="B38" s="451"/>
      <c r="C38" s="451"/>
      <c r="D38" s="452"/>
      <c r="E38" s="550"/>
      <c r="F38" s="549"/>
      <c r="G38" s="549"/>
      <c r="H38" s="549"/>
      <c r="I38" s="549"/>
      <c r="J38" s="76" t="str">
        <f>IF(AND('Mapa de Riesgos'!$Y$25="Baja",'Mapa de Riesgos'!$AA$25="Leve"),CONCATENATE("R3C",'Mapa de Riesgos'!$O$25),"")</f>
        <v/>
      </c>
      <c r="K38" s="77" t="str">
        <f>IF(AND('Mapa de Riesgos'!$Y$26="Baja",'Mapa de Riesgos'!$AA$26="Leve"),CONCATENATE("R3C",'Mapa de Riesgos'!$O$26),"")</f>
        <v/>
      </c>
      <c r="L38" s="77" t="str">
        <f>IF(AND('Mapa de Riesgos'!$Y$27="Baja",'Mapa de Riesgos'!$AA$27="Leve"),CONCATENATE("R3C",'Mapa de Riesgos'!$O$27),"")</f>
        <v/>
      </c>
      <c r="M38" s="77" t="str">
        <f>IF(AND('Mapa de Riesgos'!$Y$28="Baja",'Mapa de Riesgos'!$AA$28="Leve"),CONCATENATE("R3C",'Mapa de Riesgos'!$O$28),"")</f>
        <v/>
      </c>
      <c r="N38" s="77" t="str">
        <f>IF(AND('Mapa de Riesgos'!$Y$29="Baja",'Mapa de Riesgos'!$AA$29="Leve"),CONCATENATE("R3C",'Mapa de Riesgos'!$O$29),"")</f>
        <v/>
      </c>
      <c r="O38" s="78" t="str">
        <f>IF(AND('Mapa de Riesgos'!$Y$30="Baja",'Mapa de Riesgos'!$AA$30="Leve"),CONCATENATE("R3C",'Mapa de Riesgos'!$O$30),"")</f>
        <v/>
      </c>
      <c r="P38" s="67" t="str">
        <f>IF(AND('Mapa de Riesgos'!$Y$25="Baja",'Mapa de Riesgos'!$AA$25="Menor"),CONCATENATE("R3C",'Mapa de Riesgos'!$O$25),"")</f>
        <v>R3C1</v>
      </c>
      <c r="Q38" s="68" t="str">
        <f>IF(AND('Mapa de Riesgos'!$Y$26="Baja",'Mapa de Riesgos'!$AA$26="Menor"),CONCATENATE("R3C",'Mapa de Riesgos'!$O$26),"")</f>
        <v>R3C2</v>
      </c>
      <c r="R38" s="68" t="str">
        <f>IF(AND('Mapa de Riesgos'!$Y$27="Baja",'Mapa de Riesgos'!$AA$27="Menor"),CONCATENATE("R3C",'Mapa de Riesgos'!$O$27),"")</f>
        <v/>
      </c>
      <c r="S38" s="68" t="str">
        <f>IF(AND('Mapa de Riesgos'!$Y$28="Baja",'Mapa de Riesgos'!$AA$28="Menor"),CONCATENATE("R3C",'Mapa de Riesgos'!$O$28),"")</f>
        <v/>
      </c>
      <c r="T38" s="68" t="str">
        <f>IF(AND('Mapa de Riesgos'!$Y$29="Baja",'Mapa de Riesgos'!$AA$29="Menor"),CONCATENATE("R3C",'Mapa de Riesgos'!$O$29),"")</f>
        <v/>
      </c>
      <c r="U38" s="69" t="str">
        <f>IF(AND('Mapa de Riesgos'!$Y$30="Baja",'Mapa de Riesgos'!$AA$30="Menor"),CONCATENATE("R3C",'Mapa de Riesgos'!$O$30),"")</f>
        <v/>
      </c>
      <c r="V38" s="67" t="str">
        <f>IF(AND('Mapa de Riesgos'!$Y$25="Baja",'Mapa de Riesgos'!$AA$25="Moderado"),CONCATENATE("R3C",'Mapa de Riesgos'!$O$25),"")</f>
        <v/>
      </c>
      <c r="W38" s="68" t="str">
        <f>IF(AND('Mapa de Riesgos'!$Y$26="Baja",'Mapa de Riesgos'!$AA$26="Moderado"),CONCATENATE("R3C",'Mapa de Riesgos'!$O$26),"")</f>
        <v/>
      </c>
      <c r="X38" s="68" t="str">
        <f>IF(AND('Mapa de Riesgos'!$Y$27="Baja",'Mapa de Riesgos'!$AA$27="Moderado"),CONCATENATE("R3C",'Mapa de Riesgos'!$O$27),"")</f>
        <v/>
      </c>
      <c r="Y38" s="68" t="str">
        <f>IF(AND('Mapa de Riesgos'!$Y$28="Baja",'Mapa de Riesgos'!$AA$28="Moderado"),CONCATENATE("R3C",'Mapa de Riesgos'!$O$28),"")</f>
        <v/>
      </c>
      <c r="Z38" s="68" t="str">
        <f>IF(AND('Mapa de Riesgos'!$Y$29="Baja",'Mapa de Riesgos'!$AA$29="Moderado"),CONCATENATE("R3C",'Mapa de Riesgos'!$O$29),"")</f>
        <v/>
      </c>
      <c r="AA38" s="69" t="str">
        <f>IF(AND('Mapa de Riesgos'!$Y$30="Baja",'Mapa de Riesgos'!$AA$30="Moderado"),CONCATENATE("R3C",'Mapa de Riesgos'!$O$30),"")</f>
        <v/>
      </c>
      <c r="AB38" s="52" t="str">
        <f>IF(AND('Mapa de Riesgos'!$Y$25="Baja",'Mapa de Riesgos'!$AA$25="Mayor"),CONCATENATE("R3C",'Mapa de Riesgos'!$O$25),"")</f>
        <v/>
      </c>
      <c r="AC38" s="53" t="str">
        <f>IF(AND('Mapa de Riesgos'!$Y$26="Baja",'Mapa de Riesgos'!$AA$26="Mayor"),CONCATENATE("R3C",'Mapa de Riesgos'!$O$26),"")</f>
        <v/>
      </c>
      <c r="AD38" s="53" t="str">
        <f>IF(AND('Mapa de Riesgos'!$Y$27="Baja",'Mapa de Riesgos'!$AA$27="Mayor"),CONCATENATE("R3C",'Mapa de Riesgos'!$O$27),"")</f>
        <v/>
      </c>
      <c r="AE38" s="53" t="str">
        <f>IF(AND('Mapa de Riesgos'!$Y$28="Baja",'Mapa de Riesgos'!$AA$28="Mayor"),CONCATENATE("R3C",'Mapa de Riesgos'!$O$28),"")</f>
        <v/>
      </c>
      <c r="AF38" s="53" t="str">
        <f>IF(AND('Mapa de Riesgos'!$Y$29="Baja",'Mapa de Riesgos'!$AA$29="Mayor"),CONCATENATE("R3C",'Mapa de Riesgos'!$O$29),"")</f>
        <v/>
      </c>
      <c r="AG38" s="54" t="str">
        <f>IF(AND('Mapa de Riesgos'!$Y$30="Baja",'Mapa de Riesgos'!$AA$30="Mayor"),CONCATENATE("R3C",'Mapa de Riesgos'!$O$30),"")</f>
        <v/>
      </c>
      <c r="AH38" s="55" t="str">
        <f>IF(AND('Mapa de Riesgos'!$Y$25="Baja",'Mapa de Riesgos'!$AA$25="Catastrófico"),CONCATENATE("R3C",'Mapa de Riesgos'!$O$25),"")</f>
        <v/>
      </c>
      <c r="AI38" s="56" t="str">
        <f>IF(AND('Mapa de Riesgos'!$Y$26="Baja",'Mapa de Riesgos'!$AA$26="Catastrófico"),CONCATENATE("R3C",'Mapa de Riesgos'!$O$26),"")</f>
        <v/>
      </c>
      <c r="AJ38" s="56" t="str">
        <f>IF(AND('Mapa de Riesgos'!$Y$27="Baja",'Mapa de Riesgos'!$AA$27="Catastrófico"),CONCATENATE("R3C",'Mapa de Riesgos'!$O$27),"")</f>
        <v/>
      </c>
      <c r="AK38" s="56" t="str">
        <f>IF(AND('Mapa de Riesgos'!$Y$28="Baja",'Mapa de Riesgos'!$AA$28="Catastrófico"),CONCATENATE("R3C",'Mapa de Riesgos'!$O$28),"")</f>
        <v/>
      </c>
      <c r="AL38" s="56" t="str">
        <f>IF(AND('Mapa de Riesgos'!$Y$29="Baja",'Mapa de Riesgos'!$AA$29="Catastrófico"),CONCATENATE("R3C",'Mapa de Riesgos'!$O$29),"")</f>
        <v/>
      </c>
      <c r="AM38" s="57" t="str">
        <f>IF(AND('Mapa de Riesgos'!$Y$30="Baja",'Mapa de Riesgos'!$AA$30="Catastrófico"),CONCATENATE("R3C",'Mapa de Riesgos'!$O$30),"")</f>
        <v/>
      </c>
      <c r="AN38" s="83"/>
      <c r="AO38" s="570"/>
      <c r="AP38" s="571"/>
      <c r="AQ38" s="571"/>
      <c r="AR38" s="571"/>
      <c r="AS38" s="571"/>
      <c r="AT38" s="572"/>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c r="A39" s="83"/>
      <c r="B39" s="451"/>
      <c r="C39" s="451"/>
      <c r="D39" s="452"/>
      <c r="E39" s="550"/>
      <c r="F39" s="549"/>
      <c r="G39" s="549"/>
      <c r="H39" s="549"/>
      <c r="I39" s="549"/>
      <c r="J39" s="76" t="str">
        <f>IF(AND('Mapa de Riesgos'!$Y$31="Baja",'Mapa de Riesgos'!$AA$31="Leve"),CONCATENATE("R4C",'Mapa de Riesgos'!$O$31),"")</f>
        <v/>
      </c>
      <c r="K39" s="77" t="str">
        <f>IF(AND('Mapa de Riesgos'!$Y$32="Baja",'Mapa de Riesgos'!$AA$32="Leve"),CONCATENATE("R4C",'Mapa de Riesgos'!$O$32),"")</f>
        <v/>
      </c>
      <c r="L39" s="77" t="str">
        <f>IF(AND('Mapa de Riesgos'!$Y$33="Baja",'Mapa de Riesgos'!$AA$33="Leve"),CONCATENATE("R4C",'Mapa de Riesgos'!$O$33),"")</f>
        <v/>
      </c>
      <c r="M39" s="77" t="str">
        <f>IF(AND('Mapa de Riesgos'!$Y$34="Baja",'Mapa de Riesgos'!$AA$34="Leve"),CONCATENATE("R4C",'Mapa de Riesgos'!$O$34),"")</f>
        <v/>
      </c>
      <c r="N39" s="77" t="str">
        <f>IF(AND('Mapa de Riesgos'!$Y$35="Baja",'Mapa de Riesgos'!$AA$35="Leve"),CONCATENATE("R4C",'Mapa de Riesgos'!$O$35),"")</f>
        <v/>
      </c>
      <c r="O39" s="78" t="str">
        <f>IF(AND('Mapa de Riesgos'!$Y$36="Baja",'Mapa de Riesgos'!$AA$36="Leve"),CONCATENATE("R4C",'Mapa de Riesgos'!$O$36),"")</f>
        <v/>
      </c>
      <c r="P39" s="67" t="str">
        <f>IF(AND('Mapa de Riesgos'!$Y$31="Baja",'Mapa de Riesgos'!$AA$31="Menor"),CONCATENATE("R4C",'Mapa de Riesgos'!$O$31),"")</f>
        <v/>
      </c>
      <c r="Q39" s="68" t="str">
        <f>IF(AND('Mapa de Riesgos'!$Y$32="Baja",'Mapa de Riesgos'!$AA$32="Menor"),CONCATENATE("R4C",'Mapa de Riesgos'!$O$32),"")</f>
        <v/>
      </c>
      <c r="R39" s="68" t="str">
        <f>IF(AND('Mapa de Riesgos'!$Y$33="Baja",'Mapa de Riesgos'!$AA$33="Menor"),CONCATENATE("R4C",'Mapa de Riesgos'!$O$33),"")</f>
        <v/>
      </c>
      <c r="S39" s="68" t="str">
        <f>IF(AND('Mapa de Riesgos'!$Y$34="Baja",'Mapa de Riesgos'!$AA$34="Menor"),CONCATENATE("R4C",'Mapa de Riesgos'!$O$34),"")</f>
        <v/>
      </c>
      <c r="T39" s="68" t="str">
        <f>IF(AND('Mapa de Riesgos'!$Y$35="Baja",'Mapa de Riesgos'!$AA$35="Menor"),CONCATENATE("R4C",'Mapa de Riesgos'!$O$35),"")</f>
        <v/>
      </c>
      <c r="U39" s="69" t="str">
        <f>IF(AND('Mapa de Riesgos'!$Y$36="Baja",'Mapa de Riesgos'!$AA$36="Menor"),CONCATENATE("R4C",'Mapa de Riesgos'!$O$36),"")</f>
        <v/>
      </c>
      <c r="V39" s="67" t="str">
        <f>IF(AND('Mapa de Riesgos'!$Y$31="Baja",'Mapa de Riesgos'!$AA$31="Moderado"),CONCATENATE("R4C",'Mapa de Riesgos'!$O$31),"")</f>
        <v>R4C1</v>
      </c>
      <c r="W39" s="68" t="str">
        <f>IF(AND('Mapa de Riesgos'!$Y$32="Baja",'Mapa de Riesgos'!$AA$32="Moderado"),CONCATENATE("R4C",'Mapa de Riesgos'!$O$32),"")</f>
        <v/>
      </c>
      <c r="X39" s="68" t="str">
        <f>IF(AND('Mapa de Riesgos'!$Y$33="Baja",'Mapa de Riesgos'!$AA$33="Moderado"),CONCATENATE("R4C",'Mapa de Riesgos'!$O$33),"")</f>
        <v/>
      </c>
      <c r="Y39" s="68" t="str">
        <f>IF(AND('Mapa de Riesgos'!$Y$34="Baja",'Mapa de Riesgos'!$AA$34="Moderado"),CONCATENATE("R4C",'Mapa de Riesgos'!$O$34),"")</f>
        <v/>
      </c>
      <c r="Z39" s="68" t="str">
        <f>IF(AND('Mapa de Riesgos'!$Y$35="Baja",'Mapa de Riesgos'!$AA$35="Moderado"),CONCATENATE("R4C",'Mapa de Riesgos'!$O$35),"")</f>
        <v/>
      </c>
      <c r="AA39" s="69" t="str">
        <f>IF(AND('Mapa de Riesgos'!$Y$36="Baja",'Mapa de Riesgos'!$AA$36="Moderado"),CONCATENATE("R4C",'Mapa de Riesgos'!$O$36),"")</f>
        <v/>
      </c>
      <c r="AB39" s="52" t="str">
        <f>IF(AND('Mapa de Riesgos'!$Y$31="Baja",'Mapa de Riesgos'!$AA$31="Mayor"),CONCATENATE("R4C",'Mapa de Riesgos'!$O$31),"")</f>
        <v/>
      </c>
      <c r="AC39" s="53" t="str">
        <f>IF(AND('Mapa de Riesgos'!$Y$32="Baja",'Mapa de Riesgos'!$AA$32="Mayor"),CONCATENATE("R4C",'Mapa de Riesgos'!$O$32),"")</f>
        <v/>
      </c>
      <c r="AD39" s="53" t="str">
        <f>IF(AND('Mapa de Riesgos'!$Y$33="Baja",'Mapa de Riesgos'!$AA$33="Mayor"),CONCATENATE("R4C",'Mapa de Riesgos'!$O$33),"")</f>
        <v/>
      </c>
      <c r="AE39" s="53" t="str">
        <f>IF(AND('Mapa de Riesgos'!$Y$34="Baja",'Mapa de Riesgos'!$AA$34="Mayor"),CONCATENATE("R4C",'Mapa de Riesgos'!$O$34),"")</f>
        <v/>
      </c>
      <c r="AF39" s="53" t="str">
        <f>IF(AND('Mapa de Riesgos'!$Y$35="Baja",'Mapa de Riesgos'!$AA$35="Mayor"),CONCATENATE("R4C",'Mapa de Riesgos'!$O$35),"")</f>
        <v/>
      </c>
      <c r="AG39" s="54" t="str">
        <f>IF(AND('Mapa de Riesgos'!$Y$36="Baja",'Mapa de Riesgos'!$AA$36="Mayor"),CONCATENATE("R4C",'Mapa de Riesgos'!$O$36),"")</f>
        <v/>
      </c>
      <c r="AH39" s="55" t="str">
        <f>IF(AND('Mapa de Riesgos'!$Y$31="Baja",'Mapa de Riesgos'!$AA$31="Catastrófico"),CONCATENATE("R4C",'Mapa de Riesgos'!$O$31),"")</f>
        <v/>
      </c>
      <c r="AI39" s="56" t="str">
        <f>IF(AND('Mapa de Riesgos'!$Y$32="Baja",'Mapa de Riesgos'!$AA$32="Catastrófico"),CONCATENATE("R4C",'Mapa de Riesgos'!$O$32),"")</f>
        <v/>
      </c>
      <c r="AJ39" s="56" t="str">
        <f>IF(AND('Mapa de Riesgos'!$Y$33="Baja",'Mapa de Riesgos'!$AA$33="Catastrófico"),CONCATENATE("R4C",'Mapa de Riesgos'!$O$33),"")</f>
        <v/>
      </c>
      <c r="AK39" s="56" t="str">
        <f>IF(AND('Mapa de Riesgos'!$Y$34="Baja",'Mapa de Riesgos'!$AA$34="Catastrófico"),CONCATENATE("R4C",'Mapa de Riesgos'!$O$34),"")</f>
        <v/>
      </c>
      <c r="AL39" s="56" t="str">
        <f>IF(AND('Mapa de Riesgos'!$Y$35="Baja",'Mapa de Riesgos'!$AA$35="Catastrófico"),CONCATENATE("R4C",'Mapa de Riesgos'!$O$35),"")</f>
        <v/>
      </c>
      <c r="AM39" s="57" t="str">
        <f>IF(AND('Mapa de Riesgos'!$Y$36="Baja",'Mapa de Riesgos'!$AA$36="Catastrófico"),CONCATENATE("R4C",'Mapa de Riesgos'!$O$36),"")</f>
        <v/>
      </c>
      <c r="AN39" s="83"/>
      <c r="AO39" s="570"/>
      <c r="AP39" s="571"/>
      <c r="AQ39" s="571"/>
      <c r="AR39" s="571"/>
      <c r="AS39" s="571"/>
      <c r="AT39" s="572"/>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c r="A40" s="83"/>
      <c r="B40" s="451"/>
      <c r="C40" s="451"/>
      <c r="D40" s="452"/>
      <c r="E40" s="550"/>
      <c r="F40" s="549"/>
      <c r="G40" s="549"/>
      <c r="H40" s="549"/>
      <c r="I40" s="549"/>
      <c r="J40" s="76" t="str">
        <f>IF(AND('Mapa de Riesgos'!$Y$37="Baja",'Mapa de Riesgos'!$AA$37="Leve"),CONCATENATE("R5C",'Mapa de Riesgos'!$O$37),"")</f>
        <v/>
      </c>
      <c r="K40" s="77" t="str">
        <f>IF(AND('Mapa de Riesgos'!$Y$38="Baja",'Mapa de Riesgos'!$AA$38="Leve"),CONCATENATE("R5C",'Mapa de Riesgos'!$O$38),"")</f>
        <v/>
      </c>
      <c r="L40" s="77" t="str">
        <f>IF(AND('Mapa de Riesgos'!$Y$39="Baja",'Mapa de Riesgos'!$AA$39="Leve"),CONCATENATE("R5C",'Mapa de Riesgos'!$O$39),"")</f>
        <v/>
      </c>
      <c r="M40" s="77" t="str">
        <f>IF(AND('Mapa de Riesgos'!$Y$40="Baja",'Mapa de Riesgos'!$AA$40="Leve"),CONCATENATE("R5C",'Mapa de Riesgos'!$O$40),"")</f>
        <v/>
      </c>
      <c r="N40" s="77" t="str">
        <f>IF(AND('Mapa de Riesgos'!$Y$41="Baja",'Mapa de Riesgos'!$AA$41="Leve"),CONCATENATE("R5C",'Mapa de Riesgos'!$O$41),"")</f>
        <v/>
      </c>
      <c r="O40" s="78" t="str">
        <f>IF(AND('Mapa de Riesgos'!$Y$42="Baja",'Mapa de Riesgos'!$AA$42="Leve"),CONCATENATE("R5C",'Mapa de Riesgos'!$O$42),"")</f>
        <v/>
      </c>
      <c r="P40" s="67" t="str">
        <f>IF(AND('Mapa de Riesgos'!$Y$37="Baja",'Mapa de Riesgos'!$AA$37="Menor"),CONCATENATE("R5C",'Mapa de Riesgos'!$O$37),"")</f>
        <v/>
      </c>
      <c r="Q40" s="68" t="str">
        <f>IF(AND('Mapa de Riesgos'!$Y$38="Baja",'Mapa de Riesgos'!$AA$38="Menor"),CONCATENATE("R5C",'Mapa de Riesgos'!$O$38),"")</f>
        <v/>
      </c>
      <c r="R40" s="68" t="str">
        <f>IF(AND('Mapa de Riesgos'!$Y$39="Baja",'Mapa de Riesgos'!$AA$39="Menor"),CONCATENATE("R5C",'Mapa de Riesgos'!$O$39),"")</f>
        <v/>
      </c>
      <c r="S40" s="68" t="str">
        <f>IF(AND('Mapa de Riesgos'!$Y$40="Baja",'Mapa de Riesgos'!$AA$40="Menor"),CONCATENATE("R5C",'Mapa de Riesgos'!$O$40),"")</f>
        <v/>
      </c>
      <c r="T40" s="68" t="str">
        <f>IF(AND('Mapa de Riesgos'!$Y$41="Baja",'Mapa de Riesgos'!$AA$41="Menor"),CONCATENATE("R5C",'Mapa de Riesgos'!$O$41),"")</f>
        <v/>
      </c>
      <c r="U40" s="69" t="str">
        <f>IF(AND('Mapa de Riesgos'!$Y$42="Baja",'Mapa de Riesgos'!$AA$42="Menor"),CONCATENATE("R5C",'Mapa de Riesgos'!$O$42),"")</f>
        <v/>
      </c>
      <c r="V40" s="67" t="str">
        <f>IF(AND('Mapa de Riesgos'!$Y$37="Baja",'Mapa de Riesgos'!$AA$37="Moderado"),CONCATENATE("R5C",'Mapa de Riesgos'!$O$37),"")</f>
        <v>R5C1</v>
      </c>
      <c r="W40" s="68" t="str">
        <f>IF(AND('Mapa de Riesgos'!$Y$38="Baja",'Mapa de Riesgos'!$AA$38="Moderado"),CONCATENATE("R5C",'Mapa de Riesgos'!$O$38),"")</f>
        <v>R5C2</v>
      </c>
      <c r="X40" s="68" t="str">
        <f>IF(AND('Mapa de Riesgos'!$Y$39="Baja",'Mapa de Riesgos'!$AA$39="Moderado"),CONCATENATE("R5C",'Mapa de Riesgos'!$O$39),"")</f>
        <v/>
      </c>
      <c r="Y40" s="68" t="str">
        <f>IF(AND('Mapa de Riesgos'!$Y$40="Baja",'Mapa de Riesgos'!$AA$40="Moderado"),CONCATENATE("R5C",'Mapa de Riesgos'!$O$40),"")</f>
        <v/>
      </c>
      <c r="Z40" s="68" t="str">
        <f>IF(AND('Mapa de Riesgos'!$Y$41="Baja",'Mapa de Riesgos'!$AA$41="Moderado"),CONCATENATE("R5C",'Mapa de Riesgos'!$O$41),"")</f>
        <v/>
      </c>
      <c r="AA40" s="69" t="str">
        <f>IF(AND('Mapa de Riesgos'!$Y$42="Baja",'Mapa de Riesgos'!$AA$42="Moderado"),CONCATENATE("R5C",'Mapa de Riesgos'!$O$42),"")</f>
        <v/>
      </c>
      <c r="AB40" s="52" t="str">
        <f>IF(AND('Mapa de Riesgos'!$Y$37="Baja",'Mapa de Riesgos'!$AA$37="Mayor"),CONCATENATE("R5C",'Mapa de Riesgos'!$O$37),"")</f>
        <v/>
      </c>
      <c r="AC40" s="53" t="str">
        <f>IF(AND('Mapa de Riesgos'!$Y$38="Baja",'Mapa de Riesgos'!$AA$38="Mayor"),CONCATENATE("R5C",'Mapa de Riesgos'!$O$38),"")</f>
        <v/>
      </c>
      <c r="AD40" s="53" t="str">
        <f>IF(AND('Mapa de Riesgos'!$Y$39="Baja",'Mapa de Riesgos'!$AA$39="Mayor"),CONCATENATE("R5C",'Mapa de Riesgos'!$O$39),"")</f>
        <v/>
      </c>
      <c r="AE40" s="53" t="str">
        <f>IF(AND('Mapa de Riesgos'!$Y$40="Baja",'Mapa de Riesgos'!$AA$40="Mayor"),CONCATENATE("R5C",'Mapa de Riesgos'!$O$40),"")</f>
        <v/>
      </c>
      <c r="AF40" s="53" t="str">
        <f>IF(AND('Mapa de Riesgos'!$Y$41="Baja",'Mapa de Riesgos'!$AA$41="Mayor"),CONCATENATE("R5C",'Mapa de Riesgos'!$O$41),"")</f>
        <v/>
      </c>
      <c r="AG40" s="54" t="str">
        <f>IF(AND('Mapa de Riesgos'!$Y$42="Baja",'Mapa de Riesgos'!$AA$42="Mayor"),CONCATENATE("R5C",'Mapa de Riesgos'!$O$42),"")</f>
        <v/>
      </c>
      <c r="AH40" s="55" t="str">
        <f>IF(AND('Mapa de Riesgos'!$Y$37="Baja",'Mapa de Riesgos'!$AA$37="Catastrófico"),CONCATENATE("R5C",'Mapa de Riesgos'!$O$37),"")</f>
        <v/>
      </c>
      <c r="AI40" s="56" t="str">
        <f>IF(AND('Mapa de Riesgos'!$Y$38="Baja",'Mapa de Riesgos'!$AA$38="Catastrófico"),CONCATENATE("R5C",'Mapa de Riesgos'!$O$38),"")</f>
        <v/>
      </c>
      <c r="AJ40" s="56" t="str">
        <f>IF(AND('Mapa de Riesgos'!$Y$39="Baja",'Mapa de Riesgos'!$AA$39="Catastrófico"),CONCATENATE("R5C",'Mapa de Riesgos'!$O$39),"")</f>
        <v/>
      </c>
      <c r="AK40" s="56" t="str">
        <f>IF(AND('Mapa de Riesgos'!$Y$40="Baja",'Mapa de Riesgos'!$AA$40="Catastrófico"),CONCATENATE("R5C",'Mapa de Riesgos'!$O$40),"")</f>
        <v/>
      </c>
      <c r="AL40" s="56" t="str">
        <f>IF(AND('Mapa de Riesgos'!$Y$41="Baja",'Mapa de Riesgos'!$AA$41="Catastrófico"),CONCATENATE("R5C",'Mapa de Riesgos'!$O$41),"")</f>
        <v/>
      </c>
      <c r="AM40" s="57" t="str">
        <f>IF(AND('Mapa de Riesgos'!$Y$42="Baja",'Mapa de Riesgos'!$AA$42="Catastrófico"),CONCATENATE("R5C",'Mapa de Riesgos'!$O$42),"")</f>
        <v/>
      </c>
      <c r="AN40" s="83"/>
      <c r="AO40" s="570"/>
      <c r="AP40" s="571"/>
      <c r="AQ40" s="571"/>
      <c r="AR40" s="571"/>
      <c r="AS40" s="571"/>
      <c r="AT40" s="572"/>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c r="A41" s="83"/>
      <c r="B41" s="451"/>
      <c r="C41" s="451"/>
      <c r="D41" s="452"/>
      <c r="E41" s="550"/>
      <c r="F41" s="549"/>
      <c r="G41" s="549"/>
      <c r="H41" s="549"/>
      <c r="I41" s="549"/>
      <c r="J41" s="76" t="str">
        <f>IF(AND('Mapa de Riesgos'!$Y$43="Baja",'Mapa de Riesgos'!$AA$43="Leve"),CONCATENATE("R6C",'Mapa de Riesgos'!$O$43),"")</f>
        <v/>
      </c>
      <c r="K41" s="77" t="str">
        <f>IF(AND('Mapa de Riesgos'!$Y$44="Baja",'Mapa de Riesgos'!$AA$44="Leve"),CONCATENATE("R6C",'Mapa de Riesgos'!$O$44),"")</f>
        <v/>
      </c>
      <c r="L41" s="77" t="str">
        <f>IF(AND('Mapa de Riesgos'!$Y$45="Baja",'Mapa de Riesgos'!$AA$45="Leve"),CONCATENATE("R6C",'Mapa de Riesgos'!$O$45),"")</f>
        <v/>
      </c>
      <c r="M41" s="77" t="str">
        <f>IF(AND('Mapa de Riesgos'!$Y$46="Baja",'Mapa de Riesgos'!$AA$46="Leve"),CONCATENATE("R6C",'Mapa de Riesgos'!$O$46),"")</f>
        <v/>
      </c>
      <c r="N41" s="77" t="str">
        <f>IF(AND('Mapa de Riesgos'!$Y$47="Baja",'Mapa de Riesgos'!$AA$47="Leve"),CONCATENATE("R6C",'Mapa de Riesgos'!$O$47),"")</f>
        <v/>
      </c>
      <c r="O41" s="78" t="str">
        <f>IF(AND('Mapa de Riesgos'!$Y$48="Baja",'Mapa de Riesgos'!$AA$48="Leve"),CONCATENATE("R6C",'Mapa de Riesgos'!$O$48),"")</f>
        <v/>
      </c>
      <c r="P41" s="67" t="str">
        <f>IF(AND('Mapa de Riesgos'!$Y$43="Baja",'Mapa de Riesgos'!$AA$43="Menor"),CONCATENATE("R6C",'Mapa de Riesgos'!$O$43),"")</f>
        <v/>
      </c>
      <c r="Q41" s="68" t="str">
        <f>IF(AND('Mapa de Riesgos'!$Y$44="Baja",'Mapa de Riesgos'!$AA$44="Menor"),CONCATENATE("R6C",'Mapa de Riesgos'!$O$44),"")</f>
        <v/>
      </c>
      <c r="R41" s="68" t="str">
        <f>IF(AND('Mapa de Riesgos'!$Y$45="Baja",'Mapa de Riesgos'!$AA$45="Menor"),CONCATENATE("R6C",'Mapa de Riesgos'!$O$45),"")</f>
        <v/>
      </c>
      <c r="S41" s="68" t="str">
        <f>IF(AND('Mapa de Riesgos'!$Y$46="Baja",'Mapa de Riesgos'!$AA$46="Menor"),CONCATENATE("R6C",'Mapa de Riesgos'!$O$46),"")</f>
        <v/>
      </c>
      <c r="T41" s="68" t="str">
        <f>IF(AND('Mapa de Riesgos'!$Y$47="Baja",'Mapa de Riesgos'!$AA$47="Menor"),CONCATENATE("R6C",'Mapa de Riesgos'!$O$47),"")</f>
        <v/>
      </c>
      <c r="U41" s="69" t="str">
        <f>IF(AND('Mapa de Riesgos'!$Y$48="Baja",'Mapa de Riesgos'!$AA$48="Menor"),CONCATENATE("R6C",'Mapa de Riesgos'!$O$48),"")</f>
        <v/>
      </c>
      <c r="V41" s="67" t="str">
        <f>IF(AND('Mapa de Riesgos'!$Y$43="Baja",'Mapa de Riesgos'!$AA$43="Moderado"),CONCATENATE("R6C",'Mapa de Riesgos'!$O$43),"")</f>
        <v>R6C1</v>
      </c>
      <c r="W41" s="68" t="str">
        <f>IF(AND('Mapa de Riesgos'!$Y$44="Baja",'Mapa de Riesgos'!$AA$44="Moderado"),CONCATENATE("R6C",'Mapa de Riesgos'!$O$44),"")</f>
        <v>R6C2</v>
      </c>
      <c r="X41" s="68" t="str">
        <f>IF(AND('Mapa de Riesgos'!$Y$45="Baja",'Mapa de Riesgos'!$AA$45="Moderado"),CONCATENATE("R6C",'Mapa de Riesgos'!$O$45),"")</f>
        <v/>
      </c>
      <c r="Y41" s="68" t="str">
        <f>IF(AND('Mapa de Riesgos'!$Y$46="Baja",'Mapa de Riesgos'!$AA$46="Moderado"),CONCATENATE("R6C",'Mapa de Riesgos'!$O$46),"")</f>
        <v/>
      </c>
      <c r="Z41" s="68" t="str">
        <f>IF(AND('Mapa de Riesgos'!$Y$47="Baja",'Mapa de Riesgos'!$AA$47="Moderado"),CONCATENATE("R6C",'Mapa de Riesgos'!$O$47),"")</f>
        <v/>
      </c>
      <c r="AA41" s="69" t="str">
        <f>IF(AND('Mapa de Riesgos'!$Y$48="Baja",'Mapa de Riesgos'!$AA$48="Moderado"),CONCATENATE("R6C",'Mapa de Riesgos'!$O$48),"")</f>
        <v/>
      </c>
      <c r="AB41" s="52" t="str">
        <f>IF(AND('Mapa de Riesgos'!$Y$43="Baja",'Mapa de Riesgos'!$AA$43="Mayor"),CONCATENATE("R6C",'Mapa de Riesgos'!$O$43),"")</f>
        <v/>
      </c>
      <c r="AC41" s="53" t="str">
        <f>IF(AND('Mapa de Riesgos'!$Y$44="Baja",'Mapa de Riesgos'!$AA$44="Mayor"),CONCATENATE("R6C",'Mapa de Riesgos'!$O$44),"")</f>
        <v/>
      </c>
      <c r="AD41" s="53" t="str">
        <f>IF(AND('Mapa de Riesgos'!$Y$45="Baja",'Mapa de Riesgos'!$AA$45="Mayor"),CONCATENATE("R6C",'Mapa de Riesgos'!$O$45),"")</f>
        <v/>
      </c>
      <c r="AE41" s="53" t="str">
        <f>IF(AND('Mapa de Riesgos'!$Y$46="Baja",'Mapa de Riesgos'!$AA$46="Mayor"),CONCATENATE("R6C",'Mapa de Riesgos'!$O$46),"")</f>
        <v/>
      </c>
      <c r="AF41" s="53" t="str">
        <f>IF(AND('Mapa de Riesgos'!$Y$47="Baja",'Mapa de Riesgos'!$AA$47="Mayor"),CONCATENATE("R6C",'Mapa de Riesgos'!$O$47),"")</f>
        <v/>
      </c>
      <c r="AG41" s="54" t="str">
        <f>IF(AND('Mapa de Riesgos'!$Y$48="Baja",'Mapa de Riesgos'!$AA$48="Mayor"),CONCATENATE("R6C",'Mapa de Riesgos'!$O$48),"")</f>
        <v/>
      </c>
      <c r="AH41" s="55" t="str">
        <f>IF(AND('Mapa de Riesgos'!$Y$43="Baja",'Mapa de Riesgos'!$AA$43="Catastrófico"),CONCATENATE("R6C",'Mapa de Riesgos'!$O$43),"")</f>
        <v/>
      </c>
      <c r="AI41" s="56" t="str">
        <f>IF(AND('Mapa de Riesgos'!$Y$44="Baja",'Mapa de Riesgos'!$AA$44="Catastrófico"),CONCATENATE("R6C",'Mapa de Riesgos'!$O$44),"")</f>
        <v/>
      </c>
      <c r="AJ41" s="56" t="str">
        <f>IF(AND('Mapa de Riesgos'!$Y$45="Baja",'Mapa de Riesgos'!$AA$45="Catastrófico"),CONCATENATE("R6C",'Mapa de Riesgos'!$O$45),"")</f>
        <v/>
      </c>
      <c r="AK41" s="56" t="str">
        <f>IF(AND('Mapa de Riesgos'!$Y$46="Baja",'Mapa de Riesgos'!$AA$46="Catastrófico"),CONCATENATE("R6C",'Mapa de Riesgos'!$O$46),"")</f>
        <v/>
      </c>
      <c r="AL41" s="56" t="str">
        <f>IF(AND('Mapa de Riesgos'!$Y$47="Baja",'Mapa de Riesgos'!$AA$47="Catastrófico"),CONCATENATE("R6C",'Mapa de Riesgos'!$O$47),"")</f>
        <v/>
      </c>
      <c r="AM41" s="57" t="str">
        <f>IF(AND('Mapa de Riesgos'!$Y$48="Baja",'Mapa de Riesgos'!$AA$48="Catastrófico"),CONCATENATE("R6C",'Mapa de Riesgos'!$O$48),"")</f>
        <v/>
      </c>
      <c r="AN41" s="83"/>
      <c r="AO41" s="570"/>
      <c r="AP41" s="571"/>
      <c r="AQ41" s="571"/>
      <c r="AR41" s="571"/>
      <c r="AS41" s="571"/>
      <c r="AT41" s="572"/>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c r="A42" s="83"/>
      <c r="B42" s="451"/>
      <c r="C42" s="451"/>
      <c r="D42" s="452"/>
      <c r="E42" s="550"/>
      <c r="F42" s="549"/>
      <c r="G42" s="549"/>
      <c r="H42" s="549"/>
      <c r="I42" s="549"/>
      <c r="J42" s="76" t="str">
        <f>IF(AND('Mapa de Riesgos'!$Y$49="Baja",'Mapa de Riesgos'!$AA$49="Leve"),CONCATENATE("R7C",'Mapa de Riesgos'!$O$49),"")</f>
        <v/>
      </c>
      <c r="K42" s="77" t="str">
        <f>IF(AND('Mapa de Riesgos'!$Y$50="Baja",'Mapa de Riesgos'!$AA$50="Leve"),CONCATENATE("R7C",'Mapa de Riesgos'!$O$50),"")</f>
        <v/>
      </c>
      <c r="L42" s="77" t="str">
        <f>IF(AND('Mapa de Riesgos'!$Y$51="Baja",'Mapa de Riesgos'!$AA$51="Leve"),CONCATENATE("R7C",'Mapa de Riesgos'!$O$51),"")</f>
        <v/>
      </c>
      <c r="M42" s="77" t="str">
        <f>IF(AND('Mapa de Riesgos'!$Y$52="Baja",'Mapa de Riesgos'!$AA$52="Leve"),CONCATENATE("R7C",'Mapa de Riesgos'!$O$52),"")</f>
        <v/>
      </c>
      <c r="N42" s="77" t="str">
        <f>IF(AND('Mapa de Riesgos'!$Y$53="Baja",'Mapa de Riesgos'!$AA$53="Leve"),CONCATENATE("R7C",'Mapa de Riesgos'!$O$53),"")</f>
        <v/>
      </c>
      <c r="O42" s="78" t="str">
        <f>IF(AND('Mapa de Riesgos'!$Y$54="Baja",'Mapa de Riesgos'!$AA$54="Leve"),CONCATENATE("R7C",'Mapa de Riesgos'!$O$54),"")</f>
        <v/>
      </c>
      <c r="P42" s="67" t="str">
        <f>IF(AND('Mapa de Riesgos'!$Y$49="Baja",'Mapa de Riesgos'!$AA$49="Menor"),CONCATENATE("R7C",'Mapa de Riesgos'!$O$49),"")</f>
        <v/>
      </c>
      <c r="Q42" s="68" t="str">
        <f>IF(AND('Mapa de Riesgos'!$Y$50="Baja",'Mapa de Riesgos'!$AA$50="Menor"),CONCATENATE("R7C",'Mapa de Riesgos'!$O$50),"")</f>
        <v/>
      </c>
      <c r="R42" s="68" t="str">
        <f>IF(AND('Mapa de Riesgos'!$Y$51="Baja",'Mapa de Riesgos'!$AA$51="Menor"),CONCATENATE("R7C",'Mapa de Riesgos'!$O$51),"")</f>
        <v/>
      </c>
      <c r="S42" s="68" t="str">
        <f>IF(AND('Mapa de Riesgos'!$Y$52="Baja",'Mapa de Riesgos'!$AA$52="Menor"),CONCATENATE("R7C",'Mapa de Riesgos'!$O$52),"")</f>
        <v/>
      </c>
      <c r="T42" s="68" t="str">
        <f>IF(AND('Mapa de Riesgos'!$Y$53="Baja",'Mapa de Riesgos'!$AA$53="Menor"),CONCATENATE("R7C",'Mapa de Riesgos'!$O$53),"")</f>
        <v/>
      </c>
      <c r="U42" s="69" t="str">
        <f>IF(AND('Mapa de Riesgos'!$Y$54="Baja",'Mapa de Riesgos'!$AA$54="Menor"),CONCATENATE("R7C",'Mapa de Riesgos'!$O$54),"")</f>
        <v/>
      </c>
      <c r="V42" s="67" t="str">
        <f>IF(AND('Mapa de Riesgos'!$Y$49="Baja",'Mapa de Riesgos'!$AA$49="Moderado"),CONCATENATE("R7C",'Mapa de Riesgos'!$O$49),"")</f>
        <v>R7C1</v>
      </c>
      <c r="W42" s="68" t="str">
        <f>IF(AND('Mapa de Riesgos'!$Y$50="Baja",'Mapa de Riesgos'!$AA$50="Moderado"),CONCATENATE("R7C",'Mapa de Riesgos'!$O$50),"")</f>
        <v/>
      </c>
      <c r="X42" s="68" t="str">
        <f>IF(AND('Mapa de Riesgos'!$Y$51="Baja",'Mapa de Riesgos'!$AA$51="Moderado"),CONCATENATE("R7C",'Mapa de Riesgos'!$O$51),"")</f>
        <v/>
      </c>
      <c r="Y42" s="68" t="str">
        <f>IF(AND('Mapa de Riesgos'!$Y$52="Baja",'Mapa de Riesgos'!$AA$52="Moderado"),CONCATENATE("R7C",'Mapa de Riesgos'!$O$52),"")</f>
        <v/>
      </c>
      <c r="Z42" s="68" t="str">
        <f>IF(AND('Mapa de Riesgos'!$Y$53="Baja",'Mapa de Riesgos'!$AA$53="Moderado"),CONCATENATE("R7C",'Mapa de Riesgos'!$O$53),"")</f>
        <v/>
      </c>
      <c r="AA42" s="69" t="str">
        <f>IF(AND('Mapa de Riesgos'!$Y$54="Baja",'Mapa de Riesgos'!$AA$54="Moderado"),CONCATENATE("R7C",'Mapa de Riesgos'!$O$54),"")</f>
        <v/>
      </c>
      <c r="AB42" s="52" t="str">
        <f>IF(AND('Mapa de Riesgos'!$Y$49="Baja",'Mapa de Riesgos'!$AA$49="Mayor"),CONCATENATE("R7C",'Mapa de Riesgos'!$O$49),"")</f>
        <v/>
      </c>
      <c r="AC42" s="53" t="str">
        <f>IF(AND('Mapa de Riesgos'!$Y$50="Baja",'Mapa de Riesgos'!$AA$50="Mayor"),CONCATENATE("R7C",'Mapa de Riesgos'!$O$50),"")</f>
        <v/>
      </c>
      <c r="AD42" s="53" t="str">
        <f>IF(AND('Mapa de Riesgos'!$Y$51="Baja",'Mapa de Riesgos'!$AA$51="Mayor"),CONCATENATE("R7C",'Mapa de Riesgos'!$O$51),"")</f>
        <v/>
      </c>
      <c r="AE42" s="53" t="str">
        <f>IF(AND('Mapa de Riesgos'!$Y$52="Baja",'Mapa de Riesgos'!$AA$52="Mayor"),CONCATENATE("R7C",'Mapa de Riesgos'!$O$52),"")</f>
        <v/>
      </c>
      <c r="AF42" s="53" t="str">
        <f>IF(AND('Mapa de Riesgos'!$Y$53="Baja",'Mapa de Riesgos'!$AA$53="Mayor"),CONCATENATE("R7C",'Mapa de Riesgos'!$O$53),"")</f>
        <v/>
      </c>
      <c r="AG42" s="54" t="str">
        <f>IF(AND('Mapa de Riesgos'!$Y$54="Baja",'Mapa de Riesgos'!$AA$54="Mayor"),CONCATENATE("R7C",'Mapa de Riesgos'!$O$54),"")</f>
        <v/>
      </c>
      <c r="AH42" s="55" t="str">
        <f>IF(AND('Mapa de Riesgos'!$Y$49="Baja",'Mapa de Riesgos'!$AA$49="Catastrófico"),CONCATENATE("R7C",'Mapa de Riesgos'!$O$49),"")</f>
        <v/>
      </c>
      <c r="AI42" s="56" t="str">
        <f>IF(AND('Mapa de Riesgos'!$Y$50="Baja",'Mapa de Riesgos'!$AA$50="Catastrófico"),CONCATENATE("R7C",'Mapa de Riesgos'!$O$50),"")</f>
        <v/>
      </c>
      <c r="AJ42" s="56" t="str">
        <f>IF(AND('Mapa de Riesgos'!$Y$51="Baja",'Mapa de Riesgos'!$AA$51="Catastrófico"),CONCATENATE("R7C",'Mapa de Riesgos'!$O$51),"")</f>
        <v/>
      </c>
      <c r="AK42" s="56" t="str">
        <f>IF(AND('Mapa de Riesgos'!$Y$52="Baja",'Mapa de Riesgos'!$AA$52="Catastrófico"),CONCATENATE("R7C",'Mapa de Riesgos'!$O$52),"")</f>
        <v/>
      </c>
      <c r="AL42" s="56" t="str">
        <f>IF(AND('Mapa de Riesgos'!$Y$53="Baja",'Mapa de Riesgos'!$AA$53="Catastrófico"),CONCATENATE("R7C",'Mapa de Riesgos'!$O$53),"")</f>
        <v/>
      </c>
      <c r="AM42" s="57" t="str">
        <f>IF(AND('Mapa de Riesgos'!$Y$54="Baja",'Mapa de Riesgos'!$AA$54="Catastrófico"),CONCATENATE("R7C",'Mapa de Riesgos'!$O$54),"")</f>
        <v/>
      </c>
      <c r="AN42" s="83"/>
      <c r="AO42" s="570"/>
      <c r="AP42" s="571"/>
      <c r="AQ42" s="571"/>
      <c r="AR42" s="571"/>
      <c r="AS42" s="571"/>
      <c r="AT42" s="572"/>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c r="A43" s="83"/>
      <c r="B43" s="451"/>
      <c r="C43" s="451"/>
      <c r="D43" s="452"/>
      <c r="E43" s="550"/>
      <c r="F43" s="549"/>
      <c r="G43" s="549"/>
      <c r="H43" s="549"/>
      <c r="I43" s="549"/>
      <c r="J43" s="76" t="str">
        <f>IF(AND('Mapa de Riesgos'!$Y$55="Baja",'Mapa de Riesgos'!$AA$55="Leve"),CONCATENATE("R8C",'Mapa de Riesgos'!$O$55),"")</f>
        <v/>
      </c>
      <c r="K43" s="77" t="str">
        <f>IF(AND('Mapa de Riesgos'!$Y$56="Baja",'Mapa de Riesgos'!$AA$56="Leve"),CONCATENATE("R8C",'Mapa de Riesgos'!$O$56),"")</f>
        <v/>
      </c>
      <c r="L43" s="77" t="str">
        <f>IF(AND('Mapa de Riesgos'!$Y$57="Baja",'Mapa de Riesgos'!$AA$57="Leve"),CONCATENATE("R8C",'Mapa de Riesgos'!$O$57),"")</f>
        <v/>
      </c>
      <c r="M43" s="77" t="str">
        <f>IF(AND('Mapa de Riesgos'!$Y$58="Baja",'Mapa de Riesgos'!$AA$58="Leve"),CONCATENATE("R8C",'Mapa de Riesgos'!$O$58),"")</f>
        <v/>
      </c>
      <c r="N43" s="77" t="str">
        <f>IF(AND('Mapa de Riesgos'!$Y$59="Baja",'Mapa de Riesgos'!$AA$59="Leve"),CONCATENATE("R8C",'Mapa de Riesgos'!$O$59),"")</f>
        <v/>
      </c>
      <c r="O43" s="78" t="str">
        <f>IF(AND('Mapa de Riesgos'!$Y$60="Baja",'Mapa de Riesgos'!$AA$60="Leve"),CONCATENATE("R8C",'Mapa de Riesgos'!$O$60),"")</f>
        <v/>
      </c>
      <c r="P43" s="67" t="str">
        <f>IF(AND('Mapa de Riesgos'!$Y$55="Baja",'Mapa de Riesgos'!$AA$55="Menor"),CONCATENATE("R8C",'Mapa de Riesgos'!$O$55),"")</f>
        <v/>
      </c>
      <c r="Q43" s="68" t="str">
        <f>IF(AND('Mapa de Riesgos'!$Y$56="Baja",'Mapa de Riesgos'!$AA$56="Menor"),CONCATENATE("R8C",'Mapa de Riesgos'!$O$56),"")</f>
        <v/>
      </c>
      <c r="R43" s="68" t="str">
        <f>IF(AND('Mapa de Riesgos'!$Y$57="Baja",'Mapa de Riesgos'!$AA$57="Menor"),CONCATENATE("R8C",'Mapa de Riesgos'!$O$57),"")</f>
        <v/>
      </c>
      <c r="S43" s="68" t="str">
        <f>IF(AND('Mapa de Riesgos'!$Y$58="Baja",'Mapa de Riesgos'!$AA$58="Menor"),CONCATENATE("R8C",'Mapa de Riesgos'!$O$58),"")</f>
        <v/>
      </c>
      <c r="T43" s="68" t="str">
        <f>IF(AND('Mapa de Riesgos'!$Y$59="Baja",'Mapa de Riesgos'!$AA$59="Menor"),CONCATENATE("R8C",'Mapa de Riesgos'!$O$59),"")</f>
        <v/>
      </c>
      <c r="U43" s="69" t="str">
        <f>IF(AND('Mapa de Riesgos'!$Y$60="Baja",'Mapa de Riesgos'!$AA$60="Menor"),CONCATENATE("R8C",'Mapa de Riesgos'!$O$60),"")</f>
        <v/>
      </c>
      <c r="V43" s="67" t="str">
        <f>IF(AND('Mapa de Riesgos'!$Y$55="Baja",'Mapa de Riesgos'!$AA$55="Moderado"),CONCATENATE("R8C",'Mapa de Riesgos'!$O$55),"")</f>
        <v>R8C1</v>
      </c>
      <c r="W43" s="68" t="str">
        <f>IF(AND('Mapa de Riesgos'!$Y$56="Baja",'Mapa de Riesgos'!$AA$56="Moderado"),CONCATENATE("R8C",'Mapa de Riesgos'!$O$56),"")</f>
        <v>R8C2</v>
      </c>
      <c r="X43" s="68" t="str">
        <f>IF(AND('Mapa de Riesgos'!$Y$57="Baja",'Mapa de Riesgos'!$AA$57="Moderado"),CONCATENATE("R8C",'Mapa de Riesgos'!$O$57),"")</f>
        <v/>
      </c>
      <c r="Y43" s="68" t="str">
        <f>IF(AND('Mapa de Riesgos'!$Y$58="Baja",'Mapa de Riesgos'!$AA$58="Moderado"),CONCATENATE("R8C",'Mapa de Riesgos'!$O$58),"")</f>
        <v/>
      </c>
      <c r="Z43" s="68" t="str">
        <f>IF(AND('Mapa de Riesgos'!$Y$59="Baja",'Mapa de Riesgos'!$AA$59="Moderado"),CONCATENATE("R8C",'Mapa de Riesgos'!$O$59),"")</f>
        <v/>
      </c>
      <c r="AA43" s="69" t="str">
        <f>IF(AND('Mapa de Riesgos'!$Y$60="Baja",'Mapa de Riesgos'!$AA$60="Moderado"),CONCATENATE("R8C",'Mapa de Riesgos'!$O$60),"")</f>
        <v/>
      </c>
      <c r="AB43" s="52" t="str">
        <f>IF(AND('Mapa de Riesgos'!$Y$55="Baja",'Mapa de Riesgos'!$AA$55="Mayor"),CONCATENATE("R8C",'Mapa de Riesgos'!$O$55),"")</f>
        <v/>
      </c>
      <c r="AC43" s="53" t="str">
        <f>IF(AND('Mapa de Riesgos'!$Y$56="Baja",'Mapa de Riesgos'!$AA$56="Mayor"),CONCATENATE("R8C",'Mapa de Riesgos'!$O$56),"")</f>
        <v/>
      </c>
      <c r="AD43" s="53" t="str">
        <f>IF(AND('Mapa de Riesgos'!$Y$57="Baja",'Mapa de Riesgos'!$AA$57="Mayor"),CONCATENATE("R8C",'Mapa de Riesgos'!$O$57),"")</f>
        <v/>
      </c>
      <c r="AE43" s="53" t="str">
        <f>IF(AND('Mapa de Riesgos'!$Y$58="Baja",'Mapa de Riesgos'!$AA$58="Mayor"),CONCATENATE("R8C",'Mapa de Riesgos'!$O$58),"")</f>
        <v/>
      </c>
      <c r="AF43" s="53" t="str">
        <f>IF(AND('Mapa de Riesgos'!$Y$59="Baja",'Mapa de Riesgos'!$AA$59="Mayor"),CONCATENATE("R8C",'Mapa de Riesgos'!$O$59),"")</f>
        <v/>
      </c>
      <c r="AG43" s="54" t="str">
        <f>IF(AND('Mapa de Riesgos'!$Y$60="Baja",'Mapa de Riesgos'!$AA$60="Mayor"),CONCATENATE("R8C",'Mapa de Riesgos'!$O$60),"")</f>
        <v/>
      </c>
      <c r="AH43" s="55" t="str">
        <f>IF(AND('Mapa de Riesgos'!$Y$55="Baja",'Mapa de Riesgos'!$AA$55="Catastrófico"),CONCATENATE("R8C",'Mapa de Riesgos'!$O$55),"")</f>
        <v/>
      </c>
      <c r="AI43" s="56" t="str">
        <f>IF(AND('Mapa de Riesgos'!$Y$56="Baja",'Mapa de Riesgos'!$AA$56="Catastrófico"),CONCATENATE("R8C",'Mapa de Riesgos'!$O$56),"")</f>
        <v/>
      </c>
      <c r="AJ43" s="56" t="str">
        <f>IF(AND('Mapa de Riesgos'!$Y$57="Baja",'Mapa de Riesgos'!$AA$57="Catastrófico"),CONCATENATE("R8C",'Mapa de Riesgos'!$O$57),"")</f>
        <v/>
      </c>
      <c r="AK43" s="56" t="str">
        <f>IF(AND('Mapa de Riesgos'!$Y$58="Baja",'Mapa de Riesgos'!$AA$58="Catastrófico"),CONCATENATE("R8C",'Mapa de Riesgos'!$O$58),"")</f>
        <v/>
      </c>
      <c r="AL43" s="56" t="str">
        <f>IF(AND('Mapa de Riesgos'!$Y$59="Baja",'Mapa de Riesgos'!$AA$59="Catastrófico"),CONCATENATE("R8C",'Mapa de Riesgos'!$O$59),"")</f>
        <v/>
      </c>
      <c r="AM43" s="57" t="str">
        <f>IF(AND('Mapa de Riesgos'!$Y$60="Baja",'Mapa de Riesgos'!$AA$60="Catastrófico"),CONCATENATE("R8C",'Mapa de Riesgos'!$O$60),"")</f>
        <v/>
      </c>
      <c r="AN43" s="83"/>
      <c r="AO43" s="570"/>
      <c r="AP43" s="571"/>
      <c r="AQ43" s="571"/>
      <c r="AR43" s="571"/>
      <c r="AS43" s="571"/>
      <c r="AT43" s="572"/>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c r="A44" s="83"/>
      <c r="B44" s="451"/>
      <c r="C44" s="451"/>
      <c r="D44" s="452"/>
      <c r="E44" s="550"/>
      <c r="F44" s="549"/>
      <c r="G44" s="549"/>
      <c r="H44" s="549"/>
      <c r="I44" s="549"/>
      <c r="J44" s="76" t="str">
        <f>IF(AND('Mapa de Riesgos'!$Y$61="Baja",'Mapa de Riesgos'!$AA$61="Leve"),CONCATENATE("R9C",'Mapa de Riesgos'!$O$61),"")</f>
        <v/>
      </c>
      <c r="K44" s="77" t="str">
        <f>IF(AND('Mapa de Riesgos'!$Y$62="Baja",'Mapa de Riesgos'!$AA$62="Leve"),CONCATENATE("R9C",'Mapa de Riesgos'!$O$62),"")</f>
        <v/>
      </c>
      <c r="L44" s="77" t="str">
        <f>IF(AND('Mapa de Riesgos'!$Y$63="Baja",'Mapa de Riesgos'!$AA$63="Leve"),CONCATENATE("R9C",'Mapa de Riesgos'!$O$63),"")</f>
        <v/>
      </c>
      <c r="M44" s="77" t="str">
        <f>IF(AND('Mapa de Riesgos'!$Y$64="Baja",'Mapa de Riesgos'!$AA$64="Leve"),CONCATENATE("R9C",'Mapa de Riesgos'!$O$64),"")</f>
        <v/>
      </c>
      <c r="N44" s="77" t="str">
        <f>IF(AND('Mapa de Riesgos'!$Y$65="Baja",'Mapa de Riesgos'!$AA$65="Leve"),CONCATENATE("R9C",'Mapa de Riesgos'!$O$65),"")</f>
        <v/>
      </c>
      <c r="O44" s="78" t="str">
        <f>IF(AND('Mapa de Riesgos'!$Y$66="Baja",'Mapa de Riesgos'!$AA$66="Leve"),CONCATENATE("R9C",'Mapa de Riesgos'!$O$66),"")</f>
        <v/>
      </c>
      <c r="P44" s="67" t="str">
        <f>IF(AND('Mapa de Riesgos'!$Y$61="Baja",'Mapa de Riesgos'!$AA$61="Menor"),CONCATENATE("R9C",'Mapa de Riesgos'!$O$61),"")</f>
        <v/>
      </c>
      <c r="Q44" s="68" t="str">
        <f>IF(AND('Mapa de Riesgos'!$Y$62="Baja",'Mapa de Riesgos'!$AA$62="Menor"),CONCATENATE("R9C",'Mapa de Riesgos'!$O$62),"")</f>
        <v/>
      </c>
      <c r="R44" s="68" t="str">
        <f>IF(AND('Mapa de Riesgos'!$Y$63="Baja",'Mapa de Riesgos'!$AA$63="Menor"),CONCATENATE("R9C",'Mapa de Riesgos'!$O$63),"")</f>
        <v/>
      </c>
      <c r="S44" s="68" t="str">
        <f>IF(AND('Mapa de Riesgos'!$Y$64="Baja",'Mapa de Riesgos'!$AA$64="Menor"),CONCATENATE("R9C",'Mapa de Riesgos'!$O$64),"")</f>
        <v/>
      </c>
      <c r="T44" s="68" t="str">
        <f>IF(AND('Mapa de Riesgos'!$Y$65="Baja",'Mapa de Riesgos'!$AA$65="Menor"),CONCATENATE("R9C",'Mapa de Riesgos'!$O$65),"")</f>
        <v/>
      </c>
      <c r="U44" s="69" t="str">
        <f>IF(AND('Mapa de Riesgos'!$Y$66="Baja",'Mapa de Riesgos'!$AA$66="Menor"),CONCATENATE("R9C",'Mapa de Riesgos'!$O$66),"")</f>
        <v/>
      </c>
      <c r="V44" s="67" t="str">
        <f>IF(AND('Mapa de Riesgos'!$Y$61="Baja",'Mapa de Riesgos'!$AA$61="Moderado"),CONCATENATE("R9C",'Mapa de Riesgos'!$O$61),"")</f>
        <v/>
      </c>
      <c r="W44" s="68" t="str">
        <f>IF(AND('Mapa de Riesgos'!$Y$62="Baja",'Mapa de Riesgos'!$AA$62="Moderado"),CONCATENATE("R9C",'Mapa de Riesgos'!$O$62),"")</f>
        <v/>
      </c>
      <c r="X44" s="68" t="str">
        <f>IF(AND('Mapa de Riesgos'!$Y$63="Baja",'Mapa de Riesgos'!$AA$63="Moderado"),CONCATENATE("R9C",'Mapa de Riesgos'!$O$63),"")</f>
        <v/>
      </c>
      <c r="Y44" s="68" t="str">
        <f>IF(AND('Mapa de Riesgos'!$Y$64="Baja",'Mapa de Riesgos'!$AA$64="Moderado"),CONCATENATE("R9C",'Mapa de Riesgos'!$O$64),"")</f>
        <v/>
      </c>
      <c r="Z44" s="68" t="str">
        <f>IF(AND('Mapa de Riesgos'!$Y$65="Baja",'Mapa de Riesgos'!$AA$65="Moderado"),CONCATENATE("R9C",'Mapa de Riesgos'!$O$65),"")</f>
        <v/>
      </c>
      <c r="AA44" s="69" t="str">
        <f>IF(AND('Mapa de Riesgos'!$Y$66="Baja",'Mapa de Riesgos'!$AA$66="Moderado"),CONCATENATE("R9C",'Mapa de Riesgos'!$O$66),"")</f>
        <v/>
      </c>
      <c r="AB44" s="52" t="str">
        <f>IF(AND('Mapa de Riesgos'!$Y$61="Baja",'Mapa de Riesgos'!$AA$61="Mayor"),CONCATENATE("R9C",'Mapa de Riesgos'!$O$61),"")</f>
        <v>R9C1</v>
      </c>
      <c r="AC44" s="53" t="str">
        <f>IF(AND('Mapa de Riesgos'!$Y$62="Baja",'Mapa de Riesgos'!$AA$62="Mayor"),CONCATENATE("R9C",'Mapa de Riesgos'!$O$62),"")</f>
        <v/>
      </c>
      <c r="AD44" s="53" t="str">
        <f>IF(AND('Mapa de Riesgos'!$Y$63="Baja",'Mapa de Riesgos'!$AA$63="Mayor"),CONCATENATE("R9C",'Mapa de Riesgos'!$O$63),"")</f>
        <v/>
      </c>
      <c r="AE44" s="53" t="str">
        <f>IF(AND('Mapa de Riesgos'!$Y$64="Baja",'Mapa de Riesgos'!$AA$64="Mayor"),CONCATENATE("R9C",'Mapa de Riesgos'!$O$64),"")</f>
        <v/>
      </c>
      <c r="AF44" s="53" t="str">
        <f>IF(AND('Mapa de Riesgos'!$Y$65="Baja",'Mapa de Riesgos'!$AA$65="Mayor"),CONCATENATE("R9C",'Mapa de Riesgos'!$O$65),"")</f>
        <v/>
      </c>
      <c r="AG44" s="54" t="str">
        <f>IF(AND('Mapa de Riesgos'!$Y$66="Baja",'Mapa de Riesgos'!$AA$66="Mayor"),CONCATENATE("R9C",'Mapa de Riesgos'!$O$66),"")</f>
        <v/>
      </c>
      <c r="AH44" s="55" t="str">
        <f>IF(AND('Mapa de Riesgos'!$Y$61="Baja",'Mapa de Riesgos'!$AA$61="Catastrófico"),CONCATENATE("R9C",'Mapa de Riesgos'!$O$61),"")</f>
        <v/>
      </c>
      <c r="AI44" s="56" t="str">
        <f>IF(AND('Mapa de Riesgos'!$Y$62="Baja",'Mapa de Riesgos'!$AA$62="Catastrófico"),CONCATENATE("R9C",'Mapa de Riesgos'!$O$62),"")</f>
        <v/>
      </c>
      <c r="AJ44" s="56" t="str">
        <f>IF(AND('Mapa de Riesgos'!$Y$63="Baja",'Mapa de Riesgos'!$AA$63="Catastrófico"),CONCATENATE("R9C",'Mapa de Riesgos'!$O$63),"")</f>
        <v/>
      </c>
      <c r="AK44" s="56" t="str">
        <f>IF(AND('Mapa de Riesgos'!$Y$64="Baja",'Mapa de Riesgos'!$AA$64="Catastrófico"),CONCATENATE("R9C",'Mapa de Riesgos'!$O$64),"")</f>
        <v/>
      </c>
      <c r="AL44" s="56" t="str">
        <f>IF(AND('Mapa de Riesgos'!$Y$65="Baja",'Mapa de Riesgos'!$AA$65="Catastrófico"),CONCATENATE("R9C",'Mapa de Riesgos'!$O$65),"")</f>
        <v/>
      </c>
      <c r="AM44" s="57" t="str">
        <f>IF(AND('Mapa de Riesgos'!$Y$66="Baja",'Mapa de Riesgos'!$AA$66="Catastrófico"),CONCATENATE("R9C",'Mapa de Riesgos'!$O$66),"")</f>
        <v/>
      </c>
      <c r="AN44" s="83"/>
      <c r="AO44" s="570"/>
      <c r="AP44" s="571"/>
      <c r="AQ44" s="571"/>
      <c r="AR44" s="571"/>
      <c r="AS44" s="571"/>
      <c r="AT44" s="572"/>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c r="A45" s="83"/>
      <c r="B45" s="451"/>
      <c r="C45" s="451"/>
      <c r="D45" s="452"/>
      <c r="E45" s="551"/>
      <c r="F45" s="552"/>
      <c r="G45" s="552"/>
      <c r="H45" s="552"/>
      <c r="I45" s="552"/>
      <c r="J45" s="79" t="str">
        <f>IF(AND('Mapa de Riesgos'!$Y$67="Baja",'Mapa de Riesgos'!$AA$67="Leve"),CONCATENATE("R10C",'Mapa de Riesgos'!$O$67),"")</f>
        <v/>
      </c>
      <c r="K45" s="80" t="str">
        <f>IF(AND('Mapa de Riesgos'!$Y$68="Baja",'Mapa de Riesgos'!$AA$68="Leve"),CONCATENATE("R10C",'Mapa de Riesgos'!$O$68),"")</f>
        <v/>
      </c>
      <c r="L45" s="80" t="str">
        <f>IF(AND('Mapa de Riesgos'!$Y$69="Baja",'Mapa de Riesgos'!$AA$69="Leve"),CONCATENATE("R10C",'Mapa de Riesgos'!$O$69),"")</f>
        <v/>
      </c>
      <c r="M45" s="80" t="str">
        <f>IF(AND('Mapa de Riesgos'!$Y$70="Baja",'Mapa de Riesgos'!$AA$70="Leve"),CONCATENATE("R10C",'Mapa de Riesgos'!$O$70),"")</f>
        <v/>
      </c>
      <c r="N45" s="80" t="str">
        <f>IF(AND('Mapa de Riesgos'!$Y$71="Baja",'Mapa de Riesgos'!$AA$71="Leve"),CONCATENATE("R10C",'Mapa de Riesgos'!$O$71),"")</f>
        <v/>
      </c>
      <c r="O45" s="81" t="str">
        <f>IF(AND('Mapa de Riesgos'!$Y$72="Baja",'Mapa de Riesgos'!$AA$72="Leve"),CONCATENATE("R10C",'Mapa de Riesgos'!$O$72),"")</f>
        <v/>
      </c>
      <c r="P45" s="67" t="str">
        <f>IF(AND('Mapa de Riesgos'!$Y$67="Baja",'Mapa de Riesgos'!$AA$67="Menor"),CONCATENATE("R10C",'Mapa de Riesgos'!$O$67),"")</f>
        <v>R10C1</v>
      </c>
      <c r="Q45" s="68" t="str">
        <f>IF(AND('Mapa de Riesgos'!$Y$68="Baja",'Mapa de Riesgos'!$AA$68="Menor"),CONCATENATE("R10C",'Mapa de Riesgos'!$O$68),"")</f>
        <v/>
      </c>
      <c r="R45" s="68" t="str">
        <f>IF(AND('Mapa de Riesgos'!$Y$69="Baja",'Mapa de Riesgos'!$AA$69="Menor"),CONCATENATE("R10C",'Mapa de Riesgos'!$O$69),"")</f>
        <v/>
      </c>
      <c r="S45" s="68" t="str">
        <f>IF(AND('Mapa de Riesgos'!$Y$70="Baja",'Mapa de Riesgos'!$AA$70="Menor"),CONCATENATE("R10C",'Mapa de Riesgos'!$O$70),"")</f>
        <v/>
      </c>
      <c r="T45" s="68" t="str">
        <f>IF(AND('Mapa de Riesgos'!$Y$71="Baja",'Mapa de Riesgos'!$AA$71="Menor"),CONCATENATE("R10C",'Mapa de Riesgos'!$O$71),"")</f>
        <v/>
      </c>
      <c r="U45" s="69" t="str">
        <f>IF(AND('Mapa de Riesgos'!$Y$72="Baja",'Mapa de Riesgos'!$AA$72="Menor"),CONCATENATE("R10C",'Mapa de Riesgos'!$O$72),"")</f>
        <v/>
      </c>
      <c r="V45" s="70" t="str">
        <f>IF(AND('Mapa de Riesgos'!$Y$67="Baja",'Mapa de Riesgos'!$AA$67="Moderado"),CONCATENATE("R10C",'Mapa de Riesgos'!$O$67),"")</f>
        <v/>
      </c>
      <c r="W45" s="71" t="str">
        <f>IF(AND('Mapa de Riesgos'!$Y$68="Baja",'Mapa de Riesgos'!$AA$68="Moderado"),CONCATENATE("R10C",'Mapa de Riesgos'!$O$68),"")</f>
        <v/>
      </c>
      <c r="X45" s="71" t="str">
        <f>IF(AND('Mapa de Riesgos'!$Y$69="Baja",'Mapa de Riesgos'!$AA$69="Moderado"),CONCATENATE("R10C",'Mapa de Riesgos'!$O$69),"")</f>
        <v/>
      </c>
      <c r="Y45" s="71" t="str">
        <f>IF(AND('Mapa de Riesgos'!$Y$70="Baja",'Mapa de Riesgos'!$AA$70="Moderado"),CONCATENATE("R10C",'Mapa de Riesgos'!$O$70),"")</f>
        <v/>
      </c>
      <c r="Z45" s="71" t="str">
        <f>IF(AND('Mapa de Riesgos'!$Y$71="Baja",'Mapa de Riesgos'!$AA$71="Moderado"),CONCATENATE("R10C",'Mapa de Riesgos'!$O$71),"")</f>
        <v/>
      </c>
      <c r="AA45" s="72" t="str">
        <f>IF(AND('Mapa de Riesgos'!$Y$72="Baja",'Mapa de Riesgos'!$AA$72="Moderado"),CONCATENATE("R10C",'Mapa de Riesgos'!$O$72),"")</f>
        <v/>
      </c>
      <c r="AB45" s="58" t="str">
        <f>IF(AND('Mapa de Riesgos'!$Y$67="Baja",'Mapa de Riesgos'!$AA$67="Mayor"),CONCATENATE("R10C",'Mapa de Riesgos'!$O$67),"")</f>
        <v/>
      </c>
      <c r="AC45" s="59" t="str">
        <f>IF(AND('Mapa de Riesgos'!$Y$68="Baja",'Mapa de Riesgos'!$AA$68="Mayor"),CONCATENATE("R10C",'Mapa de Riesgos'!$O$68),"")</f>
        <v/>
      </c>
      <c r="AD45" s="59" t="str">
        <f>IF(AND('Mapa de Riesgos'!$Y$69="Baja",'Mapa de Riesgos'!$AA$69="Mayor"),CONCATENATE("R10C",'Mapa de Riesgos'!$O$69),"")</f>
        <v/>
      </c>
      <c r="AE45" s="59" t="str">
        <f>IF(AND('Mapa de Riesgos'!$Y$70="Baja",'Mapa de Riesgos'!$AA$70="Mayor"),CONCATENATE("R10C",'Mapa de Riesgos'!$O$70),"")</f>
        <v/>
      </c>
      <c r="AF45" s="59" t="str">
        <f>IF(AND('Mapa de Riesgos'!$Y$71="Baja",'Mapa de Riesgos'!$AA$71="Mayor"),CONCATENATE("R10C",'Mapa de Riesgos'!$O$71),"")</f>
        <v/>
      </c>
      <c r="AG45" s="60" t="str">
        <f>IF(AND('Mapa de Riesgos'!$Y$72="Baja",'Mapa de Riesgos'!$AA$72="Mayor"),CONCATENATE("R10C",'Mapa de Riesgos'!$O$72),"")</f>
        <v/>
      </c>
      <c r="AH45" s="61" t="str">
        <f>IF(AND('Mapa de Riesgos'!$Y$67="Baja",'Mapa de Riesgos'!$AA$67="Catastrófico"),CONCATENATE("R10C",'Mapa de Riesgos'!$O$67),"")</f>
        <v/>
      </c>
      <c r="AI45" s="62" t="str">
        <f>IF(AND('Mapa de Riesgos'!$Y$68="Baja",'Mapa de Riesgos'!$AA$68="Catastrófico"),CONCATENATE("R10C",'Mapa de Riesgos'!$O$68),"")</f>
        <v/>
      </c>
      <c r="AJ45" s="62" t="str">
        <f>IF(AND('Mapa de Riesgos'!$Y$69="Baja",'Mapa de Riesgos'!$AA$69="Catastrófico"),CONCATENATE("R10C",'Mapa de Riesgos'!$O$69),"")</f>
        <v/>
      </c>
      <c r="AK45" s="62" t="str">
        <f>IF(AND('Mapa de Riesgos'!$Y$70="Baja",'Mapa de Riesgos'!$AA$70="Catastrófico"),CONCATENATE("R10C",'Mapa de Riesgos'!$O$70),"")</f>
        <v/>
      </c>
      <c r="AL45" s="62" t="str">
        <f>IF(AND('Mapa de Riesgos'!$Y$71="Baja",'Mapa de Riesgos'!$AA$71="Catastrófico"),CONCATENATE("R10C",'Mapa de Riesgos'!$O$71),"")</f>
        <v/>
      </c>
      <c r="AM45" s="63" t="str">
        <f>IF(AND('Mapa de Riesgos'!$Y$72="Baja",'Mapa de Riesgos'!$AA$72="Catastrófico"),CONCATENATE("R10C",'Mapa de Riesgos'!$O$72),"")</f>
        <v/>
      </c>
      <c r="AN45" s="83"/>
      <c r="AO45" s="573"/>
      <c r="AP45" s="574"/>
      <c r="AQ45" s="574"/>
      <c r="AR45" s="574"/>
      <c r="AS45" s="574"/>
      <c r="AT45" s="575"/>
    </row>
    <row r="46" spans="1:80" ht="46.5" customHeight="1">
      <c r="A46" s="83"/>
      <c r="B46" s="451"/>
      <c r="C46" s="451"/>
      <c r="D46" s="452"/>
      <c r="E46" s="546" t="s">
        <v>251</v>
      </c>
      <c r="F46" s="547"/>
      <c r="G46" s="547"/>
      <c r="H46" s="547"/>
      <c r="I46" s="564"/>
      <c r="J46" s="73" t="str">
        <f>IF(AND('Mapa de Riesgos'!$Y$12="Muy Baja",'Mapa de Riesgos'!$AA$12="Leve"),CONCATENATE("R1C",'Mapa de Riesgos'!$O$12),"")</f>
        <v/>
      </c>
      <c r="K46" s="74" t="str">
        <f>IF(AND('Mapa de Riesgos'!$Y$14="Muy Baja",'Mapa de Riesgos'!$AA$14="Leve"),CONCATENATE("R1C",'Mapa de Riesgos'!$O$14),"")</f>
        <v/>
      </c>
      <c r="L46" s="74" t="str">
        <f>IF(AND('Mapa de Riesgos'!$Y$15="Muy Baja",'Mapa de Riesgos'!$AA$15="Leve"),CONCATENATE("R1C",'Mapa de Riesgos'!$O$15),"")</f>
        <v/>
      </c>
      <c r="M46" s="74" t="str">
        <f>IF(AND('Mapa de Riesgos'!$Y$16="Muy Baja",'Mapa de Riesgos'!$AA$16="Leve"),CONCATENATE("R1C",'Mapa de Riesgos'!$O$16),"")</f>
        <v/>
      </c>
      <c r="N46" s="74" t="str">
        <f>IF(AND('Mapa de Riesgos'!$Y$17="Muy Baja",'Mapa de Riesgos'!$AA$17="Leve"),CONCATENATE("R1C",'Mapa de Riesgos'!$O$17),"")</f>
        <v/>
      </c>
      <c r="O46" s="75" t="str">
        <f>IF(AND('Mapa de Riesgos'!$Y$18="Muy Baja",'Mapa de Riesgos'!$AA$18="Leve"),CONCATENATE("R1C",'Mapa de Riesgos'!$O$18),"")</f>
        <v/>
      </c>
      <c r="P46" s="73" t="str">
        <f>IF(AND('Mapa de Riesgos'!$Y$12="Muy Baja",'Mapa de Riesgos'!$AA$12="Menor"),CONCATENATE("R1C",'Mapa de Riesgos'!$O$12),"")</f>
        <v/>
      </c>
      <c r="Q46" s="74" t="str">
        <f>IF(AND('Mapa de Riesgos'!$Y$14="Muy Baja",'Mapa de Riesgos'!$AA$14="Menor"),CONCATENATE("R1C",'Mapa de Riesgos'!$O$14),"")</f>
        <v/>
      </c>
      <c r="R46" s="74" t="str">
        <f>IF(AND('Mapa de Riesgos'!$Y$15="Muy Baja",'Mapa de Riesgos'!$AA$15="Menor"),CONCATENATE("R1C",'Mapa de Riesgos'!$O$15),"")</f>
        <v/>
      </c>
      <c r="S46" s="74" t="str">
        <f>IF(AND('Mapa de Riesgos'!$Y$16="Muy Baja",'Mapa de Riesgos'!$AA$16="Menor"),CONCATENATE("R1C",'Mapa de Riesgos'!$O$16),"")</f>
        <v/>
      </c>
      <c r="T46" s="74" t="str">
        <f>IF(AND('Mapa de Riesgos'!$Y$17="Muy Baja",'Mapa de Riesgos'!$AA$17="Menor"),CONCATENATE("R1C",'Mapa de Riesgos'!$O$17),"")</f>
        <v/>
      </c>
      <c r="U46" s="75" t="str">
        <f>IF(AND('Mapa de Riesgos'!$Y$18="Muy Baja",'Mapa de Riesgos'!$AA$18="Menor"),CONCATENATE("R1C",'Mapa de Riesgos'!$O$18),"")</f>
        <v/>
      </c>
      <c r="V46" s="64" t="str">
        <f>IF(AND('Mapa de Riesgos'!$Y$12="Muy Baja",'Mapa de Riesgos'!$AA$12="Moderado"),CONCATENATE("R1C",'Mapa de Riesgos'!$O$12),"")</f>
        <v/>
      </c>
      <c r="W46" s="82" t="str">
        <f>IF(AND('Mapa de Riesgos'!$Y$14="Muy Baja",'Mapa de Riesgos'!$AA$14="Moderado"),CONCATENATE("R1C",'Mapa de Riesgos'!$O$14),"")</f>
        <v/>
      </c>
      <c r="X46" s="65" t="str">
        <f>IF(AND('Mapa de Riesgos'!$Y$15="Muy Baja",'Mapa de Riesgos'!$AA$15="Moderado"),CONCATENATE("R1C",'Mapa de Riesgos'!$O$15),"")</f>
        <v/>
      </c>
      <c r="Y46" s="65" t="str">
        <f>IF(AND('Mapa de Riesgos'!$Y$16="Muy Baja",'Mapa de Riesgos'!$AA$16="Moderado"),CONCATENATE("R1C",'Mapa de Riesgos'!$O$16),"")</f>
        <v/>
      </c>
      <c r="Z46" s="65" t="str">
        <f>IF(AND('Mapa de Riesgos'!$Y$17="Muy Baja",'Mapa de Riesgos'!$AA$17="Moderado"),CONCATENATE("R1C",'Mapa de Riesgos'!$O$17),"")</f>
        <v/>
      </c>
      <c r="AA46" s="66" t="str">
        <f>IF(AND('Mapa de Riesgos'!$Y$18="Muy Baja",'Mapa de Riesgos'!$AA$18="Moderado"),CONCATENATE("R1C",'Mapa de Riesgos'!$O$18),"")</f>
        <v/>
      </c>
      <c r="AB46" s="46" t="str">
        <f>IF(AND('Mapa de Riesgos'!$Y$12="Muy Baja",'Mapa de Riesgos'!$AA$12="Mayor"),CONCATENATE("R1C",'Mapa de Riesgos'!$O$12),"")</f>
        <v/>
      </c>
      <c r="AC46" s="47" t="str">
        <f>IF(AND('Mapa de Riesgos'!$Y$14="Muy Baja",'Mapa de Riesgos'!$AA$14="Mayor"),CONCATENATE("R1C",'Mapa de Riesgos'!$O$14),"")</f>
        <v/>
      </c>
      <c r="AD46" s="47" t="str">
        <f>IF(AND('Mapa de Riesgos'!$Y$15="Muy Baja",'Mapa de Riesgos'!$AA$15="Mayor"),CONCATENATE("R1C",'Mapa de Riesgos'!$O$15),"")</f>
        <v/>
      </c>
      <c r="AE46" s="47" t="str">
        <f>IF(AND('Mapa de Riesgos'!$Y$16="Muy Baja",'Mapa de Riesgos'!$AA$16="Mayor"),CONCATENATE("R1C",'Mapa de Riesgos'!$O$16),"")</f>
        <v/>
      </c>
      <c r="AF46" s="47" t="str">
        <f>IF(AND('Mapa de Riesgos'!$Y$17="Muy Baja",'Mapa de Riesgos'!$AA$17="Mayor"),CONCATENATE("R1C",'Mapa de Riesgos'!$O$17),"")</f>
        <v/>
      </c>
      <c r="AG46" s="48" t="str">
        <f>IF(AND('Mapa de Riesgos'!$Y$18="Muy Baja",'Mapa de Riesgos'!$AA$18="Mayor"),CONCATENATE("R1C",'Mapa de Riesgos'!$O$18),"")</f>
        <v/>
      </c>
      <c r="AH46" s="49" t="str">
        <f>IF(AND('Mapa de Riesgos'!$Y$12="Muy Baja",'Mapa de Riesgos'!$AA$12="Catastrófico"),CONCATENATE("R1C",'Mapa de Riesgos'!$O$12),"")</f>
        <v/>
      </c>
      <c r="AI46" s="50" t="str">
        <f>IF(AND('Mapa de Riesgos'!$Y$14="Muy Baja",'Mapa de Riesgos'!$AA$14="Catastrófico"),CONCATENATE("R1C",'Mapa de Riesgos'!$O$14),"")</f>
        <v/>
      </c>
      <c r="AJ46" s="50" t="str">
        <f>IF(AND('Mapa de Riesgos'!$Y$15="Muy Baja",'Mapa de Riesgos'!$AA$15="Catastrófico"),CONCATENATE("R1C",'Mapa de Riesgos'!$O$15),"")</f>
        <v/>
      </c>
      <c r="AK46" s="50" t="str">
        <f>IF(AND('Mapa de Riesgos'!$Y$16="Muy Baja",'Mapa de Riesgos'!$AA$16="Catastrófico"),CONCATENATE("R1C",'Mapa de Riesgos'!$O$16),"")</f>
        <v/>
      </c>
      <c r="AL46" s="50" t="str">
        <f>IF(AND('Mapa de Riesgos'!$Y$17="Muy Baja",'Mapa de Riesgos'!$AA$17="Catastrófico"),CONCATENATE("R1C",'Mapa de Riesgos'!$O$17),"")</f>
        <v/>
      </c>
      <c r="AM46" s="51" t="str">
        <f>IF(AND('Mapa de Riesgos'!$Y$18="Muy Baja",'Mapa de Riesgos'!$AA$18="Catastrófico"),CONCATENATE("R1C",'Mapa de Riesgos'!$O$18),"")</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c r="A47" s="83"/>
      <c r="B47" s="451"/>
      <c r="C47" s="451"/>
      <c r="D47" s="452"/>
      <c r="E47" s="548"/>
      <c r="F47" s="549"/>
      <c r="G47" s="549"/>
      <c r="H47" s="549"/>
      <c r="I47" s="565"/>
      <c r="J47" s="76" t="str">
        <f>IF(AND('Mapa de Riesgos'!$Y$19="Muy Baja",'Mapa de Riesgos'!$AA$19="Leve"),CONCATENATE("R2C",'Mapa de Riesgos'!$O$19),"")</f>
        <v/>
      </c>
      <c r="K47" s="77" t="str">
        <f>IF(AND('Mapa de Riesgos'!$Y$20="Muy Baja",'Mapa de Riesgos'!$AA$20="Leve"),CONCATENATE("R2C",'Mapa de Riesgos'!$O$20),"")</f>
        <v/>
      </c>
      <c r="L47" s="77" t="str">
        <f>IF(AND('Mapa de Riesgos'!$Y$21="Muy Baja",'Mapa de Riesgos'!$AA$21="Leve"),CONCATENATE("R2C",'Mapa de Riesgos'!$O$21),"")</f>
        <v/>
      </c>
      <c r="M47" s="77" t="str">
        <f>IF(AND('Mapa de Riesgos'!$Y$22="Muy Baja",'Mapa de Riesgos'!$AA$22="Leve"),CONCATENATE("R2C",'Mapa de Riesgos'!$O$22),"")</f>
        <v/>
      </c>
      <c r="N47" s="77" t="str">
        <f>IF(AND('Mapa de Riesgos'!$Y$23="Muy Baja",'Mapa de Riesgos'!$AA$23="Leve"),CONCATENATE("R2C",'Mapa de Riesgos'!$O$23),"")</f>
        <v/>
      </c>
      <c r="O47" s="78" t="str">
        <f>IF(AND('Mapa de Riesgos'!$Y$24="Muy Baja",'Mapa de Riesgos'!$AA$24="Leve"),CONCATENATE("R2C",'Mapa de Riesgos'!$O$24),"")</f>
        <v/>
      </c>
      <c r="P47" s="76" t="str">
        <f>IF(AND('Mapa de Riesgos'!$Y$19="Muy Baja",'Mapa de Riesgos'!$AA$19="Menor"),CONCATENATE("R2C",'Mapa de Riesgos'!$O$19),"")</f>
        <v/>
      </c>
      <c r="Q47" s="77" t="str">
        <f>IF(AND('Mapa de Riesgos'!$Y$20="Muy Baja",'Mapa de Riesgos'!$AA$20="Menor"),CONCATENATE("R2C",'Mapa de Riesgos'!$O$20),"")</f>
        <v/>
      </c>
      <c r="R47" s="77" t="str">
        <f>IF(AND('Mapa de Riesgos'!$Y$21="Muy Baja",'Mapa de Riesgos'!$AA$21="Menor"),CONCATENATE("R2C",'Mapa de Riesgos'!$O$21),"")</f>
        <v/>
      </c>
      <c r="S47" s="77" t="str">
        <f>IF(AND('Mapa de Riesgos'!$Y$22="Muy Baja",'Mapa de Riesgos'!$AA$22="Menor"),CONCATENATE("R2C",'Mapa de Riesgos'!$O$22),"")</f>
        <v/>
      </c>
      <c r="T47" s="77" t="str">
        <f>IF(AND('Mapa de Riesgos'!$Y$23="Muy Baja",'Mapa de Riesgos'!$AA$23="Menor"),CONCATENATE("R2C",'Mapa de Riesgos'!$O$23),"")</f>
        <v/>
      </c>
      <c r="U47" s="78" t="str">
        <f>IF(AND('Mapa de Riesgos'!$Y$24="Muy Baja",'Mapa de Riesgos'!$AA$24="Menor"),CONCATENATE("R2C",'Mapa de Riesgos'!$O$24),"")</f>
        <v/>
      </c>
      <c r="V47" s="67" t="str">
        <f>IF(AND('Mapa de Riesgos'!$Y$19="Muy Baja",'Mapa de Riesgos'!$AA$19="Moderado"),CONCATENATE("R2C",'Mapa de Riesgos'!$O$19),"")</f>
        <v/>
      </c>
      <c r="W47" s="68" t="str">
        <f>IF(AND('Mapa de Riesgos'!$Y$20="Muy Baja",'Mapa de Riesgos'!$AA$20="Moderado"),CONCATENATE("R2C",'Mapa de Riesgos'!$O$20),"")</f>
        <v/>
      </c>
      <c r="X47" s="68" t="str">
        <f>IF(AND('Mapa de Riesgos'!$Y$21="Muy Baja",'Mapa de Riesgos'!$AA$21="Moderado"),CONCATENATE("R2C",'Mapa de Riesgos'!$O$21),"")</f>
        <v/>
      </c>
      <c r="Y47" s="68" t="str">
        <f>IF(AND('Mapa de Riesgos'!$Y$22="Muy Baja",'Mapa de Riesgos'!$AA$22="Moderado"),CONCATENATE("R2C",'Mapa de Riesgos'!$O$22),"")</f>
        <v/>
      </c>
      <c r="Z47" s="68" t="str">
        <f>IF(AND('Mapa de Riesgos'!$Y$23="Muy Baja",'Mapa de Riesgos'!$AA$23="Moderado"),CONCATENATE("R2C",'Mapa de Riesgos'!$O$23),"")</f>
        <v/>
      </c>
      <c r="AA47" s="69" t="str">
        <f>IF(AND('Mapa de Riesgos'!$Y$24="Muy Baja",'Mapa de Riesgos'!$AA$24="Moderado"),CONCATENATE("R2C",'Mapa de Riesgos'!$O$24),"")</f>
        <v/>
      </c>
      <c r="AB47" s="52" t="str">
        <f>IF(AND('Mapa de Riesgos'!$Y$19="Muy Baja",'Mapa de Riesgos'!$AA$19="Mayor"),CONCATENATE("R2C",'Mapa de Riesgos'!$O$19),"")</f>
        <v/>
      </c>
      <c r="AC47" s="53" t="str">
        <f>IF(AND('Mapa de Riesgos'!$Y$20="Muy Baja",'Mapa de Riesgos'!$AA$20="Mayor"),CONCATENATE("R2C",'Mapa de Riesgos'!$O$20),"")</f>
        <v/>
      </c>
      <c r="AD47" s="53" t="str">
        <f>IF(AND('Mapa de Riesgos'!$Y$21="Muy Baja",'Mapa de Riesgos'!$AA$21="Mayor"),CONCATENATE("R2C",'Mapa de Riesgos'!$O$21),"")</f>
        <v/>
      </c>
      <c r="AE47" s="53" t="str">
        <f>IF(AND('Mapa de Riesgos'!$Y$22="Muy Baja",'Mapa de Riesgos'!$AA$22="Mayor"),CONCATENATE("R2C",'Mapa de Riesgos'!$O$22),"")</f>
        <v/>
      </c>
      <c r="AF47" s="53" t="str">
        <f>IF(AND('Mapa de Riesgos'!$Y$23="Muy Baja",'Mapa de Riesgos'!$AA$23="Mayor"),CONCATENATE("R2C",'Mapa de Riesgos'!$O$23),"")</f>
        <v/>
      </c>
      <c r="AG47" s="54" t="str">
        <f>IF(AND('Mapa de Riesgos'!$Y$24="Muy Baja",'Mapa de Riesgos'!$AA$24="Mayor"),CONCATENATE("R2C",'Mapa de Riesgos'!$O$24),"")</f>
        <v/>
      </c>
      <c r="AH47" s="55" t="str">
        <f>IF(AND('Mapa de Riesgos'!$Y$19="Muy Baja",'Mapa de Riesgos'!$AA$19="Catastrófico"),CONCATENATE("R2C",'Mapa de Riesgos'!$O$19),"")</f>
        <v/>
      </c>
      <c r="AI47" s="56" t="str">
        <f>IF(AND('Mapa de Riesgos'!$Y$20="Muy Baja",'Mapa de Riesgos'!$AA$20="Catastrófico"),CONCATENATE("R2C",'Mapa de Riesgos'!$O$20),"")</f>
        <v/>
      </c>
      <c r="AJ47" s="56" t="str">
        <f>IF(AND('Mapa de Riesgos'!$Y$21="Muy Baja",'Mapa de Riesgos'!$AA$21="Catastrófico"),CONCATENATE("R2C",'Mapa de Riesgos'!$O$21),"")</f>
        <v/>
      </c>
      <c r="AK47" s="56" t="str">
        <f>IF(AND('Mapa de Riesgos'!$Y$22="Muy Baja",'Mapa de Riesgos'!$AA$22="Catastrófico"),CONCATENATE("R2C",'Mapa de Riesgos'!$O$22),"")</f>
        <v/>
      </c>
      <c r="AL47" s="56" t="str">
        <f>IF(AND('Mapa de Riesgos'!$Y$23="Muy Baja",'Mapa de Riesgos'!$AA$23="Catastrófico"),CONCATENATE("R2C",'Mapa de Riesgos'!$O$23),"")</f>
        <v/>
      </c>
      <c r="AM47" s="57" t="str">
        <f>IF(AND('Mapa de Riesgos'!$Y$24="Muy Baja",'Mapa de Riesgos'!$AA$24="Catastrófico"),CONCATENATE("R2C",'Mapa de Riesgos'!$O$24),"")</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c r="A48" s="83"/>
      <c r="B48" s="451"/>
      <c r="C48" s="451"/>
      <c r="D48" s="452"/>
      <c r="E48" s="548"/>
      <c r="F48" s="549"/>
      <c r="G48" s="549"/>
      <c r="H48" s="549"/>
      <c r="I48" s="565"/>
      <c r="J48" s="76" t="str">
        <f>IF(AND('Mapa de Riesgos'!$Y$25="Muy Baja",'Mapa de Riesgos'!$AA$25="Leve"),CONCATENATE("R3C",'Mapa de Riesgos'!$O$25),"")</f>
        <v/>
      </c>
      <c r="K48" s="77" t="str">
        <f>IF(AND('Mapa de Riesgos'!$Y$26="Muy Baja",'Mapa de Riesgos'!$AA$26="Leve"),CONCATENATE("R3C",'Mapa de Riesgos'!$O$26),"")</f>
        <v/>
      </c>
      <c r="L48" s="77" t="str">
        <f>IF(AND('Mapa de Riesgos'!$Y$27="Muy Baja",'Mapa de Riesgos'!$AA$27="Leve"),CONCATENATE("R3C",'Mapa de Riesgos'!$O$27),"")</f>
        <v/>
      </c>
      <c r="M48" s="77" t="str">
        <f>IF(AND('Mapa de Riesgos'!$Y$28="Muy Baja",'Mapa de Riesgos'!$AA$28="Leve"),CONCATENATE("R3C",'Mapa de Riesgos'!$O$28),"")</f>
        <v/>
      </c>
      <c r="N48" s="77" t="str">
        <f>IF(AND('Mapa de Riesgos'!$Y$29="Muy Baja",'Mapa de Riesgos'!$AA$29="Leve"),CONCATENATE("R3C",'Mapa de Riesgos'!$O$29),"")</f>
        <v/>
      </c>
      <c r="O48" s="78" t="str">
        <f>IF(AND('Mapa de Riesgos'!$Y$30="Muy Baja",'Mapa de Riesgos'!$AA$30="Leve"),CONCATENATE("R3C",'Mapa de Riesgos'!$O$30),"")</f>
        <v/>
      </c>
      <c r="P48" s="76" t="str">
        <f>IF(AND('Mapa de Riesgos'!$Y$25="Muy Baja",'Mapa de Riesgos'!$AA$25="Menor"),CONCATENATE("R3C",'Mapa de Riesgos'!$O$25),"")</f>
        <v/>
      </c>
      <c r="Q48" s="77" t="str">
        <f>IF(AND('Mapa de Riesgos'!$Y$26="Muy Baja",'Mapa de Riesgos'!$AA$26="Menor"),CONCATENATE("R3C",'Mapa de Riesgos'!$O$26),"")</f>
        <v/>
      </c>
      <c r="R48" s="77" t="str">
        <f>IF(AND('Mapa de Riesgos'!$Y$27="Muy Baja",'Mapa de Riesgos'!$AA$27="Menor"),CONCATENATE("R3C",'Mapa de Riesgos'!$O$27),"")</f>
        <v/>
      </c>
      <c r="S48" s="77" t="str">
        <f>IF(AND('Mapa de Riesgos'!$Y$28="Muy Baja",'Mapa de Riesgos'!$AA$28="Menor"),CONCATENATE("R3C",'Mapa de Riesgos'!$O$28),"")</f>
        <v/>
      </c>
      <c r="T48" s="77" t="str">
        <f>IF(AND('Mapa de Riesgos'!$Y$29="Muy Baja",'Mapa de Riesgos'!$AA$29="Menor"),CONCATENATE("R3C",'Mapa de Riesgos'!$O$29),"")</f>
        <v/>
      </c>
      <c r="U48" s="78" t="str">
        <f>IF(AND('Mapa de Riesgos'!$Y$30="Muy Baja",'Mapa de Riesgos'!$AA$30="Menor"),CONCATENATE("R3C",'Mapa de Riesgos'!$O$30),"")</f>
        <v/>
      </c>
      <c r="V48" s="67" t="str">
        <f>IF(AND('Mapa de Riesgos'!$Y$25="Muy Baja",'Mapa de Riesgos'!$AA$25="Moderado"),CONCATENATE("R3C",'Mapa de Riesgos'!$O$25),"")</f>
        <v/>
      </c>
      <c r="W48" s="68" t="str">
        <f>IF(AND('Mapa de Riesgos'!$Y$26="Muy Baja",'Mapa de Riesgos'!$AA$26="Moderado"),CONCATENATE("R3C",'Mapa de Riesgos'!$O$26),"")</f>
        <v/>
      </c>
      <c r="X48" s="68" t="str">
        <f>IF(AND('Mapa de Riesgos'!$Y$27="Muy Baja",'Mapa de Riesgos'!$AA$27="Moderado"),CONCATENATE("R3C",'Mapa de Riesgos'!$O$27),"")</f>
        <v/>
      </c>
      <c r="Y48" s="68" t="str">
        <f>IF(AND('Mapa de Riesgos'!$Y$28="Muy Baja",'Mapa de Riesgos'!$AA$28="Moderado"),CONCATENATE("R3C",'Mapa de Riesgos'!$O$28),"")</f>
        <v/>
      </c>
      <c r="Z48" s="68" t="str">
        <f>IF(AND('Mapa de Riesgos'!$Y$29="Muy Baja",'Mapa de Riesgos'!$AA$29="Moderado"),CONCATENATE("R3C",'Mapa de Riesgos'!$O$29),"")</f>
        <v/>
      </c>
      <c r="AA48" s="69" t="str">
        <f>IF(AND('Mapa de Riesgos'!$Y$30="Muy Baja",'Mapa de Riesgos'!$AA$30="Moderado"),CONCATENATE("R3C",'Mapa de Riesgos'!$O$30),"")</f>
        <v/>
      </c>
      <c r="AB48" s="52" t="str">
        <f>IF(AND('Mapa de Riesgos'!$Y$25="Muy Baja",'Mapa de Riesgos'!$AA$25="Mayor"),CONCATENATE("R3C",'Mapa de Riesgos'!$O$25),"")</f>
        <v/>
      </c>
      <c r="AC48" s="53" t="str">
        <f>IF(AND('Mapa de Riesgos'!$Y$26="Muy Baja",'Mapa de Riesgos'!$AA$26="Mayor"),CONCATENATE("R3C",'Mapa de Riesgos'!$O$26),"")</f>
        <v/>
      </c>
      <c r="AD48" s="53" t="str">
        <f>IF(AND('Mapa de Riesgos'!$Y$27="Muy Baja",'Mapa de Riesgos'!$AA$27="Mayor"),CONCATENATE("R3C",'Mapa de Riesgos'!$O$27),"")</f>
        <v/>
      </c>
      <c r="AE48" s="53" t="str">
        <f>IF(AND('Mapa de Riesgos'!$Y$28="Muy Baja",'Mapa de Riesgos'!$AA$28="Mayor"),CONCATENATE("R3C",'Mapa de Riesgos'!$O$28),"")</f>
        <v/>
      </c>
      <c r="AF48" s="53" t="str">
        <f>IF(AND('Mapa de Riesgos'!$Y$29="Muy Baja",'Mapa de Riesgos'!$AA$29="Mayor"),CONCATENATE("R3C",'Mapa de Riesgos'!$O$29),"")</f>
        <v/>
      </c>
      <c r="AG48" s="54" t="str">
        <f>IF(AND('Mapa de Riesgos'!$Y$30="Muy Baja",'Mapa de Riesgos'!$AA$30="Mayor"),CONCATENATE("R3C",'Mapa de Riesgos'!$O$30),"")</f>
        <v/>
      </c>
      <c r="AH48" s="55" t="str">
        <f>IF(AND('Mapa de Riesgos'!$Y$25="Muy Baja",'Mapa de Riesgos'!$AA$25="Catastrófico"),CONCATENATE("R3C",'Mapa de Riesgos'!$O$25),"")</f>
        <v/>
      </c>
      <c r="AI48" s="56" t="str">
        <f>IF(AND('Mapa de Riesgos'!$Y$26="Muy Baja",'Mapa de Riesgos'!$AA$26="Catastrófico"),CONCATENATE("R3C",'Mapa de Riesgos'!$O$26),"")</f>
        <v/>
      </c>
      <c r="AJ48" s="56" t="str">
        <f>IF(AND('Mapa de Riesgos'!$Y$27="Muy Baja",'Mapa de Riesgos'!$AA$27="Catastrófico"),CONCATENATE("R3C",'Mapa de Riesgos'!$O$27),"")</f>
        <v/>
      </c>
      <c r="AK48" s="56" t="str">
        <f>IF(AND('Mapa de Riesgos'!$Y$28="Muy Baja",'Mapa de Riesgos'!$AA$28="Catastrófico"),CONCATENATE("R3C",'Mapa de Riesgos'!$O$28),"")</f>
        <v/>
      </c>
      <c r="AL48" s="56" t="str">
        <f>IF(AND('Mapa de Riesgos'!$Y$29="Muy Baja",'Mapa de Riesgos'!$AA$29="Catastrófico"),CONCATENATE("R3C",'Mapa de Riesgos'!$O$29),"")</f>
        <v/>
      </c>
      <c r="AM48" s="57" t="str">
        <f>IF(AND('Mapa de Riesgos'!$Y$30="Muy Baja",'Mapa de Riesgos'!$AA$30="Catastrófico"),CONCATENATE("R3C",'Mapa de Riesgos'!$O$30),"")</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c r="A49" s="83"/>
      <c r="B49" s="451"/>
      <c r="C49" s="451"/>
      <c r="D49" s="452"/>
      <c r="E49" s="550"/>
      <c r="F49" s="549"/>
      <c r="G49" s="549"/>
      <c r="H49" s="549"/>
      <c r="I49" s="565"/>
      <c r="J49" s="76" t="str">
        <f>IF(AND('Mapa de Riesgos'!$Y$31="Muy Baja",'Mapa de Riesgos'!$AA$31="Leve"),CONCATENATE("R4C",'Mapa de Riesgos'!$O$31),"")</f>
        <v/>
      </c>
      <c r="K49" s="77" t="str">
        <f>IF(AND('Mapa de Riesgos'!$Y$32="Muy Baja",'Mapa de Riesgos'!$AA$32="Leve"),CONCATENATE("R4C",'Mapa de Riesgos'!$O$32),"")</f>
        <v/>
      </c>
      <c r="L49" s="77" t="str">
        <f>IF(AND('Mapa de Riesgos'!$Y$33="Muy Baja",'Mapa de Riesgos'!$AA$33="Leve"),CONCATENATE("R4C",'Mapa de Riesgos'!$O$33),"")</f>
        <v/>
      </c>
      <c r="M49" s="77" t="str">
        <f>IF(AND('Mapa de Riesgos'!$Y$34="Muy Baja",'Mapa de Riesgos'!$AA$34="Leve"),CONCATENATE("R4C",'Mapa de Riesgos'!$O$34),"")</f>
        <v/>
      </c>
      <c r="N49" s="77" t="str">
        <f>IF(AND('Mapa de Riesgos'!$Y$35="Muy Baja",'Mapa de Riesgos'!$AA$35="Leve"),CONCATENATE("R4C",'Mapa de Riesgos'!$O$35),"")</f>
        <v/>
      </c>
      <c r="O49" s="78" t="str">
        <f>IF(AND('Mapa de Riesgos'!$Y$36="Muy Baja",'Mapa de Riesgos'!$AA$36="Leve"),CONCATENATE("R4C",'Mapa de Riesgos'!$O$36),"")</f>
        <v/>
      </c>
      <c r="P49" s="76" t="str">
        <f>IF(AND('Mapa de Riesgos'!$Y$31="Muy Baja",'Mapa de Riesgos'!$AA$31="Menor"),CONCATENATE("R4C",'Mapa de Riesgos'!$O$31),"")</f>
        <v/>
      </c>
      <c r="Q49" s="77" t="str">
        <f>IF(AND('Mapa de Riesgos'!$Y$32="Muy Baja",'Mapa de Riesgos'!$AA$32="Menor"),CONCATENATE("R4C",'Mapa de Riesgos'!$O$32),"")</f>
        <v/>
      </c>
      <c r="R49" s="77" t="str">
        <f>IF(AND('Mapa de Riesgos'!$Y$33="Muy Baja",'Mapa de Riesgos'!$AA$33="Menor"),CONCATENATE("R4C",'Mapa de Riesgos'!$O$33),"")</f>
        <v/>
      </c>
      <c r="S49" s="77" t="str">
        <f>IF(AND('Mapa de Riesgos'!$Y$34="Muy Baja",'Mapa de Riesgos'!$AA$34="Menor"),CONCATENATE("R4C",'Mapa de Riesgos'!$O$34),"")</f>
        <v/>
      </c>
      <c r="T49" s="77" t="str">
        <f>IF(AND('Mapa de Riesgos'!$Y$35="Muy Baja",'Mapa de Riesgos'!$AA$35="Menor"),CONCATENATE("R4C",'Mapa de Riesgos'!$O$35),"")</f>
        <v/>
      </c>
      <c r="U49" s="78" t="str">
        <f>IF(AND('Mapa de Riesgos'!$Y$36="Muy Baja",'Mapa de Riesgos'!$AA$36="Menor"),CONCATENATE("R4C",'Mapa de Riesgos'!$O$36),"")</f>
        <v/>
      </c>
      <c r="V49" s="67" t="str">
        <f>IF(AND('Mapa de Riesgos'!$Y$31="Muy Baja",'Mapa de Riesgos'!$AA$31="Moderado"),CONCATENATE("R4C",'Mapa de Riesgos'!$O$31),"")</f>
        <v/>
      </c>
      <c r="W49" s="68" t="str">
        <f>IF(AND('Mapa de Riesgos'!$Y$32="Muy Baja",'Mapa de Riesgos'!$AA$32="Moderado"),CONCATENATE("R4C",'Mapa de Riesgos'!$O$32),"")</f>
        <v/>
      </c>
      <c r="X49" s="68" t="str">
        <f>IF(AND('Mapa de Riesgos'!$Y$33="Muy Baja",'Mapa de Riesgos'!$AA$33="Moderado"),CONCATENATE("R4C",'Mapa de Riesgos'!$O$33),"")</f>
        <v/>
      </c>
      <c r="Y49" s="68" t="str">
        <f>IF(AND('Mapa de Riesgos'!$Y$34="Muy Baja",'Mapa de Riesgos'!$AA$34="Moderado"),CONCATENATE("R4C",'Mapa de Riesgos'!$O$34),"")</f>
        <v/>
      </c>
      <c r="Z49" s="68" t="str">
        <f>IF(AND('Mapa de Riesgos'!$Y$35="Muy Baja",'Mapa de Riesgos'!$AA$35="Moderado"),CONCATENATE("R4C",'Mapa de Riesgos'!$O$35),"")</f>
        <v/>
      </c>
      <c r="AA49" s="69" t="str">
        <f>IF(AND('Mapa de Riesgos'!$Y$36="Muy Baja",'Mapa de Riesgos'!$AA$36="Moderado"),CONCATENATE("R4C",'Mapa de Riesgos'!$O$36),"")</f>
        <v/>
      </c>
      <c r="AB49" s="52" t="str">
        <f>IF(AND('Mapa de Riesgos'!$Y$31="Muy Baja",'Mapa de Riesgos'!$AA$31="Mayor"),CONCATENATE("R4C",'Mapa de Riesgos'!$O$31),"")</f>
        <v/>
      </c>
      <c r="AC49" s="53" t="str">
        <f>IF(AND('Mapa de Riesgos'!$Y$32="Muy Baja",'Mapa de Riesgos'!$AA$32="Mayor"),CONCATENATE("R4C",'Mapa de Riesgos'!$O$32),"")</f>
        <v/>
      </c>
      <c r="AD49" s="53" t="str">
        <f>IF(AND('Mapa de Riesgos'!$Y$33="Muy Baja",'Mapa de Riesgos'!$AA$33="Mayor"),CONCATENATE("R4C",'Mapa de Riesgos'!$O$33),"")</f>
        <v/>
      </c>
      <c r="AE49" s="53" t="str">
        <f>IF(AND('Mapa de Riesgos'!$Y$34="Muy Baja",'Mapa de Riesgos'!$AA$34="Mayor"),CONCATENATE("R4C",'Mapa de Riesgos'!$O$34),"")</f>
        <v/>
      </c>
      <c r="AF49" s="53" t="str">
        <f>IF(AND('Mapa de Riesgos'!$Y$35="Muy Baja",'Mapa de Riesgos'!$AA$35="Mayor"),CONCATENATE("R4C",'Mapa de Riesgos'!$O$35),"")</f>
        <v/>
      </c>
      <c r="AG49" s="54" t="str">
        <f>IF(AND('Mapa de Riesgos'!$Y$36="Muy Baja",'Mapa de Riesgos'!$AA$36="Mayor"),CONCATENATE("R4C",'Mapa de Riesgos'!$O$36),"")</f>
        <v/>
      </c>
      <c r="AH49" s="55" t="str">
        <f>IF(AND('Mapa de Riesgos'!$Y$31="Muy Baja",'Mapa de Riesgos'!$AA$31="Catastrófico"),CONCATENATE("R4C",'Mapa de Riesgos'!$O$31),"")</f>
        <v/>
      </c>
      <c r="AI49" s="56" t="str">
        <f>IF(AND('Mapa de Riesgos'!$Y$32="Muy Baja",'Mapa de Riesgos'!$AA$32="Catastrófico"),CONCATENATE("R4C",'Mapa de Riesgos'!$O$32),"")</f>
        <v/>
      </c>
      <c r="AJ49" s="56" t="str">
        <f>IF(AND('Mapa de Riesgos'!$Y$33="Muy Baja",'Mapa de Riesgos'!$AA$33="Catastrófico"),CONCATENATE("R4C",'Mapa de Riesgos'!$O$33),"")</f>
        <v/>
      </c>
      <c r="AK49" s="56" t="str">
        <f>IF(AND('Mapa de Riesgos'!$Y$34="Muy Baja",'Mapa de Riesgos'!$AA$34="Catastrófico"),CONCATENATE("R4C",'Mapa de Riesgos'!$O$34),"")</f>
        <v/>
      </c>
      <c r="AL49" s="56" t="str">
        <f>IF(AND('Mapa de Riesgos'!$Y$35="Muy Baja",'Mapa de Riesgos'!$AA$35="Catastrófico"),CONCATENATE("R4C",'Mapa de Riesgos'!$O$35),"")</f>
        <v/>
      </c>
      <c r="AM49" s="57" t="str">
        <f>IF(AND('Mapa de Riesgos'!$Y$36="Muy Baja",'Mapa de Riesgos'!$AA$36="Catastrófico"),CONCATENATE("R4C",'Mapa de Riesgos'!$O$36),"")</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c r="A50" s="83"/>
      <c r="B50" s="451"/>
      <c r="C50" s="451"/>
      <c r="D50" s="452"/>
      <c r="E50" s="550"/>
      <c r="F50" s="549"/>
      <c r="G50" s="549"/>
      <c r="H50" s="549"/>
      <c r="I50" s="565"/>
      <c r="J50" s="76" t="str">
        <f>IF(AND('Mapa de Riesgos'!$Y$37="Muy Baja",'Mapa de Riesgos'!$AA$37="Leve"),CONCATENATE("R5C",'Mapa de Riesgos'!$O$37),"")</f>
        <v/>
      </c>
      <c r="K50" s="77" t="str">
        <f>IF(AND('Mapa de Riesgos'!$Y$38="Muy Baja",'Mapa de Riesgos'!$AA$38="Leve"),CONCATENATE("R5C",'Mapa de Riesgos'!$O$38),"")</f>
        <v/>
      </c>
      <c r="L50" s="77" t="str">
        <f>IF(AND('Mapa de Riesgos'!$Y$39="Muy Baja",'Mapa de Riesgos'!$AA$39="Leve"),CONCATENATE("R5C",'Mapa de Riesgos'!$O$39),"")</f>
        <v/>
      </c>
      <c r="M50" s="77" t="str">
        <f>IF(AND('Mapa de Riesgos'!$Y$40="Muy Baja",'Mapa de Riesgos'!$AA$40="Leve"),CONCATENATE("R5C",'Mapa de Riesgos'!$O$40),"")</f>
        <v/>
      </c>
      <c r="N50" s="77" t="str">
        <f>IF(AND('Mapa de Riesgos'!$Y$41="Muy Baja",'Mapa de Riesgos'!$AA$41="Leve"),CONCATENATE("R5C",'Mapa de Riesgos'!$O$41),"")</f>
        <v/>
      </c>
      <c r="O50" s="78" t="str">
        <f>IF(AND('Mapa de Riesgos'!$Y$42="Muy Baja",'Mapa de Riesgos'!$AA$42="Leve"),CONCATENATE("R5C",'Mapa de Riesgos'!$O$42),"")</f>
        <v/>
      </c>
      <c r="P50" s="76" t="str">
        <f>IF(AND('Mapa de Riesgos'!$Y$37="Muy Baja",'Mapa de Riesgos'!$AA$37="Menor"),CONCATENATE("R5C",'Mapa de Riesgos'!$O$37),"")</f>
        <v/>
      </c>
      <c r="Q50" s="77" t="str">
        <f>IF(AND('Mapa de Riesgos'!$Y$38="Muy Baja",'Mapa de Riesgos'!$AA$38="Menor"),CONCATENATE("R5C",'Mapa de Riesgos'!$O$38),"")</f>
        <v/>
      </c>
      <c r="R50" s="77" t="str">
        <f>IF(AND('Mapa de Riesgos'!$Y$39="Muy Baja",'Mapa de Riesgos'!$AA$39="Menor"),CONCATENATE("R5C",'Mapa de Riesgos'!$O$39),"")</f>
        <v/>
      </c>
      <c r="S50" s="77" t="str">
        <f>IF(AND('Mapa de Riesgos'!$Y$40="Muy Baja",'Mapa de Riesgos'!$AA$40="Menor"),CONCATENATE("R5C",'Mapa de Riesgos'!$O$40),"")</f>
        <v/>
      </c>
      <c r="T50" s="77" t="str">
        <f>IF(AND('Mapa de Riesgos'!$Y$41="Muy Baja",'Mapa de Riesgos'!$AA$41="Menor"),CONCATENATE("R5C",'Mapa de Riesgos'!$O$41),"")</f>
        <v/>
      </c>
      <c r="U50" s="78" t="str">
        <f>IF(AND('Mapa de Riesgos'!$Y$42="Muy Baja",'Mapa de Riesgos'!$AA$42="Menor"),CONCATENATE("R5C",'Mapa de Riesgos'!$O$42),"")</f>
        <v/>
      </c>
      <c r="V50" s="67" t="str">
        <f>IF(AND('Mapa de Riesgos'!$Y$37="Muy Baja",'Mapa de Riesgos'!$AA$37="Moderado"),CONCATENATE("R5C",'Mapa de Riesgos'!$O$37),"")</f>
        <v/>
      </c>
      <c r="W50" s="68" t="str">
        <f>IF(AND('Mapa de Riesgos'!$Y$38="Muy Baja",'Mapa de Riesgos'!$AA$38="Moderado"),CONCATENATE("R5C",'Mapa de Riesgos'!$O$38),"")</f>
        <v/>
      </c>
      <c r="X50" s="68" t="str">
        <f>IF(AND('Mapa de Riesgos'!$Y$39="Muy Baja",'Mapa de Riesgos'!$AA$39="Moderado"),CONCATENATE("R5C",'Mapa de Riesgos'!$O$39),"")</f>
        <v/>
      </c>
      <c r="Y50" s="68" t="str">
        <f>IF(AND('Mapa de Riesgos'!$Y$40="Muy Baja",'Mapa de Riesgos'!$AA$40="Moderado"),CONCATENATE("R5C",'Mapa de Riesgos'!$O$40),"")</f>
        <v/>
      </c>
      <c r="Z50" s="68" t="str">
        <f>IF(AND('Mapa de Riesgos'!$Y$41="Muy Baja",'Mapa de Riesgos'!$AA$41="Moderado"),CONCATENATE("R5C",'Mapa de Riesgos'!$O$41),"")</f>
        <v/>
      </c>
      <c r="AA50" s="69" t="str">
        <f>IF(AND('Mapa de Riesgos'!$Y$42="Muy Baja",'Mapa de Riesgos'!$AA$42="Moderado"),CONCATENATE("R5C",'Mapa de Riesgos'!$O$42),"")</f>
        <v/>
      </c>
      <c r="AB50" s="52" t="str">
        <f>IF(AND('Mapa de Riesgos'!$Y$37="Muy Baja",'Mapa de Riesgos'!$AA$37="Mayor"),CONCATENATE("R5C",'Mapa de Riesgos'!$O$37),"")</f>
        <v/>
      </c>
      <c r="AC50" s="53" t="str">
        <f>IF(AND('Mapa de Riesgos'!$Y$38="Muy Baja",'Mapa de Riesgos'!$AA$38="Mayor"),CONCATENATE("R5C",'Mapa de Riesgos'!$O$38),"")</f>
        <v/>
      </c>
      <c r="AD50" s="53" t="str">
        <f>IF(AND('Mapa de Riesgos'!$Y$39="Muy Baja",'Mapa de Riesgos'!$AA$39="Mayor"),CONCATENATE("R5C",'Mapa de Riesgos'!$O$39),"")</f>
        <v/>
      </c>
      <c r="AE50" s="53" t="str">
        <f>IF(AND('Mapa de Riesgos'!$Y$40="Muy Baja",'Mapa de Riesgos'!$AA$40="Mayor"),CONCATENATE("R5C",'Mapa de Riesgos'!$O$40),"")</f>
        <v/>
      </c>
      <c r="AF50" s="53" t="str">
        <f>IF(AND('Mapa de Riesgos'!$Y$41="Muy Baja",'Mapa de Riesgos'!$AA$41="Mayor"),CONCATENATE("R5C",'Mapa de Riesgos'!$O$41),"")</f>
        <v/>
      </c>
      <c r="AG50" s="54" t="str">
        <f>IF(AND('Mapa de Riesgos'!$Y$42="Muy Baja",'Mapa de Riesgos'!$AA$42="Mayor"),CONCATENATE("R5C",'Mapa de Riesgos'!$O$42),"")</f>
        <v/>
      </c>
      <c r="AH50" s="55" t="str">
        <f>IF(AND('Mapa de Riesgos'!$Y$37="Muy Baja",'Mapa de Riesgos'!$AA$37="Catastrófico"),CONCATENATE("R5C",'Mapa de Riesgos'!$O$37),"")</f>
        <v/>
      </c>
      <c r="AI50" s="56" t="str">
        <f>IF(AND('Mapa de Riesgos'!$Y$38="Muy Baja",'Mapa de Riesgos'!$AA$38="Catastrófico"),CONCATENATE("R5C",'Mapa de Riesgos'!$O$38),"")</f>
        <v/>
      </c>
      <c r="AJ50" s="56" t="str">
        <f>IF(AND('Mapa de Riesgos'!$Y$39="Muy Baja",'Mapa de Riesgos'!$AA$39="Catastrófico"),CONCATENATE("R5C",'Mapa de Riesgos'!$O$39),"")</f>
        <v/>
      </c>
      <c r="AK50" s="56" t="str">
        <f>IF(AND('Mapa de Riesgos'!$Y$40="Muy Baja",'Mapa de Riesgos'!$AA$40="Catastrófico"),CONCATENATE("R5C",'Mapa de Riesgos'!$O$40),"")</f>
        <v/>
      </c>
      <c r="AL50" s="56" t="str">
        <f>IF(AND('Mapa de Riesgos'!$Y$41="Muy Baja",'Mapa de Riesgos'!$AA$41="Catastrófico"),CONCATENATE("R5C",'Mapa de Riesgos'!$O$41),"")</f>
        <v/>
      </c>
      <c r="AM50" s="57" t="str">
        <f>IF(AND('Mapa de Riesgos'!$Y$42="Muy Baja",'Mapa de Riesgos'!$AA$42="Catastrófico"),CONCATENATE("R5C",'Mapa de Riesgos'!$O$42),"")</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c r="A51" s="83"/>
      <c r="B51" s="451"/>
      <c r="C51" s="451"/>
      <c r="D51" s="452"/>
      <c r="E51" s="550"/>
      <c r="F51" s="549"/>
      <c r="G51" s="549"/>
      <c r="H51" s="549"/>
      <c r="I51" s="565"/>
      <c r="J51" s="76" t="str">
        <f>IF(AND('Mapa de Riesgos'!$Y$43="Muy Baja",'Mapa de Riesgos'!$AA$43="Leve"),CONCATENATE("R6C",'Mapa de Riesgos'!$O$43),"")</f>
        <v/>
      </c>
      <c r="K51" s="77" t="str">
        <f>IF(AND('Mapa de Riesgos'!$Y$44="Muy Baja",'Mapa de Riesgos'!$AA$44="Leve"),CONCATENATE("R6C",'Mapa de Riesgos'!$O$44),"")</f>
        <v/>
      </c>
      <c r="L51" s="77" t="str">
        <f>IF(AND('Mapa de Riesgos'!$Y$45="Muy Baja",'Mapa de Riesgos'!$AA$45="Leve"),CONCATENATE("R6C",'Mapa de Riesgos'!$O$45),"")</f>
        <v/>
      </c>
      <c r="M51" s="77" t="str">
        <f>IF(AND('Mapa de Riesgos'!$Y$46="Muy Baja",'Mapa de Riesgos'!$AA$46="Leve"),CONCATENATE("R6C",'Mapa de Riesgos'!$O$46),"")</f>
        <v/>
      </c>
      <c r="N51" s="77" t="str">
        <f>IF(AND('Mapa de Riesgos'!$Y$47="Muy Baja",'Mapa de Riesgos'!$AA$47="Leve"),CONCATENATE("R6C",'Mapa de Riesgos'!$O$47),"")</f>
        <v/>
      </c>
      <c r="O51" s="78" t="str">
        <f>IF(AND('Mapa de Riesgos'!$Y$48="Muy Baja",'Mapa de Riesgos'!$AA$48="Leve"),CONCATENATE("R6C",'Mapa de Riesgos'!$O$48),"")</f>
        <v/>
      </c>
      <c r="P51" s="76" t="str">
        <f>IF(AND('Mapa de Riesgos'!$Y$43="Muy Baja",'Mapa de Riesgos'!$AA$43="Menor"),CONCATENATE("R6C",'Mapa de Riesgos'!$O$43),"")</f>
        <v/>
      </c>
      <c r="Q51" s="77" t="str">
        <f>IF(AND('Mapa de Riesgos'!$Y$44="Muy Baja",'Mapa de Riesgos'!$AA$44="Menor"),CONCATENATE("R6C",'Mapa de Riesgos'!$O$44),"")</f>
        <v/>
      </c>
      <c r="R51" s="77" t="str">
        <f>IF(AND('Mapa de Riesgos'!$Y$45="Muy Baja",'Mapa de Riesgos'!$AA$45="Menor"),CONCATENATE("R6C",'Mapa de Riesgos'!$O$45),"")</f>
        <v/>
      </c>
      <c r="S51" s="77" t="str">
        <f>IF(AND('Mapa de Riesgos'!$Y$46="Muy Baja",'Mapa de Riesgos'!$AA$46="Menor"),CONCATENATE("R6C",'Mapa de Riesgos'!$O$46),"")</f>
        <v/>
      </c>
      <c r="T51" s="77" t="str">
        <f>IF(AND('Mapa de Riesgos'!$Y$47="Muy Baja",'Mapa de Riesgos'!$AA$47="Menor"),CONCATENATE("R6C",'Mapa de Riesgos'!$O$47),"")</f>
        <v/>
      </c>
      <c r="U51" s="78" t="str">
        <f>IF(AND('Mapa de Riesgos'!$Y$48="Muy Baja",'Mapa de Riesgos'!$AA$48="Menor"),CONCATENATE("R6C",'Mapa de Riesgos'!$O$48),"")</f>
        <v/>
      </c>
      <c r="V51" s="67" t="str">
        <f>IF(AND('Mapa de Riesgos'!$Y$43="Muy Baja",'Mapa de Riesgos'!$AA$43="Moderado"),CONCATENATE("R6C",'Mapa de Riesgos'!$O$43),"")</f>
        <v/>
      </c>
      <c r="W51" s="68" t="str">
        <f>IF(AND('Mapa de Riesgos'!$Y$44="Muy Baja",'Mapa de Riesgos'!$AA$44="Moderado"),CONCATENATE("R6C",'Mapa de Riesgos'!$O$44),"")</f>
        <v/>
      </c>
      <c r="X51" s="68" t="str">
        <f>IF(AND('Mapa de Riesgos'!$Y$45="Muy Baja",'Mapa de Riesgos'!$AA$45="Moderado"),CONCATENATE("R6C",'Mapa de Riesgos'!$O$45),"")</f>
        <v/>
      </c>
      <c r="Y51" s="68" t="str">
        <f>IF(AND('Mapa de Riesgos'!$Y$46="Muy Baja",'Mapa de Riesgos'!$AA$46="Moderado"),CONCATENATE("R6C",'Mapa de Riesgos'!$O$46),"")</f>
        <v/>
      </c>
      <c r="Z51" s="68" t="str">
        <f>IF(AND('Mapa de Riesgos'!$Y$47="Muy Baja",'Mapa de Riesgos'!$AA$47="Moderado"),CONCATENATE("R6C",'Mapa de Riesgos'!$O$47),"")</f>
        <v/>
      </c>
      <c r="AA51" s="69" t="str">
        <f>IF(AND('Mapa de Riesgos'!$Y$48="Muy Baja",'Mapa de Riesgos'!$AA$48="Moderado"),CONCATENATE("R6C",'Mapa de Riesgos'!$O$48),"")</f>
        <v/>
      </c>
      <c r="AB51" s="52" t="str">
        <f>IF(AND('Mapa de Riesgos'!$Y$43="Muy Baja",'Mapa de Riesgos'!$AA$43="Mayor"),CONCATENATE("R6C",'Mapa de Riesgos'!$O$43),"")</f>
        <v/>
      </c>
      <c r="AC51" s="53" t="str">
        <f>IF(AND('Mapa de Riesgos'!$Y$44="Muy Baja",'Mapa de Riesgos'!$AA$44="Mayor"),CONCATENATE("R6C",'Mapa de Riesgos'!$O$44),"")</f>
        <v/>
      </c>
      <c r="AD51" s="53" t="str">
        <f>IF(AND('Mapa de Riesgos'!$Y$45="Muy Baja",'Mapa de Riesgos'!$AA$45="Mayor"),CONCATENATE("R6C",'Mapa de Riesgos'!$O$45),"")</f>
        <v/>
      </c>
      <c r="AE51" s="53" t="str">
        <f>IF(AND('Mapa de Riesgos'!$Y$46="Muy Baja",'Mapa de Riesgos'!$AA$46="Mayor"),CONCATENATE("R6C",'Mapa de Riesgos'!$O$46),"")</f>
        <v/>
      </c>
      <c r="AF51" s="53" t="str">
        <f>IF(AND('Mapa de Riesgos'!$Y$47="Muy Baja",'Mapa de Riesgos'!$AA$47="Mayor"),CONCATENATE("R6C",'Mapa de Riesgos'!$O$47),"")</f>
        <v/>
      </c>
      <c r="AG51" s="54" t="str">
        <f>IF(AND('Mapa de Riesgos'!$Y$48="Muy Baja",'Mapa de Riesgos'!$AA$48="Mayor"),CONCATENATE("R6C",'Mapa de Riesgos'!$O$48),"")</f>
        <v/>
      </c>
      <c r="AH51" s="55" t="str">
        <f>IF(AND('Mapa de Riesgos'!$Y$43="Muy Baja",'Mapa de Riesgos'!$AA$43="Catastrófico"),CONCATENATE("R6C",'Mapa de Riesgos'!$O$43),"")</f>
        <v/>
      </c>
      <c r="AI51" s="56" t="str">
        <f>IF(AND('Mapa de Riesgos'!$Y$44="Muy Baja",'Mapa de Riesgos'!$AA$44="Catastrófico"),CONCATENATE("R6C",'Mapa de Riesgos'!$O$44),"")</f>
        <v/>
      </c>
      <c r="AJ51" s="56" t="str">
        <f>IF(AND('Mapa de Riesgos'!$Y$45="Muy Baja",'Mapa de Riesgos'!$AA$45="Catastrófico"),CONCATENATE("R6C",'Mapa de Riesgos'!$O$45),"")</f>
        <v/>
      </c>
      <c r="AK51" s="56" t="str">
        <f>IF(AND('Mapa de Riesgos'!$Y$46="Muy Baja",'Mapa de Riesgos'!$AA$46="Catastrófico"),CONCATENATE("R6C",'Mapa de Riesgos'!$O$46),"")</f>
        <v/>
      </c>
      <c r="AL51" s="56" t="str">
        <f>IF(AND('Mapa de Riesgos'!$Y$47="Muy Baja",'Mapa de Riesgos'!$AA$47="Catastrófico"),CONCATENATE("R6C",'Mapa de Riesgos'!$O$47),"")</f>
        <v/>
      </c>
      <c r="AM51" s="57" t="str">
        <f>IF(AND('Mapa de Riesgos'!$Y$48="Muy Baja",'Mapa de Riesgos'!$AA$48="Catastrófico"),CONCATENATE("R6C",'Mapa de Riesgos'!$O$48),"")</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c r="A52" s="83"/>
      <c r="B52" s="451"/>
      <c r="C52" s="451"/>
      <c r="D52" s="452"/>
      <c r="E52" s="550"/>
      <c r="F52" s="549"/>
      <c r="G52" s="549"/>
      <c r="H52" s="549"/>
      <c r="I52" s="565"/>
      <c r="J52" s="76" t="str">
        <f>IF(AND('Mapa de Riesgos'!$Y$49="Muy Baja",'Mapa de Riesgos'!$AA$49="Leve"),CONCATENATE("R7C",'Mapa de Riesgos'!$O$49),"")</f>
        <v/>
      </c>
      <c r="K52" s="77" t="str">
        <f>IF(AND('Mapa de Riesgos'!$Y$50="Muy Baja",'Mapa de Riesgos'!$AA$50="Leve"),CONCATENATE("R7C",'Mapa de Riesgos'!$O$50),"")</f>
        <v/>
      </c>
      <c r="L52" s="77" t="str">
        <f>IF(AND('Mapa de Riesgos'!$Y$51="Muy Baja",'Mapa de Riesgos'!$AA$51="Leve"),CONCATENATE("R7C",'Mapa de Riesgos'!$O$51),"")</f>
        <v/>
      </c>
      <c r="M52" s="77" t="str">
        <f>IF(AND('Mapa de Riesgos'!$Y$52="Muy Baja",'Mapa de Riesgos'!$AA$52="Leve"),CONCATENATE("R7C",'Mapa de Riesgos'!$O$52),"")</f>
        <v/>
      </c>
      <c r="N52" s="77" t="str">
        <f>IF(AND('Mapa de Riesgos'!$Y$53="Muy Baja",'Mapa de Riesgos'!$AA$53="Leve"),CONCATENATE("R7C",'Mapa de Riesgos'!$O$53),"")</f>
        <v/>
      </c>
      <c r="O52" s="78" t="str">
        <f>IF(AND('Mapa de Riesgos'!$Y$54="Muy Baja",'Mapa de Riesgos'!$AA$54="Leve"),CONCATENATE("R7C",'Mapa de Riesgos'!$O$54),"")</f>
        <v/>
      </c>
      <c r="P52" s="76" t="str">
        <f>IF(AND('Mapa de Riesgos'!$Y$49="Muy Baja",'Mapa de Riesgos'!$AA$49="Menor"),CONCATENATE("R7C",'Mapa de Riesgos'!$O$49),"")</f>
        <v/>
      </c>
      <c r="Q52" s="77" t="str">
        <f>IF(AND('Mapa de Riesgos'!$Y$50="Muy Baja",'Mapa de Riesgos'!$AA$50="Menor"),CONCATENATE("R7C",'Mapa de Riesgos'!$O$50),"")</f>
        <v/>
      </c>
      <c r="R52" s="77" t="str">
        <f>IF(AND('Mapa de Riesgos'!$Y$51="Muy Baja",'Mapa de Riesgos'!$AA$51="Menor"),CONCATENATE("R7C",'Mapa de Riesgos'!$O$51),"")</f>
        <v/>
      </c>
      <c r="S52" s="77" t="str">
        <f>IF(AND('Mapa de Riesgos'!$Y$52="Muy Baja",'Mapa de Riesgos'!$AA$52="Menor"),CONCATENATE("R7C",'Mapa de Riesgos'!$O$52),"")</f>
        <v/>
      </c>
      <c r="T52" s="77" t="str">
        <f>IF(AND('Mapa de Riesgos'!$Y$53="Muy Baja",'Mapa de Riesgos'!$AA$53="Menor"),CONCATENATE("R7C",'Mapa de Riesgos'!$O$53),"")</f>
        <v/>
      </c>
      <c r="U52" s="78" t="str">
        <f>IF(AND('Mapa de Riesgos'!$Y$54="Muy Baja",'Mapa de Riesgos'!$AA$54="Menor"),CONCATENATE("R7C",'Mapa de Riesgos'!$O$54),"")</f>
        <v/>
      </c>
      <c r="V52" s="67" t="str">
        <f>IF(AND('Mapa de Riesgos'!$Y$49="Muy Baja",'Mapa de Riesgos'!$AA$49="Moderado"),CONCATENATE("R7C",'Mapa de Riesgos'!$O$49),"")</f>
        <v/>
      </c>
      <c r="W52" s="68" t="str">
        <f>IF(AND('Mapa de Riesgos'!$Y$50="Muy Baja",'Mapa de Riesgos'!$AA$50="Moderado"),CONCATENATE("R7C",'Mapa de Riesgos'!$O$50),"")</f>
        <v/>
      </c>
      <c r="X52" s="68" t="str">
        <f>IF(AND('Mapa de Riesgos'!$Y$51="Muy Baja",'Mapa de Riesgos'!$AA$51="Moderado"),CONCATENATE("R7C",'Mapa de Riesgos'!$O$51),"")</f>
        <v/>
      </c>
      <c r="Y52" s="68" t="str">
        <f>IF(AND('Mapa de Riesgos'!$Y$52="Muy Baja",'Mapa de Riesgos'!$AA$52="Moderado"),CONCATENATE("R7C",'Mapa de Riesgos'!$O$52),"")</f>
        <v/>
      </c>
      <c r="Z52" s="68" t="str">
        <f>IF(AND('Mapa de Riesgos'!$Y$53="Muy Baja",'Mapa de Riesgos'!$AA$53="Moderado"),CONCATENATE("R7C",'Mapa de Riesgos'!$O$53),"")</f>
        <v/>
      </c>
      <c r="AA52" s="69" t="str">
        <f>IF(AND('Mapa de Riesgos'!$Y$54="Muy Baja",'Mapa de Riesgos'!$AA$54="Moderado"),CONCATENATE("R7C",'Mapa de Riesgos'!$O$54),"")</f>
        <v/>
      </c>
      <c r="AB52" s="52" t="str">
        <f>IF(AND('Mapa de Riesgos'!$Y$49="Muy Baja",'Mapa de Riesgos'!$AA$49="Mayor"),CONCATENATE("R7C",'Mapa de Riesgos'!$O$49),"")</f>
        <v/>
      </c>
      <c r="AC52" s="53" t="str">
        <f>IF(AND('Mapa de Riesgos'!$Y$50="Muy Baja",'Mapa de Riesgos'!$AA$50="Mayor"),CONCATENATE("R7C",'Mapa de Riesgos'!$O$50),"")</f>
        <v/>
      </c>
      <c r="AD52" s="53" t="str">
        <f>IF(AND('Mapa de Riesgos'!$Y$51="Muy Baja",'Mapa de Riesgos'!$AA$51="Mayor"),CONCATENATE("R7C",'Mapa de Riesgos'!$O$51),"")</f>
        <v/>
      </c>
      <c r="AE52" s="53" t="str">
        <f>IF(AND('Mapa de Riesgos'!$Y$52="Muy Baja",'Mapa de Riesgos'!$AA$52="Mayor"),CONCATENATE("R7C",'Mapa de Riesgos'!$O$52),"")</f>
        <v/>
      </c>
      <c r="AF52" s="53" t="str">
        <f>IF(AND('Mapa de Riesgos'!$Y$53="Muy Baja",'Mapa de Riesgos'!$AA$53="Mayor"),CONCATENATE("R7C",'Mapa de Riesgos'!$O$53),"")</f>
        <v/>
      </c>
      <c r="AG52" s="54" t="str">
        <f>IF(AND('Mapa de Riesgos'!$Y$54="Muy Baja",'Mapa de Riesgos'!$AA$54="Mayor"),CONCATENATE("R7C",'Mapa de Riesgos'!$O$54),"")</f>
        <v/>
      </c>
      <c r="AH52" s="55" t="str">
        <f>IF(AND('Mapa de Riesgos'!$Y$49="Muy Baja",'Mapa de Riesgos'!$AA$49="Catastrófico"),CONCATENATE("R7C",'Mapa de Riesgos'!$O$49),"")</f>
        <v/>
      </c>
      <c r="AI52" s="56" t="str">
        <f>IF(AND('Mapa de Riesgos'!$Y$50="Muy Baja",'Mapa de Riesgos'!$AA$50="Catastrófico"),CONCATENATE("R7C",'Mapa de Riesgos'!$O$50),"")</f>
        <v/>
      </c>
      <c r="AJ52" s="56" t="str">
        <f>IF(AND('Mapa de Riesgos'!$Y$51="Muy Baja",'Mapa de Riesgos'!$AA$51="Catastrófico"),CONCATENATE("R7C",'Mapa de Riesgos'!$O$51),"")</f>
        <v/>
      </c>
      <c r="AK52" s="56" t="str">
        <f>IF(AND('Mapa de Riesgos'!$Y$52="Muy Baja",'Mapa de Riesgos'!$AA$52="Catastrófico"),CONCATENATE("R7C",'Mapa de Riesgos'!$O$52),"")</f>
        <v/>
      </c>
      <c r="AL52" s="56" t="str">
        <f>IF(AND('Mapa de Riesgos'!$Y$53="Muy Baja",'Mapa de Riesgos'!$AA$53="Catastrófico"),CONCATENATE("R7C",'Mapa de Riesgos'!$O$53),"")</f>
        <v/>
      </c>
      <c r="AM52" s="57" t="str">
        <f>IF(AND('Mapa de Riesgos'!$Y$54="Muy Baja",'Mapa de Riesgos'!$AA$54="Catastrófico"),CONCATENATE("R7C",'Mapa de Riesgos'!$O$54),"")</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451"/>
      <c r="C53" s="451"/>
      <c r="D53" s="452"/>
      <c r="E53" s="550"/>
      <c r="F53" s="549"/>
      <c r="G53" s="549"/>
      <c r="H53" s="549"/>
      <c r="I53" s="565"/>
      <c r="J53" s="76" t="str">
        <f>IF(AND('Mapa de Riesgos'!$Y$55="Muy Baja",'Mapa de Riesgos'!$AA$55="Leve"),CONCATENATE("R8C",'Mapa de Riesgos'!$O$55),"")</f>
        <v/>
      </c>
      <c r="K53" s="77" t="str">
        <f>IF(AND('Mapa de Riesgos'!$Y$56="Muy Baja",'Mapa de Riesgos'!$AA$56="Leve"),CONCATENATE("R8C",'Mapa de Riesgos'!$O$56),"")</f>
        <v/>
      </c>
      <c r="L53" s="77" t="str">
        <f>IF(AND('Mapa de Riesgos'!$Y$57="Muy Baja",'Mapa de Riesgos'!$AA$57="Leve"),CONCATENATE("R8C",'Mapa de Riesgos'!$O$57),"")</f>
        <v/>
      </c>
      <c r="M53" s="77" t="str">
        <f>IF(AND('Mapa de Riesgos'!$Y$58="Muy Baja",'Mapa de Riesgos'!$AA$58="Leve"),CONCATENATE("R8C",'Mapa de Riesgos'!$O$58),"")</f>
        <v/>
      </c>
      <c r="N53" s="77" t="str">
        <f>IF(AND('Mapa de Riesgos'!$Y$59="Muy Baja",'Mapa de Riesgos'!$AA$59="Leve"),CONCATENATE("R8C",'Mapa de Riesgos'!$O$59),"")</f>
        <v/>
      </c>
      <c r="O53" s="78" t="str">
        <f>IF(AND('Mapa de Riesgos'!$Y$60="Muy Baja",'Mapa de Riesgos'!$AA$60="Leve"),CONCATENATE("R8C",'Mapa de Riesgos'!$O$60),"")</f>
        <v/>
      </c>
      <c r="P53" s="76" t="str">
        <f>IF(AND('Mapa de Riesgos'!$Y$55="Muy Baja",'Mapa de Riesgos'!$AA$55="Menor"),CONCATENATE("R8C",'Mapa de Riesgos'!$O$55),"")</f>
        <v/>
      </c>
      <c r="Q53" s="77" t="str">
        <f>IF(AND('Mapa de Riesgos'!$Y$56="Muy Baja",'Mapa de Riesgos'!$AA$56="Menor"),CONCATENATE("R8C",'Mapa de Riesgos'!$O$56),"")</f>
        <v/>
      </c>
      <c r="R53" s="77" t="str">
        <f>IF(AND('Mapa de Riesgos'!$Y$57="Muy Baja",'Mapa de Riesgos'!$AA$57="Menor"),CONCATENATE("R8C",'Mapa de Riesgos'!$O$57),"")</f>
        <v/>
      </c>
      <c r="S53" s="77" t="str">
        <f>IF(AND('Mapa de Riesgos'!$Y$58="Muy Baja",'Mapa de Riesgos'!$AA$58="Menor"),CONCATENATE("R8C",'Mapa de Riesgos'!$O$58),"")</f>
        <v/>
      </c>
      <c r="T53" s="77" t="str">
        <f>IF(AND('Mapa de Riesgos'!$Y$59="Muy Baja",'Mapa de Riesgos'!$AA$59="Menor"),CONCATENATE("R8C",'Mapa de Riesgos'!$O$59),"")</f>
        <v/>
      </c>
      <c r="U53" s="78" t="str">
        <f>IF(AND('Mapa de Riesgos'!$Y$60="Muy Baja",'Mapa de Riesgos'!$AA$60="Menor"),CONCATENATE("R8C",'Mapa de Riesgos'!$O$60),"")</f>
        <v/>
      </c>
      <c r="V53" s="67" t="str">
        <f>IF(AND('Mapa de Riesgos'!$Y$55="Muy Baja",'Mapa de Riesgos'!$AA$55="Moderado"),CONCATENATE("R8C",'Mapa de Riesgos'!$O$55),"")</f>
        <v/>
      </c>
      <c r="W53" s="68" t="str">
        <f>IF(AND('Mapa de Riesgos'!$Y$56="Muy Baja",'Mapa de Riesgos'!$AA$56="Moderado"),CONCATENATE("R8C",'Mapa de Riesgos'!$O$56),"")</f>
        <v/>
      </c>
      <c r="X53" s="68" t="str">
        <f>IF(AND('Mapa de Riesgos'!$Y$57="Muy Baja",'Mapa de Riesgos'!$AA$57="Moderado"),CONCATENATE("R8C",'Mapa de Riesgos'!$O$57),"")</f>
        <v/>
      </c>
      <c r="Y53" s="68" t="str">
        <f>IF(AND('Mapa de Riesgos'!$Y$58="Muy Baja",'Mapa de Riesgos'!$AA$58="Moderado"),CONCATENATE("R8C",'Mapa de Riesgos'!$O$58),"")</f>
        <v/>
      </c>
      <c r="Z53" s="68" t="str">
        <f>IF(AND('Mapa de Riesgos'!$Y$59="Muy Baja",'Mapa de Riesgos'!$AA$59="Moderado"),CONCATENATE("R8C",'Mapa de Riesgos'!$O$59),"")</f>
        <v/>
      </c>
      <c r="AA53" s="69" t="str">
        <f>IF(AND('Mapa de Riesgos'!$Y$60="Muy Baja",'Mapa de Riesgos'!$AA$60="Moderado"),CONCATENATE("R8C",'Mapa de Riesgos'!$O$60),"")</f>
        <v/>
      </c>
      <c r="AB53" s="52" t="str">
        <f>IF(AND('Mapa de Riesgos'!$Y$55="Muy Baja",'Mapa de Riesgos'!$AA$55="Mayor"),CONCATENATE("R8C",'Mapa de Riesgos'!$O$55),"")</f>
        <v/>
      </c>
      <c r="AC53" s="53" t="str">
        <f>IF(AND('Mapa de Riesgos'!$Y$56="Muy Baja",'Mapa de Riesgos'!$AA$56="Mayor"),CONCATENATE("R8C",'Mapa de Riesgos'!$O$56),"")</f>
        <v/>
      </c>
      <c r="AD53" s="53" t="str">
        <f>IF(AND('Mapa de Riesgos'!$Y$57="Muy Baja",'Mapa de Riesgos'!$AA$57="Mayor"),CONCATENATE("R8C",'Mapa de Riesgos'!$O$57),"")</f>
        <v/>
      </c>
      <c r="AE53" s="53" t="str">
        <f>IF(AND('Mapa de Riesgos'!$Y$58="Muy Baja",'Mapa de Riesgos'!$AA$58="Mayor"),CONCATENATE("R8C",'Mapa de Riesgos'!$O$58),"")</f>
        <v/>
      </c>
      <c r="AF53" s="53" t="str">
        <f>IF(AND('Mapa de Riesgos'!$Y$59="Muy Baja",'Mapa de Riesgos'!$AA$59="Mayor"),CONCATENATE("R8C",'Mapa de Riesgos'!$O$59),"")</f>
        <v/>
      </c>
      <c r="AG53" s="54" t="str">
        <f>IF(AND('Mapa de Riesgos'!$Y$60="Muy Baja",'Mapa de Riesgos'!$AA$60="Mayor"),CONCATENATE("R8C",'Mapa de Riesgos'!$O$60),"")</f>
        <v/>
      </c>
      <c r="AH53" s="55" t="str">
        <f>IF(AND('Mapa de Riesgos'!$Y$55="Muy Baja",'Mapa de Riesgos'!$AA$55="Catastrófico"),CONCATENATE("R8C",'Mapa de Riesgos'!$O$55),"")</f>
        <v/>
      </c>
      <c r="AI53" s="56" t="str">
        <f>IF(AND('Mapa de Riesgos'!$Y$56="Muy Baja",'Mapa de Riesgos'!$AA$56="Catastrófico"),CONCATENATE("R8C",'Mapa de Riesgos'!$O$56),"")</f>
        <v/>
      </c>
      <c r="AJ53" s="56" t="str">
        <f>IF(AND('Mapa de Riesgos'!$Y$57="Muy Baja",'Mapa de Riesgos'!$AA$57="Catastrófico"),CONCATENATE("R8C",'Mapa de Riesgos'!$O$57),"")</f>
        <v/>
      </c>
      <c r="AK53" s="56" t="str">
        <f>IF(AND('Mapa de Riesgos'!$Y$58="Muy Baja",'Mapa de Riesgos'!$AA$58="Catastrófico"),CONCATENATE("R8C",'Mapa de Riesgos'!$O$58),"")</f>
        <v/>
      </c>
      <c r="AL53" s="56" t="str">
        <f>IF(AND('Mapa de Riesgos'!$Y$59="Muy Baja",'Mapa de Riesgos'!$AA$59="Catastrófico"),CONCATENATE("R8C",'Mapa de Riesgos'!$O$59),"")</f>
        <v/>
      </c>
      <c r="AM53" s="57" t="str">
        <f>IF(AND('Mapa de Riesgos'!$Y$60="Muy Baja",'Mapa de Riesgos'!$AA$60="Catastrófico"),CONCATENATE("R8C",'Mapa de Riesgos'!$O$60),"")</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451"/>
      <c r="C54" s="451"/>
      <c r="D54" s="452"/>
      <c r="E54" s="550"/>
      <c r="F54" s="549"/>
      <c r="G54" s="549"/>
      <c r="H54" s="549"/>
      <c r="I54" s="565"/>
      <c r="J54" s="76" t="str">
        <f>IF(AND('Mapa de Riesgos'!$Y$61="Muy Baja",'Mapa de Riesgos'!$AA$61="Leve"),CONCATENATE("R9C",'Mapa de Riesgos'!$O$61),"")</f>
        <v/>
      </c>
      <c r="K54" s="77" t="str">
        <f>IF(AND('Mapa de Riesgos'!$Y$62="Muy Baja",'Mapa de Riesgos'!$AA$62="Leve"),CONCATENATE("R9C",'Mapa de Riesgos'!$O$62),"")</f>
        <v/>
      </c>
      <c r="L54" s="77" t="str">
        <f>IF(AND('Mapa de Riesgos'!$Y$63="Muy Baja",'Mapa de Riesgos'!$AA$63="Leve"),CONCATENATE("R9C",'Mapa de Riesgos'!$O$63),"")</f>
        <v/>
      </c>
      <c r="M54" s="77" t="str">
        <f>IF(AND('Mapa de Riesgos'!$Y$64="Muy Baja",'Mapa de Riesgos'!$AA$64="Leve"),CONCATENATE("R9C",'Mapa de Riesgos'!$O$64),"")</f>
        <v/>
      </c>
      <c r="N54" s="77" t="str">
        <f>IF(AND('Mapa de Riesgos'!$Y$65="Muy Baja",'Mapa de Riesgos'!$AA$65="Leve"),CONCATENATE("R9C",'Mapa de Riesgos'!$O$65),"")</f>
        <v/>
      </c>
      <c r="O54" s="78" t="str">
        <f>IF(AND('Mapa de Riesgos'!$Y$66="Muy Baja",'Mapa de Riesgos'!$AA$66="Leve"),CONCATENATE("R9C",'Mapa de Riesgos'!$O$66),"")</f>
        <v/>
      </c>
      <c r="P54" s="76" t="str">
        <f>IF(AND('Mapa de Riesgos'!$Y$61="Muy Baja",'Mapa de Riesgos'!$AA$61="Menor"),CONCATENATE("R9C",'Mapa de Riesgos'!$O$61),"")</f>
        <v/>
      </c>
      <c r="Q54" s="77" t="str">
        <f>IF(AND('Mapa de Riesgos'!$Y$62="Muy Baja",'Mapa de Riesgos'!$AA$62="Menor"),CONCATENATE("R9C",'Mapa de Riesgos'!$O$62),"")</f>
        <v/>
      </c>
      <c r="R54" s="77" t="str">
        <f>IF(AND('Mapa de Riesgos'!$Y$63="Muy Baja",'Mapa de Riesgos'!$AA$63="Menor"),CONCATENATE("R9C",'Mapa de Riesgos'!$O$63),"")</f>
        <v/>
      </c>
      <c r="S54" s="77" t="str">
        <f>IF(AND('Mapa de Riesgos'!$Y$64="Muy Baja",'Mapa de Riesgos'!$AA$64="Menor"),CONCATENATE("R9C",'Mapa de Riesgos'!$O$64),"")</f>
        <v/>
      </c>
      <c r="T54" s="77" t="str">
        <f>IF(AND('Mapa de Riesgos'!$Y$65="Muy Baja",'Mapa de Riesgos'!$AA$65="Menor"),CONCATENATE("R9C",'Mapa de Riesgos'!$O$65),"")</f>
        <v/>
      </c>
      <c r="U54" s="78" t="str">
        <f>IF(AND('Mapa de Riesgos'!$Y$66="Muy Baja",'Mapa de Riesgos'!$AA$66="Menor"),CONCATENATE("R9C",'Mapa de Riesgos'!$O$66),"")</f>
        <v/>
      </c>
      <c r="V54" s="67" t="str">
        <f>IF(AND('Mapa de Riesgos'!$Y$61="Muy Baja",'Mapa de Riesgos'!$AA$61="Moderado"),CONCATENATE("R9C",'Mapa de Riesgos'!$O$61),"")</f>
        <v/>
      </c>
      <c r="W54" s="68" t="str">
        <f>IF(AND('Mapa de Riesgos'!$Y$62="Muy Baja",'Mapa de Riesgos'!$AA$62="Moderado"),CONCATENATE("R9C",'Mapa de Riesgos'!$O$62),"")</f>
        <v/>
      </c>
      <c r="X54" s="68" t="str">
        <f>IF(AND('Mapa de Riesgos'!$Y$63="Muy Baja",'Mapa de Riesgos'!$AA$63="Moderado"),CONCATENATE("R9C",'Mapa de Riesgos'!$O$63),"")</f>
        <v/>
      </c>
      <c r="Y54" s="68" t="str">
        <f>IF(AND('Mapa de Riesgos'!$Y$64="Muy Baja",'Mapa de Riesgos'!$AA$64="Moderado"),CONCATENATE("R9C",'Mapa de Riesgos'!$O$64),"")</f>
        <v/>
      </c>
      <c r="Z54" s="68" t="str">
        <f>IF(AND('Mapa de Riesgos'!$Y$65="Muy Baja",'Mapa de Riesgos'!$AA$65="Moderado"),CONCATENATE("R9C",'Mapa de Riesgos'!$O$65),"")</f>
        <v/>
      </c>
      <c r="AA54" s="69" t="str">
        <f>IF(AND('Mapa de Riesgos'!$Y$66="Muy Baja",'Mapa de Riesgos'!$AA$66="Moderado"),CONCATENATE("R9C",'Mapa de Riesgos'!$O$66),"")</f>
        <v/>
      </c>
      <c r="AB54" s="52" t="str">
        <f>IF(AND('Mapa de Riesgos'!$Y$61="Muy Baja",'Mapa de Riesgos'!$AA$61="Mayor"),CONCATENATE("R9C",'Mapa de Riesgos'!$O$61),"")</f>
        <v/>
      </c>
      <c r="AC54" s="53" t="str">
        <f>IF(AND('Mapa de Riesgos'!$Y$62="Muy Baja",'Mapa de Riesgos'!$AA$62="Mayor"),CONCATENATE("R9C",'Mapa de Riesgos'!$O$62),"")</f>
        <v/>
      </c>
      <c r="AD54" s="53" t="str">
        <f>IF(AND('Mapa de Riesgos'!$Y$63="Muy Baja",'Mapa de Riesgos'!$AA$63="Mayor"),CONCATENATE("R9C",'Mapa de Riesgos'!$O$63),"")</f>
        <v/>
      </c>
      <c r="AE54" s="53" t="str">
        <f>IF(AND('Mapa de Riesgos'!$Y$64="Muy Baja",'Mapa de Riesgos'!$AA$64="Mayor"),CONCATENATE("R9C",'Mapa de Riesgos'!$O$64),"")</f>
        <v/>
      </c>
      <c r="AF54" s="53" t="str">
        <f>IF(AND('Mapa de Riesgos'!$Y$65="Muy Baja",'Mapa de Riesgos'!$AA$65="Mayor"),CONCATENATE("R9C",'Mapa de Riesgos'!$O$65),"")</f>
        <v/>
      </c>
      <c r="AG54" s="54" t="str">
        <f>IF(AND('Mapa de Riesgos'!$Y$66="Muy Baja",'Mapa de Riesgos'!$AA$66="Mayor"),CONCATENATE("R9C",'Mapa de Riesgos'!$O$66),"")</f>
        <v/>
      </c>
      <c r="AH54" s="55" t="str">
        <f>IF(AND('Mapa de Riesgos'!$Y$61="Muy Baja",'Mapa de Riesgos'!$AA$61="Catastrófico"),CONCATENATE("R9C",'Mapa de Riesgos'!$O$61),"")</f>
        <v/>
      </c>
      <c r="AI54" s="56" t="str">
        <f>IF(AND('Mapa de Riesgos'!$Y$62="Muy Baja",'Mapa de Riesgos'!$AA$62="Catastrófico"),CONCATENATE("R9C",'Mapa de Riesgos'!$O$62),"")</f>
        <v/>
      </c>
      <c r="AJ54" s="56" t="str">
        <f>IF(AND('Mapa de Riesgos'!$Y$63="Muy Baja",'Mapa de Riesgos'!$AA$63="Catastrófico"),CONCATENATE("R9C",'Mapa de Riesgos'!$O$63),"")</f>
        <v/>
      </c>
      <c r="AK54" s="56" t="str">
        <f>IF(AND('Mapa de Riesgos'!$Y$64="Muy Baja",'Mapa de Riesgos'!$AA$64="Catastrófico"),CONCATENATE("R9C",'Mapa de Riesgos'!$O$64),"")</f>
        <v/>
      </c>
      <c r="AL54" s="56" t="str">
        <f>IF(AND('Mapa de Riesgos'!$Y$65="Muy Baja",'Mapa de Riesgos'!$AA$65="Catastrófico"),CONCATENATE("R9C",'Mapa de Riesgos'!$O$65),"")</f>
        <v/>
      </c>
      <c r="AM54" s="57" t="str">
        <f>IF(AND('Mapa de Riesgos'!$Y$66="Muy Baja",'Mapa de Riesgos'!$AA$66="Catastrófico"),CONCATENATE("R9C",'Mapa de Riesgos'!$O$66),"")</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c r="A55" s="83"/>
      <c r="B55" s="451"/>
      <c r="C55" s="451"/>
      <c r="D55" s="452"/>
      <c r="E55" s="551"/>
      <c r="F55" s="552"/>
      <c r="G55" s="552"/>
      <c r="H55" s="552"/>
      <c r="I55" s="566"/>
      <c r="J55" s="79" t="str">
        <f>IF(AND('Mapa de Riesgos'!$Y$67="Muy Baja",'Mapa de Riesgos'!$AA$67="Leve"),CONCATENATE("R10C",'Mapa de Riesgos'!$O$67),"")</f>
        <v/>
      </c>
      <c r="K55" s="80" t="str">
        <f>IF(AND('Mapa de Riesgos'!$Y$68="Muy Baja",'Mapa de Riesgos'!$AA$68="Leve"),CONCATENATE("R10C",'Mapa de Riesgos'!$O$68),"")</f>
        <v/>
      </c>
      <c r="L55" s="80" t="str">
        <f>IF(AND('Mapa de Riesgos'!$Y$69="Muy Baja",'Mapa de Riesgos'!$AA$69="Leve"),CONCATENATE("R10C",'Mapa de Riesgos'!$O$69),"")</f>
        <v/>
      </c>
      <c r="M55" s="80" t="str">
        <f>IF(AND('Mapa de Riesgos'!$Y$70="Muy Baja",'Mapa de Riesgos'!$AA$70="Leve"),CONCATENATE("R10C",'Mapa de Riesgos'!$O$70),"")</f>
        <v/>
      </c>
      <c r="N55" s="80" t="str">
        <f>IF(AND('Mapa de Riesgos'!$Y$71="Muy Baja",'Mapa de Riesgos'!$AA$71="Leve"),CONCATENATE("R10C",'Mapa de Riesgos'!$O$71),"")</f>
        <v/>
      </c>
      <c r="O55" s="81" t="str">
        <f>IF(AND('Mapa de Riesgos'!$Y$72="Muy Baja",'Mapa de Riesgos'!$AA$72="Leve"),CONCATENATE("R10C",'Mapa de Riesgos'!$O$72),"")</f>
        <v/>
      </c>
      <c r="P55" s="79" t="str">
        <f>IF(AND('Mapa de Riesgos'!$Y$67="Muy Baja",'Mapa de Riesgos'!$AA$67="Menor"),CONCATENATE("R10C",'Mapa de Riesgos'!$O$67),"")</f>
        <v/>
      </c>
      <c r="Q55" s="80" t="str">
        <f>IF(AND('Mapa de Riesgos'!$Y$68="Muy Baja",'Mapa de Riesgos'!$AA$68="Menor"),CONCATENATE("R10C",'Mapa de Riesgos'!$O$68),"")</f>
        <v/>
      </c>
      <c r="R55" s="80" t="str">
        <f>IF(AND('Mapa de Riesgos'!$Y$69="Muy Baja",'Mapa de Riesgos'!$AA$69="Menor"),CONCATENATE("R10C",'Mapa de Riesgos'!$O$69),"")</f>
        <v/>
      </c>
      <c r="S55" s="80" t="str">
        <f>IF(AND('Mapa de Riesgos'!$Y$70="Muy Baja",'Mapa de Riesgos'!$AA$70="Menor"),CONCATENATE("R10C",'Mapa de Riesgos'!$O$70),"")</f>
        <v/>
      </c>
      <c r="T55" s="80" t="str">
        <f>IF(AND('Mapa de Riesgos'!$Y$71="Muy Baja",'Mapa de Riesgos'!$AA$71="Menor"),CONCATENATE("R10C",'Mapa de Riesgos'!$O$71),"")</f>
        <v/>
      </c>
      <c r="U55" s="81" t="str">
        <f>IF(AND('Mapa de Riesgos'!$Y$72="Muy Baja",'Mapa de Riesgos'!$AA$72="Menor"),CONCATENATE("R10C",'Mapa de Riesgos'!$O$72),"")</f>
        <v/>
      </c>
      <c r="V55" s="70" t="str">
        <f>IF(AND('Mapa de Riesgos'!$Y$67="Muy Baja",'Mapa de Riesgos'!$AA$67="Moderado"),CONCATENATE("R10C",'Mapa de Riesgos'!$O$67),"")</f>
        <v/>
      </c>
      <c r="W55" s="71" t="str">
        <f>IF(AND('Mapa de Riesgos'!$Y$68="Muy Baja",'Mapa de Riesgos'!$AA$68="Moderado"),CONCATENATE("R10C",'Mapa de Riesgos'!$O$68),"")</f>
        <v/>
      </c>
      <c r="X55" s="71" t="str">
        <f>IF(AND('Mapa de Riesgos'!$Y$69="Muy Baja",'Mapa de Riesgos'!$AA$69="Moderado"),CONCATENATE("R10C",'Mapa de Riesgos'!$O$69),"")</f>
        <v/>
      </c>
      <c r="Y55" s="71" t="str">
        <f>IF(AND('Mapa de Riesgos'!$Y$70="Muy Baja",'Mapa de Riesgos'!$AA$70="Moderado"),CONCATENATE("R10C",'Mapa de Riesgos'!$O$70),"")</f>
        <v/>
      </c>
      <c r="Z55" s="71" t="str">
        <f>IF(AND('Mapa de Riesgos'!$Y$71="Muy Baja",'Mapa de Riesgos'!$AA$71="Moderado"),CONCATENATE("R10C",'Mapa de Riesgos'!$O$71),"")</f>
        <v/>
      </c>
      <c r="AA55" s="72" t="str">
        <f>IF(AND('Mapa de Riesgos'!$Y$72="Muy Baja",'Mapa de Riesgos'!$AA$72="Moderado"),CONCATENATE("R10C",'Mapa de Riesgos'!$O$72),"")</f>
        <v/>
      </c>
      <c r="AB55" s="58" t="str">
        <f>IF(AND('Mapa de Riesgos'!$Y$67="Muy Baja",'Mapa de Riesgos'!$AA$67="Mayor"),CONCATENATE("R10C",'Mapa de Riesgos'!$O$67),"")</f>
        <v/>
      </c>
      <c r="AC55" s="59" t="str">
        <f>IF(AND('Mapa de Riesgos'!$Y$68="Muy Baja",'Mapa de Riesgos'!$AA$68="Mayor"),CONCATENATE("R10C",'Mapa de Riesgos'!$O$68),"")</f>
        <v/>
      </c>
      <c r="AD55" s="59" t="str">
        <f>IF(AND('Mapa de Riesgos'!$Y$69="Muy Baja",'Mapa de Riesgos'!$AA$69="Mayor"),CONCATENATE("R10C",'Mapa de Riesgos'!$O$69),"")</f>
        <v/>
      </c>
      <c r="AE55" s="59" t="str">
        <f>IF(AND('Mapa de Riesgos'!$Y$70="Muy Baja",'Mapa de Riesgos'!$AA$70="Mayor"),CONCATENATE("R10C",'Mapa de Riesgos'!$O$70),"")</f>
        <v/>
      </c>
      <c r="AF55" s="59" t="str">
        <f>IF(AND('Mapa de Riesgos'!$Y$71="Muy Baja",'Mapa de Riesgos'!$AA$71="Mayor"),CONCATENATE("R10C",'Mapa de Riesgos'!$O$71),"")</f>
        <v/>
      </c>
      <c r="AG55" s="60" t="str">
        <f>IF(AND('Mapa de Riesgos'!$Y$72="Muy Baja",'Mapa de Riesgos'!$AA$72="Mayor"),CONCATENATE("R10C",'Mapa de Riesgos'!$O$72),"")</f>
        <v/>
      </c>
      <c r="AH55" s="61" t="str">
        <f>IF(AND('Mapa de Riesgos'!$Y$67="Muy Baja",'Mapa de Riesgos'!$AA$67="Catastrófico"),CONCATENATE("R10C",'Mapa de Riesgos'!$O$67),"")</f>
        <v/>
      </c>
      <c r="AI55" s="62" t="str">
        <f>IF(AND('Mapa de Riesgos'!$Y$68="Muy Baja",'Mapa de Riesgos'!$AA$68="Catastrófico"),CONCATENATE("R10C",'Mapa de Riesgos'!$O$68),"")</f>
        <v/>
      </c>
      <c r="AJ55" s="62" t="str">
        <f>IF(AND('Mapa de Riesgos'!$Y$69="Muy Baja",'Mapa de Riesgos'!$AA$69="Catastrófico"),CONCATENATE("R10C",'Mapa de Riesgos'!$O$69),"")</f>
        <v/>
      </c>
      <c r="AK55" s="62" t="str">
        <f>IF(AND('Mapa de Riesgos'!$Y$70="Muy Baja",'Mapa de Riesgos'!$AA$70="Catastrófico"),CONCATENATE("R10C",'Mapa de Riesgos'!$O$70),"")</f>
        <v/>
      </c>
      <c r="AL55" s="62" t="str">
        <f>IF(AND('Mapa de Riesgos'!$Y$71="Muy Baja",'Mapa de Riesgos'!$AA$71="Catastrófico"),CONCATENATE("R10C",'Mapa de Riesgos'!$O$71),"")</f>
        <v/>
      </c>
      <c r="AM55" s="63" t="str">
        <f>IF(AND('Mapa de Riesgos'!$Y$72="Muy Baja",'Mapa de Riesgos'!$AA$72="Catastrófico"),CONCATENATE("R10C",'Mapa de Riesgos'!$O$72),"")</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546" t="s">
        <v>252</v>
      </c>
      <c r="K56" s="547"/>
      <c r="L56" s="547"/>
      <c r="M56" s="547"/>
      <c r="N56" s="547"/>
      <c r="O56" s="564"/>
      <c r="P56" s="546" t="s">
        <v>253</v>
      </c>
      <c r="Q56" s="547"/>
      <c r="R56" s="547"/>
      <c r="S56" s="547"/>
      <c r="T56" s="547"/>
      <c r="U56" s="564"/>
      <c r="V56" s="546" t="s">
        <v>254</v>
      </c>
      <c r="W56" s="547"/>
      <c r="X56" s="547"/>
      <c r="Y56" s="547"/>
      <c r="Z56" s="547"/>
      <c r="AA56" s="564"/>
      <c r="AB56" s="546" t="s">
        <v>255</v>
      </c>
      <c r="AC56" s="585"/>
      <c r="AD56" s="547"/>
      <c r="AE56" s="547"/>
      <c r="AF56" s="547"/>
      <c r="AG56" s="564"/>
      <c r="AH56" s="546" t="s">
        <v>256</v>
      </c>
      <c r="AI56" s="547"/>
      <c r="AJ56" s="547"/>
      <c r="AK56" s="547"/>
      <c r="AL56" s="547"/>
      <c r="AM56" s="564"/>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550"/>
      <c r="K57" s="549"/>
      <c r="L57" s="549"/>
      <c r="M57" s="549"/>
      <c r="N57" s="549"/>
      <c r="O57" s="565"/>
      <c r="P57" s="550"/>
      <c r="Q57" s="549"/>
      <c r="R57" s="549"/>
      <c r="S57" s="549"/>
      <c r="T57" s="549"/>
      <c r="U57" s="565"/>
      <c r="V57" s="550"/>
      <c r="W57" s="549"/>
      <c r="X57" s="549"/>
      <c r="Y57" s="549"/>
      <c r="Z57" s="549"/>
      <c r="AA57" s="565"/>
      <c r="AB57" s="550"/>
      <c r="AC57" s="549"/>
      <c r="AD57" s="549"/>
      <c r="AE57" s="549"/>
      <c r="AF57" s="549"/>
      <c r="AG57" s="565"/>
      <c r="AH57" s="550"/>
      <c r="AI57" s="549"/>
      <c r="AJ57" s="549"/>
      <c r="AK57" s="549"/>
      <c r="AL57" s="549"/>
      <c r="AM57" s="565"/>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550"/>
      <c r="K58" s="549"/>
      <c r="L58" s="549"/>
      <c r="M58" s="549"/>
      <c r="N58" s="549"/>
      <c r="O58" s="565"/>
      <c r="P58" s="550"/>
      <c r="Q58" s="549"/>
      <c r="R58" s="549"/>
      <c r="S58" s="549"/>
      <c r="T58" s="549"/>
      <c r="U58" s="565"/>
      <c r="V58" s="550"/>
      <c r="W58" s="549"/>
      <c r="X58" s="549"/>
      <c r="Y58" s="549"/>
      <c r="Z58" s="549"/>
      <c r="AA58" s="565"/>
      <c r="AB58" s="550"/>
      <c r="AC58" s="549"/>
      <c r="AD58" s="549"/>
      <c r="AE58" s="549"/>
      <c r="AF58" s="549"/>
      <c r="AG58" s="565"/>
      <c r="AH58" s="550"/>
      <c r="AI58" s="549"/>
      <c r="AJ58" s="549"/>
      <c r="AK58" s="549"/>
      <c r="AL58" s="549"/>
      <c r="AM58" s="565"/>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550"/>
      <c r="K59" s="549"/>
      <c r="L59" s="549"/>
      <c r="M59" s="549"/>
      <c r="N59" s="549"/>
      <c r="O59" s="565"/>
      <c r="P59" s="550"/>
      <c r="Q59" s="549"/>
      <c r="R59" s="549"/>
      <c r="S59" s="549"/>
      <c r="T59" s="549"/>
      <c r="U59" s="565"/>
      <c r="V59" s="550"/>
      <c r="W59" s="549"/>
      <c r="X59" s="549"/>
      <c r="Y59" s="549"/>
      <c r="Z59" s="549"/>
      <c r="AA59" s="565"/>
      <c r="AB59" s="550"/>
      <c r="AC59" s="549"/>
      <c r="AD59" s="549"/>
      <c r="AE59" s="549"/>
      <c r="AF59" s="549"/>
      <c r="AG59" s="565"/>
      <c r="AH59" s="550"/>
      <c r="AI59" s="549"/>
      <c r="AJ59" s="549"/>
      <c r="AK59" s="549"/>
      <c r="AL59" s="549"/>
      <c r="AM59" s="565"/>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550"/>
      <c r="K60" s="549"/>
      <c r="L60" s="549"/>
      <c r="M60" s="549"/>
      <c r="N60" s="549"/>
      <c r="O60" s="565"/>
      <c r="P60" s="550"/>
      <c r="Q60" s="549"/>
      <c r="R60" s="549"/>
      <c r="S60" s="549"/>
      <c r="T60" s="549"/>
      <c r="U60" s="565"/>
      <c r="V60" s="550"/>
      <c r="W60" s="549"/>
      <c r="X60" s="549"/>
      <c r="Y60" s="549"/>
      <c r="Z60" s="549"/>
      <c r="AA60" s="565"/>
      <c r="AB60" s="550"/>
      <c r="AC60" s="549"/>
      <c r="AD60" s="549"/>
      <c r="AE60" s="549"/>
      <c r="AF60" s="549"/>
      <c r="AG60" s="565"/>
      <c r="AH60" s="550"/>
      <c r="AI60" s="549"/>
      <c r="AJ60" s="549"/>
      <c r="AK60" s="549"/>
      <c r="AL60" s="549"/>
      <c r="AM60" s="565"/>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c r="A61" s="83"/>
      <c r="B61" s="83"/>
      <c r="C61" s="83"/>
      <c r="D61" s="83"/>
      <c r="E61" s="83"/>
      <c r="F61" s="83"/>
      <c r="G61" s="83"/>
      <c r="H61" s="83"/>
      <c r="I61" s="83"/>
      <c r="J61" s="551"/>
      <c r="K61" s="552"/>
      <c r="L61" s="552"/>
      <c r="M61" s="552"/>
      <c r="N61" s="552"/>
      <c r="O61" s="566"/>
      <c r="P61" s="551"/>
      <c r="Q61" s="552"/>
      <c r="R61" s="552"/>
      <c r="S61" s="552"/>
      <c r="T61" s="552"/>
      <c r="U61" s="566"/>
      <c r="V61" s="551"/>
      <c r="W61" s="552"/>
      <c r="X61" s="552"/>
      <c r="Y61" s="552"/>
      <c r="Z61" s="552"/>
      <c r="AA61" s="566"/>
      <c r="AB61" s="551"/>
      <c r="AC61" s="552"/>
      <c r="AD61" s="552"/>
      <c r="AE61" s="552"/>
      <c r="AF61" s="552"/>
      <c r="AG61" s="566"/>
      <c r="AH61" s="551"/>
      <c r="AI61" s="552"/>
      <c r="AJ61" s="552"/>
      <c r="AK61" s="552"/>
      <c r="AL61" s="552"/>
      <c r="AM61" s="566"/>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c r="A245" s="83"/>
    </row>
    <row r="246" spans="1:60">
      <c r="A246" s="83"/>
    </row>
    <row r="247" spans="1:60">
      <c r="A247" s="83"/>
    </row>
    <row r="248" spans="1:60">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3"/>
      <c r="B1" s="586" t="s">
        <v>258</v>
      </c>
      <c r="C1" s="586"/>
      <c r="D1" s="586"/>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c r="A3" s="83"/>
      <c r="B3" s="11"/>
      <c r="C3" s="12" t="s">
        <v>259</v>
      </c>
      <c r="D3" s="12" t="s">
        <v>242</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c r="A4" s="83"/>
      <c r="B4" s="13" t="s">
        <v>260</v>
      </c>
      <c r="C4" s="14" t="s">
        <v>261</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c r="A5" s="83"/>
      <c r="B5" s="16" t="s">
        <v>262</v>
      </c>
      <c r="C5" s="17" t="s">
        <v>263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c r="A6" s="83"/>
      <c r="B6" s="19" t="s">
        <v>264</v>
      </c>
      <c r="C6" s="17" t="s">
        <v>265</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c r="A7" s="83"/>
      <c r="B7" s="20" t="s">
        <v>266</v>
      </c>
      <c r="C7" s="17" t="s">
        <v>267</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c r="A8" s="83"/>
      <c r="B8" s="21" t="s">
        <v>268</v>
      </c>
      <c r="C8" s="17" t="s">
        <v>269</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c r="A35" s="83"/>
    </row>
    <row r="36" spans="1:31">
      <c r="A36" s="83"/>
    </row>
    <row r="37" spans="1:31">
      <c r="A37" s="83"/>
    </row>
    <row r="38" spans="1:31">
      <c r="A38" s="83"/>
    </row>
    <row r="39" spans="1:31">
      <c r="A39" s="83"/>
    </row>
    <row r="40" spans="1:31">
      <c r="A40" s="83"/>
    </row>
    <row r="41" spans="1:31">
      <c r="A41" s="83"/>
    </row>
    <row r="42" spans="1:31">
      <c r="A42" s="83"/>
    </row>
    <row r="43" spans="1:31">
      <c r="A43" s="83"/>
    </row>
    <row r="44" spans="1:31">
      <c r="A44" s="83"/>
    </row>
    <row r="45" spans="1:31">
      <c r="A45" s="83"/>
    </row>
    <row r="46" spans="1:31">
      <c r="A46" s="83"/>
    </row>
    <row r="47" spans="1:31">
      <c r="A47" s="83"/>
    </row>
    <row r="48" spans="1:31">
      <c r="A48" s="83"/>
    </row>
    <row r="49" spans="1:1">
      <c r="A49" s="83"/>
    </row>
    <row r="50" spans="1:1">
      <c r="A50" s="83"/>
    </row>
    <row r="51" spans="1:1">
      <c r="A51" s="83"/>
    </row>
    <row r="52" spans="1:1">
      <c r="A52" s="83"/>
    </row>
    <row r="53" spans="1:1">
      <c r="A53" s="83"/>
    </row>
    <row r="54" spans="1:1">
      <c r="A54" s="83"/>
    </row>
    <row r="55" spans="1:1">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3"/>
      <c r="B1" s="587" t="s">
        <v>270</v>
      </c>
      <c r="C1" s="587"/>
      <c r="D1" s="587"/>
      <c r="E1" s="83"/>
      <c r="F1" s="83"/>
      <c r="G1" s="83"/>
      <c r="H1" s="83"/>
      <c r="I1" s="83"/>
      <c r="J1" s="83"/>
      <c r="K1" s="83"/>
      <c r="L1" s="83"/>
      <c r="M1" s="83"/>
      <c r="N1" s="83"/>
      <c r="O1" s="83"/>
      <c r="P1" s="83"/>
      <c r="Q1" s="83"/>
      <c r="R1" s="83"/>
      <c r="S1" s="83"/>
      <c r="T1" s="83"/>
      <c r="U1" s="83"/>
    </row>
    <row r="2" spans="1:21">
      <c r="A2" s="83"/>
      <c r="B2" s="83"/>
      <c r="C2" s="83"/>
      <c r="D2" s="83"/>
      <c r="E2" s="83"/>
      <c r="F2" s="83"/>
      <c r="G2" s="83"/>
      <c r="H2" s="83"/>
      <c r="I2" s="83"/>
      <c r="J2" s="83"/>
      <c r="K2" s="83"/>
      <c r="L2" s="83"/>
      <c r="M2" s="83"/>
      <c r="N2" s="83"/>
      <c r="O2" s="83"/>
      <c r="P2" s="83"/>
      <c r="Q2" s="83"/>
      <c r="R2" s="83"/>
      <c r="S2" s="83"/>
      <c r="T2" s="83"/>
      <c r="U2" s="83"/>
    </row>
    <row r="3" spans="1:21" ht="30">
      <c r="A3" s="83"/>
      <c r="B3" s="101"/>
      <c r="C3" s="36" t="s">
        <v>271</v>
      </c>
      <c r="D3" s="36" t="s">
        <v>272</v>
      </c>
      <c r="E3" s="83"/>
      <c r="F3" s="83"/>
      <c r="G3" s="83"/>
      <c r="H3" s="83"/>
      <c r="I3" s="83"/>
      <c r="J3" s="83"/>
      <c r="K3" s="83"/>
      <c r="L3" s="83"/>
      <c r="M3" s="83"/>
      <c r="N3" s="83"/>
      <c r="O3" s="83"/>
      <c r="P3" s="83"/>
      <c r="Q3" s="83"/>
      <c r="R3" s="83"/>
      <c r="S3" s="83"/>
      <c r="T3" s="83"/>
      <c r="U3" s="83"/>
    </row>
    <row r="4" spans="1:21" ht="33.75">
      <c r="A4" s="100" t="s">
        <v>273</v>
      </c>
      <c r="B4" s="39" t="s">
        <v>274</v>
      </c>
      <c r="C4" s="44" t="s">
        <v>275</v>
      </c>
      <c r="D4" s="37" t="s">
        <v>276</v>
      </c>
      <c r="E4" s="83"/>
      <c r="F4" s="83"/>
      <c r="G4" s="83"/>
      <c r="H4" s="83"/>
      <c r="I4" s="83"/>
      <c r="J4" s="83"/>
      <c r="K4" s="83"/>
      <c r="L4" s="83"/>
      <c r="M4" s="83"/>
      <c r="N4" s="83"/>
      <c r="O4" s="83"/>
      <c r="P4" s="83"/>
      <c r="Q4" s="83"/>
      <c r="R4" s="83"/>
      <c r="S4" s="83"/>
      <c r="T4" s="83"/>
      <c r="U4" s="83"/>
    </row>
    <row r="5" spans="1:21" ht="67.5">
      <c r="A5" s="100" t="s">
        <v>277</v>
      </c>
      <c r="B5" s="40" t="s">
        <v>278</v>
      </c>
      <c r="C5" s="45" t="s">
        <v>279</v>
      </c>
      <c r="D5" s="38" t="s">
        <v>280</v>
      </c>
      <c r="E5" s="83"/>
      <c r="F5" s="83"/>
      <c r="G5" s="83"/>
      <c r="H5" s="83"/>
      <c r="I5" s="83"/>
      <c r="J5" s="83"/>
      <c r="K5" s="83"/>
      <c r="L5" s="83"/>
      <c r="M5" s="83"/>
      <c r="N5" s="83"/>
      <c r="O5" s="83"/>
      <c r="P5" s="83"/>
      <c r="Q5" s="83"/>
      <c r="R5" s="83"/>
      <c r="S5" s="83"/>
      <c r="T5" s="83"/>
      <c r="U5" s="83"/>
    </row>
    <row r="6" spans="1:21" ht="67.5">
      <c r="A6" s="100" t="s">
        <v>248</v>
      </c>
      <c r="B6" s="41" t="s">
        <v>281</v>
      </c>
      <c r="C6" s="45" t="s">
        <v>282</v>
      </c>
      <c r="D6" s="38" t="s">
        <v>283</v>
      </c>
      <c r="E6" s="83"/>
      <c r="F6" s="83"/>
      <c r="G6" s="83"/>
      <c r="H6" s="83"/>
      <c r="I6" s="83"/>
      <c r="J6" s="83"/>
      <c r="K6" s="83"/>
      <c r="L6" s="83"/>
      <c r="M6" s="83"/>
      <c r="N6" s="83"/>
      <c r="O6" s="83"/>
      <c r="P6" s="83"/>
      <c r="Q6" s="83"/>
      <c r="R6" s="83"/>
      <c r="S6" s="83"/>
      <c r="T6" s="83"/>
      <c r="U6" s="83"/>
    </row>
    <row r="7" spans="1:21" ht="101.25">
      <c r="A7" s="100" t="s">
        <v>284</v>
      </c>
      <c r="B7" s="42" t="s">
        <v>285</v>
      </c>
      <c r="C7" s="45" t="s">
        <v>286</v>
      </c>
      <c r="D7" s="38" t="s">
        <v>287</v>
      </c>
      <c r="E7" s="83"/>
      <c r="F7" s="83"/>
      <c r="G7" s="83"/>
      <c r="H7" s="83"/>
      <c r="I7" s="83"/>
      <c r="J7" s="83"/>
      <c r="K7" s="83"/>
      <c r="L7" s="83"/>
      <c r="M7" s="83"/>
      <c r="N7" s="83"/>
      <c r="O7" s="83"/>
      <c r="P7" s="83"/>
      <c r="Q7" s="83"/>
      <c r="R7" s="83"/>
      <c r="S7" s="83"/>
      <c r="T7" s="83"/>
      <c r="U7" s="83"/>
    </row>
    <row r="8" spans="1:21" ht="67.5">
      <c r="A8" s="100" t="s">
        <v>288</v>
      </c>
      <c r="B8" s="43" t="s">
        <v>289</v>
      </c>
      <c r="C8" s="45" t="s">
        <v>290</v>
      </c>
      <c r="D8" s="38" t="s">
        <v>291</v>
      </c>
      <c r="E8" s="83"/>
      <c r="F8" s="83"/>
      <c r="G8" s="83"/>
      <c r="H8" s="83"/>
      <c r="I8" s="83"/>
      <c r="J8" s="83"/>
      <c r="K8" s="83"/>
      <c r="L8" s="83"/>
      <c r="M8" s="83"/>
      <c r="N8" s="83"/>
      <c r="O8" s="83"/>
      <c r="P8" s="83"/>
      <c r="Q8" s="83"/>
      <c r="R8" s="83"/>
      <c r="S8" s="83"/>
      <c r="T8" s="83"/>
      <c r="U8" s="83"/>
    </row>
    <row r="9" spans="1:21" ht="20.25">
      <c r="A9" s="100"/>
      <c r="B9" s="100"/>
      <c r="C9" s="102"/>
      <c r="D9" s="102"/>
      <c r="E9" s="83"/>
      <c r="F9" s="83"/>
      <c r="G9" s="83"/>
      <c r="H9" s="83"/>
      <c r="I9" s="83"/>
      <c r="J9" s="83"/>
      <c r="K9" s="83"/>
      <c r="L9" s="83"/>
      <c r="M9" s="83"/>
      <c r="N9" s="83"/>
      <c r="O9" s="83"/>
      <c r="P9" s="83"/>
      <c r="Q9" s="83"/>
      <c r="R9" s="83"/>
      <c r="S9" s="83"/>
      <c r="T9" s="83"/>
      <c r="U9" s="83"/>
    </row>
    <row r="10" spans="1:21" ht="16.5">
      <c r="A10" s="100"/>
      <c r="B10" s="103"/>
      <c r="C10" s="103"/>
      <c r="D10" s="103"/>
      <c r="E10" s="83"/>
      <c r="F10" s="83"/>
      <c r="G10" s="83"/>
      <c r="H10" s="83"/>
      <c r="I10" s="83"/>
      <c r="J10" s="83"/>
      <c r="K10" s="83"/>
      <c r="L10" s="83"/>
      <c r="M10" s="83"/>
      <c r="N10" s="83"/>
      <c r="O10" s="83"/>
      <c r="P10" s="83"/>
      <c r="Q10" s="83"/>
      <c r="R10" s="83"/>
      <c r="S10" s="83"/>
      <c r="T10" s="83"/>
      <c r="U10" s="83"/>
    </row>
    <row r="11" spans="1:21">
      <c r="A11" s="100"/>
      <c r="B11" s="100" t="s">
        <v>292</v>
      </c>
      <c r="C11" s="100" t="s">
        <v>293</v>
      </c>
      <c r="D11" s="100" t="s">
        <v>294</v>
      </c>
      <c r="E11" s="83"/>
      <c r="F11" s="83"/>
      <c r="G11" s="83"/>
      <c r="H11" s="83"/>
      <c r="I11" s="83"/>
      <c r="J11" s="83"/>
      <c r="K11" s="83"/>
      <c r="L11" s="83"/>
      <c r="M11" s="83"/>
      <c r="N11" s="83"/>
      <c r="O11" s="83"/>
      <c r="P11" s="83"/>
      <c r="Q11" s="83"/>
      <c r="R11" s="83"/>
      <c r="S11" s="83"/>
      <c r="T11" s="83"/>
      <c r="U11" s="83"/>
    </row>
    <row r="12" spans="1:21">
      <c r="A12" s="100"/>
      <c r="B12" s="100" t="s">
        <v>295</v>
      </c>
      <c r="C12" s="100" t="s">
        <v>187</v>
      </c>
      <c r="D12" s="100" t="s">
        <v>296</v>
      </c>
      <c r="E12" s="83"/>
      <c r="F12" s="83"/>
      <c r="G12" s="83"/>
      <c r="H12" s="83"/>
      <c r="I12" s="83"/>
      <c r="J12" s="83"/>
      <c r="K12" s="83"/>
      <c r="L12" s="83"/>
      <c r="M12" s="83"/>
      <c r="N12" s="83"/>
      <c r="O12" s="83"/>
      <c r="P12" s="83"/>
      <c r="Q12" s="83"/>
      <c r="R12" s="83"/>
      <c r="S12" s="83"/>
      <c r="T12" s="83"/>
      <c r="U12" s="83"/>
    </row>
    <row r="13" spans="1:21">
      <c r="A13" s="100"/>
      <c r="B13" s="100"/>
      <c r="C13" s="100" t="s">
        <v>297</v>
      </c>
      <c r="D13" s="100" t="s">
        <v>179</v>
      </c>
      <c r="E13" s="83"/>
      <c r="F13" s="83"/>
      <c r="G13" s="83"/>
      <c r="H13" s="83"/>
      <c r="I13" s="83"/>
      <c r="J13" s="83"/>
      <c r="K13" s="83"/>
      <c r="L13" s="83"/>
      <c r="M13" s="83"/>
      <c r="N13" s="83"/>
      <c r="O13" s="83"/>
      <c r="P13" s="83"/>
      <c r="Q13" s="83"/>
      <c r="R13" s="83"/>
      <c r="S13" s="83"/>
      <c r="T13" s="83"/>
      <c r="U13" s="83"/>
    </row>
    <row r="14" spans="1:21">
      <c r="A14" s="100"/>
      <c r="B14" s="100"/>
      <c r="C14" s="100" t="s">
        <v>298</v>
      </c>
      <c r="D14" s="100" t="s">
        <v>230</v>
      </c>
      <c r="E14" s="83"/>
      <c r="F14" s="83"/>
      <c r="G14" s="83"/>
      <c r="H14" s="83"/>
      <c r="I14" s="83"/>
      <c r="J14" s="83"/>
      <c r="K14" s="83"/>
      <c r="L14" s="83"/>
      <c r="M14" s="83"/>
      <c r="N14" s="83"/>
      <c r="O14" s="83"/>
      <c r="P14" s="83"/>
      <c r="Q14" s="83"/>
      <c r="R14" s="83"/>
      <c r="S14" s="83"/>
      <c r="T14" s="83"/>
      <c r="U14" s="83"/>
    </row>
    <row r="15" spans="1:21">
      <c r="A15" s="100"/>
      <c r="B15" s="100"/>
      <c r="C15" s="100" t="s">
        <v>164</v>
      </c>
      <c r="D15" s="100" t="s">
        <v>299</v>
      </c>
      <c r="E15" s="83"/>
      <c r="F15" s="83"/>
      <c r="G15" s="83"/>
      <c r="H15" s="83"/>
      <c r="I15" s="83"/>
      <c r="J15" s="83"/>
      <c r="K15" s="83"/>
      <c r="L15" s="83"/>
      <c r="M15" s="83"/>
      <c r="N15" s="83"/>
      <c r="O15" s="83"/>
      <c r="P15" s="83"/>
      <c r="Q15" s="83"/>
      <c r="R15" s="83"/>
      <c r="S15" s="83"/>
      <c r="T15" s="83"/>
      <c r="U15" s="83"/>
    </row>
    <row r="16" spans="1:21">
      <c r="A16" s="100"/>
      <c r="B16" s="100"/>
      <c r="C16" s="100"/>
      <c r="D16" s="100"/>
      <c r="E16" s="83"/>
      <c r="F16" s="83"/>
      <c r="G16" s="83"/>
      <c r="H16" s="83"/>
      <c r="I16" s="83"/>
      <c r="J16" s="83"/>
      <c r="K16" s="83"/>
      <c r="L16" s="83"/>
      <c r="M16" s="83"/>
      <c r="N16" s="83"/>
      <c r="O16" s="83"/>
    </row>
    <row r="17" spans="1:15">
      <c r="A17" s="100"/>
      <c r="B17" s="100"/>
      <c r="C17" s="100"/>
      <c r="D17" s="100"/>
      <c r="E17" s="83"/>
      <c r="F17" s="83"/>
      <c r="G17" s="83"/>
      <c r="H17" s="83"/>
      <c r="I17" s="83"/>
      <c r="J17" s="83"/>
      <c r="K17" s="83"/>
      <c r="L17" s="83"/>
      <c r="M17" s="83"/>
      <c r="N17" s="83"/>
      <c r="O17" s="83"/>
    </row>
    <row r="18" spans="1:15">
      <c r="A18" s="100"/>
      <c r="B18" s="104"/>
      <c r="C18" s="104"/>
      <c r="D18" s="104"/>
      <c r="E18" s="83"/>
      <c r="F18" s="83"/>
      <c r="G18" s="83"/>
      <c r="H18" s="83"/>
      <c r="I18" s="83"/>
      <c r="J18" s="83"/>
      <c r="K18" s="83"/>
      <c r="L18" s="83"/>
      <c r="M18" s="83"/>
      <c r="N18" s="83"/>
      <c r="O18" s="83"/>
    </row>
    <row r="19" spans="1:15">
      <c r="A19" s="100"/>
      <c r="B19" s="104"/>
      <c r="C19" s="104"/>
      <c r="D19" s="104"/>
      <c r="E19" s="83"/>
      <c r="F19" s="83"/>
      <c r="G19" s="83"/>
      <c r="H19" s="83"/>
      <c r="I19" s="83"/>
      <c r="J19" s="83"/>
      <c r="K19" s="83"/>
      <c r="L19" s="83"/>
      <c r="M19" s="83"/>
      <c r="N19" s="83"/>
      <c r="O19" s="83"/>
    </row>
    <row r="20" spans="1:15">
      <c r="A20" s="100"/>
      <c r="B20" s="104"/>
      <c r="C20" s="104"/>
      <c r="D20" s="104"/>
      <c r="E20" s="83"/>
      <c r="F20" s="83"/>
      <c r="G20" s="83"/>
      <c r="H20" s="83"/>
      <c r="I20" s="83"/>
      <c r="J20" s="83"/>
      <c r="K20" s="83"/>
      <c r="L20" s="83"/>
      <c r="M20" s="83"/>
      <c r="N20" s="83"/>
      <c r="O20" s="83"/>
    </row>
    <row r="21" spans="1:15">
      <c r="A21" s="100"/>
      <c r="B21" s="104"/>
      <c r="C21" s="104"/>
      <c r="D21" s="104"/>
      <c r="E21" s="83"/>
      <c r="F21" s="83"/>
      <c r="G21" s="83"/>
      <c r="H21" s="83"/>
      <c r="I21" s="83"/>
      <c r="J21" s="83"/>
      <c r="K21" s="83"/>
      <c r="L21" s="83"/>
      <c r="M21" s="83"/>
      <c r="N21" s="83"/>
      <c r="O21" s="83"/>
    </row>
    <row r="22" spans="1:15" ht="20.25">
      <c r="A22" s="100"/>
      <c r="B22" s="100"/>
      <c r="C22" s="102"/>
      <c r="D22" s="102"/>
      <c r="E22" s="83"/>
      <c r="F22" s="83"/>
      <c r="G22" s="83"/>
      <c r="H22" s="83"/>
      <c r="I22" s="83"/>
      <c r="J22" s="83"/>
      <c r="K22" s="83"/>
      <c r="L22" s="83"/>
      <c r="M22" s="83"/>
      <c r="N22" s="83"/>
      <c r="O22" s="83"/>
    </row>
    <row r="23" spans="1:15" ht="20.25">
      <c r="A23" s="100"/>
      <c r="B23" s="100"/>
      <c r="C23" s="102"/>
      <c r="D23" s="102"/>
      <c r="E23" s="83"/>
      <c r="F23" s="83"/>
      <c r="G23" s="83"/>
      <c r="H23" s="83"/>
      <c r="I23" s="83"/>
      <c r="J23" s="83"/>
      <c r="K23" s="83"/>
      <c r="L23" s="83"/>
      <c r="M23" s="83"/>
      <c r="N23" s="83"/>
      <c r="O23" s="83"/>
    </row>
    <row r="24" spans="1:15" ht="20.25">
      <c r="A24" s="100"/>
      <c r="B24" s="100"/>
      <c r="C24" s="102"/>
      <c r="D24" s="102"/>
      <c r="E24" s="83"/>
      <c r="F24" s="83"/>
      <c r="G24" s="83"/>
      <c r="H24" s="83"/>
      <c r="I24" s="83"/>
      <c r="J24" s="83"/>
      <c r="K24" s="83"/>
      <c r="L24" s="83"/>
      <c r="M24" s="83"/>
      <c r="N24" s="83"/>
      <c r="O24" s="83"/>
    </row>
    <row r="25" spans="1:15" ht="20.25">
      <c r="A25" s="100"/>
      <c r="B25" s="100"/>
      <c r="C25" s="102"/>
      <c r="D25" s="102"/>
      <c r="E25" s="83"/>
      <c r="F25" s="83"/>
      <c r="G25" s="83"/>
      <c r="H25" s="83"/>
      <c r="I25" s="83"/>
      <c r="J25" s="83"/>
      <c r="K25" s="83"/>
      <c r="L25" s="83"/>
      <c r="M25" s="83"/>
      <c r="N25" s="83"/>
      <c r="O25" s="83"/>
    </row>
    <row r="26" spans="1:15" ht="20.25">
      <c r="A26" s="100"/>
      <c r="B26" s="100"/>
      <c r="C26" s="102"/>
      <c r="D26" s="102"/>
      <c r="E26" s="83"/>
      <c r="F26" s="83"/>
      <c r="G26" s="83"/>
      <c r="H26" s="83"/>
      <c r="I26" s="83"/>
      <c r="J26" s="83"/>
      <c r="K26" s="83"/>
      <c r="L26" s="83"/>
      <c r="M26" s="83"/>
      <c r="N26" s="83"/>
      <c r="O26" s="83"/>
    </row>
    <row r="27" spans="1:15" ht="20.25">
      <c r="A27" s="100"/>
      <c r="B27" s="100"/>
      <c r="C27" s="102"/>
      <c r="D27" s="102"/>
      <c r="E27" s="83"/>
      <c r="F27" s="83"/>
      <c r="G27" s="83"/>
      <c r="H27" s="83"/>
      <c r="I27" s="83"/>
      <c r="J27" s="83"/>
      <c r="K27" s="83"/>
      <c r="L27" s="83"/>
      <c r="M27" s="83"/>
      <c r="N27" s="83"/>
      <c r="O27" s="83"/>
    </row>
    <row r="28" spans="1:15" ht="20.25">
      <c r="A28" s="100"/>
      <c r="B28" s="100"/>
      <c r="C28" s="102"/>
      <c r="D28" s="102"/>
      <c r="E28" s="83"/>
      <c r="F28" s="83"/>
      <c r="G28" s="83"/>
      <c r="H28" s="83"/>
      <c r="I28" s="83"/>
      <c r="J28" s="83"/>
      <c r="K28" s="83"/>
      <c r="L28" s="83"/>
      <c r="M28" s="83"/>
      <c r="N28" s="83"/>
      <c r="O28" s="83"/>
    </row>
    <row r="29" spans="1:15" ht="20.25">
      <c r="A29" s="100"/>
      <c r="B29" s="100"/>
      <c r="C29" s="102"/>
      <c r="D29" s="102"/>
      <c r="E29" s="83"/>
      <c r="F29" s="83"/>
      <c r="G29" s="83"/>
      <c r="H29" s="83"/>
      <c r="I29" s="83"/>
      <c r="J29" s="83"/>
      <c r="K29" s="83"/>
      <c r="L29" s="83"/>
      <c r="M29" s="83"/>
      <c r="N29" s="83"/>
      <c r="O29" s="83"/>
    </row>
    <row r="30" spans="1:15" ht="20.25">
      <c r="A30" s="100"/>
      <c r="B30" s="100"/>
      <c r="C30" s="102"/>
      <c r="D30" s="102"/>
      <c r="E30" s="83"/>
      <c r="F30" s="83"/>
      <c r="G30" s="83"/>
      <c r="H30" s="83"/>
      <c r="I30" s="83"/>
      <c r="J30" s="83"/>
      <c r="K30" s="83"/>
      <c r="L30" s="83"/>
      <c r="M30" s="83"/>
      <c r="N30" s="83"/>
      <c r="O30" s="83"/>
    </row>
    <row r="31" spans="1:15" ht="20.25">
      <c r="A31" s="100"/>
      <c r="B31" s="100"/>
      <c r="C31" s="102"/>
      <c r="D31" s="102"/>
      <c r="E31" s="83"/>
      <c r="F31" s="83"/>
      <c r="G31" s="83"/>
      <c r="H31" s="83"/>
      <c r="I31" s="83"/>
      <c r="J31" s="83"/>
      <c r="K31" s="83"/>
      <c r="L31" s="83"/>
      <c r="M31" s="83"/>
      <c r="N31" s="83"/>
      <c r="O31" s="83"/>
    </row>
    <row r="32" spans="1:15" ht="20.25">
      <c r="A32" s="100"/>
      <c r="B32" s="100"/>
      <c r="C32" s="102"/>
      <c r="D32" s="102"/>
      <c r="E32" s="83"/>
      <c r="F32" s="83"/>
      <c r="G32" s="83"/>
      <c r="H32" s="83"/>
      <c r="I32" s="83"/>
      <c r="J32" s="83"/>
      <c r="K32" s="83"/>
      <c r="L32" s="83"/>
      <c r="M32" s="83"/>
      <c r="N32" s="83"/>
      <c r="O32" s="83"/>
    </row>
    <row r="33" spans="1:15" ht="20.25">
      <c r="A33" s="100"/>
      <c r="B33" s="100"/>
      <c r="C33" s="102"/>
      <c r="D33" s="102"/>
      <c r="E33" s="83"/>
      <c r="F33" s="83"/>
      <c r="G33" s="83"/>
      <c r="H33" s="83"/>
      <c r="I33" s="83"/>
      <c r="J33" s="83"/>
      <c r="K33" s="83"/>
      <c r="L33" s="83"/>
      <c r="M33" s="83"/>
      <c r="N33" s="83"/>
      <c r="O33" s="83"/>
    </row>
    <row r="34" spans="1:15" ht="20.25">
      <c r="A34" s="100"/>
      <c r="B34" s="100"/>
      <c r="C34" s="102"/>
      <c r="D34" s="102"/>
      <c r="E34" s="83"/>
      <c r="F34" s="83"/>
      <c r="G34" s="83"/>
      <c r="H34" s="83"/>
      <c r="I34" s="83"/>
      <c r="J34" s="83"/>
      <c r="K34" s="83"/>
      <c r="L34" s="83"/>
      <c r="M34" s="83"/>
      <c r="N34" s="83"/>
      <c r="O34" s="83"/>
    </row>
    <row r="35" spans="1:15" ht="20.25">
      <c r="A35" s="100"/>
      <c r="B35" s="100"/>
      <c r="C35" s="102"/>
      <c r="D35" s="102"/>
      <c r="E35" s="83"/>
      <c r="F35" s="83"/>
      <c r="G35" s="83"/>
      <c r="H35" s="83"/>
      <c r="I35" s="83"/>
      <c r="J35" s="83"/>
      <c r="K35" s="83"/>
      <c r="L35" s="83"/>
      <c r="M35" s="83"/>
      <c r="N35" s="83"/>
      <c r="O35" s="83"/>
    </row>
    <row r="36" spans="1:15" ht="20.25">
      <c r="A36" s="100"/>
      <c r="B36" s="100"/>
      <c r="C36" s="102"/>
      <c r="D36" s="102"/>
      <c r="E36" s="83"/>
      <c r="F36" s="83"/>
      <c r="G36" s="83"/>
      <c r="H36" s="83"/>
      <c r="I36" s="83"/>
      <c r="J36" s="83"/>
      <c r="K36" s="83"/>
      <c r="L36" s="83"/>
      <c r="M36" s="83"/>
      <c r="N36" s="83"/>
      <c r="O36" s="83"/>
    </row>
    <row r="37" spans="1:15" ht="20.25">
      <c r="A37" s="100"/>
      <c r="B37" s="100"/>
      <c r="C37" s="102"/>
      <c r="D37" s="102"/>
      <c r="E37" s="83"/>
      <c r="F37" s="83"/>
      <c r="G37" s="83"/>
      <c r="H37" s="83"/>
      <c r="I37" s="83"/>
      <c r="J37" s="83"/>
      <c r="K37" s="83"/>
      <c r="L37" s="83"/>
      <c r="M37" s="83"/>
      <c r="N37" s="83"/>
      <c r="O37" s="83"/>
    </row>
    <row r="38" spans="1:15" ht="20.25">
      <c r="A38" s="100"/>
      <c r="B38" s="100"/>
      <c r="C38" s="102"/>
      <c r="D38" s="102"/>
      <c r="E38" s="83"/>
      <c r="F38" s="83"/>
      <c r="G38" s="83"/>
      <c r="H38" s="83"/>
      <c r="I38" s="83"/>
      <c r="J38" s="83"/>
      <c r="K38" s="83"/>
      <c r="L38" s="83"/>
      <c r="M38" s="83"/>
      <c r="N38" s="83"/>
      <c r="O38" s="83"/>
    </row>
    <row r="39" spans="1:15" ht="20.25">
      <c r="A39" s="100"/>
      <c r="B39" s="100"/>
      <c r="C39" s="102"/>
      <c r="D39" s="102"/>
      <c r="E39" s="83"/>
      <c r="F39" s="83"/>
      <c r="G39" s="83"/>
      <c r="H39" s="83"/>
      <c r="I39" s="83"/>
      <c r="J39" s="83"/>
      <c r="K39" s="83"/>
      <c r="L39" s="83"/>
      <c r="M39" s="83"/>
      <c r="N39" s="83"/>
      <c r="O39" s="83"/>
    </row>
    <row r="40" spans="1:15" ht="20.25">
      <c r="A40" s="100"/>
      <c r="B40" s="100"/>
      <c r="C40" s="102"/>
      <c r="D40" s="102"/>
      <c r="E40" s="83"/>
      <c r="F40" s="83"/>
      <c r="G40" s="83"/>
      <c r="H40" s="83"/>
      <c r="I40" s="83"/>
      <c r="J40" s="83"/>
      <c r="K40" s="83"/>
      <c r="L40" s="83"/>
      <c r="M40" s="83"/>
      <c r="N40" s="83"/>
      <c r="O40" s="83"/>
    </row>
    <row r="41" spans="1:15" ht="20.25">
      <c r="A41" s="100"/>
      <c r="B41" s="100"/>
      <c r="C41" s="102"/>
      <c r="D41" s="102"/>
      <c r="E41" s="83"/>
      <c r="F41" s="83"/>
      <c r="G41" s="83"/>
      <c r="H41" s="83"/>
      <c r="I41" s="83"/>
      <c r="J41" s="83"/>
      <c r="K41" s="83"/>
      <c r="L41" s="83"/>
      <c r="M41" s="83"/>
      <c r="N41" s="83"/>
      <c r="O41" s="83"/>
    </row>
    <row r="42" spans="1:15" ht="20.25">
      <c r="A42" s="100"/>
      <c r="B42" s="100"/>
      <c r="C42" s="102"/>
      <c r="D42" s="102"/>
      <c r="E42" s="83"/>
      <c r="F42" s="83"/>
      <c r="G42" s="83"/>
      <c r="H42" s="83"/>
      <c r="I42" s="83"/>
      <c r="J42" s="83"/>
      <c r="K42" s="83"/>
      <c r="L42" s="83"/>
      <c r="M42" s="83"/>
      <c r="N42" s="83"/>
      <c r="O42" s="83"/>
    </row>
    <row r="43" spans="1:15" ht="20.25">
      <c r="A43" s="100"/>
      <c r="B43" s="100"/>
      <c r="C43" s="102"/>
      <c r="D43" s="102"/>
      <c r="E43" s="83"/>
      <c r="F43" s="83"/>
      <c r="G43" s="83"/>
      <c r="H43" s="83"/>
      <c r="I43" s="83"/>
      <c r="J43" s="83"/>
      <c r="K43" s="83"/>
      <c r="L43" s="83"/>
      <c r="M43" s="83"/>
      <c r="N43" s="83"/>
      <c r="O43" s="83"/>
    </row>
    <row r="44" spans="1:15" ht="20.25">
      <c r="A44" s="100"/>
      <c r="B44" s="100"/>
      <c r="C44" s="102"/>
      <c r="D44" s="102"/>
      <c r="E44" s="83"/>
      <c r="F44" s="83"/>
      <c r="G44" s="83"/>
      <c r="H44" s="83"/>
      <c r="I44" s="83"/>
      <c r="J44" s="83"/>
      <c r="K44" s="83"/>
      <c r="L44" s="83"/>
      <c r="M44" s="83"/>
      <c r="N44" s="83"/>
      <c r="O44" s="83"/>
    </row>
    <row r="45" spans="1:15" ht="20.25">
      <c r="A45" s="100"/>
      <c r="B45" s="100"/>
      <c r="C45" s="102"/>
      <c r="D45" s="102"/>
      <c r="E45" s="83"/>
      <c r="F45" s="83"/>
      <c r="G45" s="83"/>
      <c r="H45" s="83"/>
      <c r="I45" s="83"/>
      <c r="J45" s="83"/>
      <c r="K45" s="83"/>
      <c r="L45" s="83"/>
      <c r="M45" s="83"/>
      <c r="N45" s="83"/>
      <c r="O45" s="83"/>
    </row>
    <row r="46" spans="1:15" ht="20.25">
      <c r="A46" s="100"/>
      <c r="B46" s="100"/>
      <c r="C46" s="102"/>
      <c r="D46" s="102"/>
      <c r="E46" s="83"/>
      <c r="F46" s="83"/>
      <c r="G46" s="83"/>
      <c r="H46" s="83"/>
      <c r="I46" s="83"/>
      <c r="J46" s="83"/>
      <c r="K46" s="83"/>
      <c r="L46" s="83"/>
      <c r="M46" s="83"/>
      <c r="N46" s="83"/>
      <c r="O46" s="83"/>
    </row>
    <row r="47" spans="1:15" ht="20.25">
      <c r="A47" s="100"/>
      <c r="B47" s="100"/>
      <c r="C47" s="102"/>
      <c r="D47" s="102"/>
      <c r="E47" s="83"/>
      <c r="F47" s="83"/>
      <c r="G47" s="83"/>
      <c r="H47" s="83"/>
      <c r="I47" s="83"/>
      <c r="J47" s="83"/>
      <c r="K47" s="83"/>
      <c r="L47" s="83"/>
      <c r="M47" s="83"/>
      <c r="N47" s="83"/>
      <c r="O47" s="83"/>
    </row>
    <row r="48" spans="1:15" ht="20.25">
      <c r="A48" s="100"/>
      <c r="B48" s="100"/>
      <c r="C48" s="102"/>
      <c r="D48" s="102"/>
      <c r="E48" s="83"/>
      <c r="F48" s="83"/>
      <c r="G48" s="83"/>
      <c r="H48" s="83"/>
      <c r="I48" s="83"/>
      <c r="J48" s="83"/>
      <c r="K48" s="83"/>
      <c r="L48" s="83"/>
      <c r="M48" s="83"/>
      <c r="N48" s="83"/>
      <c r="O48" s="83"/>
    </row>
    <row r="49" spans="1:15" ht="20.25">
      <c r="A49" s="100"/>
      <c r="B49" s="100"/>
      <c r="C49" s="102"/>
      <c r="D49" s="102"/>
      <c r="E49" s="83"/>
      <c r="F49" s="83"/>
      <c r="G49" s="83"/>
      <c r="H49" s="83"/>
      <c r="I49" s="83"/>
      <c r="J49" s="83"/>
      <c r="K49" s="83"/>
      <c r="L49" s="83"/>
      <c r="M49" s="83"/>
      <c r="N49" s="83"/>
      <c r="O49" s="83"/>
    </row>
    <row r="50" spans="1:15" ht="20.25">
      <c r="A50" s="100"/>
      <c r="B50" s="100"/>
      <c r="C50" s="102"/>
      <c r="D50" s="102"/>
      <c r="E50" s="83"/>
      <c r="F50" s="83"/>
      <c r="G50" s="83"/>
      <c r="H50" s="83"/>
      <c r="I50" s="83"/>
      <c r="J50" s="83"/>
      <c r="K50" s="83"/>
      <c r="L50" s="83"/>
      <c r="M50" s="83"/>
      <c r="N50" s="83"/>
      <c r="O50" s="83"/>
    </row>
    <row r="51" spans="1:15" ht="20.25">
      <c r="A51" s="100"/>
      <c r="B51" s="100"/>
      <c r="C51" s="102"/>
      <c r="D51" s="102"/>
      <c r="E51" s="83"/>
      <c r="F51" s="83"/>
      <c r="G51" s="83"/>
      <c r="H51" s="83"/>
      <c r="I51" s="83"/>
      <c r="J51" s="83"/>
      <c r="K51" s="83"/>
      <c r="L51" s="83"/>
      <c r="M51" s="83"/>
      <c r="N51" s="83"/>
      <c r="O51" s="83"/>
    </row>
    <row r="52" spans="1:15" ht="20.25">
      <c r="A52" s="100"/>
      <c r="B52" s="23"/>
      <c r="C52" s="34"/>
      <c r="D52" s="34"/>
    </row>
    <row r="53" spans="1:15" ht="20.25">
      <c r="A53" s="100"/>
      <c r="B53" s="23"/>
      <c r="C53" s="34"/>
      <c r="D53" s="34"/>
    </row>
    <row r="54" spans="1:15" ht="20.25">
      <c r="A54" s="100"/>
      <c r="B54" s="23"/>
      <c r="C54" s="34"/>
      <c r="D54" s="34"/>
    </row>
    <row r="55" spans="1:15" ht="20.25">
      <c r="A55" s="100"/>
      <c r="B55" s="23"/>
      <c r="C55" s="34"/>
      <c r="D55" s="34"/>
    </row>
    <row r="56" spans="1:15" ht="20.25">
      <c r="A56" s="100"/>
      <c r="B56" s="23"/>
      <c r="C56" s="34"/>
      <c r="D56" s="34"/>
    </row>
    <row r="57" spans="1:15" ht="20.25">
      <c r="A57" s="100"/>
      <c r="B57" s="23"/>
      <c r="C57" s="34"/>
      <c r="D57" s="34"/>
    </row>
    <row r="58" spans="1:15" ht="20.25">
      <c r="A58" s="100"/>
      <c r="B58" s="23"/>
      <c r="C58" s="34"/>
      <c r="D58" s="34"/>
    </row>
    <row r="59" spans="1:15" ht="20.25">
      <c r="A59" s="100"/>
      <c r="B59" s="23"/>
      <c r="C59" s="34"/>
      <c r="D59" s="34"/>
    </row>
    <row r="60" spans="1:15" ht="20.25">
      <c r="A60" s="100"/>
      <c r="B60" s="23"/>
      <c r="C60" s="34"/>
      <c r="D60" s="34"/>
    </row>
    <row r="61" spans="1:15" ht="20.25">
      <c r="A61" s="100"/>
      <c r="B61" s="23"/>
      <c r="C61" s="34"/>
      <c r="D61" s="34"/>
    </row>
    <row r="62" spans="1:15" ht="20.25">
      <c r="A62" s="100"/>
      <c r="B62" s="23"/>
      <c r="C62" s="34"/>
      <c r="D62" s="34"/>
    </row>
    <row r="63" spans="1:15" ht="20.25">
      <c r="A63" s="100"/>
      <c r="B63" s="23"/>
      <c r="C63" s="34"/>
      <c r="D63" s="34"/>
    </row>
    <row r="64" spans="1:15" ht="20.25">
      <c r="A64" s="100"/>
      <c r="B64" s="23"/>
      <c r="C64" s="34"/>
      <c r="D64" s="34"/>
    </row>
    <row r="65" spans="1:4" ht="20.25">
      <c r="A65" s="100"/>
      <c r="B65" s="23"/>
      <c r="C65" s="34"/>
      <c r="D65" s="34"/>
    </row>
    <row r="66" spans="1:4" ht="20.25">
      <c r="A66" s="100"/>
      <c r="B66" s="23"/>
      <c r="C66" s="34"/>
      <c r="D66" s="34"/>
    </row>
    <row r="67" spans="1:4" ht="20.25">
      <c r="A67" s="100"/>
      <c r="B67" s="23"/>
      <c r="C67" s="34"/>
      <c r="D67" s="34"/>
    </row>
    <row r="68" spans="1:4" ht="20.25">
      <c r="A68" s="100"/>
      <c r="B68" s="23"/>
      <c r="C68" s="34"/>
      <c r="D68" s="34"/>
    </row>
    <row r="69" spans="1:4" ht="20.25">
      <c r="A69" s="100"/>
      <c r="B69" s="23"/>
      <c r="C69" s="34"/>
      <c r="D69" s="34"/>
    </row>
    <row r="70" spans="1:4" ht="20.25">
      <c r="A70" s="100"/>
      <c r="B70" s="23"/>
      <c r="C70" s="34"/>
      <c r="D70" s="34"/>
    </row>
    <row r="71" spans="1:4" ht="20.25">
      <c r="A71" s="100"/>
      <c r="B71" s="23"/>
      <c r="C71" s="34"/>
      <c r="D71" s="34"/>
    </row>
    <row r="72" spans="1:4" ht="20.25">
      <c r="A72" s="100"/>
      <c r="B72" s="23"/>
      <c r="C72" s="34"/>
      <c r="D72" s="34"/>
    </row>
    <row r="73" spans="1:4" ht="20.25">
      <c r="A73" s="100"/>
      <c r="B73" s="23"/>
      <c r="C73" s="34"/>
      <c r="D73" s="34"/>
    </row>
    <row r="74" spans="1:4" ht="20.25">
      <c r="A74" s="100"/>
      <c r="B74" s="23"/>
      <c r="C74" s="34"/>
      <c r="D74" s="34"/>
    </row>
    <row r="75" spans="1:4" ht="20.25">
      <c r="A75" s="100"/>
      <c r="B75" s="23"/>
      <c r="C75" s="34"/>
      <c r="D75" s="34"/>
    </row>
    <row r="76" spans="1:4" ht="20.25">
      <c r="A76" s="100"/>
      <c r="B76" s="23"/>
      <c r="C76" s="34"/>
      <c r="D76" s="34"/>
    </row>
    <row r="77" spans="1:4" ht="20.25">
      <c r="A77" s="100"/>
      <c r="B77" s="23"/>
      <c r="C77" s="34"/>
      <c r="D77" s="34"/>
    </row>
    <row r="78" spans="1:4" ht="20.25">
      <c r="A78" s="100"/>
      <c r="B78" s="23"/>
      <c r="C78" s="34"/>
      <c r="D78" s="34"/>
    </row>
    <row r="79" spans="1:4" ht="20.25">
      <c r="A79" s="100"/>
      <c r="B79" s="23"/>
      <c r="C79" s="34"/>
      <c r="D79" s="34"/>
    </row>
    <row r="80" spans="1:4" ht="20.25">
      <c r="A80" s="100"/>
      <c r="B80" s="23"/>
      <c r="C80" s="34"/>
      <c r="D80" s="34"/>
    </row>
    <row r="81" spans="1:4" ht="20.25">
      <c r="A81" s="100"/>
      <c r="B81" s="23"/>
      <c r="C81" s="34"/>
      <c r="D81" s="34"/>
    </row>
    <row r="82" spans="1:4" ht="20.25">
      <c r="A82" s="100"/>
      <c r="B82" s="23"/>
      <c r="C82" s="34"/>
      <c r="D82" s="34"/>
    </row>
    <row r="83" spans="1:4" ht="20.25">
      <c r="A83" s="100"/>
      <c r="B83" s="23"/>
      <c r="C83" s="34"/>
      <c r="D83" s="34"/>
    </row>
    <row r="84" spans="1:4" ht="20.25">
      <c r="A84" s="100"/>
      <c r="B84" s="23"/>
      <c r="C84" s="34"/>
      <c r="D84" s="34"/>
    </row>
    <row r="85" spans="1:4" ht="20.25">
      <c r="A85" s="100"/>
      <c r="B85" s="23"/>
      <c r="C85" s="34"/>
      <c r="D85" s="34"/>
    </row>
    <row r="86" spans="1:4" ht="20.25">
      <c r="A86" s="100"/>
      <c r="B86" s="23"/>
      <c r="C86" s="34"/>
      <c r="D86" s="34"/>
    </row>
    <row r="87" spans="1:4" ht="20.25">
      <c r="A87" s="100"/>
      <c r="B87" s="23"/>
      <c r="C87" s="34"/>
      <c r="D87" s="34"/>
    </row>
    <row r="88" spans="1:4" ht="20.25">
      <c r="A88" s="100"/>
      <c r="B88" s="23"/>
      <c r="C88" s="34"/>
      <c r="D88" s="34"/>
    </row>
    <row r="89" spans="1:4" ht="20.25">
      <c r="A89" s="100"/>
      <c r="B89" s="23"/>
      <c r="C89" s="34"/>
      <c r="D89" s="34"/>
    </row>
    <row r="90" spans="1:4" ht="20.25">
      <c r="A90" s="100"/>
      <c r="B90" s="23"/>
      <c r="C90" s="34"/>
      <c r="D90" s="34"/>
    </row>
    <row r="91" spans="1:4" ht="20.25">
      <c r="A91" s="100"/>
      <c r="B91" s="23"/>
      <c r="C91" s="34"/>
      <c r="D91" s="34"/>
    </row>
    <row r="92" spans="1:4" ht="20.25">
      <c r="A92" s="100"/>
      <c r="B92" s="23"/>
      <c r="C92" s="34"/>
      <c r="D92" s="34"/>
    </row>
    <row r="93" spans="1:4" ht="20.25">
      <c r="A93" s="100"/>
      <c r="B93" s="23"/>
      <c r="C93" s="34"/>
      <c r="D93" s="34"/>
    </row>
    <row r="94" spans="1:4" ht="20.25">
      <c r="A94" s="100"/>
      <c r="B94" s="23"/>
      <c r="C94" s="34"/>
      <c r="D94" s="34"/>
    </row>
    <row r="95" spans="1:4" ht="20.25">
      <c r="A95" s="100"/>
      <c r="B95" s="23"/>
      <c r="C95" s="34"/>
      <c r="D95" s="34"/>
    </row>
    <row r="96" spans="1:4" ht="20.25">
      <c r="A96" s="100"/>
      <c r="B96" s="23"/>
      <c r="C96" s="34"/>
      <c r="D96" s="34"/>
    </row>
    <row r="97" spans="1:4" ht="20.25">
      <c r="A97" s="100"/>
      <c r="B97" s="23"/>
      <c r="C97" s="34"/>
      <c r="D97" s="34"/>
    </row>
    <row r="98" spans="1:4" ht="20.25">
      <c r="A98" s="100"/>
      <c r="B98" s="23"/>
      <c r="C98" s="34"/>
      <c r="D98" s="34"/>
    </row>
    <row r="99" spans="1:4" ht="20.25">
      <c r="A99" s="100"/>
      <c r="B99" s="23"/>
      <c r="C99" s="34"/>
      <c r="D99" s="34"/>
    </row>
    <row r="100" spans="1:4" ht="20.25">
      <c r="A100" s="100"/>
      <c r="B100" s="23"/>
      <c r="C100" s="34"/>
      <c r="D100" s="34"/>
    </row>
    <row r="101" spans="1:4" ht="20.25">
      <c r="A101" s="100"/>
      <c r="B101" s="23"/>
      <c r="C101" s="34"/>
      <c r="D101" s="34"/>
    </row>
    <row r="102" spans="1:4" ht="20.25">
      <c r="A102" s="100"/>
      <c r="B102" s="23"/>
      <c r="C102" s="34"/>
      <c r="D102" s="34"/>
    </row>
    <row r="103" spans="1:4" ht="20.25">
      <c r="A103" s="100"/>
      <c r="B103" s="23"/>
      <c r="C103" s="34"/>
      <c r="D103" s="34"/>
    </row>
    <row r="104" spans="1:4" ht="20.25">
      <c r="A104" s="100"/>
      <c r="B104" s="23"/>
      <c r="C104" s="34"/>
      <c r="D104" s="34"/>
    </row>
    <row r="105" spans="1:4" ht="20.25">
      <c r="A105" s="100"/>
      <c r="B105" s="23"/>
      <c r="C105" s="34"/>
      <c r="D105" s="34"/>
    </row>
    <row r="106" spans="1:4" ht="20.25">
      <c r="A106" s="100"/>
      <c r="B106" s="23"/>
      <c r="C106" s="34"/>
      <c r="D106" s="34"/>
    </row>
    <row r="107" spans="1:4" ht="20.25">
      <c r="A107" s="100"/>
      <c r="B107" s="23"/>
      <c r="C107" s="34"/>
      <c r="D107" s="34"/>
    </row>
    <row r="108" spans="1:4" ht="20.25">
      <c r="A108" s="100"/>
      <c r="B108" s="23"/>
      <c r="C108" s="34"/>
      <c r="D108" s="34"/>
    </row>
    <row r="109" spans="1:4" ht="20.25">
      <c r="A109" s="100"/>
      <c r="B109" s="23"/>
      <c r="C109" s="34"/>
      <c r="D109" s="34"/>
    </row>
    <row r="110" spans="1:4" ht="20.25">
      <c r="A110" s="100"/>
      <c r="B110" s="23"/>
      <c r="C110" s="34"/>
      <c r="D110" s="34"/>
    </row>
    <row r="111" spans="1:4" ht="20.25">
      <c r="A111" s="100"/>
      <c r="B111" s="23"/>
      <c r="C111" s="34"/>
      <c r="D111" s="34"/>
    </row>
    <row r="112" spans="1:4" ht="20.25">
      <c r="A112" s="100"/>
      <c r="B112" s="23"/>
      <c r="C112" s="34"/>
      <c r="D112" s="34"/>
    </row>
    <row r="113" spans="1:4" ht="20.25">
      <c r="A113" s="100"/>
      <c r="B113" s="23"/>
      <c r="C113" s="34"/>
      <c r="D113" s="34"/>
    </row>
    <row r="114" spans="1:4" ht="20.25">
      <c r="A114" s="100"/>
      <c r="B114" s="23"/>
      <c r="C114" s="34"/>
      <c r="D114" s="34"/>
    </row>
    <row r="115" spans="1:4" ht="20.25">
      <c r="A115" s="100"/>
      <c r="B115" s="23"/>
      <c r="C115" s="34"/>
      <c r="D115" s="34"/>
    </row>
    <row r="116" spans="1:4" ht="20.25">
      <c r="A116" s="100"/>
      <c r="B116" s="23"/>
      <c r="C116" s="34"/>
      <c r="D116" s="34"/>
    </row>
    <row r="117" spans="1:4" ht="20.25">
      <c r="A117" s="100"/>
      <c r="B117" s="23"/>
      <c r="C117" s="34"/>
      <c r="D117" s="34"/>
    </row>
    <row r="118" spans="1:4" ht="20.25">
      <c r="A118" s="100"/>
      <c r="B118" s="23"/>
      <c r="C118" s="34"/>
      <c r="D118" s="34"/>
    </row>
    <row r="119" spans="1:4" ht="20.25">
      <c r="A119" s="100"/>
      <c r="B119" s="23"/>
      <c r="C119" s="34"/>
      <c r="D119" s="34"/>
    </row>
    <row r="120" spans="1:4" ht="20.25">
      <c r="A120" s="100"/>
      <c r="B120" s="23"/>
      <c r="C120" s="34"/>
      <c r="D120" s="34"/>
    </row>
    <row r="121" spans="1:4" ht="20.25">
      <c r="A121" s="100"/>
      <c r="B121" s="23"/>
      <c r="C121" s="34"/>
      <c r="D121" s="34"/>
    </row>
    <row r="122" spans="1:4" ht="20.25">
      <c r="A122" s="100"/>
      <c r="B122" s="23"/>
      <c r="C122" s="34"/>
      <c r="D122" s="34"/>
    </row>
    <row r="123" spans="1:4" ht="20.25">
      <c r="A123" s="100"/>
      <c r="B123" s="23"/>
      <c r="C123" s="34"/>
      <c r="D123" s="34"/>
    </row>
    <row r="124" spans="1:4" ht="20.25">
      <c r="A124" s="100"/>
      <c r="B124" s="23"/>
      <c r="C124" s="34"/>
      <c r="D124" s="34"/>
    </row>
    <row r="125" spans="1:4" ht="20.25">
      <c r="A125" s="100"/>
      <c r="B125" s="23"/>
      <c r="C125" s="34"/>
      <c r="D125" s="34"/>
    </row>
    <row r="126" spans="1:4" ht="20.25">
      <c r="A126" s="100"/>
      <c r="B126" s="23"/>
      <c r="C126" s="34"/>
      <c r="D126" s="34"/>
    </row>
    <row r="127" spans="1:4" ht="20.25">
      <c r="A127" s="100"/>
      <c r="B127" s="23"/>
      <c r="C127" s="34"/>
      <c r="D127" s="34"/>
    </row>
    <row r="128" spans="1:4" ht="20.25">
      <c r="A128" s="100"/>
      <c r="B128" s="23"/>
      <c r="C128" s="34"/>
      <c r="D128" s="34"/>
    </row>
    <row r="129" spans="1:4" ht="20.25">
      <c r="A129" s="100"/>
      <c r="B129" s="23"/>
      <c r="C129" s="34"/>
      <c r="D129" s="34"/>
    </row>
    <row r="130" spans="1:4" ht="20.25">
      <c r="A130" s="100"/>
      <c r="B130" s="23"/>
      <c r="C130" s="34"/>
      <c r="D130" s="34"/>
    </row>
    <row r="131" spans="1:4" ht="20.25">
      <c r="A131" s="100"/>
      <c r="B131" s="23"/>
      <c r="C131" s="34"/>
      <c r="D131" s="34"/>
    </row>
    <row r="132" spans="1:4" ht="20.25">
      <c r="A132" s="100"/>
      <c r="B132" s="23"/>
      <c r="C132" s="34"/>
      <c r="D132" s="34"/>
    </row>
    <row r="133" spans="1:4" ht="20.25">
      <c r="A133" s="100"/>
      <c r="B133" s="23"/>
      <c r="C133" s="34"/>
      <c r="D133" s="34"/>
    </row>
    <row r="134" spans="1:4" ht="20.25">
      <c r="A134" s="100"/>
      <c r="B134" s="23"/>
      <c r="C134" s="34"/>
      <c r="D134" s="34"/>
    </row>
    <row r="135" spans="1:4" ht="20.25">
      <c r="A135" s="100"/>
      <c r="B135" s="23"/>
      <c r="C135" s="34"/>
      <c r="D135" s="34"/>
    </row>
    <row r="136" spans="1:4" ht="20.25">
      <c r="A136" s="100"/>
      <c r="B136" s="23"/>
      <c r="C136" s="34"/>
      <c r="D136" s="34"/>
    </row>
    <row r="137" spans="1:4" ht="20.25">
      <c r="A137" s="100"/>
      <c r="B137" s="23"/>
      <c r="C137" s="34"/>
      <c r="D137" s="34"/>
    </row>
    <row r="138" spans="1:4" ht="20.25">
      <c r="A138" s="100"/>
      <c r="B138" s="23"/>
      <c r="C138" s="34"/>
      <c r="D138" s="34"/>
    </row>
    <row r="139" spans="1:4" ht="20.25">
      <c r="A139" s="100"/>
      <c r="B139" s="23"/>
      <c r="C139" s="34"/>
      <c r="D139" s="34"/>
    </row>
    <row r="140" spans="1:4" ht="20.25">
      <c r="A140" s="100"/>
      <c r="B140" s="23"/>
      <c r="C140" s="34"/>
      <c r="D140" s="34"/>
    </row>
    <row r="141" spans="1:4" ht="20.25">
      <c r="A141" s="100"/>
      <c r="B141" s="23"/>
      <c r="C141" s="34"/>
      <c r="D141" s="34"/>
    </row>
    <row r="142" spans="1:4" ht="20.25">
      <c r="A142" s="100"/>
      <c r="B142" s="23"/>
      <c r="C142" s="34"/>
      <c r="D142" s="34"/>
    </row>
    <row r="143" spans="1:4" ht="20.25">
      <c r="A143" s="100"/>
      <c r="B143" s="23"/>
      <c r="C143" s="34"/>
      <c r="D143" s="34"/>
    </row>
    <row r="144" spans="1:4" ht="20.25">
      <c r="A144" s="100"/>
      <c r="B144" s="23"/>
      <c r="C144" s="34"/>
      <c r="D144" s="34"/>
    </row>
    <row r="145" spans="1:4" ht="20.25">
      <c r="A145" s="100"/>
      <c r="B145" s="23"/>
      <c r="C145" s="34"/>
      <c r="D145" s="34"/>
    </row>
    <row r="146" spans="1:4" ht="20.25">
      <c r="A146" s="100"/>
      <c r="B146" s="23"/>
      <c r="C146" s="34"/>
      <c r="D146" s="34"/>
    </row>
    <row r="147" spans="1:4" ht="20.25">
      <c r="A147" s="100"/>
      <c r="B147" s="23"/>
      <c r="C147" s="34"/>
      <c r="D147" s="34"/>
    </row>
    <row r="148" spans="1:4" ht="20.25">
      <c r="A148" s="100"/>
      <c r="B148" s="23"/>
      <c r="C148" s="34"/>
      <c r="D148" s="34"/>
    </row>
    <row r="149" spans="1:4" ht="20.25">
      <c r="A149" s="100"/>
      <c r="B149" s="23"/>
      <c r="C149" s="34"/>
      <c r="D149" s="34"/>
    </row>
    <row r="150" spans="1:4" ht="20.25">
      <c r="A150" s="100"/>
      <c r="B150" s="23"/>
      <c r="C150" s="34"/>
      <c r="D150" s="34"/>
    </row>
    <row r="151" spans="1:4" ht="20.25">
      <c r="A151" s="100"/>
      <c r="B151" s="23"/>
      <c r="C151" s="34"/>
      <c r="D151" s="34"/>
    </row>
    <row r="152" spans="1:4" ht="20.25">
      <c r="A152" s="100"/>
      <c r="B152" s="23"/>
      <c r="C152" s="34"/>
      <c r="D152" s="34"/>
    </row>
    <row r="153" spans="1:4" ht="20.25">
      <c r="A153" s="100"/>
      <c r="B153" s="23"/>
      <c r="C153" s="34"/>
      <c r="D153" s="34"/>
    </row>
    <row r="154" spans="1:4" ht="20.25">
      <c r="A154" s="100"/>
      <c r="B154" s="23"/>
      <c r="C154" s="34"/>
      <c r="D154" s="34"/>
    </row>
    <row r="155" spans="1:4" ht="20.25">
      <c r="A155" s="100"/>
      <c r="B155" s="23"/>
      <c r="C155" s="34"/>
      <c r="D155" s="34"/>
    </row>
    <row r="156" spans="1:4" ht="20.25">
      <c r="A156" s="100"/>
      <c r="B156" s="23"/>
      <c r="C156" s="34"/>
      <c r="D156" s="34"/>
    </row>
    <row r="157" spans="1:4" ht="20.25">
      <c r="A157" s="100"/>
      <c r="B157" s="23"/>
      <c r="C157" s="34"/>
      <c r="D157" s="34"/>
    </row>
    <row r="158" spans="1:4" ht="20.25">
      <c r="A158" s="100"/>
      <c r="B158" s="23"/>
      <c r="C158" s="34"/>
      <c r="D158" s="34"/>
    </row>
    <row r="159" spans="1:4" ht="20.25">
      <c r="A159" s="100"/>
      <c r="B159" s="23"/>
      <c r="C159" s="34"/>
      <c r="D159" s="34"/>
    </row>
    <row r="160" spans="1:4" ht="20.25">
      <c r="A160" s="100"/>
      <c r="B160" s="23"/>
      <c r="C160" s="34"/>
      <c r="D160" s="34"/>
    </row>
    <row r="161" spans="1:4" ht="20.25">
      <c r="A161" s="100"/>
      <c r="B161" s="23"/>
      <c r="C161" s="34"/>
      <c r="D161" s="34"/>
    </row>
    <row r="162" spans="1:4" ht="20.25">
      <c r="A162" s="100"/>
      <c r="B162" s="23"/>
      <c r="C162" s="34"/>
      <c r="D162" s="34"/>
    </row>
    <row r="163" spans="1:4" ht="20.25">
      <c r="A163" s="100"/>
      <c r="B163" s="23"/>
      <c r="C163" s="34"/>
      <c r="D163" s="34"/>
    </row>
    <row r="164" spans="1:4" ht="20.25">
      <c r="A164" s="100"/>
      <c r="B164" s="23"/>
      <c r="C164" s="34"/>
      <c r="D164" s="34"/>
    </row>
    <row r="165" spans="1:4" ht="20.25">
      <c r="A165" s="100"/>
      <c r="B165" s="23"/>
      <c r="C165" s="34"/>
      <c r="D165" s="34"/>
    </row>
    <row r="166" spans="1:4" ht="20.25">
      <c r="A166" s="100"/>
      <c r="B166" s="23"/>
      <c r="C166" s="34"/>
      <c r="D166" s="34"/>
    </row>
    <row r="167" spans="1:4" ht="20.25">
      <c r="A167" s="100"/>
      <c r="B167" s="23"/>
      <c r="C167" s="34"/>
      <c r="D167" s="34"/>
    </row>
    <row r="168" spans="1:4" ht="20.25">
      <c r="A168" s="100"/>
      <c r="B168" s="23"/>
      <c r="C168" s="34"/>
      <c r="D168" s="34"/>
    </row>
    <row r="169" spans="1:4" ht="20.25">
      <c r="A169" s="100"/>
      <c r="B169" s="23"/>
      <c r="C169" s="34"/>
      <c r="D169" s="34"/>
    </row>
    <row r="170" spans="1:4" ht="20.25">
      <c r="A170" s="100"/>
      <c r="B170" s="23"/>
      <c r="C170" s="34"/>
      <c r="D170" s="34"/>
    </row>
    <row r="171" spans="1:4" ht="20.25">
      <c r="A171" s="100"/>
      <c r="B171" s="23"/>
      <c r="C171" s="34"/>
      <c r="D171" s="34"/>
    </row>
    <row r="172" spans="1:4" ht="20.25">
      <c r="A172" s="100"/>
      <c r="B172" s="23"/>
      <c r="C172" s="34"/>
      <c r="D172" s="34"/>
    </row>
    <row r="173" spans="1:4" ht="20.25">
      <c r="A173" s="100"/>
      <c r="B173" s="23"/>
      <c r="C173" s="34"/>
      <c r="D173" s="34"/>
    </row>
    <row r="174" spans="1:4" ht="20.25">
      <c r="A174" s="100"/>
      <c r="B174" s="23"/>
      <c r="C174" s="34"/>
      <c r="D174" s="34"/>
    </row>
    <row r="175" spans="1:4" ht="20.25">
      <c r="A175" s="100"/>
      <c r="B175" s="23"/>
      <c r="C175" s="34"/>
      <c r="D175" s="34"/>
    </row>
    <row r="176" spans="1:4" ht="20.25">
      <c r="A176" s="100"/>
      <c r="B176" s="23"/>
      <c r="C176" s="34"/>
      <c r="D176" s="34"/>
    </row>
    <row r="177" spans="1:4" ht="20.25">
      <c r="A177" s="100"/>
      <c r="B177" s="23"/>
      <c r="C177" s="34"/>
      <c r="D177" s="34"/>
    </row>
    <row r="178" spans="1:4" ht="20.25">
      <c r="A178" s="100"/>
      <c r="B178" s="23"/>
      <c r="C178" s="34"/>
      <c r="D178" s="34"/>
    </row>
    <row r="179" spans="1:4" ht="20.25">
      <c r="A179" s="100"/>
      <c r="B179" s="23"/>
      <c r="C179" s="34"/>
      <c r="D179" s="34"/>
    </row>
    <row r="180" spans="1:4" ht="20.25">
      <c r="A180" s="100"/>
      <c r="B180" s="23"/>
      <c r="C180" s="34"/>
      <c r="D180" s="34"/>
    </row>
    <row r="181" spans="1:4" ht="20.25">
      <c r="A181" s="100"/>
      <c r="B181" s="23"/>
      <c r="C181" s="34"/>
      <c r="D181" s="34"/>
    </row>
    <row r="182" spans="1:4" ht="20.25">
      <c r="A182" s="100"/>
      <c r="B182" s="23"/>
      <c r="C182" s="34"/>
      <c r="D182" s="34"/>
    </row>
    <row r="183" spans="1:4" ht="20.25">
      <c r="A183" s="100"/>
      <c r="B183" s="23"/>
      <c r="C183" s="34"/>
      <c r="D183" s="34"/>
    </row>
    <row r="184" spans="1:4" ht="20.25">
      <c r="A184" s="100"/>
      <c r="B184" s="23"/>
      <c r="C184" s="34"/>
      <c r="D184" s="34"/>
    </row>
    <row r="185" spans="1:4" ht="20.25">
      <c r="A185" s="100"/>
      <c r="B185" s="23"/>
      <c r="C185" s="34"/>
      <c r="D185" s="34"/>
    </row>
    <row r="186" spans="1:4" ht="20.25">
      <c r="A186" s="100"/>
      <c r="B186" s="23"/>
      <c r="C186" s="34"/>
      <c r="D186" s="34"/>
    </row>
    <row r="187" spans="1:4" ht="20.25">
      <c r="A187" s="100"/>
      <c r="B187" s="23"/>
      <c r="C187" s="34"/>
      <c r="D187" s="34"/>
    </row>
    <row r="188" spans="1:4" ht="20.25">
      <c r="A188" s="100"/>
      <c r="B188" s="23"/>
      <c r="C188" s="34"/>
      <c r="D188" s="34"/>
    </row>
    <row r="189" spans="1:4" ht="20.25">
      <c r="A189" s="100"/>
      <c r="B189" s="23"/>
      <c r="C189" s="34"/>
      <c r="D189" s="34"/>
    </row>
    <row r="190" spans="1:4" ht="20.25">
      <c r="A190" s="100"/>
      <c r="B190" s="23"/>
      <c r="C190" s="34"/>
      <c r="D190" s="34"/>
    </row>
    <row r="191" spans="1:4" ht="20.25">
      <c r="A191" s="100"/>
      <c r="B191" s="23"/>
      <c r="C191" s="34"/>
      <c r="D191" s="34"/>
    </row>
    <row r="192" spans="1:4" ht="20.25">
      <c r="A192" s="100"/>
      <c r="B192" s="23"/>
      <c r="C192" s="34"/>
      <c r="D192" s="34"/>
    </row>
    <row r="193" spans="1:4" ht="20.25">
      <c r="A193" s="100"/>
      <c r="B193" s="23"/>
      <c r="C193" s="34"/>
      <c r="D193" s="34"/>
    </row>
    <row r="194" spans="1:4" ht="20.25">
      <c r="A194" s="100"/>
      <c r="B194" s="23"/>
      <c r="C194" s="34"/>
      <c r="D194" s="34"/>
    </row>
    <row r="195" spans="1:4" ht="20.25">
      <c r="A195" s="100"/>
      <c r="B195" s="23"/>
      <c r="C195" s="34"/>
      <c r="D195" s="34"/>
    </row>
    <row r="196" spans="1:4" ht="20.25">
      <c r="A196" s="100"/>
      <c r="B196" s="23"/>
      <c r="C196" s="34"/>
      <c r="D196" s="34"/>
    </row>
    <row r="197" spans="1:4" ht="20.25">
      <c r="A197" s="100"/>
      <c r="B197" s="23"/>
      <c r="C197" s="34"/>
      <c r="D197" s="34"/>
    </row>
    <row r="198" spans="1:4" ht="20.25">
      <c r="A198" s="100"/>
      <c r="B198" s="23"/>
      <c r="C198" s="34"/>
      <c r="D198" s="34"/>
    </row>
    <row r="199" spans="1:4" ht="20.25">
      <c r="A199" s="100"/>
      <c r="B199" s="23"/>
      <c r="C199" s="34"/>
      <c r="D199" s="34"/>
    </row>
    <row r="200" spans="1:4" ht="20.25">
      <c r="A200" s="100"/>
      <c r="B200" s="23"/>
      <c r="C200" s="34"/>
      <c r="D200" s="34"/>
    </row>
    <row r="201" spans="1:4" ht="20.25">
      <c r="A201" s="100"/>
      <c r="B201" s="23"/>
      <c r="C201" s="34"/>
      <c r="D201" s="34"/>
    </row>
    <row r="202" spans="1:4" ht="20.25">
      <c r="A202" s="100"/>
      <c r="B202" s="23"/>
      <c r="C202" s="34"/>
      <c r="D202" s="34"/>
    </row>
    <row r="203" spans="1:4" ht="20.25">
      <c r="A203" s="100"/>
      <c r="B203" s="23"/>
      <c r="C203" s="34"/>
      <c r="D203" s="34"/>
    </row>
    <row r="204" spans="1:4" ht="20.25">
      <c r="A204" s="100"/>
      <c r="B204" s="23"/>
      <c r="C204" s="34"/>
      <c r="D204" s="34"/>
    </row>
    <row r="205" spans="1:4" ht="20.25">
      <c r="A205" s="100"/>
      <c r="B205" s="23"/>
      <c r="C205" s="34"/>
      <c r="D205" s="34"/>
    </row>
    <row r="206" spans="1:4" ht="20.25">
      <c r="A206" s="100"/>
      <c r="B206" s="23"/>
      <c r="C206" s="34"/>
      <c r="D206" s="34"/>
    </row>
    <row r="207" spans="1:4" ht="20.25">
      <c r="A207" s="100"/>
      <c r="B207" s="23"/>
      <c r="C207" s="34"/>
      <c r="D207" s="34"/>
    </row>
    <row r="208" spans="1:4">
      <c r="A208" s="83"/>
      <c r="B208" s="23"/>
      <c r="C208" s="23"/>
      <c r="D208" s="23"/>
    </row>
    <row r="209" spans="1:8" ht="20.25">
      <c r="A209" s="83"/>
      <c r="B209" s="30" t="s">
        <v>300</v>
      </c>
      <c r="C209" s="30" t="s">
        <v>301</v>
      </c>
      <c r="D209" s="33" t="s">
        <v>300</v>
      </c>
      <c r="E209" s="33" t="s">
        <v>301</v>
      </c>
    </row>
    <row r="210" spans="1:8" ht="21">
      <c r="A210" s="83"/>
      <c r="B210" s="31" t="s">
        <v>302</v>
      </c>
      <c r="C210" s="31" t="s">
        <v>303</v>
      </c>
      <c r="D210" t="s">
        <v>302</v>
      </c>
      <c r="F210" t="str">
        <f>IF(NOT(ISBLANK(D210)),D210,IF(NOT(ISBLANK(E210)),"     "&amp;E210,FALSE))</f>
        <v>Afectación Económica o presupuestal</v>
      </c>
      <c r="G210" t="s">
        <v>302</v>
      </c>
      <c r="H210" t="str">
        <f>IF(NOT(ISERROR(MATCH(G210,_xlfn.ANCHORARRAY(B221),0))),F223&amp;"Por favor no seleccionar los criterios de impacto",G210)</f>
        <v>❌Por favor no seleccionar los criterios de impacto</v>
      </c>
    </row>
    <row r="211" spans="1:8" ht="21">
      <c r="A211" s="83"/>
      <c r="B211" s="31" t="s">
        <v>302</v>
      </c>
      <c r="C211" s="31" t="s">
        <v>279</v>
      </c>
      <c r="E211" t="s">
        <v>303</v>
      </c>
      <c r="F211" t="str">
        <f t="shared" ref="F211:F221" si="0">IF(NOT(ISBLANK(D211)),D211,IF(NOT(ISBLANK(E211)),"     "&amp;E211,FALSE))</f>
        <v xml:space="preserve">     Afectación menor a 10 SMLMV .</v>
      </c>
    </row>
    <row r="212" spans="1:8" ht="21">
      <c r="A212" s="83"/>
      <c r="B212" s="31" t="s">
        <v>302</v>
      </c>
      <c r="C212" s="31" t="s">
        <v>282</v>
      </c>
      <c r="E212" t="s">
        <v>279</v>
      </c>
      <c r="F212" t="str">
        <f t="shared" si="0"/>
        <v xml:space="preserve">     Entre 10 y 50 SMLMV </v>
      </c>
    </row>
    <row r="213" spans="1:8" ht="21">
      <c r="A213" s="83"/>
      <c r="B213" s="31" t="s">
        <v>302</v>
      </c>
      <c r="C213" s="31" t="s">
        <v>286</v>
      </c>
      <c r="E213" t="s">
        <v>282</v>
      </c>
      <c r="F213" t="str">
        <f t="shared" si="0"/>
        <v xml:space="preserve">     Entre 50 y 100 SMLMV </v>
      </c>
    </row>
    <row r="214" spans="1:8" ht="21">
      <c r="A214" s="83"/>
      <c r="B214" s="31" t="s">
        <v>302</v>
      </c>
      <c r="C214" s="31" t="s">
        <v>290</v>
      </c>
      <c r="E214" t="s">
        <v>286</v>
      </c>
      <c r="F214" t="str">
        <f t="shared" si="0"/>
        <v xml:space="preserve">     Entre 100 y 500 SMLMV </v>
      </c>
    </row>
    <row r="215" spans="1:8" ht="21">
      <c r="A215" s="83"/>
      <c r="B215" s="31" t="s">
        <v>272</v>
      </c>
      <c r="C215" s="31" t="s">
        <v>276</v>
      </c>
      <c r="E215" t="s">
        <v>290</v>
      </c>
      <c r="F215" t="str">
        <f t="shared" si="0"/>
        <v xml:space="preserve">     Mayor a 500 SMLMV </v>
      </c>
    </row>
    <row r="216" spans="1:8" ht="21">
      <c r="A216" s="83"/>
      <c r="B216" s="31" t="s">
        <v>272</v>
      </c>
      <c r="C216" s="31" t="s">
        <v>280</v>
      </c>
      <c r="D216" t="s">
        <v>272</v>
      </c>
      <c r="F216" t="str">
        <f t="shared" si="0"/>
        <v>Pérdida Reputacional</v>
      </c>
    </row>
    <row r="217" spans="1:8" ht="21">
      <c r="A217" s="83"/>
      <c r="B217" s="31" t="s">
        <v>272</v>
      </c>
      <c r="C217" s="31" t="s">
        <v>283</v>
      </c>
      <c r="E217" t="s">
        <v>276</v>
      </c>
      <c r="F217" t="str">
        <f t="shared" si="0"/>
        <v xml:space="preserve">     El riesgo afecta la imagen de alguna área de la organización</v>
      </c>
    </row>
    <row r="218" spans="1:8" ht="21">
      <c r="A218" s="83"/>
      <c r="B218" s="31" t="s">
        <v>272</v>
      </c>
      <c r="C218" s="31" t="s">
        <v>287</v>
      </c>
      <c r="E218" t="s">
        <v>280</v>
      </c>
      <c r="F218" t="str">
        <f t="shared" si="0"/>
        <v xml:space="preserve">     El riesgo afecta la imagen de la entidad internamente, de conocimiento general, nivel interno, de junta dircetiva y accionistas y/o de provedores</v>
      </c>
    </row>
    <row r="219" spans="1:8" ht="21">
      <c r="A219" s="83"/>
      <c r="B219" s="31" t="s">
        <v>272</v>
      </c>
      <c r="C219" s="31" t="s">
        <v>291</v>
      </c>
      <c r="E219" t="s">
        <v>283</v>
      </c>
      <c r="F219" t="str">
        <f t="shared" si="0"/>
        <v xml:space="preserve">     El riesgo afecta la imagen de la entidad con algunos usuarios de relevancia frente al logro de los objetivos</v>
      </c>
    </row>
    <row r="220" spans="1:8">
      <c r="A220" s="83"/>
      <c r="B220" s="32"/>
      <c r="C220" s="32"/>
      <c r="E220" t="s">
        <v>287</v>
      </c>
      <c r="F220" t="str">
        <f t="shared" si="0"/>
        <v xml:space="preserve">     El riesgo afecta la imagen de de la entidad con efecto publicitario sostenido a nivel de sector administrativo, nivel departamental o municipal</v>
      </c>
    </row>
    <row r="221" spans="1:8">
      <c r="A221" s="83"/>
      <c r="B221" s="32" t="str" cm="1">
        <f t="array" ref="B221:B223">_xlfn.UNIQUE(Tabla1[[#All],[Criterios]])</f>
        <v>Criterios</v>
      </c>
      <c r="C221" s="32"/>
      <c r="E221" t="s">
        <v>291</v>
      </c>
      <c r="F221" t="str">
        <f t="shared" si="0"/>
        <v xml:space="preserve">     El riesgo afecta la imagen de la entidad a nivel nacional, con efecto publicitarios sostenible a nivel país</v>
      </c>
    </row>
    <row r="222" spans="1:8">
      <c r="A222" s="83"/>
      <c r="B222" s="32" t="str">
        <v>Afectación Económica o presupuestal</v>
      </c>
      <c r="C222" s="32"/>
    </row>
    <row r="223" spans="1:8">
      <c r="B223" s="32" t="str">
        <v>Pérdida Reputacional</v>
      </c>
      <c r="C223" s="32"/>
      <c r="F223" s="35" t="s">
        <v>304</v>
      </c>
    </row>
    <row r="224" spans="1:8">
      <c r="B224" s="22"/>
      <c r="C224" s="22"/>
      <c r="F224" s="35" t="s">
        <v>305</v>
      </c>
    </row>
    <row r="225" spans="2:4">
      <c r="B225" s="22"/>
      <c r="C225" s="22"/>
    </row>
    <row r="226" spans="2:4">
      <c r="B226" s="22"/>
      <c r="C226" s="22"/>
    </row>
    <row r="227" spans="2:4">
      <c r="B227" s="22"/>
      <c r="C227" s="22"/>
      <c r="D227" s="22"/>
    </row>
    <row r="228" spans="2:4">
      <c r="B228" s="22"/>
      <c r="C228" s="22"/>
      <c r="D228" s="22"/>
    </row>
    <row r="229" spans="2:4">
      <c r="B229" s="22"/>
      <c r="C229" s="22"/>
      <c r="D229" s="22"/>
    </row>
    <row r="230" spans="2:4">
      <c r="B230" s="22"/>
      <c r="C230" s="22"/>
      <c r="D230" s="22"/>
    </row>
    <row r="231" spans="2:4">
      <c r="B231" s="22"/>
      <c r="C231" s="22"/>
      <c r="D231" s="22"/>
    </row>
    <row r="232" spans="2:4">
      <c r="B232" s="22"/>
      <c r="C232" s="22"/>
      <c r="D232" s="22"/>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5"/>
    <col min="3" max="3" width="17" style="85" customWidth="1"/>
    <col min="4" max="4" width="14.28515625" style="85"/>
    <col min="5" max="5" width="46" style="85" customWidth="1"/>
    <col min="6" max="16384" width="14.28515625" style="85"/>
  </cols>
  <sheetData>
    <row r="1" spans="2:6" ht="24" customHeight="1" thickBot="1">
      <c r="B1" s="588" t="s">
        <v>306</v>
      </c>
      <c r="C1" s="589"/>
      <c r="D1" s="589"/>
      <c r="E1" s="589"/>
      <c r="F1" s="590"/>
    </row>
    <row r="2" spans="2:6" ht="16.5" thickBot="1">
      <c r="B2" s="86"/>
      <c r="C2" s="86"/>
      <c r="D2" s="86"/>
      <c r="E2" s="86"/>
      <c r="F2" s="86"/>
    </row>
    <row r="3" spans="2:6" ht="16.5" thickBot="1">
      <c r="B3" s="592" t="s">
        <v>307</v>
      </c>
      <c r="C3" s="593"/>
      <c r="D3" s="593"/>
      <c r="E3" s="98" t="s">
        <v>308</v>
      </c>
      <c r="F3" s="99" t="s">
        <v>309</v>
      </c>
    </row>
    <row r="4" spans="2:6" ht="31.5">
      <c r="B4" s="594" t="s">
        <v>310</v>
      </c>
      <c r="C4" s="596" t="s">
        <v>153</v>
      </c>
      <c r="D4" s="87" t="s">
        <v>166</v>
      </c>
      <c r="E4" s="88" t="s">
        <v>311</v>
      </c>
      <c r="F4" s="89">
        <v>0.25</v>
      </c>
    </row>
    <row r="5" spans="2:6" ht="47.25">
      <c r="B5" s="595"/>
      <c r="C5" s="597"/>
      <c r="D5" s="90" t="s">
        <v>312</v>
      </c>
      <c r="E5" s="91" t="s">
        <v>313</v>
      </c>
      <c r="F5" s="92">
        <v>0.15</v>
      </c>
    </row>
    <row r="6" spans="2:6" ht="47.25">
      <c r="B6" s="595"/>
      <c r="C6" s="597"/>
      <c r="D6" s="90" t="s">
        <v>314</v>
      </c>
      <c r="E6" s="91" t="s">
        <v>315</v>
      </c>
      <c r="F6" s="92">
        <v>0.1</v>
      </c>
    </row>
    <row r="7" spans="2:6" ht="63">
      <c r="B7" s="595"/>
      <c r="C7" s="597" t="s">
        <v>154</v>
      </c>
      <c r="D7" s="90" t="s">
        <v>316</v>
      </c>
      <c r="E7" s="91" t="s">
        <v>317</v>
      </c>
      <c r="F7" s="92">
        <v>0.25</v>
      </c>
    </row>
    <row r="8" spans="2:6" ht="31.5">
      <c r="B8" s="595"/>
      <c r="C8" s="597"/>
      <c r="D8" s="90" t="s">
        <v>167</v>
      </c>
      <c r="E8" s="91" t="s">
        <v>318</v>
      </c>
      <c r="F8" s="92">
        <v>0.15</v>
      </c>
    </row>
    <row r="9" spans="2:6" ht="47.25">
      <c r="B9" s="595" t="s">
        <v>319</v>
      </c>
      <c r="C9" s="597" t="s">
        <v>156</v>
      </c>
      <c r="D9" s="90" t="s">
        <v>168</v>
      </c>
      <c r="E9" s="91" t="s">
        <v>320</v>
      </c>
      <c r="F9" s="93" t="s">
        <v>321</v>
      </c>
    </row>
    <row r="10" spans="2:6" ht="63">
      <c r="B10" s="595"/>
      <c r="C10" s="597"/>
      <c r="D10" s="90" t="s">
        <v>322</v>
      </c>
      <c r="E10" s="91" t="s">
        <v>323</v>
      </c>
      <c r="F10" s="93" t="s">
        <v>321</v>
      </c>
    </row>
    <row r="11" spans="2:6" ht="47.25">
      <c r="B11" s="595"/>
      <c r="C11" s="597" t="s">
        <v>157</v>
      </c>
      <c r="D11" s="90" t="s">
        <v>169</v>
      </c>
      <c r="E11" s="91" t="s">
        <v>324</v>
      </c>
      <c r="F11" s="93" t="s">
        <v>321</v>
      </c>
    </row>
    <row r="12" spans="2:6" ht="47.25">
      <c r="B12" s="595"/>
      <c r="C12" s="597"/>
      <c r="D12" s="90" t="s">
        <v>325</v>
      </c>
      <c r="E12" s="91" t="s">
        <v>326</v>
      </c>
      <c r="F12" s="93" t="s">
        <v>321</v>
      </c>
    </row>
    <row r="13" spans="2:6" ht="31.5">
      <c r="B13" s="595"/>
      <c r="C13" s="597" t="s">
        <v>158</v>
      </c>
      <c r="D13" s="90" t="s">
        <v>170</v>
      </c>
      <c r="E13" s="91" t="s">
        <v>327</v>
      </c>
      <c r="F13" s="93" t="s">
        <v>321</v>
      </c>
    </row>
    <row r="14" spans="2:6" ht="32.25" thickBot="1">
      <c r="B14" s="598"/>
      <c r="C14" s="599"/>
      <c r="D14" s="94" t="s">
        <v>328</v>
      </c>
      <c r="E14" s="95" t="s">
        <v>329</v>
      </c>
      <c r="F14" s="96" t="s">
        <v>321</v>
      </c>
    </row>
    <row r="15" spans="2:6" ht="49.5" customHeight="1">
      <c r="B15" s="591" t="s">
        <v>330</v>
      </c>
      <c r="C15" s="591"/>
      <c r="D15" s="591"/>
      <c r="E15" s="591"/>
      <c r="F15" s="591"/>
    </row>
    <row r="16" spans="2:6" ht="27" customHeight="1">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defaultColWidth="11.42578125" defaultRowHeight="15"/>
  <sheetData>
    <row r="2" spans="2:5">
      <c r="B2" t="s">
        <v>331</v>
      </c>
      <c r="E2" t="s">
        <v>332</v>
      </c>
    </row>
    <row r="3" spans="2:5">
      <c r="B3" t="s">
        <v>333</v>
      </c>
      <c r="E3" t="s">
        <v>175</v>
      </c>
    </row>
    <row r="4" spans="2:5">
      <c r="B4" t="s">
        <v>334</v>
      </c>
      <c r="E4" t="s">
        <v>159</v>
      </c>
    </row>
    <row r="5" spans="2:5">
      <c r="B5" t="s">
        <v>171</v>
      </c>
    </row>
    <row r="8" spans="2:5">
      <c r="B8" t="s">
        <v>335</v>
      </c>
    </row>
    <row r="9" spans="2:5">
      <c r="B9" t="s">
        <v>336</v>
      </c>
    </row>
    <row r="10" spans="2:5">
      <c r="B10" t="s">
        <v>337</v>
      </c>
    </row>
    <row r="13" spans="2:5">
      <c r="B13" t="s">
        <v>338</v>
      </c>
    </row>
    <row r="14" spans="2:5">
      <c r="B14" t="s">
        <v>163</v>
      </c>
    </row>
    <row r="15" spans="2:5">
      <c r="B15" t="s">
        <v>339</v>
      </c>
    </row>
    <row r="16" spans="2:5">
      <c r="B16" t="s">
        <v>340</v>
      </c>
    </row>
    <row r="17" spans="2:2">
      <c r="B17" t="s">
        <v>341</v>
      </c>
    </row>
    <row r="18" spans="2:2">
      <c r="B18" t="s">
        <v>342</v>
      </c>
    </row>
    <row r="19" spans="2:2">
      <c r="B19" t="s">
        <v>343</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2023-03-15T14:09:48Z</dcterms:modified>
  <cp:category/>
  <cp:contentStatus/>
</cp:coreProperties>
</file>