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12"/>
  <workbookPr hidePivotFieldList="1" defaultThemeVersion="124226"/>
  <mc:AlternateContent xmlns:mc="http://schemas.openxmlformats.org/markup-compatibility/2006">
    <mc:Choice Requires="x15">
      <x15ac:absPath xmlns:x15ac="http://schemas.microsoft.com/office/spreadsheetml/2010/11/ac" url="C:\Users\yulie\Downloads\"/>
    </mc:Choice>
  </mc:AlternateContent>
  <xr:revisionPtr revIDLastSave="0" documentId="13_ncr:1_{7A670697-612E-4266-8363-CC4D77862E76}" xr6:coauthVersionLast="47" xr6:coauthVersionMax="47" xr10:uidLastSave="{00000000-0000-0000-0000-000000000000}"/>
  <bookViews>
    <workbookView xWindow="-120" yWindow="-120" windowWidth="20730" windowHeight="11040" tabRatio="882" firstSheet="2" activeTab="2" xr2:uid="{00000000-000D-0000-FFFF-FFFF00000000}"/>
  </bookViews>
  <sheets>
    <sheet name="Intructivo " sheetId="21" r:id="rId1"/>
    <sheet name="CONTEXTO" sheetId="22" r:id="rId2"/>
    <sheet name="Mapa de Riesgos"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externalReferences>
    <externalReference r:id="rId11"/>
  </externalReferences>
  <calcPr calcId="191028"/>
  <pivotCaches>
    <pivotCache cacheId="50" r:id="rId1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41" i="1" l="1"/>
  <c r="Q41" i="1"/>
  <c r="K41" i="1"/>
  <c r="T40" i="1"/>
  <c r="Q40" i="1"/>
  <c r="AB41" i="1" s="1"/>
  <c r="AA41" i="1" s="1"/>
  <c r="K40" i="1"/>
  <c r="AB39" i="1"/>
  <c r="AA39" i="1" s="1"/>
  <c r="T39" i="1"/>
  <c r="Q39" i="1"/>
  <c r="AB40" i="1" s="1"/>
  <c r="AA40" i="1" s="1"/>
  <c r="K39" i="1"/>
  <c r="T38" i="1"/>
  <c r="Q38" i="1"/>
  <c r="X39" i="1" s="1"/>
  <c r="Z39" i="1" s="1"/>
  <c r="K38" i="1"/>
  <c r="T37" i="1"/>
  <c r="Q37" i="1"/>
  <c r="K37" i="1"/>
  <c r="T36" i="1"/>
  <c r="Q36" i="1"/>
  <c r="AB37" i="1" s="1"/>
  <c r="AA37" i="1" s="1"/>
  <c r="K36" i="1"/>
  <c r="H36" i="1"/>
  <c r="T30" i="1"/>
  <c r="AB38" i="1" l="1"/>
  <c r="AA38" i="1" s="1"/>
  <c r="L36" i="1"/>
  <c r="M36" i="1" s="1"/>
  <c r="AB36" i="1" s="1"/>
  <c r="AA36" i="1" s="1"/>
  <c r="N36" i="1"/>
  <c r="Y39" i="1"/>
  <c r="AC39" i="1" s="1"/>
  <c r="X40" i="1"/>
  <c r="I36" i="1"/>
  <c r="X36" i="1" s="1"/>
  <c r="X37" i="1"/>
  <c r="X41" i="1"/>
  <c r="X38" i="1"/>
  <c r="H60" i="1"/>
  <c r="I60" i="1" s="1"/>
  <c r="T66" i="1"/>
  <c r="T60" i="1"/>
  <c r="K61" i="1"/>
  <c r="Q61" i="1"/>
  <c r="T61" i="1"/>
  <c r="K62" i="1"/>
  <c r="Q62" i="1"/>
  <c r="T62" i="1"/>
  <c r="K63" i="1"/>
  <c r="Q63" i="1"/>
  <c r="T63" i="1"/>
  <c r="K64" i="1"/>
  <c r="Q64" i="1"/>
  <c r="T64" i="1"/>
  <c r="K65" i="1"/>
  <c r="Q65" i="1"/>
  <c r="T65" i="1"/>
  <c r="H66" i="1"/>
  <c r="I66" i="1" s="1"/>
  <c r="K67" i="1"/>
  <c r="Q67" i="1"/>
  <c r="T67" i="1"/>
  <c r="K68" i="1"/>
  <c r="Q68" i="1"/>
  <c r="T68" i="1"/>
  <c r="K69" i="1"/>
  <c r="Q69" i="1"/>
  <c r="T69" i="1"/>
  <c r="K70" i="1"/>
  <c r="Q70" i="1"/>
  <c r="T70" i="1"/>
  <c r="K71" i="1"/>
  <c r="Q71" i="1"/>
  <c r="T71" i="1"/>
  <c r="Z36" i="1" l="1"/>
  <c r="Y36" i="1"/>
  <c r="AC36" i="1" s="1"/>
  <c r="Y41" i="1"/>
  <c r="AC41" i="1" s="1"/>
  <c r="Z41" i="1"/>
  <c r="Y37" i="1"/>
  <c r="AC37" i="1" s="1"/>
  <c r="Z37" i="1"/>
  <c r="Z40" i="1"/>
  <c r="Y40" i="1"/>
  <c r="AC40" i="1" s="1"/>
  <c r="Y38" i="1"/>
  <c r="AC38" i="1" s="1"/>
  <c r="Z38" i="1"/>
  <c r="AB64" i="1"/>
  <c r="AA64" i="1" s="1"/>
  <c r="X68" i="1"/>
  <c r="Y68" i="1" s="1"/>
  <c r="AB63" i="1"/>
  <c r="AA63" i="1" s="1"/>
  <c r="AB67" i="1"/>
  <c r="AA67" i="1" s="1"/>
  <c r="AB66" i="1"/>
  <c r="AA66" i="1" s="1"/>
  <c r="X66" i="1"/>
  <c r="Z66" i="1" s="1"/>
  <c r="X62" i="1"/>
  <c r="Z62" i="1" s="1"/>
  <c r="X71" i="1"/>
  <c r="Z71" i="1" s="1"/>
  <c r="X67" i="1"/>
  <c r="Z67" i="1" s="1"/>
  <c r="X65" i="1"/>
  <c r="Y65" i="1" s="1"/>
  <c r="X63" i="1"/>
  <c r="Z63" i="1" s="1"/>
  <c r="X70" i="1"/>
  <c r="Y70" i="1" s="1"/>
  <c r="AB68" i="1"/>
  <c r="AA68" i="1" s="1"/>
  <c r="X64" i="1"/>
  <c r="Y64" i="1" s="1"/>
  <c r="X69" i="1"/>
  <c r="Z69" i="1" s="1"/>
  <c r="X60" i="1"/>
  <c r="AB70" i="1"/>
  <c r="AA70" i="1" s="1"/>
  <c r="AB62" i="1"/>
  <c r="AA62" i="1" s="1"/>
  <c r="AB71" i="1"/>
  <c r="AA71" i="1" s="1"/>
  <c r="AB69" i="1"/>
  <c r="AA69" i="1" s="1"/>
  <c r="AB61" i="1"/>
  <c r="AA61" i="1" s="1"/>
  <c r="AB65" i="1"/>
  <c r="AA65" i="1" s="1"/>
  <c r="X61" i="1"/>
  <c r="Z68" i="1" l="1"/>
  <c r="AC65" i="1"/>
  <c r="AC68" i="1"/>
  <c r="Y63" i="1"/>
  <c r="AC63" i="1" s="1"/>
  <c r="AC64" i="1"/>
  <c r="Y62" i="1"/>
  <c r="AC62" i="1" s="1"/>
  <c r="Z65" i="1"/>
  <c r="Y69" i="1"/>
  <c r="AC69" i="1" s="1"/>
  <c r="Y66" i="1"/>
  <c r="AC66" i="1" s="1"/>
  <c r="Y71" i="1"/>
  <c r="AC71" i="1" s="1"/>
  <c r="Y67" i="1"/>
  <c r="AC67" i="1" s="1"/>
  <c r="Z64" i="1"/>
  <c r="Z70" i="1"/>
  <c r="Y60" i="1"/>
  <c r="Z60" i="1"/>
  <c r="AC70" i="1"/>
  <c r="Y61" i="1"/>
  <c r="AC61" i="1" s="1"/>
  <c r="Z61" i="1"/>
  <c r="T24" i="1" l="1"/>
  <c r="T12" i="1" l="1"/>
  <c r="Q12" i="1"/>
  <c r="H12" i="1" l="1"/>
  <c r="I12" i="1" s="1"/>
  <c r="K59" i="1"/>
  <c r="K33" i="1"/>
  <c r="K19" i="1"/>
  <c r="K31" i="1"/>
  <c r="K51" i="1"/>
  <c r="K56" i="1"/>
  <c r="K32" i="1"/>
  <c r="K50" i="1"/>
  <c r="K29" i="1"/>
  <c r="K49" i="1"/>
  <c r="K58" i="1"/>
  <c r="K26" i="1"/>
  <c r="K52" i="1"/>
  <c r="K43" i="1"/>
  <c r="K21" i="1"/>
  <c r="K57" i="1"/>
  <c r="K20" i="1"/>
  <c r="K34" i="1"/>
  <c r="K28" i="1"/>
  <c r="K35" i="1"/>
  <c r="K44" i="1"/>
  <c r="K22" i="1"/>
  <c r="K25" i="1"/>
  <c r="K55" i="1"/>
  <c r="K45" i="1"/>
  <c r="K27" i="1"/>
  <c r="K53" i="1"/>
  <c r="K46" i="1"/>
  <c r="K47" i="1"/>
  <c r="K23" i="1"/>
  <c r="F221" i="13" l="1"/>
  <c r="F211" i="13"/>
  <c r="F212" i="13"/>
  <c r="F213" i="13"/>
  <c r="F214" i="13"/>
  <c r="F215" i="13"/>
  <c r="F216" i="13"/>
  <c r="F217" i="13"/>
  <c r="F218" i="13"/>
  <c r="F219" i="13"/>
  <c r="F220" i="13"/>
  <c r="F210" i="13"/>
  <c r="K17" i="1"/>
  <c r="K16" i="1"/>
  <c r="K13" i="1"/>
  <c r="K14" i="1"/>
  <c r="B221" i="13" a="1"/>
  <c r="K15" i="1"/>
  <c r="B221" i="13" l="1"/>
  <c r="Q49" i="1"/>
  <c r="Q43" i="1"/>
  <c r="K60" i="1" l="1"/>
  <c r="L60" i="1" s="1"/>
  <c r="K66" i="1"/>
  <c r="L66" i="1" s="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M66" i="1" l="1"/>
  <c r="N66" i="1"/>
  <c r="N60" i="1"/>
  <c r="M60" i="1"/>
  <c r="AB60" i="1" s="1"/>
  <c r="AA60" i="1" s="1"/>
  <c r="AC60" i="1" s="1"/>
  <c r="T59" i="1"/>
  <c r="Q59" i="1"/>
  <c r="T58" i="1"/>
  <c r="Q58" i="1"/>
  <c r="T57" i="1"/>
  <c r="Q57" i="1"/>
  <c r="T56" i="1"/>
  <c r="Q56" i="1"/>
  <c r="T55" i="1"/>
  <c r="Q55" i="1"/>
  <c r="T54" i="1"/>
  <c r="H54" i="1"/>
  <c r="I54" i="1" s="1"/>
  <c r="T53" i="1"/>
  <c r="Q53" i="1"/>
  <c r="T52" i="1"/>
  <c r="Q52" i="1"/>
  <c r="T51" i="1"/>
  <c r="Q51" i="1"/>
  <c r="T50" i="1"/>
  <c r="Q50" i="1"/>
  <c r="T49" i="1"/>
  <c r="T48" i="1"/>
  <c r="Q48" i="1"/>
  <c r="H48" i="1"/>
  <c r="I48" i="1" s="1"/>
  <c r="T47" i="1"/>
  <c r="Q47" i="1"/>
  <c r="T46" i="1"/>
  <c r="Q46" i="1"/>
  <c r="T45" i="1"/>
  <c r="Q45" i="1"/>
  <c r="T44" i="1"/>
  <c r="Q44" i="1"/>
  <c r="T43" i="1"/>
  <c r="H42" i="1"/>
  <c r="I42" i="1" s="1"/>
  <c r="T35" i="1"/>
  <c r="Q35" i="1"/>
  <c r="T34" i="1"/>
  <c r="Q34" i="1"/>
  <c r="T33" i="1"/>
  <c r="Q33" i="1"/>
  <c r="T32" i="1"/>
  <c r="Q32" i="1"/>
  <c r="T31" i="1"/>
  <c r="Q31" i="1"/>
  <c r="Q30" i="1"/>
  <c r="H30" i="1"/>
  <c r="I30" i="1" s="1"/>
  <c r="T29" i="1"/>
  <c r="Q29" i="1"/>
  <c r="T28" i="1"/>
  <c r="Q28" i="1"/>
  <c r="T27" i="1"/>
  <c r="Q27" i="1"/>
  <c r="T26" i="1"/>
  <c r="Q26" i="1"/>
  <c r="T25" i="1"/>
  <c r="Q25" i="1"/>
  <c r="Q24" i="1"/>
  <c r="H24" i="1"/>
  <c r="I24" i="1" s="1"/>
  <c r="H18" i="1"/>
  <c r="Q17" i="1"/>
  <c r="Q16" i="1"/>
  <c r="T23" i="1"/>
  <c r="Q23" i="1"/>
  <c r="T22" i="1"/>
  <c r="Q22" i="1"/>
  <c r="T21" i="1"/>
  <c r="Q21" i="1"/>
  <c r="T20" i="1"/>
  <c r="Q20" i="1"/>
  <c r="T19" i="1"/>
  <c r="Q19" i="1"/>
  <c r="T18" i="1"/>
  <c r="Q18" i="1"/>
  <c r="X54" i="1" l="1"/>
  <c r="X27" i="1"/>
  <c r="X46" i="1"/>
  <c r="X58" i="1"/>
  <c r="X32" i="1"/>
  <c r="X29" i="1"/>
  <c r="X52" i="1"/>
  <c r="X35" i="1"/>
  <c r="X34" i="1"/>
  <c r="X33" i="1"/>
  <c r="AB55" i="1"/>
  <c r="X56" i="1"/>
  <c r="X55" i="1"/>
  <c r="X30" i="1"/>
  <c r="X51" i="1"/>
  <c r="X50" i="1"/>
  <c r="X53" i="1"/>
  <c r="X57" i="1"/>
  <c r="X59" i="1"/>
  <c r="X24" i="1"/>
  <c r="X26" i="1"/>
  <c r="X28" i="1"/>
  <c r="X45" i="1"/>
  <c r="X44" i="1"/>
  <c r="X47" i="1"/>
  <c r="AB43" i="1"/>
  <c r="X43" i="1"/>
  <c r="X42" i="1"/>
  <c r="X48" i="1"/>
  <c r="AB52" i="1"/>
  <c r="AA52" i="1" s="1"/>
  <c r="AB53" i="1"/>
  <c r="AA53" i="1" s="1"/>
  <c r="I18" i="1"/>
  <c r="X18" i="1" s="1"/>
  <c r="Y54" i="1" l="1"/>
  <c r="Z54" i="1"/>
  <c r="Z55" i="1" s="1"/>
  <c r="Y53" i="1"/>
  <c r="Z53" i="1"/>
  <c r="Y52" i="1"/>
  <c r="Z52" i="1"/>
  <c r="Y48" i="1"/>
  <c r="Z48" i="1"/>
  <c r="X49" i="1" s="1"/>
  <c r="Y42" i="1"/>
  <c r="Z42" i="1"/>
  <c r="Z43" i="1" s="1"/>
  <c r="Y30" i="1"/>
  <c r="Z30" i="1"/>
  <c r="Y24" i="1"/>
  <c r="Z24" i="1"/>
  <c r="Y18" i="1"/>
  <c r="Z18" i="1"/>
  <c r="X19" i="1" s="1"/>
  <c r="X31" i="1" l="1"/>
  <c r="Z31" i="1" s="1"/>
  <c r="Y32" i="1" s="1"/>
  <c r="X25" i="1"/>
  <c r="Y25" i="1" s="1"/>
  <c r="Y55" i="1"/>
  <c r="Y43" i="1"/>
  <c r="Y31" i="1"/>
  <c r="Y44" i="1"/>
  <c r="Z44" i="1"/>
  <c r="Z56" i="1"/>
  <c r="Y56" i="1"/>
  <c r="Z32"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2" i="1"/>
  <c r="AC53" i="1"/>
  <c r="T13" i="1"/>
  <c r="T16" i="1"/>
  <c r="T17" i="1"/>
  <c r="Z25" i="1" l="1"/>
  <c r="Y26" i="1" s="1"/>
  <c r="Y57" i="1"/>
  <c r="Z57" i="1"/>
  <c r="Z26" i="1"/>
  <c r="Z27" i="1" s="1"/>
  <c r="Y50" i="1"/>
  <c r="Z50" i="1"/>
  <c r="Y49" i="1"/>
  <c r="Z49" i="1"/>
  <c r="Y34" i="1"/>
  <c r="Y19" i="1"/>
  <c r="Z19" i="1"/>
  <c r="X20" i="1" s="1"/>
  <c r="Y20" i="1" s="1"/>
  <c r="Y58" i="1" l="1"/>
  <c r="Z58" i="1"/>
  <c r="Y27" i="1"/>
  <c r="Y45" i="1"/>
  <c r="Z45" i="1"/>
  <c r="Y46" i="1" s="1"/>
  <c r="Y51" i="1"/>
  <c r="Z51" i="1"/>
  <c r="Y33" i="1"/>
  <c r="Z33" i="1"/>
  <c r="Z34" i="1"/>
  <c r="Z20" i="1"/>
  <c r="X21" i="1" s="1"/>
  <c r="Y21" i="1" s="1"/>
  <c r="Y59" i="1" l="1"/>
  <c r="Z59" i="1"/>
  <c r="Z46" i="1"/>
  <c r="Y47" i="1" s="1"/>
  <c r="Y28" i="1"/>
  <c r="Z28" i="1"/>
  <c r="Y29" i="1" s="1"/>
  <c r="Y35" i="1"/>
  <c r="Z35" i="1"/>
  <c r="Z21" i="1"/>
  <c r="X22" i="1" s="1"/>
  <c r="Z22" i="1" s="1"/>
  <c r="X23" i="1" s="1"/>
  <c r="X12" i="1"/>
  <c r="Y12" i="1" s="1"/>
  <c r="Z47" i="1" l="1"/>
  <c r="Z29" i="1"/>
  <c r="Y22" i="1"/>
  <c r="Y23" i="1"/>
  <c r="Z23" i="1"/>
  <c r="Q13" i="1"/>
  <c r="Z12" i="1" l="1"/>
  <c r="X13" i="1" s="1"/>
  <c r="Y13" i="1" l="1"/>
  <c r="Z13" i="1" l="1"/>
  <c r="X16" i="1" l="1"/>
  <c r="Y16" i="1" l="1"/>
  <c r="Z16" i="1"/>
  <c r="X17" i="1" s="1"/>
  <c r="Y17" i="1" l="1"/>
  <c r="Z17" i="1"/>
  <c r="K42" i="1" l="1"/>
  <c r="L42" i="1" s="1"/>
  <c r="K30" i="1"/>
  <c r="L30" i="1" s="1"/>
  <c r="K24" i="1"/>
  <c r="L24" i="1" s="1"/>
  <c r="K54" i="1"/>
  <c r="L54" i="1" s="1"/>
  <c r="K48" i="1"/>
  <c r="L48" i="1" s="1"/>
  <c r="K12" i="1"/>
  <c r="L12" i="1" s="1"/>
  <c r="K18" i="1"/>
  <c r="L18" i="1" s="1"/>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M54" i="1"/>
  <c r="AJ42" i="18"/>
  <c r="AJ18" i="18"/>
  <c r="AD26" i="18"/>
  <c r="L10" i="18"/>
  <c r="AD10" i="18"/>
  <c r="X18" i="18"/>
  <c r="AD42" i="18"/>
  <c r="L18" i="18"/>
  <c r="R10" i="18"/>
  <c r="N54" i="1"/>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N24" i="1"/>
  <c r="T14" i="18"/>
  <c r="T22" i="18"/>
  <c r="N6" i="18"/>
  <c r="AL30" i="18"/>
  <c r="Z22" i="18"/>
  <c r="Z14" i="18"/>
  <c r="M24" i="1"/>
  <c r="Z30" i="18"/>
  <c r="AL38" i="18"/>
  <c r="AL14" i="18"/>
  <c r="AF6" i="18"/>
  <c r="AL22" i="18"/>
  <c r="T30" i="18"/>
  <c r="Z38" i="18"/>
  <c r="AF14" i="18"/>
  <c r="N30" i="18"/>
  <c r="N14" i="18"/>
  <c r="N22" i="18"/>
  <c r="AF38" i="18"/>
  <c r="T6" i="18"/>
  <c r="X32" i="18"/>
  <c r="AD32" i="18"/>
  <c r="AJ8" i="18"/>
  <c r="L16" i="18"/>
  <c r="R32" i="18"/>
  <c r="AJ32" i="18"/>
  <c r="R40" i="18"/>
  <c r="AJ40" i="18"/>
  <c r="AD24" i="18"/>
  <c r="AJ24" i="18"/>
  <c r="R24" i="18"/>
  <c r="AJ16" i="18"/>
  <c r="AD8" i="18"/>
  <c r="L32" i="18"/>
  <c r="L40" i="18"/>
  <c r="R16" i="18"/>
  <c r="L24" i="18"/>
  <c r="AD16" i="18"/>
  <c r="L8" i="18"/>
  <c r="R8" i="18"/>
  <c r="X40" i="18"/>
  <c r="X8" i="18"/>
  <c r="X16" i="18"/>
  <c r="AD40" i="18"/>
  <c r="X24" i="18"/>
  <c r="M30" i="1"/>
  <c r="J40" i="18"/>
  <c r="J16" i="18"/>
  <c r="P16" i="18"/>
  <c r="V8" i="18"/>
  <c r="J8" i="18"/>
  <c r="J24" i="18"/>
  <c r="AH16" i="18"/>
  <c r="AB16" i="18"/>
  <c r="AB40" i="18"/>
  <c r="P32" i="18"/>
  <c r="P40" i="18"/>
  <c r="AH24" i="18"/>
  <c r="AB32" i="18"/>
  <c r="J32" i="18"/>
  <c r="V16" i="18"/>
  <c r="V40" i="18"/>
  <c r="AH32" i="18"/>
  <c r="V24" i="18"/>
  <c r="V32" i="18"/>
  <c r="AH8" i="18"/>
  <c r="AB8" i="18"/>
  <c r="P8" i="18"/>
  <c r="N30" i="1"/>
  <c r="AH40" i="18"/>
  <c r="AB24" i="18"/>
  <c r="P24" i="18"/>
  <c r="AD38" i="18"/>
  <c r="L30" i="18"/>
  <c r="AD30" i="18"/>
  <c r="AJ6" i="18"/>
  <c r="L14" i="18"/>
  <c r="L22" i="18"/>
  <c r="X6" i="18"/>
  <c r="L6" i="18"/>
  <c r="N18" i="1"/>
  <c r="R38" i="18"/>
  <c r="AJ38" i="18"/>
  <c r="L38" i="18"/>
  <c r="AD6" i="18"/>
  <c r="R6" i="18"/>
  <c r="AJ30" i="18"/>
  <c r="R30" i="18"/>
  <c r="AD22" i="18"/>
  <c r="AJ14" i="18"/>
  <c r="AJ22" i="18"/>
  <c r="AD14" i="18"/>
  <c r="X38" i="18"/>
  <c r="X14" i="18"/>
  <c r="R22" i="18"/>
  <c r="X22" i="18"/>
  <c r="M18" i="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M12" i="1"/>
  <c r="AB12" i="1" s="1"/>
  <c r="AB13" i="1" s="1"/>
  <c r="N12" i="1"/>
  <c r="M48" i="1"/>
  <c r="AH34" i="18"/>
  <c r="AH42" i="18"/>
  <c r="AH18" i="18"/>
  <c r="AB10" i="18"/>
  <c r="J26" i="18"/>
  <c r="V18" i="18"/>
  <c r="V42" i="18"/>
  <c r="J42" i="18"/>
  <c r="P10" i="18"/>
  <c r="AB26" i="18"/>
  <c r="J34" i="18"/>
  <c r="J18" i="18"/>
  <c r="AH10" i="18"/>
  <c r="AB34" i="18"/>
  <c r="P26" i="18"/>
  <c r="P34" i="18"/>
  <c r="V34" i="18"/>
  <c r="AH26" i="18"/>
  <c r="J10" i="18"/>
  <c r="N48" i="1"/>
  <c r="P18" i="18"/>
  <c r="AB42" i="18"/>
  <c r="V10" i="18"/>
  <c r="AB18" i="18"/>
  <c r="P42" i="18"/>
  <c r="V26" i="18"/>
  <c r="Z32" i="18"/>
  <c r="N24" i="18"/>
  <c r="AL32" i="18"/>
  <c r="AL40" i="18"/>
  <c r="N8" i="18"/>
  <c r="AF24" i="18"/>
  <c r="Z40" i="18"/>
  <c r="Z16" i="18"/>
  <c r="N32" i="18"/>
  <c r="T32" i="18"/>
  <c r="N40" i="18"/>
  <c r="T8" i="18"/>
  <c r="M42" i="1"/>
  <c r="AF32" i="18"/>
  <c r="AL8" i="18"/>
  <c r="T24" i="18"/>
  <c r="N16" i="18"/>
  <c r="T16" i="18"/>
  <c r="Z24" i="18"/>
  <c r="AF16" i="18"/>
  <c r="N42" i="1"/>
  <c r="T40" i="18"/>
  <c r="AF8" i="18"/>
  <c r="AL24" i="18"/>
  <c r="Z8" i="18"/>
  <c r="AF40" i="18"/>
  <c r="AL16" i="18"/>
  <c r="AB30" i="1" l="1"/>
  <c r="AB42" i="1"/>
  <c r="AA42" i="1" s="1"/>
  <c r="AB54" i="1"/>
  <c r="AA54" i="1" s="1"/>
  <c r="AA12" i="1"/>
  <c r="AB18" i="1"/>
  <c r="AB24" i="1"/>
  <c r="AB48" i="1"/>
  <c r="AA30" i="1" l="1"/>
  <c r="AB31" i="1"/>
  <c r="AA48" i="1"/>
  <c r="V22" i="19" s="1"/>
  <c r="AB49" i="1"/>
  <c r="AA49" i="1" s="1"/>
  <c r="AA24" i="1"/>
  <c r="AC24" i="1" s="1"/>
  <c r="AB25" i="1"/>
  <c r="AA25" i="1" s="1"/>
  <c r="AA18" i="1"/>
  <c r="J47" i="19" s="1"/>
  <c r="AB19" i="1"/>
  <c r="AB20" i="1" s="1"/>
  <c r="J40" i="19"/>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C42" i="1"/>
  <c r="AH41" i="19"/>
  <c r="P41" i="19"/>
  <c r="J21" i="19"/>
  <c r="AB31" i="19"/>
  <c r="AB51" i="19"/>
  <c r="P21" i="19"/>
  <c r="V41" i="19"/>
  <c r="V31" i="19"/>
  <c r="AH21" i="19"/>
  <c r="AB11" i="19"/>
  <c r="P51" i="19"/>
  <c r="V21" i="19"/>
  <c r="AH31" i="19"/>
  <c r="V51" i="19"/>
  <c r="J51" i="19"/>
  <c r="AH51" i="19"/>
  <c r="AH11" i="19"/>
  <c r="J41" i="19"/>
  <c r="P11" i="19"/>
  <c r="AB26" i="1"/>
  <c r="AB36" i="19"/>
  <c r="AH16" i="19"/>
  <c r="P16" i="19"/>
  <c r="V46" i="19"/>
  <c r="J6" i="19"/>
  <c r="AB16" i="19"/>
  <c r="V26" i="19"/>
  <c r="V16" i="19"/>
  <c r="AB6" i="19"/>
  <c r="J26" i="19"/>
  <c r="P6" i="19"/>
  <c r="AH46" i="19"/>
  <c r="P46" i="19"/>
  <c r="AH26" i="19"/>
  <c r="AH36" i="19"/>
  <c r="V36" i="19"/>
  <c r="P36" i="19"/>
  <c r="V6" i="19"/>
  <c r="AH6" i="19"/>
  <c r="AB46" i="19"/>
  <c r="AB26" i="19"/>
  <c r="J16" i="19"/>
  <c r="P26" i="19"/>
  <c r="AC12" i="1"/>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AC54"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C30"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P28" i="19"/>
  <c r="AA13" i="1"/>
  <c r="AA43" i="1"/>
  <c r="AB44" i="1"/>
  <c r="AA44" i="1" s="1"/>
  <c r="AB45" i="1"/>
  <c r="AB50" i="1"/>
  <c r="AA50" i="1" s="1"/>
  <c r="AB51" i="1"/>
  <c r="AA51" i="1" s="1"/>
  <c r="AA55" i="1"/>
  <c r="AB56" i="1"/>
  <c r="AA31" i="1"/>
  <c r="AB32" i="1"/>
  <c r="P47" i="19" l="1"/>
  <c r="V27" i="19"/>
  <c r="AB38" i="19"/>
  <c r="V38" i="19"/>
  <c r="J28" i="19"/>
  <c r="P8" i="19"/>
  <c r="AB48" i="19"/>
  <c r="P38" i="19"/>
  <c r="V18" i="19"/>
  <c r="V28" i="19"/>
  <c r="AH48" i="19"/>
  <c r="P48" i="19"/>
  <c r="AB28" i="19"/>
  <c r="AB8" i="19"/>
  <c r="J48" i="19"/>
  <c r="P18" i="19"/>
  <c r="V48" i="19"/>
  <c r="J38" i="19"/>
  <c r="AH18" i="19"/>
  <c r="V8" i="19"/>
  <c r="AH8" i="19"/>
  <c r="J8" i="19"/>
  <c r="AH28" i="19"/>
  <c r="J18" i="19"/>
  <c r="AB18" i="19"/>
  <c r="AH38" i="19"/>
  <c r="P7" i="19"/>
  <c r="AH17" i="19"/>
  <c r="V37" i="19"/>
  <c r="J7" i="19"/>
  <c r="AB17" i="19"/>
  <c r="P17" i="19"/>
  <c r="AH32" i="19"/>
  <c r="AB52" i="19"/>
  <c r="J32" i="19"/>
  <c r="V12" i="19"/>
  <c r="J42" i="19"/>
  <c r="J12" i="19"/>
  <c r="J22" i="19"/>
  <c r="AB12" i="19"/>
  <c r="AC48" i="1"/>
  <c r="AB22" i="19"/>
  <c r="P52" i="19"/>
  <c r="V42" i="19"/>
  <c r="AH12" i="19"/>
  <c r="P42" i="19"/>
  <c r="P32" i="19"/>
  <c r="AH42" i="19"/>
  <c r="AB42" i="19"/>
  <c r="J52" i="19"/>
  <c r="V32" i="19"/>
  <c r="AH22" i="19"/>
  <c r="AH52" i="19"/>
  <c r="V52" i="19"/>
  <c r="P12" i="19"/>
  <c r="P22" i="19"/>
  <c r="AB32" i="19"/>
  <c r="AH47" i="19"/>
  <c r="P27" i="19"/>
  <c r="AH37" i="19"/>
  <c r="V7" i="19"/>
  <c r="AB37" i="19"/>
  <c r="J37" i="19"/>
  <c r="V47" i="19"/>
  <c r="J17" i="19"/>
  <c r="AB47" i="19"/>
  <c r="AB7" i="19"/>
  <c r="AB27" i="19"/>
  <c r="AA19" i="1"/>
  <c r="W27" i="19" s="1"/>
  <c r="P37" i="19"/>
  <c r="J27" i="19"/>
  <c r="AH7" i="19"/>
  <c r="AH27" i="19"/>
  <c r="V17" i="19"/>
  <c r="AC18" i="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3"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50" i="1"/>
  <c r="AD12" i="19"/>
  <c r="AD32" i="19"/>
  <c r="AD22" i="19"/>
  <c r="X52" i="19"/>
  <c r="AD52" i="19"/>
  <c r="L42" i="19"/>
  <c r="R42" i="19"/>
  <c r="AJ21" i="19"/>
  <c r="AD31" i="19"/>
  <c r="R21" i="19"/>
  <c r="AD41" i="19"/>
  <c r="AJ11" i="19"/>
  <c r="AJ51" i="19"/>
  <c r="AC44" i="1"/>
  <c r="L41" i="19"/>
  <c r="AD11" i="19"/>
  <c r="L21" i="19"/>
  <c r="L11" i="19"/>
  <c r="X51" i="19"/>
  <c r="X21" i="19"/>
  <c r="R11" i="19"/>
  <c r="R31" i="19"/>
  <c r="AJ41" i="19"/>
  <c r="L31" i="19"/>
  <c r="R51" i="19"/>
  <c r="X31" i="19"/>
  <c r="X11" i="19"/>
  <c r="X41" i="19"/>
  <c r="AJ31" i="19"/>
  <c r="AD51" i="19"/>
  <c r="R41" i="19"/>
  <c r="AD21" i="19"/>
  <c r="L51" i="19"/>
  <c r="AB21" i="1"/>
  <c r="AA20" i="1"/>
  <c r="AA32" i="1"/>
  <c r="AB33" i="1"/>
  <c r="AA56" i="1"/>
  <c r="AB57" i="1"/>
  <c r="K42" i="19"/>
  <c r="AC32" i="19"/>
  <c r="W42" i="19"/>
  <c r="AI52" i="19"/>
  <c r="K22" i="19"/>
  <c r="Q32" i="19"/>
  <c r="AI12" i="19"/>
  <c r="AC52" i="19"/>
  <c r="Q42" i="19"/>
  <c r="AC42" i="19"/>
  <c r="K12" i="19"/>
  <c r="Q22" i="19"/>
  <c r="W52" i="19"/>
  <c r="AI42" i="19"/>
  <c r="W32" i="19"/>
  <c r="AI22" i="19"/>
  <c r="W12" i="19"/>
  <c r="AI32" i="19"/>
  <c r="AC12" i="19"/>
  <c r="Q12" i="19"/>
  <c r="Q52" i="19"/>
  <c r="AC49" i="1"/>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C13"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7" i="1"/>
  <c r="AA26" i="1"/>
  <c r="K39" i="19"/>
  <c r="AC39" i="19"/>
  <c r="W29" i="19"/>
  <c r="AI49" i="19"/>
  <c r="W9" i="19"/>
  <c r="AC19" i="19"/>
  <c r="Q49" i="19"/>
  <c r="W49" i="19"/>
  <c r="AC9" i="19"/>
  <c r="AI9" i="19"/>
  <c r="Q29" i="19"/>
  <c r="W39" i="19"/>
  <c r="Q39" i="19"/>
  <c r="AC31"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5" i="1"/>
  <c r="Q33" i="19"/>
  <c r="AI23" i="19"/>
  <c r="K53" i="19"/>
  <c r="AC23" i="19"/>
  <c r="AC13" i="19"/>
  <c r="W23" i="19"/>
  <c r="W33" i="19"/>
  <c r="Q13" i="19"/>
  <c r="W13" i="19"/>
  <c r="AI13" i="19"/>
  <c r="Q43" i="19"/>
  <c r="Q23" i="19"/>
  <c r="W53" i="19"/>
  <c r="M12" i="19"/>
  <c r="AK42" i="19"/>
  <c r="AE32" i="19"/>
  <c r="AC51" i="1"/>
  <c r="M52" i="19"/>
  <c r="S12" i="19"/>
  <c r="M32" i="19"/>
  <c r="S52" i="19"/>
  <c r="Y52" i="19"/>
  <c r="Y42" i="19"/>
  <c r="AK12" i="19"/>
  <c r="S22" i="19"/>
  <c r="AE12" i="19"/>
  <c r="Y22" i="19"/>
  <c r="S32" i="19"/>
  <c r="AK52" i="19"/>
  <c r="M22" i="19"/>
  <c r="AK32" i="19"/>
  <c r="AE22" i="19"/>
  <c r="AE42" i="19"/>
  <c r="Y32" i="19"/>
  <c r="M42" i="19"/>
  <c r="Y12" i="19"/>
  <c r="AE52" i="19"/>
  <c r="AK22" i="19"/>
  <c r="S42" i="19"/>
  <c r="AA45" i="1"/>
  <c r="AB47" i="1"/>
  <c r="AA47" i="1" s="1"/>
  <c r="AB46" i="1"/>
  <c r="AA46" i="1" s="1"/>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5" i="1"/>
  <c r="K7" i="19" l="1"/>
  <c r="Q7" i="19"/>
  <c r="AI37" i="19"/>
  <c r="AC17" i="19"/>
  <c r="AC27" i="19"/>
  <c r="Q27" i="19"/>
  <c r="AI7" i="19"/>
  <c r="K17" i="19"/>
  <c r="W37" i="19"/>
  <c r="AI27" i="19"/>
  <c r="K27" i="19"/>
  <c r="AC37" i="19"/>
  <c r="W47" i="19"/>
  <c r="AI47" i="19"/>
  <c r="AC7" i="19"/>
  <c r="K47" i="19"/>
  <c r="Q17" i="19"/>
  <c r="K37" i="19"/>
  <c r="AI17" i="19"/>
  <c r="AC19" i="1"/>
  <c r="W7" i="19"/>
  <c r="Q47" i="19"/>
  <c r="Q37" i="19"/>
  <c r="AC47" i="19"/>
  <c r="W17" i="19"/>
  <c r="AA16" i="1"/>
  <c r="AB17" i="1"/>
  <c r="AA17" i="1" s="1"/>
  <c r="R40" i="19"/>
  <c r="AD10" i="19"/>
  <c r="X40" i="19"/>
  <c r="AJ10" i="19"/>
  <c r="R50" i="19"/>
  <c r="X10" i="19"/>
  <c r="R30" i="19"/>
  <c r="L10" i="19"/>
  <c r="L50" i="19"/>
  <c r="AJ20" i="19"/>
  <c r="AJ40" i="19"/>
  <c r="AD30" i="19"/>
  <c r="R20" i="19"/>
  <c r="AD50" i="19"/>
  <c r="AJ30" i="19"/>
  <c r="AJ50" i="19"/>
  <c r="X30" i="19"/>
  <c r="AD20" i="19"/>
  <c r="L40" i="19"/>
  <c r="X50" i="19"/>
  <c r="X20" i="19"/>
  <c r="AD40" i="19"/>
  <c r="R10" i="19"/>
  <c r="L30" i="19"/>
  <c r="L20" i="19"/>
  <c r="AA57" i="1"/>
  <c r="AB58" i="1"/>
  <c r="AD47" i="19"/>
  <c r="AJ27" i="19"/>
  <c r="AD27" i="19"/>
  <c r="AJ7" i="19"/>
  <c r="AJ37" i="19"/>
  <c r="L27" i="19"/>
  <c r="AD17" i="19"/>
  <c r="L37" i="19"/>
  <c r="R17" i="19"/>
  <c r="AJ17" i="19"/>
  <c r="X7" i="19"/>
  <c r="X47" i="19"/>
  <c r="L7" i="19"/>
  <c r="L17" i="19"/>
  <c r="R27" i="19"/>
  <c r="X27" i="19"/>
  <c r="R7" i="19"/>
  <c r="X17" i="19"/>
  <c r="AJ47" i="19"/>
  <c r="L47" i="19"/>
  <c r="R37" i="19"/>
  <c r="AD7" i="19"/>
  <c r="X37" i="19"/>
  <c r="AC20" i="1"/>
  <c r="R47" i="19"/>
  <c r="AD37" i="19"/>
  <c r="AB28" i="1"/>
  <c r="AA28" i="1" s="1"/>
  <c r="AA27" i="1"/>
  <c r="AB29" i="1"/>
  <c r="AA29" i="1" s="1"/>
  <c r="AJ43" i="19"/>
  <c r="AD33" i="19"/>
  <c r="X33" i="19"/>
  <c r="X13" i="19"/>
  <c r="AD43" i="19"/>
  <c r="L43" i="19"/>
  <c r="AC56" i="1"/>
  <c r="X23" i="19"/>
  <c r="R33" i="19"/>
  <c r="R43" i="19"/>
  <c r="AD53" i="19"/>
  <c r="AJ13" i="19"/>
  <c r="R23" i="19"/>
  <c r="R13" i="19"/>
  <c r="AJ53" i="19"/>
  <c r="L33" i="19"/>
  <c r="L23" i="19"/>
  <c r="X43" i="19"/>
  <c r="X53" i="19"/>
  <c r="AD13" i="19"/>
  <c r="L53" i="19"/>
  <c r="L13" i="19"/>
  <c r="AD23" i="19"/>
  <c r="AJ33" i="19"/>
  <c r="AJ23" i="19"/>
  <c r="R53" i="19"/>
  <c r="AA21" i="1"/>
  <c r="AB22"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6"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6"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7" i="1"/>
  <c r="AG11" i="19"/>
  <c r="AM41" i="19"/>
  <c r="AA21" i="19"/>
  <c r="AA51" i="19"/>
  <c r="U51" i="19"/>
  <c r="U31" i="19"/>
  <c r="AA11" i="19"/>
  <c r="AG21" i="19"/>
  <c r="O31" i="19"/>
  <c r="AA33" i="1"/>
  <c r="AB34" i="1"/>
  <c r="AA34" i="1" s="1"/>
  <c r="AB35" i="1"/>
  <c r="AA35"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AC45"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2" i="1"/>
  <c r="AD9" i="19"/>
  <c r="AJ49" i="19"/>
  <c r="L39" i="19"/>
  <c r="R19" i="19"/>
  <c r="AJ39" i="19"/>
  <c r="AJ29" i="19"/>
  <c r="AJ19" i="19"/>
  <c r="AJ9" i="19"/>
  <c r="AD49" i="19"/>
  <c r="L19" i="19"/>
  <c r="L29" i="19"/>
  <c r="R49" i="19"/>
  <c r="AG39" i="19" l="1"/>
  <c r="AG29" i="19"/>
  <c r="AM19" i="19"/>
  <c r="O39" i="19"/>
  <c r="AC35"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1"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7"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4" i="1"/>
  <c r="T19" i="19"/>
  <c r="AL49" i="19"/>
  <c r="T29" i="19"/>
  <c r="AF29" i="19"/>
  <c r="T18" i="19"/>
  <c r="N48" i="19"/>
  <c r="N8" i="19"/>
  <c r="T28" i="19"/>
  <c r="AF38" i="19"/>
  <c r="Z28" i="19"/>
  <c r="Z18" i="19"/>
  <c r="AF8" i="19"/>
  <c r="AC28"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3" i="1"/>
  <c r="M9" i="19"/>
  <c r="Y29" i="19"/>
  <c r="AA58" i="1"/>
  <c r="AB59" i="1"/>
  <c r="AA59" i="1" s="1"/>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AB23" i="1"/>
  <c r="AA23" i="1" s="1"/>
  <c r="AA22" i="1"/>
  <c r="O8" i="19"/>
  <c r="AA48" i="19"/>
  <c r="AM38" i="19"/>
  <c r="U48" i="19"/>
  <c r="AA18" i="19"/>
  <c r="AG18" i="19"/>
  <c r="AG48" i="19"/>
  <c r="AM18" i="19"/>
  <c r="AA28" i="19"/>
  <c r="AG28" i="19"/>
  <c r="AA8" i="19"/>
  <c r="U18" i="19"/>
  <c r="AG38" i="19"/>
  <c r="U38" i="19"/>
  <c r="AM8" i="19"/>
  <c r="AA38" i="19"/>
  <c r="AM48" i="19"/>
  <c r="U28" i="19"/>
  <c r="O38" i="19"/>
  <c r="U8" i="19"/>
  <c r="AG8" i="19"/>
  <c r="AC29"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7" i="1"/>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59"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8" i="1"/>
  <c r="T53" i="19"/>
  <c r="AL33" i="19"/>
  <c r="T13" i="19"/>
  <c r="Z33" i="19"/>
  <c r="Z47" i="19"/>
  <c r="T7" i="19"/>
  <c r="AL37" i="19"/>
  <c r="T17" i="19"/>
  <c r="Z17" i="19"/>
  <c r="AF7" i="19"/>
  <c r="AF37" i="19"/>
  <c r="N17" i="19"/>
  <c r="AF27" i="19"/>
  <c r="AC22"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3" i="1"/>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<sst xmlns="http://schemas.openxmlformats.org/spreadsheetml/2006/main" count="461" uniqueCount="298">
  <si>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</si>
  <si>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</si>
  <si>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</si>
  <si>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</si>
  <si>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</si>
  <si>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Columna</t>
  </si>
  <si>
    <t>Descripción - Lineamientos para el diligenciamiento</t>
  </si>
  <si>
    <t>Proceso</t>
  </si>
  <si>
    <t>Diligencie el nombre del proceso al cual se le identificarán y valorarán los riesgos.</t>
  </si>
  <si>
    <t>Alcance</t>
  </si>
  <si>
    <t>Diligencie el alcance del proceso.</t>
  </si>
  <si>
    <t>Objetivos estratégicos</t>
  </si>
  <si>
    <t>Utilice la lista de despligue que se encuentra parametrizada, le aparecerán los cuatro objetivos estratégicos de la entidad, seleccione el de su proceso.</t>
  </si>
  <si>
    <t>Objetivo del proceso</t>
  </si>
  <si>
    <t>Diligencie el objetivo del proceso.</t>
  </si>
  <si>
    <t>Planeación institucional</t>
  </si>
  <si>
    <t xml:space="preserve">Describa los productos del proceso. </t>
  </si>
  <si>
    <t>Puntos de riesgo en la cadena de valor</t>
  </si>
  <si>
    <t>Identifique las actividades del proceso donde exista evidencia de que pueda ocurrir eventos de riesgo operativo.</t>
  </si>
  <si>
    <t xml:space="preserve"> -  Hoja 3 Mapa de Riesgos Final: Encontrará la totalidad de la estructura para la identificación y valoración de los riesgos por proceso, programa o proyecto, acorde con el nivel de desagregación que la entidad considere necesaria.</t>
  </si>
  <si>
    <t>Objetivo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</si>
  <si>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</si>
  <si>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</si>
  <si>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</si>
  <si>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</si>
  <si>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</si>
  <si>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</si>
  <si>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</si>
  <si>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</si>
  <si>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</si>
  <si>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</si>
  <si>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</si>
  <si>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</si>
  <si>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</si>
  <si>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</si>
  <si>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</si>
  <si>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</si>
  <si>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</si>
  <si>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</si>
  <si>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</si>
  <si>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</si>
  <si>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</si>
  <si>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</si>
  <si>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</si>
  <si>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</si>
  <si>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</si>
  <si>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</si>
  <si>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</si>
  <si>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</si>
  <si>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</si>
  <si>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</si>
  <si>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</si>
  <si>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</si>
  <si>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</si>
  <si>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</si>
  <si>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</si>
  <si>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</si>
  <si>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</si>
  <si>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</si>
  <si>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</si>
  <si>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</si>
  <si>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</si>
  <si>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</si>
  <si>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</si>
  <si>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</si>
  <si>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</si>
  <si>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</si>
  <si>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</si>
  <si>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r>
      <rPr>
        <b/>
        <sz val="11"/>
        <rFont val="Calibri"/>
        <family val="2"/>
        <scheme val="minor"/>
      </rPr>
      <t>Capacidades institucionales:</t>
    </r>
    <r>
      <rPr>
        <sz val="11"/>
        <rFont val="Calibri"/>
        <family val="2"/>
        <scheme val="minor"/>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</si>
  <si>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CONTEXTO ESTRATÉGICO</t>
  </si>
  <si>
    <t>Código: F-DPM-1210-238,37-014</t>
  </si>
  <si>
    <t>Hábitat y territorio:
Planear, desarrollar y liderar una ciudad segura y a escala humana, con conectividad digital, espacio público inclusivo, sistema de movilidad sostenible, ambientes de vivienda dignos, y prevención y mitigación de riesgos.</t>
  </si>
  <si>
    <t>Versión: 1.0</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</si>
  <si>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</si>
  <si>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Fecha: Abril 27-2021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</si>
  <si>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</si>
  <si>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Página: Página 1 de 1</t>
  </si>
  <si>
    <t>PROCESO:</t>
  </si>
  <si>
    <t>GESTIÓN DE ESPACIO PÚBLICO</t>
  </si>
  <si>
    <t>ALCANCE:</t>
  </si>
  <si>
    <t>Inicia con la formulacion de politicas, planes, programas y proyectos de inversion municipal y termina con el seguimiento y retroalimentacion a todos los procesos.</t>
  </si>
  <si>
    <t>OBJETIVOS ESTRATÉGICOS</t>
  </si>
  <si>
    <t>OBJETIVO DEL PROCESO</t>
  </si>
  <si>
    <t>PLANEACIÓN INSTITUCIONAL</t>
  </si>
  <si>
    <t>PUNTOS DE RIESGO EN LA CADENA DE VALOR</t>
  </si>
  <si>
    <t>Dirigir, formular, coordinar y ejecutar los planes, programas y proyectos de la administracion municipal, acorde a los lineamientos nacinales, departamentales y necesidades identificadas de la comunidadd, para contribuir con el bienestar y el progreso de los ciudadanos con sostenibilidad social, economica, urbana y ambiental.</t>
  </si>
  <si>
    <t>Plan de Acción
 Plan de Ordenamiento Territorial                    
Plan Anticorrupcion                                    Planes de Trabajo MIPG</t>
  </si>
  <si>
    <t>Formulacion de Planes, programas y proyectos y seguimiento a planes institucionales.</t>
  </si>
  <si>
    <t>MATRIZ DOFA</t>
  </si>
  <si>
    <t>DEBILIDADES</t>
  </si>
  <si>
    <t>AMENAZAS</t>
  </si>
  <si>
    <t>Limitados Recursos Financieros y Humanos para atender toda la problemática económica y social, derivada de la administración de bienes inmuebles de propiedad del municipio y de la administración del espacio público.</t>
  </si>
  <si>
    <t>Posibles emergencias sanitarias.</t>
  </si>
  <si>
    <t xml:space="preserve">Insuficiente infraestructura  fisica y tecnológica que garantice el normal funcionamiento de la Administración Municipal frente a los requerimientos ciudadanos.  </t>
  </si>
  <si>
    <t>Cambios en la normatividad de las Políticas Nacionales.</t>
  </si>
  <si>
    <t>Afectación del Orden Público por Políticas Estatales.</t>
  </si>
  <si>
    <t>Incremento de la Población migrante de ventas en el espacio público.</t>
  </si>
  <si>
    <t>FORTALEZAS</t>
  </si>
  <si>
    <t>OPORTUNIDADES</t>
  </si>
  <si>
    <t xml:space="preserve">Conocimiento y experiencia del personal vinculado al proceso.  </t>
  </si>
  <si>
    <t xml:space="preserve">Reconocimiento de la atención de calidad brindada por los servidores públicos.  </t>
  </si>
  <si>
    <t xml:space="preserve">Empoderamiento, responsabilidad y compromiso por líderes de proceso en cumplimiento de las estrategias corporativas.  </t>
  </si>
  <si>
    <t xml:space="preserve">Buenas prácticas bajo lineamientos del Departamento Nacional de Planeación.  </t>
  </si>
  <si>
    <t>Digitalizacion del archivo de gestión del DADEP.</t>
  </si>
  <si>
    <t>Integración de estrategias con entidades de gobierno o regionales, nacionales, cooperación internacional y sector privado para la consecución de recursos y ejecución de  proyectos.</t>
  </si>
  <si>
    <t xml:space="preserve">Actualización permanente del inventario general del patrimonio inmobiliario municipal. </t>
  </si>
  <si>
    <t>Matriz Mapa Riesgos de Gestión</t>
  </si>
  <si>
    <t>Código: F-DPM-1210-238,37-013</t>
  </si>
  <si>
    <t>Versión: 3.0</t>
  </si>
  <si>
    <t>Fecha Aprobación: Octubre-19-2021</t>
  </si>
  <si>
    <t xml:space="preserve">Página: 1 de 1 </t>
  </si>
  <si>
    <t>Proceso:</t>
  </si>
  <si>
    <t>Objetivo:</t>
  </si>
  <si>
    <t>Alcance:</t>
  </si>
  <si>
    <t>Inicia con la formulacionde politicas, planes, programas y proyectos de inversion municipal y termina con el seguimiento y retroalimentacion a todos los procesos.</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</si>
  <si>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</si>
  <si>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</si>
  <si>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</si>
  <si>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</si>
  <si>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</si>
  <si>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</si>
  <si>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</si>
  <si>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</si>
  <si>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</si>
  <si>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</si>
  <si>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</si>
  <si>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</si>
  <si>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</si>
  <si>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</si>
  <si>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</si>
  <si>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</si>
  <si>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</si>
  <si>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</si>
  <si>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</si>
  <si>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</si>
  <si>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</si>
  <si>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</si>
  <si>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</si>
  <si>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</si>
  <si>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</si>
  <si>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</si>
  <si>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</si>
  <si>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</si>
  <si>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</si>
  <si>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Económico y Reputacional</t>
  </si>
  <si>
    <t>Investigaciones y sanciones por entes de contro</t>
  </si>
  <si>
    <t xml:space="preserve">Inconsistencias entre el archivo fisico y el modulo de espacio público de la información relacionada con los procesos de incorporación de los bienes inmuebles de propiedad del municipio. </t>
  </si>
  <si>
    <t xml:space="preserve">Posibilidad de afectación económica y reputacional por  investigaciones y sanciones por entes de control, debido a las inconsistencias entre el archivo físico y el módulo de espacio público de la información relacionada con los procesos de incorporación de los bienes inmuebles de propiedad del municipio. </t>
  </si>
  <si>
    <t>Ejecucion y Administracion de procesos</t>
  </si>
  <si>
    <t xml:space="preserve">     El riesgo afecta la imagen de alguna área de la organización</t>
  </si>
  <si>
    <t>El Director del Departamento Administrativo de la Defensoría del Espacio Público verifica la actualización de la base de datos contenidos en el archivo físico y en el módulo de espacio público del Sistema de Información Financiera.</t>
  </si>
  <si>
    <t>Preventivo</t>
  </si>
  <si>
    <t>Manual</t>
  </si>
  <si>
    <t>Documentado</t>
  </si>
  <si>
    <t>Continua</t>
  </si>
  <si>
    <t>Con Registro</t>
  </si>
  <si>
    <t>Reducir (mitigar)</t>
  </si>
  <si>
    <t>Realizar un (1) informe de seguimiento semestral a los procesos de incorporación de los bienes inmuebles propiedad del Municipio.</t>
  </si>
  <si>
    <t>Director del Departamento Administrativo de la Defensoría del Espacio Público</t>
  </si>
  <si>
    <t>Investigaciones y sanciones de los entes de control, así como la pérdida de confianza y credibilidad de la ciudadanía</t>
  </si>
  <si>
    <t>Falta de estrategias para proteger, sensibilizar, defender, preservar y mantener el Espacio Público</t>
  </si>
  <si>
    <t>Posibilidad de afectación económica y reputacional por investigaciones y sanciones de los entes de control, así como la pérdida de confianza y credibilidad de la ciudadanía, debido a la falta de estrategias para proteger, sensibilizar, defender, preservar y mantener el Espacio Público</t>
  </si>
  <si>
    <t xml:space="preserve">     El riesgo afecta la imagen de de la entidad con efecto publicitario sostenido a nivel de sector administrativo, nivel departamental o municipal</t>
  </si>
  <si>
    <t>El Director del Departamento Administrativo de la Defensoría del Espacio Público verifica e implementa la estrategia para la defensa y preservación del espacio público a través de los diversos mecanismos institucionales vigentes.</t>
  </si>
  <si>
    <t>Implementar la estrategia "BGA Adopta un parque" para proteger, sensibilizar, defender, preservar y mantener los parques y zonas verdes del municipio de Bucaramanga</t>
  </si>
  <si>
    <t>Uso inadecuado de los bienes inmuebles propiedad del Municipio</t>
  </si>
  <si>
    <t>Intención de ocupantes irregulares que pretenden adquirir el dominio por prescripción adquisitiva ignorando que son bienes de uso público.</t>
  </si>
  <si>
    <t>Posibilidad de afectación económica y reputacional por uso inadecuado de los bienes inmuebles propiedad del Municipio, debido a la intención de ocupantes irregulares que pretenden adquirir el dominio por prescripción adquisitiva ignorando que son bienes de uso público.</t>
  </si>
  <si>
    <t>Daños Activos Fisicos</t>
  </si>
  <si>
    <t>El Director del Departamento Administrativo de la Defensoría del Espacio Público verifica los Acuerdos voluntarios relacionados con la entrega de inmuebles ocupados irregularmente por terceros, de acuerdo con la normatividad vigente a través de informes de seguimiento.</t>
  </si>
  <si>
    <t>Detectivo</t>
  </si>
  <si>
    <t>Elaborar un (1) informe semestral de seguimiento a los procesos de acuerdos voluntarios.</t>
  </si>
  <si>
    <t xml:space="preserve">El Director del Departamento Administrativo de la Defensoría del Espacio Publico  verifica la recuperación de los bienes inmuebles propiedad del Municipio de Bucaramanga a través de informes de seguimiento a los Procesos policivos.  </t>
  </si>
  <si>
    <t>Elaborar un (1) informe semestral que contenga los impulsos procesales y demás actuaciones que buscan la recuperación de predios mediante los procesos policivos.</t>
  </si>
  <si>
    <t>Reputacional</t>
  </si>
  <si>
    <t>Investigaciones disciplinarias y sanciones por entes de control.</t>
  </si>
  <si>
    <t>Incumplimiento de la normatividad archivística en los documentos emanados del DADEP</t>
  </si>
  <si>
    <t>Posibilidad de afectación reputacional por posibles investigaciones y sanciones disciplinarias por entes de control, debido al incumplimiento de la Ley 594 del 2000 en los documentos emanados por el DADEP</t>
  </si>
  <si>
    <t xml:space="preserve">     El riesgo afecta la imagen de la entidad con algunos usuarios de relevancia frente al logro de los objetivos</t>
  </si>
  <si>
    <t>El profesional asignado del archivo aplica el PROCEDIMIENTO PARA LA TRANSFERENCIA DE  DOCUMENTOS P-GDO-8600-170-002 el cual establece los  lineamientos  para  llevar  a  cabo  las  Transferencias  Documentales Primarias  desde  los  Archivos  de  Gestión  al  Archivo  Central,  teniendo  en  cuenta  el  cumplimiento  de  los tiempos de retención en la primera fase del ciclo vital de la documentación, según lo estipulen las Tablas de Retención Documental y las directrices del Archivo General de la Nación</t>
  </si>
  <si>
    <t>Realizar las Transferencias documentales del DADEP en los tiempos establecidos en el cronograma del  Archivo Central</t>
  </si>
  <si>
    <t>Profesional encargado</t>
  </si>
  <si>
    <t>El profesional asignado al archivo realiza la revisión, clasificación, organización, indización e inventario de los archivos de gestión documental periodicamente, así como la correcta producción de los documentos del DADEP según las TRD (Tablas de Retención Documental )</t>
  </si>
  <si>
    <t xml:space="preserve">Ejecutar el 100% del cronograma establecido para la realización del inventario de la gestión documental que ha producido el DADEP en las vigencias 2020 a 2023 </t>
  </si>
  <si>
    <t>Sanciones e investigaciones disciplinarias  de entes de control y vigilancia</t>
  </si>
  <si>
    <t>Incumplimiento en los términos de entrega oportuna a los requerimientos de los entes de control y vigilancia, de acuerdo a la competencia del DADEP</t>
  </si>
  <si>
    <t>Posibilidad de afectación económica y reputacional por sanciones e investigaciones disciplinarias de entes de control debido al Incumplimiento en los términos de entrega oportuna a los requerimientos de los entes de control y vigilancia, de acuerdo a la competencia de la DADEP</t>
  </si>
  <si>
    <t xml:space="preserve">     Entre 10 y 50 SMLMV </t>
  </si>
  <si>
    <t>La persona encargada de realizar seguimiento a los requerimientos elevados por los entes de entes de control y vigilancia asignados al DADEP, verifica que la respuesta sea oportuna de conformidad con el plazo otorgado por el ente de control.</t>
  </si>
  <si>
    <t>Realizar un (01) informe semestral sobre el cumplimiento de las respuestas de los entes de control y vigilancia de competencia al DADEP, conforme a solicitudes asignadas a través Sistema Gestión de Solicitudes del Ciudadano - GSC.</t>
  </si>
  <si>
    <t xml:space="preserve">Profesional encargado </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</si>
  <si>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</si>
  <si>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</si>
  <si>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</si>
  <si>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</si>
  <si>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</si>
  <si>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</si>
  <si>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</si>
  <si>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</si>
  <si>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</si>
  <si>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</si>
  <si>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</si>
  <si>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</si>
  <si>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</si>
  <si>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</si>
  <si>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</si>
  <si>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</si>
  <si>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</si>
  <si>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</si>
  <si>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</si>
  <si>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</si>
  <si>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</si>
  <si>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</si>
  <si>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</si>
  <si>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</si>
  <si>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</si>
  <si>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</si>
  <si>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</si>
  <si>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</si>
  <si>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</si>
  <si>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</si>
  <si>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</si>
  <si>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</si>
  <si>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</si>
  <si>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</si>
  <si>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</si>
  <si>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</si>
  <si>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</si>
  <si>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</si>
  <si>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</si>
  <si>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</si>
  <si>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</si>
  <si>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</si>
  <si>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</si>
  <si>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</si>
  <si>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</si>
  <si>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</si>
  <si>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</si>
  <si>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</si>
  <si>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</si>
  <si>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</si>
  <si>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</si>
  <si>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</si>
  <si>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</si>
  <si>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</si>
  <si>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</si>
  <si>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Pérdida_Reputacional</t>
  </si>
  <si>
    <t xml:space="preserve">     El riesgo afecta la imagen de la entidad internamente, de conocimiento general, nivel interno, de junta dircetiva y accionistas y/o de provedores</t>
  </si>
  <si>
    <t xml:space="preserve">     Entre 50 y 100 SMLMV </t>
  </si>
  <si>
    <t xml:space="preserve">     Entre 100 y 500 SMLMV </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</si>
  <si>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</si>
  <si>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</si>
  <si>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</si>
  <si>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</si>
  <si>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</si>
  <si>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</si>
  <si>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</si>
  <si>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</si>
  <si>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</si>
  <si>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</si>
  <si>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</si>
  <si>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</si>
  <si>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</si>
  <si>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</si>
  <si>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</si>
  <si>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</si>
  <si>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</si>
  <si>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</si>
  <si>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</si>
  <si>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</si>
  <si>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</si>
  <si>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</si>
  <si>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</si>
  <si>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</si>
  <si>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</si>
  <si>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</si>
  <si>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</si>
  <si>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</si>
  <si>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</si>
  <si>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</si>
  <si>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</si>
  <si>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</si>
  <si>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</si>
  <si>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</si>
  <si>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</si>
  <si>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Reducir (compartir)</t>
  </si>
  <si>
    <t>Plan de accion (solo para la opción reducir)</t>
  </si>
  <si>
    <t>Finalizado</t>
  </si>
  <si>
    <t>En curso</t>
  </si>
  <si>
    <t>Fallas Tecnologicas</t>
  </si>
  <si>
    <t>Fraude Externo</t>
  </si>
  <si>
    <t>Fraude Interno</t>
  </si>
  <si>
    <t>Relaciones Laborales</t>
  </si>
  <si>
    <t>Usuarios, productos y practicas , organizacionales</t>
  </si>
  <si>
    <t>Registro Sustancial</t>
  </si>
  <si>
    <t>Registro Material</t>
  </si>
  <si>
    <t>Sin registro</t>
  </si>
  <si>
    <t>Reducir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</si>
</sst>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0">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11"/>
      <name val="Calibri"/>
      <family val="2"/>
      <scheme val="minor"/>
    </font>
    <font>
      <b/>
      <sz val="12"/>
      <color rgb="FF000000"/>
      <name val="Arial"/>
      <family val="2"/>
    </font>
    <font>
      <b/>
      <sz val="14"/>
      <color rgb="FF000000"/>
      <name val="Arial"/>
      <family val="2"/>
    </font>
    <font>
      <sz val="11"/>
      <color theme="1"/>
      <name val="Arial"/>
      <family val="2"/>
    </font>
    <font>
      <sz val="9"/>
      <color theme="1"/>
      <name val="Arial"/>
      <family val="2"/>
    </font>
    <font>
      <sz val="11"/>
      <color rgb="FF000000"/>
      <name val="Arial Narrow"/>
      <family val="2"/>
    </font>
    <font>
      <b/>
      <sz val="28"/>
      <color theme="1"/>
      <name val="Arial Narrow"/>
      <family val="2"/>
    </font>
    <font>
      <b/>
      <sz val="10"/>
      <color theme="1"/>
      <name val="Arial Narrow"/>
      <family val="2"/>
    </font>
    <font>
      <b/>
      <sz val="10"/>
      <color rgb="FFFF0000"/>
      <name val="Arial Narrow"/>
      <family val="2"/>
    </font>
  </fonts>
  <fills count="21">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6" tint="0.59999389629810485"/>
        <bgColor rgb="FF000000"/>
      </patternFill>
    </fill>
    <fill>
      <patternFill patternType="solid">
        <fgColor theme="0"/>
        <bgColor rgb="FF000000"/>
      </patternFill>
    </fill>
    <fill>
      <patternFill patternType="solid">
        <fgColor rgb="FFFFFFFF"/>
        <bgColor rgb="FF000000"/>
      </patternFill>
    </fill>
    <fill>
      <patternFill patternType="solid">
        <fgColor theme="6" tint="0.59999389629810485"/>
        <bgColor indexed="64"/>
      </patternFill>
    </fill>
  </fills>
  <borders count="117">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double">
        <color indexed="64"/>
      </right>
      <top/>
      <bottom/>
      <diagonal/>
    </border>
    <border>
      <left/>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auto="1"/>
      </right>
      <top style="medium">
        <color auto="1"/>
      </top>
      <bottom style="thin">
        <color auto="1"/>
      </bottom>
      <diagonal/>
    </border>
    <border>
      <left style="medium">
        <color indexed="64"/>
      </left>
      <right/>
      <top style="thin">
        <color indexed="64"/>
      </top>
      <bottom style="thin">
        <color indexed="64"/>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indexed="64"/>
      </left>
      <right/>
      <top style="thin">
        <color indexed="64"/>
      </top>
      <bottom style="medium">
        <color indexed="64"/>
      </bottom>
      <diagonal/>
    </border>
    <border>
      <left/>
      <right style="dashed">
        <color theme="9" tint="-0.24994659260841701"/>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598">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4" borderId="45" xfId="0" applyFont="1" applyFill="1" applyBorder="1" applyAlignment="1">
      <alignment horizontal="center" vertical="center" wrapText="1" readingOrder="1"/>
    </xf>
    <xf numFmtId="0" fontId="38" fillId="14"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36" fillId="0" borderId="2" xfId="0" applyFont="1" applyBorder="1" applyAlignment="1" applyProtection="1">
      <alignment horizontal="center" vertical="top" textRotation="90"/>
      <protection locked="0"/>
    </xf>
    <xf numFmtId="0" fontId="36" fillId="0" borderId="2" xfId="0" applyFont="1" applyBorder="1" applyAlignment="1" applyProtection="1">
      <alignment horizontal="center" vertical="top" wrapText="1"/>
      <protection locked="0"/>
    </xf>
    <xf numFmtId="0" fontId="50" fillId="3" borderId="51" xfId="2" applyFont="1" applyFill="1" applyBorder="1"/>
    <xf numFmtId="0" fontId="50" fillId="3" borderId="52" xfId="2" applyFont="1" applyFill="1" applyBorder="1"/>
    <xf numFmtId="0" fontId="50" fillId="3" borderId="53" xfId="2" applyFont="1" applyFill="1" applyBorder="1"/>
    <xf numFmtId="0" fontId="0" fillId="3" borderId="15" xfId="0" applyFill="1" applyBorder="1"/>
    <xf numFmtId="0" fontId="52" fillId="3" borderId="0" xfId="2" quotePrefix="1" applyFont="1" applyFill="1" applyAlignment="1">
      <alignment horizontal="left" vertical="top" wrapText="1"/>
    </xf>
    <xf numFmtId="0" fontId="53" fillId="3" borderId="0" xfId="2" quotePrefix="1" applyFont="1" applyFill="1" applyAlignment="1">
      <alignment horizontal="left" vertical="top" wrapText="1"/>
    </xf>
    <xf numFmtId="0" fontId="53" fillId="3" borderId="75"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0" fillId="0" borderId="75" xfId="2" quotePrefix="1" applyFont="1" applyBorder="1" applyAlignment="1">
      <alignment horizontal="left" vertical="top" wrapText="1"/>
    </xf>
    <xf numFmtId="0" fontId="54" fillId="3" borderId="0" xfId="2" quotePrefix="1" applyFont="1" applyFill="1" applyAlignment="1">
      <alignment horizontal="left" vertical="top" wrapText="1"/>
    </xf>
    <xf numFmtId="0" fontId="54" fillId="3" borderId="86" xfId="2" quotePrefix="1" applyFont="1" applyFill="1" applyBorder="1" applyAlignment="1">
      <alignment horizontal="left" vertical="top" wrapText="1"/>
    </xf>
    <xf numFmtId="0" fontId="54" fillId="3" borderId="75" xfId="2" quotePrefix="1" applyFont="1" applyFill="1" applyBorder="1" applyAlignment="1">
      <alignment horizontal="left" vertical="top" wrapText="1"/>
    </xf>
    <xf numFmtId="0" fontId="50" fillId="3" borderId="86" xfId="2" applyFont="1" applyFill="1" applyBorder="1"/>
    <xf numFmtId="0" fontId="50" fillId="3" borderId="0" xfId="2" applyFont="1" applyFill="1"/>
    <xf numFmtId="0" fontId="50" fillId="3" borderId="75" xfId="2" applyFont="1" applyFill="1" applyBorder="1"/>
    <xf numFmtId="0" fontId="50" fillId="3" borderId="15" xfId="2" applyFont="1" applyFill="1" applyBorder="1"/>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0" fillId="3" borderId="15" xfId="2" applyFont="1" applyFill="1" applyBorder="1" applyAlignment="1">
      <alignment horizontal="left" vertical="top" wrapText="1"/>
    </xf>
    <xf numFmtId="0" fontId="50" fillId="3" borderId="16" xfId="2" applyFont="1" applyFill="1" applyBorder="1"/>
    <xf numFmtId="0" fontId="50" fillId="3" borderId="18" xfId="2" applyFont="1" applyFill="1" applyBorder="1"/>
    <xf numFmtId="0" fontId="50" fillId="3" borderId="17" xfId="2" applyFont="1" applyFill="1" applyBorder="1"/>
    <xf numFmtId="0" fontId="16" fillId="16" borderId="0" xfId="0" applyFont="1" applyFill="1" applyAlignment="1">
      <alignment horizontal="left" vertical="top" wrapText="1"/>
    </xf>
    <xf numFmtId="0" fontId="48" fillId="3" borderId="95" xfId="0" applyFont="1" applyFill="1" applyBorder="1" applyAlignment="1">
      <alignment vertical="center" wrapText="1"/>
    </xf>
    <xf numFmtId="0" fontId="48" fillId="3" borderId="97" xfId="0" applyFont="1" applyFill="1" applyBorder="1" applyAlignment="1">
      <alignment vertical="center" wrapText="1"/>
    </xf>
    <xf numFmtId="0" fontId="16" fillId="16" borderId="0" xfId="0" applyFont="1" applyFill="1" applyAlignment="1">
      <alignment wrapText="1"/>
    </xf>
    <xf numFmtId="0" fontId="5" fillId="0" borderId="0" xfId="0" applyFont="1" applyAlignment="1">
      <alignment vertical="top" wrapText="1"/>
    </xf>
    <xf numFmtId="0" fontId="63" fillId="0" borderId="0" xfId="0" applyFont="1" applyAlignment="1">
      <alignment horizontal="center" vertical="center" wrapText="1"/>
    </xf>
    <xf numFmtId="0" fontId="64" fillId="0" borderId="0" xfId="0" applyFont="1" applyAlignment="1">
      <alignment vertical="center" wrapText="1"/>
    </xf>
    <xf numFmtId="0" fontId="45" fillId="17" borderId="98" xfId="0" applyFont="1" applyFill="1" applyBorder="1" applyAlignment="1">
      <alignment horizontal="left" vertical="center" wrapText="1" indent="1"/>
    </xf>
    <xf numFmtId="0" fontId="45" fillId="17" borderId="100" xfId="0" applyFont="1" applyFill="1" applyBorder="1" applyAlignment="1">
      <alignment horizontal="left" vertical="center" wrapText="1" indent="1"/>
    </xf>
    <xf numFmtId="0" fontId="58" fillId="17" borderId="104" xfId="0" applyFont="1" applyFill="1" applyBorder="1" applyAlignment="1">
      <alignment horizontal="center" vertical="center" wrapText="1"/>
    </xf>
    <xf numFmtId="0" fontId="58" fillId="17" borderId="47" xfId="0" applyFont="1" applyFill="1" applyBorder="1" applyAlignment="1">
      <alignment horizontal="center" vertical="center" wrapText="1"/>
    </xf>
    <xf numFmtId="0" fontId="62" fillId="0" borderId="0" xfId="0" applyFont="1" applyAlignment="1">
      <alignment horizontal="center" vertical="center"/>
    </xf>
    <xf numFmtId="0" fontId="65" fillId="0" borderId="0" xfId="0" applyFont="1" applyAlignment="1">
      <alignment horizontal="center" vertical="center"/>
    </xf>
    <xf numFmtId="0" fontId="36" fillId="0" borderId="2" xfId="0" applyFont="1" applyBorder="1" applyAlignment="1" applyProtection="1">
      <alignment horizontal="center" vertical="center" textRotation="90"/>
      <protection locked="0"/>
    </xf>
    <xf numFmtId="9" fontId="36"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58" fillId="0" borderId="2" xfId="0" applyFont="1" applyBorder="1" applyAlignment="1" applyProtection="1">
      <alignment horizontal="center" vertical="center" textRotation="90" wrapText="1"/>
      <protection hidden="1"/>
    </xf>
    <xf numFmtId="9" fontId="36" fillId="0" borderId="4" xfId="0" applyNumberFormat="1"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36" fillId="0" borderId="4" xfId="0" applyFont="1" applyBorder="1" applyAlignment="1" applyProtection="1">
      <alignment horizontal="center" vertical="center" textRotation="90"/>
      <protection locked="0"/>
    </xf>
    <xf numFmtId="0" fontId="36" fillId="0" borderId="2" xfId="0" applyFont="1" applyBorder="1" applyAlignment="1" applyProtection="1">
      <alignment horizontal="center" vertical="center"/>
      <protection locked="0"/>
    </xf>
    <xf numFmtId="14" fontId="36" fillId="0" borderId="2" xfId="0" applyNumberFormat="1" applyFont="1" applyBorder="1" applyAlignment="1" applyProtection="1">
      <alignment horizontal="center" vertical="center"/>
      <protection locked="0"/>
    </xf>
    <xf numFmtId="0" fontId="58" fillId="0" borderId="2" xfId="0" applyFont="1" applyBorder="1" applyAlignment="1" applyProtection="1">
      <alignment horizontal="center" vertical="center" textRotation="90"/>
      <protection hidden="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59" fillId="0" borderId="115" xfId="0" applyFont="1" applyBorder="1" applyAlignment="1">
      <alignment horizontal="justify" vertical="center" wrapText="1"/>
    </xf>
    <xf numFmtId="0" fontId="59" fillId="0" borderId="115" xfId="0" applyFont="1" applyBorder="1" applyAlignment="1">
      <alignment horizontal="center" vertical="center" wrapText="1"/>
    </xf>
    <xf numFmtId="0" fontId="59" fillId="0" borderId="116" xfId="0" applyFont="1" applyBorder="1" applyAlignment="1">
      <alignment horizontal="center" vertical="center" wrapText="1"/>
    </xf>
    <xf numFmtId="0" fontId="1" fillId="0" borderId="2" xfId="0" applyFont="1" applyBorder="1" applyAlignment="1" applyProtection="1">
      <alignment horizontal="justify" vertical="center" wrapText="1"/>
      <protection locked="0"/>
    </xf>
    <xf numFmtId="0" fontId="55" fillId="3" borderId="69" xfId="0" applyFont="1" applyFill="1" applyBorder="1" applyAlignment="1">
      <alignment horizontal="left" vertical="center" wrapText="1"/>
    </xf>
    <xf numFmtId="0" fontId="55" fillId="3" borderId="70" xfId="0" applyFont="1" applyFill="1" applyBorder="1" applyAlignment="1">
      <alignment horizontal="left" vertical="center" wrapText="1"/>
    </xf>
    <xf numFmtId="0" fontId="56" fillId="3" borderId="62" xfId="2" applyFont="1" applyFill="1" applyBorder="1" applyAlignment="1">
      <alignment horizontal="justify" vertical="center" wrapText="1"/>
    </xf>
    <xf numFmtId="0" fontId="56" fillId="3" borderId="63" xfId="2" applyFont="1" applyFill="1" applyBorder="1" applyAlignment="1">
      <alignment horizontal="justify"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6" fillId="3" borderId="64" xfId="0" applyFont="1" applyFill="1" applyBorder="1" applyAlignment="1">
      <alignment horizontal="justify" vertical="center" wrapText="1"/>
    </xf>
    <xf numFmtId="0" fontId="56" fillId="3" borderId="65" xfId="0" applyFont="1" applyFill="1" applyBorder="1" applyAlignment="1">
      <alignment horizontal="justify" vertical="center" wrapText="1"/>
    </xf>
    <xf numFmtId="0" fontId="55" fillId="3" borderId="60" xfId="0" applyFont="1" applyFill="1" applyBorder="1" applyAlignment="1">
      <alignment horizontal="left" vertical="center" wrapText="1"/>
    </xf>
    <xf numFmtId="0" fontId="55" fillId="3" borderId="61" xfId="0" applyFont="1" applyFill="1" applyBorder="1" applyAlignment="1">
      <alignment horizontal="left" vertical="center" wrapText="1"/>
    </xf>
    <xf numFmtId="0" fontId="55" fillId="3" borderId="92" xfId="3" applyFont="1" applyFill="1" applyBorder="1" applyAlignment="1">
      <alignment horizontal="left" vertical="top" wrapText="1" readingOrder="1"/>
    </xf>
    <xf numFmtId="0" fontId="55" fillId="3" borderId="57" xfId="3" applyFont="1" applyFill="1" applyBorder="1" applyAlignment="1">
      <alignment horizontal="left" vertical="top" wrapText="1" readingOrder="1"/>
    </xf>
    <xf numFmtId="0" fontId="56" fillId="3" borderId="93" xfId="2" applyFont="1" applyFill="1" applyBorder="1" applyAlignment="1">
      <alignment horizontal="justify" vertical="center" wrapText="1"/>
    </xf>
    <xf numFmtId="0" fontId="56" fillId="3" borderId="80" xfId="2" applyFont="1" applyFill="1" applyBorder="1" applyAlignment="1">
      <alignment horizontal="justify" vertical="center" wrapText="1"/>
    </xf>
    <xf numFmtId="0" fontId="56" fillId="3" borderId="58" xfId="2" applyFont="1" applyFill="1" applyBorder="1" applyAlignment="1">
      <alignment horizontal="justify" vertical="center" wrapText="1"/>
    </xf>
    <xf numFmtId="0" fontId="56" fillId="3" borderId="59" xfId="2" applyFont="1" applyFill="1" applyBorder="1" applyAlignment="1">
      <alignment horizontal="justify" vertical="center" wrapText="1"/>
    </xf>
    <xf numFmtId="0" fontId="55" fillId="3" borderId="56" xfId="3" applyFont="1" applyFill="1" applyBorder="1" applyAlignment="1">
      <alignment horizontal="left" vertical="top" wrapText="1" readingOrder="1"/>
    </xf>
    <xf numFmtId="0" fontId="55" fillId="3" borderId="78" xfId="3" applyFont="1" applyFill="1" applyBorder="1" applyAlignment="1">
      <alignment horizontal="left" vertical="top" wrapText="1" readingOrder="1"/>
    </xf>
    <xf numFmtId="0" fontId="56" fillId="3" borderId="79" xfId="2" applyFont="1" applyFill="1" applyBorder="1" applyAlignment="1">
      <alignment horizontal="justify" vertical="center" wrapText="1"/>
    </xf>
    <xf numFmtId="0" fontId="56" fillId="3" borderId="81" xfId="2" applyFont="1" applyFill="1" applyBorder="1" applyAlignment="1">
      <alignment horizontal="justify" vertical="center" wrapText="1"/>
    </xf>
    <xf numFmtId="0" fontId="55" fillId="3" borderId="82" xfId="3" applyFont="1" applyFill="1" applyBorder="1" applyAlignment="1">
      <alignment horizontal="left" vertical="top" wrapText="1" readingOrder="1"/>
    </xf>
    <xf numFmtId="0" fontId="55" fillId="3" borderId="83" xfId="3" applyFont="1" applyFill="1" applyBorder="1" applyAlignment="1">
      <alignment horizontal="left" vertical="top" wrapText="1" readingOrder="1"/>
    </xf>
    <xf numFmtId="0" fontId="56" fillId="3" borderId="84" xfId="2" applyFont="1" applyFill="1" applyBorder="1" applyAlignment="1">
      <alignment horizontal="justify" vertical="center" wrapText="1"/>
    </xf>
    <xf numFmtId="0" fontId="56" fillId="3" borderId="85" xfId="2" applyFont="1" applyFill="1" applyBorder="1" applyAlignment="1">
      <alignment horizontal="justify" vertical="center" wrapText="1"/>
    </xf>
    <xf numFmtId="0" fontId="54" fillId="3" borderId="14" xfId="2" quotePrefix="1" applyFont="1" applyFill="1" applyBorder="1" applyAlignment="1">
      <alignment horizontal="center" vertical="top" wrapText="1"/>
    </xf>
    <xf numFmtId="0" fontId="54" fillId="3" borderId="0" xfId="2" quotePrefix="1" applyFont="1" applyFill="1" applyAlignment="1">
      <alignment horizontal="center" vertical="top" wrapText="1"/>
    </xf>
    <xf numFmtId="0" fontId="54" fillId="3" borderId="75" xfId="2" quotePrefix="1" applyFont="1" applyFill="1" applyBorder="1" applyAlignment="1">
      <alignment horizontal="center" vertical="top" wrapText="1"/>
    </xf>
    <xf numFmtId="0" fontId="55" fillId="15" borderId="87" xfId="3" applyFont="1" applyFill="1" applyBorder="1" applyAlignment="1">
      <alignment horizontal="center" vertical="center" wrapText="1"/>
    </xf>
    <xf numFmtId="0" fontId="55" fillId="15" borderId="77" xfId="3" applyFont="1" applyFill="1" applyBorder="1" applyAlignment="1">
      <alignment horizontal="center" vertical="center" wrapText="1"/>
    </xf>
    <xf numFmtId="0" fontId="55" fillId="15" borderId="54" xfId="2" applyFont="1" applyFill="1" applyBorder="1" applyAlignment="1">
      <alignment horizontal="center" vertical="center"/>
    </xf>
    <xf numFmtId="0" fontId="55" fillId="15" borderId="55" xfId="2" applyFont="1" applyFill="1" applyBorder="1" applyAlignment="1">
      <alignment horizontal="center" vertical="center"/>
    </xf>
    <xf numFmtId="0" fontId="55" fillId="3" borderId="88" xfId="3" applyFont="1" applyFill="1" applyBorder="1" applyAlignment="1">
      <alignment horizontal="left" vertical="top" wrapText="1" readingOrder="1"/>
    </xf>
    <xf numFmtId="0" fontId="55" fillId="3" borderId="89" xfId="3" applyFont="1" applyFill="1" applyBorder="1" applyAlignment="1">
      <alignment horizontal="left" vertical="top" wrapText="1" readingOrder="1"/>
    </xf>
    <xf numFmtId="0" fontId="56" fillId="3" borderId="90" xfId="2" applyFont="1" applyFill="1" applyBorder="1" applyAlignment="1">
      <alignment horizontal="justify" vertical="center" wrapText="1"/>
    </xf>
    <xf numFmtId="0" fontId="56" fillId="3" borderId="91" xfId="2" applyFont="1" applyFill="1" applyBorder="1" applyAlignment="1">
      <alignment horizontal="justify" vertical="center" wrapText="1"/>
    </xf>
    <xf numFmtId="0" fontId="55" fillId="15" borderId="76" xfId="3" applyFont="1" applyFill="1" applyBorder="1" applyAlignment="1">
      <alignment horizontal="center" vertical="center" wrapText="1"/>
    </xf>
    <xf numFmtId="0" fontId="51" fillId="15" borderId="48" xfId="2" applyFont="1" applyFill="1" applyBorder="1" applyAlignment="1">
      <alignment horizontal="center" vertical="center" wrapText="1"/>
    </xf>
    <xf numFmtId="0" fontId="51" fillId="15" borderId="49" xfId="2" applyFont="1" applyFill="1" applyBorder="1" applyAlignment="1">
      <alignment horizontal="center" vertical="center" wrapText="1"/>
    </xf>
    <xf numFmtId="0" fontId="51" fillId="15"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6"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2" fillId="3" borderId="52"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73" xfId="2" quotePrefix="1" applyFont="1" applyFill="1" applyBorder="1" applyAlignment="1">
      <alignment horizontal="left" vertical="top" wrapText="1"/>
    </xf>
    <xf numFmtId="0" fontId="2" fillId="3" borderId="67" xfId="2" quotePrefix="1" applyFont="1" applyFill="1" applyBorder="1" applyAlignment="1">
      <alignment horizontal="justify" vertical="center" wrapText="1"/>
    </xf>
    <xf numFmtId="0" fontId="2" fillId="3" borderId="74" xfId="2" quotePrefix="1" applyFont="1" applyFill="1" applyBorder="1" applyAlignment="1">
      <alignment horizontal="justify" vertical="center"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66" fillId="0" borderId="39" xfId="0" applyFont="1" applyBorder="1" applyAlignment="1">
      <alignment horizontal="left" vertical="center" wrapText="1"/>
    </xf>
    <xf numFmtId="0" fontId="66" fillId="0" borderId="40" xfId="0" applyFont="1" applyBorder="1" applyAlignment="1">
      <alignment horizontal="left" vertical="center" wrapText="1"/>
    </xf>
    <xf numFmtId="0" fontId="66" fillId="0" borderId="41" xfId="0" applyFont="1" applyBorder="1" applyAlignment="1">
      <alignment horizontal="left" vertical="center" wrapText="1"/>
    </xf>
    <xf numFmtId="0" fontId="1" fillId="0" borderId="112" xfId="0" applyFont="1" applyBorder="1" applyAlignment="1">
      <alignment horizontal="left"/>
    </xf>
    <xf numFmtId="0" fontId="1" fillId="0" borderId="103" xfId="0" applyFont="1" applyBorder="1" applyAlignment="1">
      <alignment horizontal="left"/>
    </xf>
    <xf numFmtId="0" fontId="66" fillId="0" borderId="37" xfId="0" applyFont="1" applyBorder="1" applyAlignment="1">
      <alignment horizontal="left" vertical="center" wrapText="1"/>
    </xf>
    <xf numFmtId="0" fontId="66" fillId="0" borderId="33" xfId="0" applyFont="1" applyBorder="1" applyAlignment="1">
      <alignment horizontal="left" vertical="center" wrapText="1"/>
    </xf>
    <xf numFmtId="0" fontId="66" fillId="0" borderId="38" xfId="0" applyFont="1" applyBorder="1" applyAlignment="1">
      <alignment horizontal="left" vertical="center" wrapText="1"/>
    </xf>
    <xf numFmtId="0" fontId="1" fillId="0" borderId="37" xfId="0" applyFont="1" applyBorder="1" applyAlignment="1">
      <alignment horizontal="left" vertical="center" wrapText="1"/>
    </xf>
    <xf numFmtId="0" fontId="1" fillId="0" borderId="38" xfId="0" applyFont="1" applyBorder="1" applyAlignment="1">
      <alignment horizontal="left" vertical="center" wrapText="1"/>
    </xf>
    <xf numFmtId="0" fontId="1" fillId="0" borderId="33" xfId="0" applyFont="1" applyBorder="1" applyAlignment="1">
      <alignment horizontal="left" vertical="center" wrapText="1"/>
    </xf>
    <xf numFmtId="0" fontId="1" fillId="0" borderId="108" xfId="0" applyFont="1" applyBorder="1" applyAlignment="1">
      <alignment horizontal="left"/>
    </xf>
    <xf numFmtId="0" fontId="1" fillId="0" borderId="79" xfId="0" applyFont="1" applyBorder="1" applyAlignment="1">
      <alignment horizontal="left"/>
    </xf>
    <xf numFmtId="0" fontId="1" fillId="0" borderId="109" xfId="0" applyFont="1" applyBorder="1" applyAlignment="1">
      <alignment horizontal="left"/>
    </xf>
    <xf numFmtId="0" fontId="1" fillId="0" borderId="37" xfId="0" applyFont="1" applyBorder="1" applyAlignment="1">
      <alignment horizontal="left" wrapText="1"/>
    </xf>
    <xf numFmtId="0" fontId="1" fillId="0" borderId="38" xfId="0" applyFont="1" applyBorder="1" applyAlignment="1">
      <alignment horizontal="left" wrapText="1"/>
    </xf>
    <xf numFmtId="0" fontId="1" fillId="0" borderId="33" xfId="0" applyFont="1" applyBorder="1" applyAlignment="1">
      <alignment horizontal="left" wrapText="1"/>
    </xf>
    <xf numFmtId="0" fontId="66" fillId="0" borderId="37" xfId="0" applyFont="1" applyBorder="1" applyAlignment="1">
      <alignment horizontal="left" wrapText="1"/>
    </xf>
    <xf numFmtId="0" fontId="66" fillId="0" borderId="38" xfId="0" applyFont="1" applyBorder="1" applyAlignment="1">
      <alignment horizontal="left" wrapText="1"/>
    </xf>
    <xf numFmtId="0" fontId="1" fillId="3" borderId="39" xfId="0" applyFont="1" applyFill="1" applyBorder="1" applyAlignment="1">
      <alignment horizontal="left" vertical="center"/>
    </xf>
    <xf numFmtId="0" fontId="1" fillId="3" borderId="40" xfId="0" applyFont="1" applyFill="1" applyBorder="1" applyAlignment="1">
      <alignment horizontal="left" vertical="center"/>
    </xf>
    <xf numFmtId="0" fontId="1" fillId="3" borderId="41" xfId="0" applyFont="1" applyFill="1" applyBorder="1" applyAlignment="1">
      <alignment horizontal="left" vertical="center"/>
    </xf>
    <xf numFmtId="0" fontId="66" fillId="0" borderId="111" xfId="0" applyFont="1" applyBorder="1" applyAlignment="1">
      <alignment horizontal="left" wrapText="1"/>
    </xf>
    <xf numFmtId="0" fontId="66" fillId="0" borderId="41" xfId="0" applyFont="1" applyBorder="1" applyAlignment="1">
      <alignment horizontal="left" wrapText="1"/>
    </xf>
    <xf numFmtId="0" fontId="45" fillId="20" borderId="14" xfId="0" applyFont="1" applyFill="1" applyBorder="1" applyAlignment="1">
      <alignment horizontal="center" vertical="center" wrapText="1"/>
    </xf>
    <xf numFmtId="0" fontId="45" fillId="20" borderId="0" xfId="0" applyFont="1" applyFill="1" applyAlignment="1">
      <alignment horizontal="center" vertical="center" wrapText="1"/>
    </xf>
    <xf numFmtId="0" fontId="45" fillId="20" borderId="35" xfId="0" applyFont="1" applyFill="1" applyBorder="1" applyAlignment="1">
      <alignment horizontal="center" vertical="center" wrapText="1"/>
    </xf>
    <xf numFmtId="0" fontId="45" fillId="20" borderId="47" xfId="0" applyFont="1" applyFill="1" applyBorder="1" applyAlignment="1">
      <alignment horizontal="center" vertical="center" wrapText="1"/>
    </xf>
    <xf numFmtId="0" fontId="1" fillId="0" borderId="98" xfId="0" applyFont="1" applyBorder="1" applyAlignment="1">
      <alignment horizontal="left" vertical="center" wrapText="1"/>
    </xf>
    <xf numFmtId="0" fontId="1" fillId="0" borderId="105" xfId="0" applyFont="1" applyBorder="1" applyAlignment="1">
      <alignment horizontal="left" vertical="center" wrapText="1"/>
    </xf>
    <xf numFmtId="0" fontId="1" fillId="0" borderId="106" xfId="0" applyFont="1" applyBorder="1" applyAlignment="1">
      <alignment horizontal="left" vertical="center" wrapText="1"/>
    </xf>
    <xf numFmtId="0" fontId="66" fillId="0" borderId="98" xfId="0" applyFont="1" applyBorder="1" applyAlignment="1">
      <alignment horizontal="left" wrapText="1"/>
    </xf>
    <xf numFmtId="0" fontId="66" fillId="0" borderId="106" xfId="0" applyFont="1" applyBorder="1" applyAlignment="1">
      <alignment horizontal="left" wrapText="1"/>
    </xf>
    <xf numFmtId="0" fontId="1" fillId="3" borderId="37" xfId="0" applyFont="1" applyFill="1" applyBorder="1" applyAlignment="1">
      <alignment horizontal="left" vertical="center"/>
    </xf>
    <xf numFmtId="0" fontId="1" fillId="3" borderId="33" xfId="0" applyFont="1" applyFill="1" applyBorder="1" applyAlignment="1">
      <alignment horizontal="left" vertical="center"/>
    </xf>
    <xf numFmtId="0" fontId="1" fillId="3" borderId="38" xfId="0" applyFont="1" applyFill="1" applyBorder="1" applyAlignment="1">
      <alignment horizontal="left" vertical="center"/>
    </xf>
    <xf numFmtId="0" fontId="66" fillId="0" borderId="110" xfId="0" applyFont="1" applyBorder="1" applyAlignment="1">
      <alignment horizontal="left" vertical="center"/>
    </xf>
    <xf numFmtId="0" fontId="66" fillId="0" borderId="38" xfId="0" applyFont="1" applyBorder="1" applyAlignment="1">
      <alignment horizontal="left" vertical="center"/>
    </xf>
    <xf numFmtId="0" fontId="66" fillId="0" borderId="108" xfId="0" applyFont="1" applyBorder="1" applyAlignment="1">
      <alignment horizontal="left" vertical="center"/>
    </xf>
    <xf numFmtId="0" fontId="66" fillId="0" borderId="109" xfId="0" applyFont="1" applyBorder="1" applyAlignment="1">
      <alignment horizontal="left" vertical="center"/>
    </xf>
    <xf numFmtId="0" fontId="1" fillId="0" borderId="110" xfId="0" applyFont="1" applyBorder="1" applyAlignment="1">
      <alignment horizontal="left" vertical="center" wrapText="1"/>
    </xf>
    <xf numFmtId="0" fontId="1" fillId="0" borderId="110" xfId="0" applyFont="1" applyBorder="1" applyAlignment="1">
      <alignment horizontal="left" vertical="center"/>
    </xf>
    <xf numFmtId="0" fontId="1" fillId="0" borderId="38" xfId="0" applyFont="1" applyBorder="1" applyAlignment="1">
      <alignment horizontal="left" vertical="center"/>
    </xf>
    <xf numFmtId="0" fontId="1" fillId="3" borderId="37" xfId="0" applyFont="1" applyFill="1" applyBorder="1" applyAlignment="1">
      <alignment horizontal="left" vertical="center" wrapText="1"/>
    </xf>
    <xf numFmtId="0" fontId="1" fillId="3" borderId="33" xfId="0" applyFont="1" applyFill="1" applyBorder="1" applyAlignment="1">
      <alignment horizontal="left" vertical="center" wrapText="1"/>
    </xf>
    <xf numFmtId="0" fontId="1" fillId="3" borderId="38" xfId="0" applyFont="1" applyFill="1" applyBorder="1" applyAlignment="1">
      <alignment horizontal="left" vertical="center" wrapText="1"/>
    </xf>
    <xf numFmtId="0" fontId="66" fillId="3" borderId="37" xfId="0" applyFont="1" applyFill="1" applyBorder="1" applyAlignment="1">
      <alignment horizontal="left" wrapText="1"/>
    </xf>
    <xf numFmtId="0" fontId="66" fillId="3" borderId="33" xfId="0" applyFont="1" applyFill="1" applyBorder="1" applyAlignment="1">
      <alignment horizontal="left" wrapText="1"/>
    </xf>
    <xf numFmtId="0" fontId="66" fillId="3" borderId="38" xfId="0" applyFont="1" applyFill="1" applyBorder="1" applyAlignment="1">
      <alignment horizontal="left" wrapText="1"/>
    </xf>
    <xf numFmtId="0" fontId="66" fillId="0" borderId="110" xfId="0" applyFont="1" applyBorder="1" applyAlignment="1">
      <alignment horizontal="left" vertical="center" wrapText="1"/>
    </xf>
    <xf numFmtId="0" fontId="1" fillId="3" borderId="108" xfId="0" applyFont="1" applyFill="1" applyBorder="1" applyAlignment="1">
      <alignment horizontal="left" vertical="center" wrapText="1"/>
    </xf>
    <xf numFmtId="0" fontId="1" fillId="3" borderId="79" xfId="0" applyFont="1" applyFill="1" applyBorder="1" applyAlignment="1">
      <alignment horizontal="left" vertical="center" wrapText="1"/>
    </xf>
    <xf numFmtId="0" fontId="1" fillId="3" borderId="109" xfId="0" applyFont="1" applyFill="1" applyBorder="1" applyAlignment="1">
      <alignment horizontal="left" vertical="center" wrapText="1"/>
    </xf>
    <xf numFmtId="0" fontId="1" fillId="3" borderId="98" xfId="0" applyFont="1" applyFill="1" applyBorder="1" applyAlignment="1">
      <alignment horizontal="left" vertical="center" wrapText="1"/>
    </xf>
    <xf numFmtId="0" fontId="1" fillId="3" borderId="105" xfId="0" applyFont="1" applyFill="1" applyBorder="1" applyAlignment="1">
      <alignment horizontal="left" vertical="center" wrapText="1"/>
    </xf>
    <xf numFmtId="0" fontId="1" fillId="3" borderId="106" xfId="0" applyFont="1" applyFill="1" applyBorder="1" applyAlignment="1">
      <alignment horizontal="left" vertical="center" wrapText="1"/>
    </xf>
    <xf numFmtId="0" fontId="1" fillId="0" borderId="107" xfId="0" applyFont="1" applyBorder="1" applyAlignment="1">
      <alignment horizontal="left" vertical="center"/>
    </xf>
    <xf numFmtId="0" fontId="1" fillId="0" borderId="106" xfId="0" applyFont="1" applyBorder="1" applyAlignment="1">
      <alignment horizontal="left" vertical="center"/>
    </xf>
    <xf numFmtId="0" fontId="5" fillId="0" borderId="94" xfId="0" applyFont="1" applyBorder="1" applyAlignment="1">
      <alignment vertical="top" wrapText="1"/>
    </xf>
    <xf numFmtId="0" fontId="5" fillId="0" borderId="96" xfId="0" applyFont="1" applyBorder="1" applyAlignment="1">
      <alignment vertical="top" wrapText="1"/>
    </xf>
    <xf numFmtId="0" fontId="5" fillId="0" borderId="97" xfId="0" applyFont="1" applyBorder="1" applyAlignment="1">
      <alignment vertical="top" wrapText="1"/>
    </xf>
    <xf numFmtId="0" fontId="62" fillId="0" borderId="12"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0" xfId="0" applyFont="1" applyAlignment="1">
      <alignment horizontal="center" vertical="center" wrapText="1"/>
    </xf>
    <xf numFmtId="0" fontId="62" fillId="0" borderId="16" xfId="0" applyFont="1" applyBorder="1" applyAlignment="1">
      <alignment horizontal="center" vertical="center" wrapText="1"/>
    </xf>
    <xf numFmtId="0" fontId="62" fillId="0" borderId="18" xfId="0" applyFont="1" applyBorder="1" applyAlignment="1">
      <alignment horizontal="center" vertical="center" wrapText="1"/>
    </xf>
    <xf numFmtId="0" fontId="45" fillId="18" borderId="99" xfId="0" applyFont="1" applyFill="1" applyBorder="1" applyAlignment="1">
      <alignment horizontal="left" vertical="center" wrapText="1" indent="1"/>
    </xf>
    <xf numFmtId="0" fontId="45" fillId="18" borderId="49" xfId="0" applyFont="1" applyFill="1" applyBorder="1" applyAlignment="1">
      <alignment horizontal="left" vertical="center" wrapText="1" indent="1"/>
    </xf>
    <xf numFmtId="0" fontId="45" fillId="18" borderId="50" xfId="0" applyFont="1" applyFill="1" applyBorder="1" applyAlignment="1">
      <alignment horizontal="left" vertical="center" wrapText="1" indent="1"/>
    </xf>
    <xf numFmtId="0" fontId="59" fillId="18" borderId="101" xfId="0" applyFont="1" applyFill="1" applyBorder="1" applyAlignment="1">
      <alignment horizontal="left" vertical="center" wrapText="1" indent="1"/>
    </xf>
    <xf numFmtId="0" fontId="59" fillId="18" borderId="102" xfId="0" applyFont="1" applyFill="1" applyBorder="1" applyAlignment="1">
      <alignment horizontal="left" vertical="center" wrapText="1" indent="1"/>
    </xf>
    <xf numFmtId="0" fontId="59" fillId="18" borderId="103" xfId="0" applyFont="1" applyFill="1" applyBorder="1" applyAlignment="1">
      <alignment horizontal="left" vertical="center" wrapText="1" indent="1"/>
    </xf>
    <xf numFmtId="0" fontId="38" fillId="19" borderId="0" xfId="0" applyFont="1" applyFill="1" applyAlignment="1">
      <alignment horizontal="center" vertical="center" wrapText="1"/>
    </xf>
    <xf numFmtId="0" fontId="45" fillId="17" borderId="12" xfId="0" applyFont="1" applyFill="1" applyBorder="1" applyAlignment="1">
      <alignment horizontal="center" vertical="center" wrapText="1"/>
    </xf>
    <xf numFmtId="0" fontId="45" fillId="17" borderId="19" xfId="0" applyFont="1" applyFill="1" applyBorder="1" applyAlignment="1">
      <alignment horizontal="center" vertical="center" wrapText="1"/>
    </xf>
    <xf numFmtId="0" fontId="45" fillId="17" borderId="13" xfId="0" applyFont="1" applyFill="1" applyBorder="1" applyAlignment="1">
      <alignment horizontal="center" vertical="center" wrapText="1"/>
    </xf>
    <xf numFmtId="0" fontId="58" fillId="17" borderId="35" xfId="0" applyFont="1" applyFill="1" applyBorder="1" applyAlignment="1">
      <alignment horizontal="center" vertical="center" wrapText="1"/>
    </xf>
    <xf numFmtId="0" fontId="58" fillId="17" borderId="104" xfId="0" applyFont="1" applyFill="1" applyBorder="1" applyAlignment="1">
      <alignment horizontal="center" vertical="center" wrapText="1"/>
    </xf>
    <xf numFmtId="0" fontId="59" fillId="0" borderId="114" xfId="0" applyFont="1" applyBorder="1" applyAlignment="1">
      <alignment horizontal="left" vertical="center" wrapText="1"/>
    </xf>
    <xf numFmtId="0" fontId="59" fillId="0" borderId="115" xfId="0" applyFont="1" applyBorder="1" applyAlignment="1">
      <alignment horizontal="left" vertical="center" wrapText="1"/>
    </xf>
    <xf numFmtId="0" fontId="63" fillId="0" borderId="0" xfId="0" applyFont="1" applyAlignment="1">
      <alignment horizontal="center" vertical="center"/>
    </xf>
    <xf numFmtId="0" fontId="45" fillId="20" borderId="12" xfId="0" applyFont="1" applyFill="1" applyBorder="1" applyAlignment="1">
      <alignment horizontal="center" vertical="center" wrapText="1"/>
    </xf>
    <xf numFmtId="0" fontId="45" fillId="20" borderId="19" xfId="0" applyFont="1" applyFill="1" applyBorder="1" applyAlignment="1">
      <alignment horizontal="center" vertical="center" wrapText="1"/>
    </xf>
    <xf numFmtId="0" fontId="45" fillId="20" borderId="13"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68" fillId="2" borderId="6" xfId="0" applyFont="1" applyFill="1" applyBorder="1" applyAlignment="1">
      <alignment horizontal="left" vertical="center"/>
    </xf>
    <xf numFmtId="0" fontId="68" fillId="2" borderId="7" xfId="0" applyFont="1" applyFill="1" applyBorder="1" applyAlignment="1">
      <alignment horizontal="left" vertical="center"/>
    </xf>
    <xf numFmtId="0" fontId="54" fillId="2" borderId="6" xfId="0" applyFont="1" applyFill="1" applyBorder="1" applyAlignment="1">
      <alignment horizontal="left" vertical="center"/>
    </xf>
    <xf numFmtId="0" fontId="69" fillId="2" borderId="7" xfId="0" applyFont="1" applyFill="1" applyBorder="1" applyAlignment="1">
      <alignment horizontal="left" vertical="center"/>
    </xf>
    <xf numFmtId="0" fontId="54" fillId="2" borderId="7" xfId="0" applyFont="1" applyFill="1" applyBorder="1" applyAlignment="1">
      <alignment horizontal="left" vertical="center"/>
    </xf>
    <xf numFmtId="0" fontId="67" fillId="2" borderId="28" xfId="0" applyFont="1" applyFill="1" applyBorder="1" applyAlignment="1">
      <alignment horizontal="center" vertical="center" wrapText="1"/>
    </xf>
    <xf numFmtId="0" fontId="67" fillId="2" borderId="29" xfId="0" applyFont="1" applyFill="1" applyBorder="1" applyAlignment="1">
      <alignment horizontal="center" vertical="center" wrapText="1"/>
    </xf>
    <xf numFmtId="0" fontId="67" fillId="2" borderId="30" xfId="0" applyFont="1" applyFill="1" applyBorder="1" applyAlignment="1">
      <alignment horizontal="center" vertical="center" wrapText="1"/>
    </xf>
    <xf numFmtId="0" fontId="67" fillId="2" borderId="9" xfId="0" applyFont="1" applyFill="1" applyBorder="1" applyAlignment="1">
      <alignment horizontal="center" vertical="center" wrapText="1"/>
    </xf>
    <xf numFmtId="0" fontId="67" fillId="2" borderId="0" xfId="0" applyFont="1" applyFill="1" applyAlignment="1">
      <alignment horizontal="center" vertical="center" wrapText="1"/>
    </xf>
    <xf numFmtId="0" fontId="67" fillId="2" borderId="113" xfId="0" applyFont="1" applyFill="1" applyBorder="1" applyAlignment="1">
      <alignment horizontal="center" vertical="center" wrapText="1"/>
    </xf>
    <xf numFmtId="0" fontId="67" fillId="2" borderId="3" xfId="0" applyFont="1" applyFill="1" applyBorder="1" applyAlignment="1">
      <alignment horizontal="center" vertical="center" wrapText="1"/>
    </xf>
    <xf numFmtId="0" fontId="67" fillId="2" borderId="31" xfId="0" applyFont="1" applyFill="1" applyBorder="1" applyAlignment="1">
      <alignment horizontal="center" vertical="center" wrapText="1"/>
    </xf>
    <xf numFmtId="0" fontId="67" fillId="2" borderId="32" xfId="0" applyFont="1" applyFill="1" applyBorder="1" applyAlignment="1">
      <alignment horizontal="center" vertical="center" wrapText="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3" borderId="0" xfId="0" applyFont="1" applyFill="1" applyAlignment="1">
      <alignment horizontal="left"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25" fillId="3" borderId="28" xfId="0" applyFont="1" applyFill="1" applyBorder="1" applyAlignment="1">
      <alignment horizontal="center" vertical="center"/>
    </xf>
    <xf numFmtId="0" fontId="25" fillId="3" borderId="29"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0" xfId="0" applyFont="1" applyFill="1" applyAlignment="1">
      <alignment horizontal="center" vertical="center"/>
    </xf>
    <xf numFmtId="0" fontId="25" fillId="3" borderId="113"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32" xfId="0" applyFont="1" applyFill="1" applyBorder="1" applyAlignment="1">
      <alignment horizontal="center" vertical="center"/>
    </xf>
    <xf numFmtId="0" fontId="27" fillId="3" borderId="6" xfId="0" applyFont="1" applyFill="1" applyBorder="1" applyAlignment="1" applyProtection="1">
      <alignment horizontal="left" vertical="center"/>
      <protection locked="0"/>
    </xf>
    <xf numFmtId="0" fontId="27" fillId="3" borderId="10" xfId="0" applyFont="1" applyFill="1" applyBorder="1" applyAlignment="1" applyProtection="1">
      <alignment horizontal="left" vertical="center"/>
      <protection locked="0"/>
    </xf>
    <xf numFmtId="0" fontId="27" fillId="3" borderId="7" xfId="0" applyFont="1" applyFill="1" applyBorder="1" applyAlignment="1" applyProtection="1">
      <alignment horizontal="left" vertical="center"/>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4" fillId="2" borderId="2"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36" fillId="0" borderId="4" xfId="0" applyFont="1" applyBorder="1" applyAlignment="1" applyProtection="1">
      <alignment horizontal="center" vertical="center" wrapText="1"/>
      <protection locked="0"/>
    </xf>
    <xf numFmtId="0" fontId="36" fillId="0" borderId="8" xfId="0" applyFont="1" applyBorder="1" applyAlignment="1" applyProtection="1">
      <alignment horizontal="center" vertical="center" wrapText="1"/>
      <protection locked="0"/>
    </xf>
    <xf numFmtId="0" fontId="36" fillId="0" borderId="5"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58" fillId="0" borderId="4" xfId="0" applyFont="1" applyBorder="1" applyAlignment="1" applyProtection="1">
      <alignment horizontal="center" vertical="center" wrapText="1"/>
      <protection hidden="1"/>
    </xf>
    <xf numFmtId="0" fontId="58" fillId="0" borderId="8" xfId="0" applyFont="1" applyBorder="1" applyAlignment="1" applyProtection="1">
      <alignment horizontal="center" vertical="center" wrapText="1"/>
      <protection hidden="1"/>
    </xf>
    <xf numFmtId="0" fontId="58" fillId="0" borderId="5" xfId="0" applyFont="1" applyBorder="1" applyAlignment="1" applyProtection="1">
      <alignment horizontal="center" vertical="center" wrapText="1"/>
      <protection hidden="1"/>
    </xf>
    <xf numFmtId="0" fontId="59" fillId="0" borderId="4" xfId="0" applyFont="1" applyBorder="1" applyAlignment="1" applyProtection="1">
      <alignment horizontal="center" vertical="center" wrapText="1"/>
      <protection locked="0"/>
    </xf>
    <xf numFmtId="0" fontId="59" fillId="0" borderId="8" xfId="0" applyFont="1" applyBorder="1" applyAlignment="1" applyProtection="1">
      <alignment horizontal="center" vertical="center" wrapText="1"/>
      <protection locked="0"/>
    </xf>
    <xf numFmtId="0" fontId="59" fillId="0" borderId="5" xfId="0" applyFont="1" applyBorder="1" applyAlignment="1" applyProtection="1">
      <alignment horizontal="center" vertical="center" wrapText="1"/>
      <protection locked="0"/>
    </xf>
    <xf numFmtId="0" fontId="58" fillId="0" borderId="4" xfId="0" applyFont="1" applyBorder="1" applyAlignment="1" applyProtection="1">
      <alignment horizontal="center" vertical="center"/>
      <protection hidden="1"/>
    </xf>
    <xf numFmtId="0" fontId="58" fillId="0" borderId="8" xfId="0" applyFont="1" applyBorder="1" applyAlignment="1" applyProtection="1">
      <alignment horizontal="center" vertical="center"/>
      <protection hidden="1"/>
    </xf>
    <xf numFmtId="0" fontId="58" fillId="0" borderId="5" xfId="0" applyFont="1" applyBorder="1" applyAlignment="1" applyProtection="1">
      <alignment horizontal="center" vertical="center"/>
      <protection hidden="1"/>
    </xf>
    <xf numFmtId="9" fontId="36" fillId="0" borderId="4" xfId="0" applyNumberFormat="1" applyFont="1" applyBorder="1" applyAlignment="1" applyProtection="1">
      <alignment horizontal="center" vertical="center" wrapText="1"/>
      <protection hidden="1"/>
    </xf>
    <xf numFmtId="9" fontId="36" fillId="0" borderId="8" xfId="0" applyNumberFormat="1" applyFont="1" applyBorder="1" applyAlignment="1" applyProtection="1">
      <alignment horizontal="center" vertical="center" wrapText="1"/>
      <protection hidden="1"/>
    </xf>
    <xf numFmtId="9" fontId="36" fillId="0" borderId="5" xfId="0" applyNumberFormat="1" applyFont="1" applyBorder="1" applyAlignment="1" applyProtection="1">
      <alignment horizontal="center" vertical="center" wrapText="1"/>
      <protection hidden="1"/>
    </xf>
    <xf numFmtId="9" fontId="36" fillId="0" borderId="4" xfId="0" applyNumberFormat="1" applyFont="1" applyBorder="1" applyAlignment="1" applyProtection="1">
      <alignment horizontal="center" vertical="center" wrapText="1"/>
      <protection locked="0"/>
    </xf>
    <xf numFmtId="9" fontId="36" fillId="0" borderId="8" xfId="0" applyNumberFormat="1" applyFont="1" applyBorder="1" applyAlignment="1" applyProtection="1">
      <alignment horizontal="center" vertical="center" wrapText="1"/>
      <protection locked="0"/>
    </xf>
    <xf numFmtId="9" fontId="36" fillId="0" borderId="5" xfId="0" applyNumberFormat="1" applyFont="1" applyBorder="1" applyAlignment="1" applyProtection="1">
      <alignment horizontal="center" vertical="center" wrapText="1"/>
      <protection locked="0"/>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Alignment="1">
      <alignment horizontal="center" vertical="center"/>
    </xf>
    <xf numFmtId="0" fontId="44" fillId="0" borderId="14"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4" borderId="35" xfId="0" applyFont="1" applyFill="1" applyBorder="1" applyAlignment="1">
      <alignment horizontal="center" vertical="center" wrapText="1" readingOrder="1"/>
    </xf>
    <xf numFmtId="0" fontId="41" fillId="14" borderId="36" xfId="0" applyFont="1" applyFill="1" applyBorder="1" applyAlignment="1">
      <alignment horizontal="center" vertical="center" wrapText="1" readingOrder="1"/>
    </xf>
    <xf numFmtId="0" fontId="41" fillId="14"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4" borderId="44" xfId="0" applyFont="1" applyFill="1" applyBorder="1" applyAlignment="1">
      <alignment horizontal="center" vertical="center" wrapText="1" readingOrder="1"/>
    </xf>
    <xf numFmtId="0" fontId="38" fillId="14"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36">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139560</xdr:colOff>
      <xdr:row>1</xdr:row>
      <xdr:rowOff>104671</xdr:rowOff>
    </xdr:from>
    <xdr:to>
      <xdr:col>1</xdr:col>
      <xdr:colOff>964259</xdr:colOff>
      <xdr:row>4</xdr:row>
      <xdr:rowOff>69781</xdr:rowOff>
    </xdr:to>
    <xdr:pic>
      <xdr:nvPicPr>
        <xdr:cNvPr id="2" name="Imagen 2" descr="escudo">
          <a:extLst>
            <a:ext uri="{FF2B5EF4-FFF2-40B4-BE49-F238E27FC236}">
              <a16:creationId xmlns:a16="http://schemas.microsoft.com/office/drawing/2014/main" id="{682D0558-9D58-4032-A33D-2C1596A809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385" y="314221"/>
          <a:ext cx="824699" cy="650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814918</xdr:colOff>
      <xdr:row>0</xdr:row>
      <xdr:rowOff>63501</xdr:rowOff>
    </xdr:from>
    <xdr:to>
      <xdr:col>2</xdr:col>
      <xdr:colOff>650877</xdr:colOff>
      <xdr:row>3</xdr:row>
      <xdr:rowOff>146051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079501" y="63501"/>
          <a:ext cx="777876" cy="6540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MRG%202023%20PLANEACION%20Y%20DIRECCIONAMIENTO%20ESTRATEGICO.xlsx?A74C6049" TargetMode="External"/><Relationship Id="rId1" Type="http://schemas.openxmlformats.org/officeDocument/2006/relationships/externalLinkPath" Target="file:///\\A74C6049\MRG%202023%20PLANEACION%20Y%20DIRECCIONAMIENTO%20ESTRATEGI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
      <sheetName val="CONTEXTO"/>
      <sheetName val="Mapa de Riesgos"/>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row r="221">
          <cell r="B221" t="str">
            <v>Criterios</v>
          </cell>
        </row>
        <row r="222">
          <cell r="B222" t="str">
            <v>Afectación Económica o presupuestal</v>
          </cell>
        </row>
        <row r="223">
          <cell r="B223" t="str">
            <v>Pérdida Reputacional</v>
          </cell>
          <cell r="F223" t="str">
            <v>❌</v>
          </cell>
        </row>
      </sheetData>
      <sheetData sheetId="7"/>
      <sheetData sheetId="8"/>
      <sheetData sheetId="9"/>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5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6"/>
  <sheetViews>
    <sheetView topLeftCell="A34" zoomScale="120" zoomScaleNormal="120" workbookViewId="0">
      <selection activeCell="E46" sqref="E46:F46"/>
    </sheetView>
  </sheetViews>
  <sheetFormatPr defaultColWidth="11.42578125" defaultRowHeight="15"/>
  <cols>
    <col min="1" max="1" width="2.7109375" style="83" customWidth="1" collapsed="1"/>
    <col min="2" max="3" width="24.7109375" style="83" customWidth="1" collapsed="1"/>
    <col min="4" max="4" width="16" style="83" customWidth="1" collapsed="1"/>
    <col min="5" max="5" width="24.7109375" style="83" customWidth="1" collapsed="1"/>
    <col min="6" max="6" width="27.7109375" style="83" customWidth="1" collapsed="1"/>
    <col min="7" max="8" width="24.7109375" style="83" customWidth="1" collapsed="1"/>
    <col min="9" max="16384" width="11.42578125" style="83" collapsed="1"/>
  </cols>
  <sheetData>
    <row r="1" spans="1:8" ht="15.75" thickBot="1"/>
    <row r="2" spans="1:8" ht="18">
      <c r="B2" s="227" t="s">
        <v>0</v>
      </c>
      <c r="C2" s="228"/>
      <c r="D2" s="228"/>
      <c r="E2" s="228"/>
      <c r="F2" s="228"/>
      <c r="G2" s="228"/>
      <c r="H2" s="229"/>
    </row>
    <row r="3" spans="1:8">
      <c r="B3" s="120"/>
      <c r="C3" s="121"/>
      <c r="D3" s="121"/>
      <c r="E3" s="121"/>
      <c r="F3" s="121"/>
      <c r="G3" s="121"/>
      <c r="H3" s="122"/>
    </row>
    <row r="4" spans="1:8" ht="63" customHeight="1">
      <c r="B4" s="230" t="s">
        <v>1</v>
      </c>
      <c r="C4" s="231"/>
      <c r="D4" s="231"/>
      <c r="E4" s="231"/>
      <c r="F4" s="231"/>
      <c r="G4" s="231"/>
      <c r="H4" s="232"/>
    </row>
    <row r="5" spans="1:8" ht="63" customHeight="1">
      <c r="B5" s="233"/>
      <c r="C5" s="234"/>
      <c r="D5" s="234"/>
      <c r="E5" s="234"/>
      <c r="F5" s="234"/>
      <c r="G5" s="234"/>
      <c r="H5" s="235"/>
    </row>
    <row r="6" spans="1:8" ht="16.5">
      <c r="A6" s="123"/>
      <c r="B6" s="236" t="s">
        <v>2</v>
      </c>
      <c r="C6" s="237"/>
      <c r="D6" s="237"/>
      <c r="E6" s="237"/>
      <c r="F6" s="237"/>
      <c r="G6" s="237"/>
      <c r="H6" s="238"/>
    </row>
    <row r="7" spans="1:8" ht="95.25" customHeight="1">
      <c r="A7" s="123"/>
      <c r="B7" s="239" t="s">
        <v>3</v>
      </c>
      <c r="C7" s="239"/>
      <c r="D7" s="239"/>
      <c r="E7" s="239"/>
      <c r="F7" s="239"/>
      <c r="G7" s="239"/>
      <c r="H7" s="240"/>
    </row>
    <row r="8" spans="1:8" ht="16.5">
      <c r="A8" s="123"/>
      <c r="B8" s="124"/>
      <c r="C8" s="125"/>
      <c r="D8" s="125"/>
      <c r="E8" s="125"/>
      <c r="F8" s="125"/>
      <c r="G8" s="125"/>
      <c r="H8" s="126"/>
    </row>
    <row r="9" spans="1:8" ht="16.5" customHeight="1">
      <c r="A9" s="123"/>
      <c r="B9" s="241" t="s">
        <v>4</v>
      </c>
      <c r="C9" s="241"/>
      <c r="D9" s="241"/>
      <c r="E9" s="241"/>
      <c r="F9" s="241"/>
      <c r="G9" s="241"/>
      <c r="H9" s="242"/>
    </row>
    <row r="10" spans="1:8" ht="16.5" customHeight="1">
      <c r="A10" s="123"/>
      <c r="B10" s="241"/>
      <c r="C10" s="241"/>
      <c r="D10" s="241"/>
      <c r="E10" s="241"/>
      <c r="F10" s="241"/>
      <c r="G10" s="241"/>
      <c r="H10" s="242"/>
    </row>
    <row r="11" spans="1:8" ht="11.65" customHeight="1">
      <c r="A11" s="123"/>
      <c r="B11" s="241"/>
      <c r="C11" s="241"/>
      <c r="D11" s="241"/>
      <c r="E11" s="241"/>
      <c r="F11" s="241"/>
      <c r="G11" s="241"/>
      <c r="H11" s="242"/>
    </row>
    <row r="12" spans="1:8" ht="11.65" customHeight="1" thickBot="1">
      <c r="A12" s="123"/>
      <c r="B12" s="127"/>
      <c r="C12" s="127"/>
      <c r="D12" s="127"/>
      <c r="E12" s="127"/>
      <c r="F12" s="127"/>
      <c r="G12" s="127"/>
      <c r="H12" s="128"/>
    </row>
    <row r="13" spans="1:8" ht="15.4" customHeight="1" thickTop="1">
      <c r="A13" s="123"/>
      <c r="B13" s="127"/>
      <c r="C13" s="226" t="s">
        <v>5</v>
      </c>
      <c r="D13" s="219"/>
      <c r="E13" s="220" t="s">
        <v>6</v>
      </c>
      <c r="F13" s="221"/>
      <c r="G13" s="127"/>
      <c r="H13" s="128"/>
    </row>
    <row r="14" spans="1:8" ht="11.65" customHeight="1">
      <c r="A14" s="123"/>
      <c r="B14" s="127"/>
      <c r="C14" s="207" t="s">
        <v>7</v>
      </c>
      <c r="D14" s="208"/>
      <c r="E14" s="209" t="s">
        <v>8</v>
      </c>
      <c r="F14" s="204"/>
      <c r="G14" s="127"/>
      <c r="H14" s="128"/>
    </row>
    <row r="15" spans="1:8" ht="11.65" customHeight="1">
      <c r="A15" s="123"/>
      <c r="B15" s="127"/>
      <c r="C15" s="207" t="s">
        <v>9</v>
      </c>
      <c r="D15" s="208"/>
      <c r="E15" s="209" t="s">
        <v>10</v>
      </c>
      <c r="F15" s="204"/>
      <c r="G15" s="127"/>
      <c r="H15" s="128"/>
    </row>
    <row r="16" spans="1:8" ht="11.65" customHeight="1">
      <c r="A16" s="123"/>
      <c r="B16" s="127"/>
      <c r="C16" s="207" t="s">
        <v>11</v>
      </c>
      <c r="D16" s="208"/>
      <c r="E16" s="209" t="s">
        <v>12</v>
      </c>
      <c r="F16" s="204"/>
      <c r="G16" s="127"/>
      <c r="H16" s="128"/>
    </row>
    <row r="17" spans="1:8" ht="13.5" customHeight="1">
      <c r="A17" s="123"/>
      <c r="B17" s="127"/>
      <c r="C17" s="207" t="s">
        <v>13</v>
      </c>
      <c r="D17" s="208"/>
      <c r="E17" s="209" t="s">
        <v>14</v>
      </c>
      <c r="F17" s="204"/>
      <c r="G17" s="127"/>
      <c r="H17" s="129"/>
    </row>
    <row r="18" spans="1:8" ht="12.4" customHeight="1">
      <c r="A18" s="123"/>
      <c r="B18" s="127"/>
      <c r="C18" s="207" t="s">
        <v>15</v>
      </c>
      <c r="D18" s="208"/>
      <c r="E18" s="210" t="s">
        <v>16</v>
      </c>
      <c r="F18" s="204"/>
      <c r="G18" s="127"/>
      <c r="H18" s="128"/>
    </row>
    <row r="19" spans="1:8" ht="24" customHeight="1" thickBot="1">
      <c r="A19" s="123"/>
      <c r="B19" s="127"/>
      <c r="C19" s="211" t="s">
        <v>17</v>
      </c>
      <c r="D19" s="212"/>
      <c r="E19" s="213" t="s">
        <v>18</v>
      </c>
      <c r="F19" s="214"/>
      <c r="G19" s="127"/>
      <c r="H19" s="128"/>
    </row>
    <row r="20" spans="1:8" ht="11.65" customHeight="1" thickTop="1">
      <c r="A20" s="123"/>
      <c r="B20" s="127"/>
      <c r="C20" s="130"/>
      <c r="D20" s="130"/>
      <c r="E20" s="130"/>
      <c r="F20" s="130"/>
      <c r="G20" s="127"/>
      <c r="H20" s="128"/>
    </row>
    <row r="21" spans="1:8" ht="27.4" customHeight="1" thickBot="1">
      <c r="A21" s="123"/>
      <c r="B21" s="215" t="s">
        <v>19</v>
      </c>
      <c r="C21" s="216"/>
      <c r="D21" s="216"/>
      <c r="E21" s="216"/>
      <c r="F21" s="216"/>
      <c r="G21" s="216"/>
      <c r="H21" s="217"/>
    </row>
    <row r="22" spans="1:8" ht="15.75" thickTop="1">
      <c r="A22" s="123"/>
      <c r="B22" s="131"/>
      <c r="C22" s="218" t="s">
        <v>5</v>
      </c>
      <c r="D22" s="219"/>
      <c r="E22" s="220" t="s">
        <v>6</v>
      </c>
      <c r="F22" s="221"/>
      <c r="G22" s="130"/>
      <c r="H22" s="132"/>
    </row>
    <row r="23" spans="1:8" ht="13.5" customHeight="1">
      <c r="A23" s="123"/>
      <c r="B23" s="133"/>
      <c r="C23" s="222" t="s">
        <v>7</v>
      </c>
      <c r="D23" s="223"/>
      <c r="E23" s="224" t="s">
        <v>8</v>
      </c>
      <c r="F23" s="225"/>
      <c r="G23" s="134"/>
      <c r="H23" s="135"/>
    </row>
    <row r="24" spans="1:8" ht="13.5" customHeight="1">
      <c r="A24" s="123"/>
      <c r="B24" s="133"/>
      <c r="C24" s="201" t="s">
        <v>20</v>
      </c>
      <c r="D24" s="202"/>
      <c r="E24" s="203" t="s">
        <v>14</v>
      </c>
      <c r="F24" s="204"/>
      <c r="G24" s="134"/>
      <c r="H24" s="135"/>
    </row>
    <row r="25" spans="1:8" ht="13.5" customHeight="1">
      <c r="A25" s="123"/>
      <c r="B25" s="133"/>
      <c r="C25" s="201" t="s">
        <v>9</v>
      </c>
      <c r="D25" s="202"/>
      <c r="E25" s="203" t="s">
        <v>10</v>
      </c>
      <c r="F25" s="204"/>
      <c r="G25" s="134"/>
      <c r="H25" s="135"/>
    </row>
    <row r="26" spans="1:8" ht="22.9" customHeight="1">
      <c r="A26" s="123"/>
      <c r="B26" s="133"/>
      <c r="C26" s="201" t="s">
        <v>21</v>
      </c>
      <c r="D26" s="202"/>
      <c r="E26" s="205" t="s">
        <v>22</v>
      </c>
      <c r="F26" s="206"/>
      <c r="G26" s="134"/>
      <c r="H26" s="135"/>
    </row>
    <row r="27" spans="1:8" ht="69.75" customHeight="1">
      <c r="A27" s="123"/>
      <c r="B27" s="133"/>
      <c r="C27" s="192" t="s">
        <v>23</v>
      </c>
      <c r="D27" s="200"/>
      <c r="E27" s="193" t="s">
        <v>24</v>
      </c>
      <c r="F27" s="194"/>
      <c r="G27" s="134"/>
      <c r="H27" s="136"/>
    </row>
    <row r="28" spans="1:8" ht="34.5" customHeight="1">
      <c r="B28" s="137"/>
      <c r="C28" s="199" t="s">
        <v>25</v>
      </c>
      <c r="D28" s="200"/>
      <c r="E28" s="193" t="s">
        <v>26</v>
      </c>
      <c r="F28" s="194"/>
      <c r="G28" s="134"/>
      <c r="H28" s="136"/>
    </row>
    <row r="29" spans="1:8" ht="27.75" customHeight="1">
      <c r="B29" s="137"/>
      <c r="C29" s="199" t="s">
        <v>27</v>
      </c>
      <c r="D29" s="200"/>
      <c r="E29" s="193" t="s">
        <v>28</v>
      </c>
      <c r="F29" s="194"/>
      <c r="G29" s="134"/>
      <c r="H29" s="136"/>
    </row>
    <row r="30" spans="1:8" ht="28.5" customHeight="1">
      <c r="B30" s="137"/>
      <c r="C30" s="199" t="s">
        <v>29</v>
      </c>
      <c r="D30" s="200"/>
      <c r="E30" s="193" t="s">
        <v>30</v>
      </c>
      <c r="F30" s="194"/>
      <c r="G30" s="134"/>
      <c r="H30" s="136"/>
    </row>
    <row r="31" spans="1:8" ht="72.75" customHeight="1">
      <c r="B31" s="137"/>
      <c r="C31" s="199" t="s">
        <v>31</v>
      </c>
      <c r="D31" s="200"/>
      <c r="E31" s="193" t="s">
        <v>32</v>
      </c>
      <c r="F31" s="194"/>
      <c r="G31" s="134"/>
      <c r="H31" s="136"/>
    </row>
    <row r="32" spans="1:8" ht="64.5" customHeight="1">
      <c r="B32" s="137"/>
      <c r="C32" s="199" t="s">
        <v>33</v>
      </c>
      <c r="D32" s="200"/>
      <c r="E32" s="193" t="s">
        <v>34</v>
      </c>
      <c r="F32" s="194"/>
      <c r="G32" s="134"/>
      <c r="H32" s="136"/>
    </row>
    <row r="33" spans="2:8" ht="71.25" customHeight="1">
      <c r="B33" s="137"/>
      <c r="C33" s="191" t="s">
        <v>35</v>
      </c>
      <c r="D33" s="192"/>
      <c r="E33" s="193" t="s">
        <v>36</v>
      </c>
      <c r="F33" s="194"/>
      <c r="G33" s="134"/>
      <c r="H33" s="136"/>
    </row>
    <row r="34" spans="2:8" ht="55.5" customHeight="1">
      <c r="B34" s="137"/>
      <c r="C34" s="191" t="s">
        <v>37</v>
      </c>
      <c r="D34" s="192"/>
      <c r="E34" s="193" t="s">
        <v>38</v>
      </c>
      <c r="F34" s="194"/>
      <c r="G34" s="134"/>
      <c r="H34" s="136"/>
    </row>
    <row r="35" spans="2:8" ht="42" customHeight="1">
      <c r="B35" s="137"/>
      <c r="C35" s="191" t="s">
        <v>39</v>
      </c>
      <c r="D35" s="192"/>
      <c r="E35" s="193" t="s">
        <v>40</v>
      </c>
      <c r="F35" s="194"/>
      <c r="G35" s="134"/>
      <c r="H35" s="136"/>
    </row>
    <row r="36" spans="2:8" ht="59.25" customHeight="1">
      <c r="B36" s="137"/>
      <c r="C36" s="191" t="s">
        <v>41</v>
      </c>
      <c r="D36" s="192"/>
      <c r="E36" s="193" t="s">
        <v>42</v>
      </c>
      <c r="F36" s="194"/>
      <c r="G36" s="134"/>
      <c r="H36" s="136"/>
    </row>
    <row r="37" spans="2:8" ht="23.25" customHeight="1">
      <c r="B37" s="137"/>
      <c r="C37" s="191" t="s">
        <v>43</v>
      </c>
      <c r="D37" s="192"/>
      <c r="E37" s="193" t="s">
        <v>44</v>
      </c>
      <c r="F37" s="194"/>
      <c r="G37" s="134"/>
      <c r="H37" s="136"/>
    </row>
    <row r="38" spans="2:8" ht="30.75" customHeight="1">
      <c r="B38" s="137"/>
      <c r="C38" s="191" t="s">
        <v>45</v>
      </c>
      <c r="D38" s="192"/>
      <c r="E38" s="193" t="s">
        <v>46</v>
      </c>
      <c r="F38" s="194"/>
      <c r="G38" s="134"/>
      <c r="H38" s="136"/>
    </row>
    <row r="39" spans="2:8" ht="35.25" customHeight="1">
      <c r="B39" s="137"/>
      <c r="C39" s="191" t="s">
        <v>45</v>
      </c>
      <c r="D39" s="192"/>
      <c r="E39" s="193" t="s">
        <v>46</v>
      </c>
      <c r="F39" s="194"/>
      <c r="G39" s="134"/>
      <c r="H39" s="136"/>
    </row>
    <row r="40" spans="2:8" ht="33" customHeight="1">
      <c r="B40" s="137"/>
      <c r="C40" s="191" t="s">
        <v>47</v>
      </c>
      <c r="D40" s="192"/>
      <c r="E40" s="193" t="s">
        <v>48</v>
      </c>
      <c r="F40" s="194"/>
      <c r="G40" s="134"/>
      <c r="H40" s="136"/>
    </row>
    <row r="41" spans="2:8" ht="30" customHeight="1">
      <c r="B41" s="137"/>
      <c r="C41" s="191" t="s">
        <v>49</v>
      </c>
      <c r="D41" s="192"/>
      <c r="E41" s="193" t="s">
        <v>50</v>
      </c>
      <c r="F41" s="194"/>
      <c r="G41" s="134"/>
      <c r="H41" s="136"/>
    </row>
    <row r="42" spans="2:8" ht="35.25" customHeight="1">
      <c r="B42" s="137"/>
      <c r="C42" s="191" t="s">
        <v>51</v>
      </c>
      <c r="D42" s="192"/>
      <c r="E42" s="193" t="s">
        <v>52</v>
      </c>
      <c r="F42" s="194"/>
      <c r="G42" s="134"/>
      <c r="H42" s="136"/>
    </row>
    <row r="43" spans="2:8" ht="31.5" customHeight="1">
      <c r="B43" s="137"/>
      <c r="C43" s="191" t="s">
        <v>53</v>
      </c>
      <c r="D43" s="192"/>
      <c r="E43" s="193" t="s">
        <v>54</v>
      </c>
      <c r="F43" s="194"/>
      <c r="G43" s="134"/>
      <c r="H43" s="136"/>
    </row>
    <row r="44" spans="2:8" ht="54" customHeight="1">
      <c r="B44" s="137"/>
      <c r="C44" s="191" t="s">
        <v>55</v>
      </c>
      <c r="D44" s="192"/>
      <c r="E44" s="193" t="s">
        <v>56</v>
      </c>
      <c r="F44" s="194"/>
      <c r="G44" s="134"/>
      <c r="H44" s="136"/>
    </row>
    <row r="45" spans="2:8" ht="59.25" customHeight="1">
      <c r="B45" s="137"/>
      <c r="C45" s="191" t="s">
        <v>57</v>
      </c>
      <c r="D45" s="192"/>
      <c r="E45" s="193" t="s">
        <v>58</v>
      </c>
      <c r="F45" s="194"/>
      <c r="G45" s="134"/>
      <c r="H45" s="136"/>
    </row>
    <row r="46" spans="2:8" ht="84" customHeight="1">
      <c r="B46" s="137"/>
      <c r="C46" s="191" t="s">
        <v>59</v>
      </c>
      <c r="D46" s="192"/>
      <c r="E46" s="193" t="s">
        <v>60</v>
      </c>
      <c r="F46" s="194"/>
      <c r="G46" s="134"/>
      <c r="H46" s="136"/>
    </row>
    <row r="47" spans="2:8" ht="82.5" customHeight="1">
      <c r="B47" s="137"/>
      <c r="C47" s="191" t="s">
        <v>61</v>
      </c>
      <c r="D47" s="192"/>
      <c r="E47" s="193" t="s">
        <v>62</v>
      </c>
      <c r="F47" s="194"/>
      <c r="G47" s="134"/>
      <c r="H47" s="136"/>
    </row>
    <row r="48" spans="2:8" ht="46.5" customHeight="1" thickBot="1">
      <c r="B48" s="137"/>
      <c r="C48" s="195"/>
      <c r="D48" s="196"/>
      <c r="E48" s="197"/>
      <c r="F48" s="198"/>
      <c r="G48" s="134"/>
      <c r="H48" s="136"/>
    </row>
    <row r="49" spans="2:8" ht="6.75" customHeight="1" thickTop="1">
      <c r="B49" s="137"/>
      <c r="C49" s="138"/>
      <c r="D49" s="138"/>
      <c r="E49" s="139"/>
      <c r="F49" s="139"/>
      <c r="G49" s="134"/>
      <c r="H49" s="136"/>
    </row>
    <row r="50" spans="2:8">
      <c r="B50" s="137"/>
      <c r="C50" s="140"/>
      <c r="D50" s="140"/>
      <c r="E50" s="140"/>
      <c r="F50" s="140"/>
      <c r="G50" s="134"/>
      <c r="H50" s="136"/>
    </row>
    <row r="51" spans="2:8" ht="21" customHeight="1">
      <c r="B51" s="141" t="s">
        <v>63</v>
      </c>
      <c r="C51" s="140"/>
      <c r="D51" s="140"/>
      <c r="E51" s="140"/>
      <c r="F51" s="140"/>
      <c r="G51" s="140"/>
      <c r="H51" s="142"/>
    </row>
    <row r="52" spans="2:8" ht="20.25" customHeight="1">
      <c r="B52" s="141" t="s">
        <v>64</v>
      </c>
      <c r="C52" s="140"/>
      <c r="D52" s="140"/>
      <c r="E52" s="140"/>
      <c r="F52" s="140"/>
      <c r="G52" s="140"/>
      <c r="H52" s="142"/>
    </row>
    <row r="53" spans="2:8" ht="20.25" customHeight="1">
      <c r="B53" s="141" t="s">
        <v>65</v>
      </c>
      <c r="C53" s="140"/>
      <c r="D53" s="140"/>
      <c r="E53" s="140"/>
      <c r="F53" s="140"/>
      <c r="G53" s="140"/>
      <c r="H53" s="142"/>
    </row>
    <row r="54" spans="2:8" ht="20.25" customHeight="1">
      <c r="B54" s="141" t="s">
        <v>66</v>
      </c>
      <c r="C54" s="140"/>
      <c r="D54" s="140"/>
      <c r="E54" s="140"/>
      <c r="F54" s="140"/>
      <c r="G54" s="140"/>
      <c r="H54" s="142"/>
    </row>
    <row r="55" spans="2:8" ht="14.65" customHeight="1">
      <c r="B55" s="141" t="s">
        <v>67</v>
      </c>
      <c r="C55" s="140"/>
      <c r="D55" s="140"/>
      <c r="E55" s="140"/>
      <c r="F55" s="140"/>
      <c r="G55" s="140"/>
      <c r="H55" s="142"/>
    </row>
    <row r="56" spans="2:8" ht="15.75" thickBot="1">
      <c r="B56" s="143"/>
      <c r="C56" s="144"/>
      <c r="D56" s="144"/>
      <c r="E56" s="144"/>
      <c r="F56" s="144"/>
      <c r="G56" s="144"/>
      <c r="H56" s="145"/>
    </row>
  </sheetData>
  <mergeCells count="74">
    <mergeCell ref="C13:D13"/>
    <mergeCell ref="E13:F13"/>
    <mergeCell ref="B2:H2"/>
    <mergeCell ref="B4:H5"/>
    <mergeCell ref="B6:H6"/>
    <mergeCell ref="B7:H7"/>
    <mergeCell ref="B9:H11"/>
    <mergeCell ref="C14:D14"/>
    <mergeCell ref="E14:F14"/>
    <mergeCell ref="C15:D15"/>
    <mergeCell ref="E15:F15"/>
    <mergeCell ref="C16:D16"/>
    <mergeCell ref="E16:F16"/>
    <mergeCell ref="C24:D24"/>
    <mergeCell ref="E24:F24"/>
    <mergeCell ref="C17:D17"/>
    <mergeCell ref="E17:F17"/>
    <mergeCell ref="C18:D18"/>
    <mergeCell ref="E18:F18"/>
    <mergeCell ref="C19:D19"/>
    <mergeCell ref="E19:F19"/>
    <mergeCell ref="B21:H21"/>
    <mergeCell ref="C22:D22"/>
    <mergeCell ref="E22:F22"/>
    <mergeCell ref="C23:D23"/>
    <mergeCell ref="E23:F23"/>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C38:D38"/>
    <mergeCell ref="E38:F38"/>
    <mergeCell ref="C39:D39"/>
    <mergeCell ref="E39:F39"/>
    <mergeCell ref="C40:D40"/>
    <mergeCell ref="E40:F40"/>
    <mergeCell ref="C41:D41"/>
    <mergeCell ref="E41:F41"/>
    <mergeCell ref="C42:D42"/>
    <mergeCell ref="E42:F42"/>
    <mergeCell ref="C43:D43"/>
    <mergeCell ref="E43:F43"/>
    <mergeCell ref="C44:D44"/>
    <mergeCell ref="E44:F44"/>
    <mergeCell ref="C45:D45"/>
    <mergeCell ref="E45:F45"/>
    <mergeCell ref="C46:D46"/>
    <mergeCell ref="E46:F46"/>
    <mergeCell ref="C47:D47"/>
    <mergeCell ref="E47:F47"/>
    <mergeCell ref="C48:D48"/>
    <mergeCell ref="E48:F4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defaultColWidth="11.42578125" defaultRowHeight="12.75"/>
  <cols>
    <col min="1" max="1" width="32.85546875" style="9" customWidth="1"/>
    <col min="2" max="16384" width="11.42578125" style="9"/>
  </cols>
  <sheetData>
    <row r="3" spans="1:1">
      <c r="A3" s="10" t="s">
        <v>151</v>
      </c>
    </row>
    <row r="4" spans="1:1">
      <c r="A4" s="10" t="s">
        <v>170</v>
      </c>
    </row>
    <row r="5" spans="1:1">
      <c r="A5" s="10" t="s">
        <v>265</v>
      </c>
    </row>
    <row r="6" spans="1:1">
      <c r="A6" s="10" t="s">
        <v>267</v>
      </c>
    </row>
    <row r="7" spans="1:1">
      <c r="A7" s="10" t="s">
        <v>152</v>
      </c>
    </row>
    <row r="8" spans="1:1">
      <c r="A8" s="10" t="s">
        <v>153</v>
      </c>
    </row>
    <row r="9" spans="1:1">
      <c r="A9" s="10" t="s">
        <v>273</v>
      </c>
    </row>
    <row r="10" spans="1:1">
      <c r="A10" s="10" t="s">
        <v>154</v>
      </c>
    </row>
    <row r="11" spans="1:1">
      <c r="A11" s="10" t="s">
        <v>276</v>
      </c>
    </row>
    <row r="12" spans="1:1">
      <c r="A12" s="10" t="s">
        <v>294</v>
      </c>
    </row>
    <row r="13" spans="1:1">
      <c r="A13" s="10" t="s">
        <v>295</v>
      </c>
    </row>
    <row r="14" spans="1:1">
      <c r="A14" s="10" t="s">
        <v>296</v>
      </c>
    </row>
    <row r="16" spans="1:1">
      <c r="A16" s="10" t="s">
        <v>297</v>
      </c>
    </row>
    <row r="17" spans="1:1">
      <c r="A17" s="10" t="s">
        <v>282</v>
      </c>
    </row>
    <row r="18" spans="1:1">
      <c r="A18" s="10" t="s">
        <v>284</v>
      </c>
    </row>
    <row r="20" spans="1:1">
      <c r="A20" s="10" t="s">
        <v>287</v>
      </c>
    </row>
    <row r="21" spans="1:1">
      <c r="A21" s="10" t="s">
        <v>288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B1:AZ43"/>
  <sheetViews>
    <sheetView showGridLines="0" zoomScale="91" zoomScaleNormal="91" workbookViewId="0">
      <selection activeCell="B36" sqref="B36:D36"/>
    </sheetView>
  </sheetViews>
  <sheetFormatPr defaultColWidth="11.42578125" defaultRowHeight="15"/>
  <cols>
    <col min="1" max="1" width="7.5703125" customWidth="1"/>
    <col min="2" max="2" width="16.710937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5703125" customWidth="1"/>
  </cols>
  <sheetData>
    <row r="1" spans="2:52" ht="16.5" customHeight="1" thickBot="1">
      <c r="AZ1" s="146" t="s">
        <v>68</v>
      </c>
    </row>
    <row r="2" spans="2:52" ht="18" customHeight="1" thickBot="1">
      <c r="B2" s="301"/>
      <c r="C2" s="304" t="s">
        <v>69</v>
      </c>
      <c r="D2" s="305"/>
      <c r="E2" s="305"/>
      <c r="F2" s="147" t="s">
        <v>70</v>
      </c>
      <c r="AZ2" s="146" t="s">
        <v>71</v>
      </c>
    </row>
    <row r="3" spans="2:52" ht="18" customHeight="1" thickBot="1">
      <c r="B3" s="302"/>
      <c r="C3" s="306"/>
      <c r="D3" s="307"/>
      <c r="E3" s="307"/>
      <c r="F3" s="148" t="s">
        <v>72</v>
      </c>
      <c r="AZ3" s="146" t="s">
        <v>73</v>
      </c>
    </row>
    <row r="4" spans="2:52" ht="18" customHeight="1" thickBot="1">
      <c r="B4" s="302"/>
      <c r="C4" s="306"/>
      <c r="D4" s="307"/>
      <c r="E4" s="307"/>
      <c r="F4" s="148" t="s">
        <v>74</v>
      </c>
      <c r="AZ4" s="146" t="s">
        <v>75</v>
      </c>
    </row>
    <row r="5" spans="2:52" ht="18" customHeight="1" thickBot="1">
      <c r="B5" s="303"/>
      <c r="C5" s="308"/>
      <c r="D5" s="309"/>
      <c r="E5" s="309"/>
      <c r="F5" s="148" t="s">
        <v>76</v>
      </c>
      <c r="AZ5" s="149"/>
    </row>
    <row r="6" spans="2:52" ht="18" customHeight="1" thickBot="1">
      <c r="B6" s="150"/>
      <c r="C6" s="151"/>
      <c r="D6" s="151"/>
      <c r="E6" s="151"/>
      <c r="F6" s="152"/>
      <c r="AZ6" s="149"/>
    </row>
    <row r="7" spans="2:52" ht="33.4" customHeight="1">
      <c r="B7" s="153" t="s">
        <v>77</v>
      </c>
      <c r="C7" s="310" t="s">
        <v>78</v>
      </c>
      <c r="D7" s="311"/>
      <c r="E7" s="311"/>
      <c r="F7" s="312"/>
      <c r="AZ7" s="149"/>
    </row>
    <row r="8" spans="2:52" ht="25.9" customHeight="1" thickBot="1">
      <c r="B8" s="154" t="s">
        <v>79</v>
      </c>
      <c r="C8" s="313" t="s">
        <v>80</v>
      </c>
      <c r="D8" s="314"/>
      <c r="E8" s="314"/>
      <c r="F8" s="315"/>
      <c r="AZ8" s="149"/>
    </row>
    <row r="9" spans="2:52" ht="16.5" thickBot="1">
      <c r="B9" s="316"/>
      <c r="C9" s="316"/>
      <c r="D9" s="316"/>
      <c r="E9" s="316"/>
      <c r="F9" s="316"/>
    </row>
    <row r="10" spans="2:52" ht="15.6" customHeight="1" thickBot="1">
      <c r="B10" s="317" t="s">
        <v>69</v>
      </c>
      <c r="C10" s="318"/>
      <c r="D10" s="318"/>
      <c r="E10" s="318"/>
      <c r="F10" s="319"/>
    </row>
    <row r="11" spans="2:52" ht="32.25" thickBot="1">
      <c r="B11" s="320" t="s">
        <v>81</v>
      </c>
      <c r="C11" s="321"/>
      <c r="D11" s="155" t="s">
        <v>82</v>
      </c>
      <c r="E11" s="155" t="s">
        <v>83</v>
      </c>
      <c r="F11" s="156" t="s">
        <v>84</v>
      </c>
    </row>
    <row r="12" spans="2:52" ht="188.25" customHeight="1" thickBot="1">
      <c r="B12" s="322" t="s">
        <v>71</v>
      </c>
      <c r="C12" s="323"/>
      <c r="D12" s="187" t="s">
        <v>85</v>
      </c>
      <c r="E12" s="188" t="s">
        <v>86</v>
      </c>
      <c r="F12" s="189" t="s">
        <v>87</v>
      </c>
    </row>
    <row r="14" spans="2:52" ht="18">
      <c r="B14" s="324" t="s">
        <v>88</v>
      </c>
      <c r="C14" s="324"/>
      <c r="D14" s="324"/>
      <c r="E14" s="324"/>
      <c r="F14" s="324"/>
    </row>
    <row r="15" spans="2:52" ht="15.75">
      <c r="B15" s="157"/>
    </row>
    <row r="16" spans="2:52" ht="15.75" thickBot="1">
      <c r="B16" s="158"/>
    </row>
    <row r="17" spans="2:6" ht="16.5" thickBot="1">
      <c r="B17" s="325" t="s">
        <v>89</v>
      </c>
      <c r="C17" s="326"/>
      <c r="D17" s="327"/>
      <c r="E17" s="325" t="s">
        <v>90</v>
      </c>
      <c r="F17" s="327"/>
    </row>
    <row r="18" spans="2:6" ht="37.5" customHeight="1">
      <c r="B18" s="296" t="s">
        <v>91</v>
      </c>
      <c r="C18" s="297"/>
      <c r="D18" s="298"/>
      <c r="E18" s="299" t="s">
        <v>92</v>
      </c>
      <c r="F18" s="300"/>
    </row>
    <row r="19" spans="2:6" ht="37.5" customHeight="1">
      <c r="B19" s="293" t="s">
        <v>93</v>
      </c>
      <c r="C19" s="294"/>
      <c r="D19" s="295"/>
      <c r="E19" s="292" t="s">
        <v>94</v>
      </c>
      <c r="F19" s="250"/>
    </row>
    <row r="20" spans="2:6" ht="15" customHeight="1">
      <c r="B20" s="286"/>
      <c r="C20" s="287"/>
      <c r="D20" s="288"/>
      <c r="E20" s="292" t="s">
        <v>95</v>
      </c>
      <c r="F20" s="250"/>
    </row>
    <row r="21" spans="2:6" ht="15" customHeight="1">
      <c r="B21" s="286"/>
      <c r="C21" s="287"/>
      <c r="D21" s="288"/>
      <c r="E21" s="284" t="s">
        <v>96</v>
      </c>
      <c r="F21" s="285"/>
    </row>
    <row r="22" spans="2:6" ht="15" hidden="1" customHeight="1">
      <c r="B22" s="289"/>
      <c r="C22" s="290"/>
      <c r="D22" s="291"/>
      <c r="E22" s="283"/>
      <c r="F22" s="252"/>
    </row>
    <row r="23" spans="2:6" ht="15" hidden="1" customHeight="1">
      <c r="B23" s="289"/>
      <c r="C23" s="290"/>
      <c r="D23" s="291"/>
      <c r="E23" s="283"/>
      <c r="F23" s="252"/>
    </row>
    <row r="24" spans="2:6" ht="15" hidden="1" customHeight="1">
      <c r="B24" s="276"/>
      <c r="C24" s="277"/>
      <c r="D24" s="278"/>
      <c r="E24" s="292"/>
      <c r="F24" s="250"/>
    </row>
    <row r="25" spans="2:6" ht="15.75" hidden="1" customHeight="1">
      <c r="B25" s="251"/>
      <c r="C25" s="253"/>
      <c r="D25" s="252"/>
      <c r="E25" s="283"/>
      <c r="F25" s="252"/>
    </row>
    <row r="26" spans="2:6" ht="16.5" hidden="1">
      <c r="B26" s="276"/>
      <c r="C26" s="277"/>
      <c r="D26" s="278"/>
      <c r="E26" s="284"/>
      <c r="F26" s="285"/>
    </row>
    <row r="27" spans="2:6" ht="15" hidden="1" customHeight="1">
      <c r="B27" s="286"/>
      <c r="C27" s="287"/>
      <c r="D27" s="288"/>
      <c r="E27" s="279"/>
      <c r="F27" s="280"/>
    </row>
    <row r="28" spans="2:6" ht="15" hidden="1" customHeight="1">
      <c r="B28" s="276"/>
      <c r="C28" s="277"/>
      <c r="D28" s="278"/>
      <c r="E28" s="279"/>
      <c r="F28" s="280"/>
    </row>
    <row r="29" spans="2:6" ht="15" hidden="1" customHeight="1">
      <c r="B29" s="276"/>
      <c r="C29" s="277"/>
      <c r="D29" s="278"/>
      <c r="E29" s="279"/>
      <c r="F29" s="280"/>
    </row>
    <row r="30" spans="2:6" ht="15" customHeight="1">
      <c r="B30" s="276"/>
      <c r="C30" s="277"/>
      <c r="D30" s="278"/>
      <c r="E30" s="281"/>
      <c r="F30" s="282"/>
    </row>
    <row r="31" spans="2:6" ht="15" customHeight="1" thickBot="1">
      <c r="B31" s="262"/>
      <c r="C31" s="263"/>
      <c r="D31" s="264"/>
      <c r="E31" s="265"/>
      <c r="F31" s="266"/>
    </row>
    <row r="32" spans="2:6" ht="15" customHeight="1" thickBot="1">
      <c r="B32" s="267" t="s">
        <v>97</v>
      </c>
      <c r="C32" s="268"/>
      <c r="D32" s="268"/>
      <c r="E32" s="269" t="s">
        <v>98</v>
      </c>
      <c r="F32" s="270"/>
    </row>
    <row r="33" spans="2:6" ht="15.75" customHeight="1">
      <c r="B33" s="271" t="s">
        <v>99</v>
      </c>
      <c r="C33" s="272"/>
      <c r="D33" s="273"/>
      <c r="E33" s="274" t="s">
        <v>100</v>
      </c>
      <c r="F33" s="275"/>
    </row>
    <row r="34" spans="2:6" ht="16.5">
      <c r="B34" s="257" t="s">
        <v>101</v>
      </c>
      <c r="C34" s="259"/>
      <c r="D34" s="258"/>
      <c r="E34" s="251" t="s">
        <v>102</v>
      </c>
      <c r="F34" s="252"/>
    </row>
    <row r="35" spans="2:6" ht="33.75" customHeight="1">
      <c r="B35" s="251" t="s">
        <v>103</v>
      </c>
      <c r="C35" s="253"/>
      <c r="D35" s="252"/>
      <c r="E35" s="248" t="s">
        <v>104</v>
      </c>
      <c r="F35" s="250"/>
    </row>
    <row r="36" spans="2:6" ht="16.5">
      <c r="B36" s="248" t="s">
        <v>105</v>
      </c>
      <c r="C36" s="249"/>
      <c r="D36" s="250"/>
      <c r="E36" s="260"/>
      <c r="F36" s="261"/>
    </row>
    <row r="37" spans="2:6" ht="16.5" hidden="1">
      <c r="B37" s="248"/>
      <c r="C37" s="249"/>
      <c r="D37" s="250"/>
      <c r="E37" s="257"/>
      <c r="F37" s="258"/>
    </row>
    <row r="38" spans="2:6" ht="16.5" hidden="1">
      <c r="B38" s="248"/>
      <c r="C38" s="249"/>
      <c r="D38" s="250"/>
      <c r="E38" s="248"/>
      <c r="F38" s="250"/>
    </row>
    <row r="39" spans="2:6" ht="16.5" hidden="1">
      <c r="B39" s="248"/>
      <c r="C39" s="249"/>
      <c r="D39" s="250"/>
      <c r="E39" s="251"/>
      <c r="F39" s="252"/>
    </row>
    <row r="40" spans="2:6" ht="16.5" hidden="1">
      <c r="B40" s="248"/>
      <c r="C40" s="249"/>
      <c r="D40" s="250"/>
      <c r="E40" s="251"/>
      <c r="F40" s="252"/>
    </row>
    <row r="41" spans="2:6" ht="16.5" hidden="1">
      <c r="B41" s="251"/>
      <c r="C41" s="253"/>
      <c r="D41" s="252"/>
      <c r="E41" s="251"/>
      <c r="F41" s="252"/>
    </row>
    <row r="42" spans="2:6" ht="16.5">
      <c r="B42" s="254"/>
      <c r="C42" s="255"/>
      <c r="D42" s="256"/>
      <c r="E42" s="254"/>
      <c r="F42" s="256"/>
    </row>
    <row r="43" spans="2:6" ht="17.25" thickBot="1">
      <c r="B43" s="243"/>
      <c r="C43" s="244"/>
      <c r="D43" s="245"/>
      <c r="E43" s="246"/>
      <c r="F43" s="247"/>
    </row>
  </sheetData>
  <mergeCells count="63">
    <mergeCell ref="B18:D18"/>
    <mergeCell ref="E18:F18"/>
    <mergeCell ref="B2:B5"/>
    <mergeCell ref="C2:E5"/>
    <mergeCell ref="C7:F7"/>
    <mergeCell ref="C8:F8"/>
    <mergeCell ref="B9:F9"/>
    <mergeCell ref="B10:F10"/>
    <mergeCell ref="B11:C11"/>
    <mergeCell ref="B12:C12"/>
    <mergeCell ref="B14:F14"/>
    <mergeCell ref="B17:D17"/>
    <mergeCell ref="E17:F17"/>
    <mergeCell ref="B19:D19"/>
    <mergeCell ref="E19:F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27:D27"/>
    <mergeCell ref="E27:F27"/>
    <mergeCell ref="B28:D28"/>
    <mergeCell ref="E28:F28"/>
    <mergeCell ref="B29:D29"/>
    <mergeCell ref="E29:F29"/>
    <mergeCell ref="B30:D30"/>
    <mergeCell ref="E30:F30"/>
    <mergeCell ref="B31:D31"/>
    <mergeCell ref="E31:F31"/>
    <mergeCell ref="B32:D32"/>
    <mergeCell ref="E32:F32"/>
    <mergeCell ref="B33:D33"/>
    <mergeCell ref="E33:F33"/>
    <mergeCell ref="B34:D34"/>
    <mergeCell ref="E34:F34"/>
    <mergeCell ref="B35:D35"/>
    <mergeCell ref="E35:F35"/>
    <mergeCell ref="B36:D36"/>
    <mergeCell ref="E36:F36"/>
    <mergeCell ref="B37:D37"/>
    <mergeCell ref="E37:F37"/>
    <mergeCell ref="B38:D38"/>
    <mergeCell ref="E38:F38"/>
    <mergeCell ref="B39:D39"/>
    <mergeCell ref="E39:F39"/>
    <mergeCell ref="B43:D43"/>
    <mergeCell ref="E43:F43"/>
    <mergeCell ref="B40:D40"/>
    <mergeCell ref="E40:F40"/>
    <mergeCell ref="B41:D41"/>
    <mergeCell ref="E41:F41"/>
    <mergeCell ref="B42:D42"/>
    <mergeCell ref="E42:F42"/>
  </mergeCells>
  <dataValidations count="1">
    <dataValidation type="list" allowBlank="1" showInputMessage="1" showErrorMessage="1" sqref="B12:C12" xr:uid="{00000000-0002-0000-0100-000000000000}">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BQ74"/>
  <sheetViews>
    <sheetView tabSelected="1" zoomScaleNormal="100" workbookViewId="0">
      <selection sqref="A1:D4"/>
    </sheetView>
  </sheetViews>
  <sheetFormatPr defaultColWidth="11.42578125" defaultRowHeight="16.5"/>
  <cols>
    <col min="1" max="1" width="4" style="2" bestFit="1" customWidth="1"/>
    <col min="2" max="2" width="14.140625" style="2" customWidth="1"/>
    <col min="3" max="3" width="13.140625" style="2" customWidth="1"/>
    <col min="4" max="4" width="21.140625" style="2" customWidth="1"/>
    <col min="5" max="5" width="36.8554687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1" customWidth="1"/>
    <col min="16" max="16" width="43.5703125" style="186"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30" style="1" customWidth="1"/>
    <col min="32" max="32" width="18.85546875" style="1" customWidth="1"/>
    <col min="33" max="34" width="14.5703125" style="1" customWidth="1"/>
    <col min="35" max="35" width="14.85546875" style="1" customWidth="1"/>
    <col min="36" max="36" width="18.5703125" style="1" customWidth="1"/>
    <col min="37" max="37" width="17.42578125" style="1" customWidth="1"/>
    <col min="38" max="16384" width="11.42578125" style="1"/>
  </cols>
  <sheetData>
    <row r="1" spans="1:69" ht="15" customHeight="1">
      <c r="A1" s="384"/>
      <c r="B1" s="385"/>
      <c r="C1" s="385"/>
      <c r="D1" s="386"/>
      <c r="E1" s="351" t="s">
        <v>106</v>
      </c>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3"/>
      <c r="AJ1" s="346" t="s">
        <v>107</v>
      </c>
      <c r="AK1" s="347"/>
    </row>
    <row r="2" spans="1:69" ht="15" customHeight="1">
      <c r="A2" s="387"/>
      <c r="B2" s="388"/>
      <c r="C2" s="388"/>
      <c r="D2" s="389"/>
      <c r="E2" s="354"/>
      <c r="F2" s="355"/>
      <c r="G2" s="355"/>
      <c r="H2" s="355"/>
      <c r="I2" s="355"/>
      <c r="J2" s="355"/>
      <c r="K2" s="355"/>
      <c r="L2" s="355"/>
      <c r="M2" s="355"/>
      <c r="N2" s="355"/>
      <c r="O2" s="355"/>
      <c r="P2" s="355"/>
      <c r="Q2" s="355"/>
      <c r="R2" s="355"/>
      <c r="S2" s="355"/>
      <c r="T2" s="355"/>
      <c r="U2" s="355"/>
      <c r="V2" s="355"/>
      <c r="W2" s="355"/>
      <c r="X2" s="355"/>
      <c r="Y2" s="355"/>
      <c r="Z2" s="355"/>
      <c r="AA2" s="355"/>
      <c r="AB2" s="355"/>
      <c r="AC2" s="355"/>
      <c r="AD2" s="355"/>
      <c r="AE2" s="355"/>
      <c r="AF2" s="355"/>
      <c r="AG2" s="355"/>
      <c r="AH2" s="355"/>
      <c r="AI2" s="356"/>
      <c r="AJ2" s="348" t="s">
        <v>108</v>
      </c>
      <c r="AK2" s="349"/>
    </row>
    <row r="3" spans="1:69" ht="15" customHeight="1">
      <c r="A3" s="387"/>
      <c r="B3" s="388"/>
      <c r="C3" s="388"/>
      <c r="D3" s="389"/>
      <c r="E3" s="354"/>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c r="AI3" s="356"/>
      <c r="AJ3" s="348" t="s">
        <v>109</v>
      </c>
      <c r="AK3" s="350"/>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5" customHeight="1">
      <c r="A4" s="390"/>
      <c r="B4" s="391"/>
      <c r="C4" s="391"/>
      <c r="D4" s="392"/>
      <c r="E4" s="357"/>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9"/>
      <c r="AJ4" s="346" t="s">
        <v>110</v>
      </c>
      <c r="AK4" s="347"/>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16.5" customHeight="1">
      <c r="A5" s="28"/>
      <c r="B5" s="29"/>
      <c r="C5" s="28"/>
      <c r="D5" s="28"/>
      <c r="E5" s="8"/>
      <c r="F5" s="27"/>
      <c r="G5" s="8"/>
      <c r="H5" s="8"/>
      <c r="I5" s="8"/>
      <c r="J5" s="8"/>
      <c r="K5" s="8"/>
      <c r="L5" s="8"/>
      <c r="M5" s="8"/>
      <c r="N5" s="8"/>
      <c r="O5" s="8"/>
      <c r="P5" s="185"/>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26.25" customHeight="1">
      <c r="A6" s="412" t="s">
        <v>111</v>
      </c>
      <c r="B6" s="413"/>
      <c r="C6" s="393" t="s">
        <v>78</v>
      </c>
      <c r="D6" s="394"/>
      <c r="E6" s="394"/>
      <c r="F6" s="394"/>
      <c r="G6" s="394"/>
      <c r="H6" s="394"/>
      <c r="I6" s="394"/>
      <c r="J6" s="394"/>
      <c r="K6" s="394"/>
      <c r="L6" s="394"/>
      <c r="M6" s="394"/>
      <c r="N6" s="395"/>
      <c r="O6" s="368"/>
      <c r="P6" s="368"/>
      <c r="Q6" s="36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45" customHeight="1">
      <c r="A7" s="412" t="s">
        <v>112</v>
      </c>
      <c r="B7" s="413"/>
      <c r="C7" s="420" t="s">
        <v>85</v>
      </c>
      <c r="D7" s="421"/>
      <c r="E7" s="421"/>
      <c r="F7" s="421"/>
      <c r="G7" s="421"/>
      <c r="H7" s="421"/>
      <c r="I7" s="421"/>
      <c r="J7" s="421"/>
      <c r="K7" s="421"/>
      <c r="L7" s="421"/>
      <c r="M7" s="421"/>
      <c r="N7" s="422"/>
      <c r="O7" s="8"/>
      <c r="P7" s="185"/>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45" customHeight="1">
      <c r="A8" s="412" t="s">
        <v>113</v>
      </c>
      <c r="B8" s="413"/>
      <c r="C8" s="420" t="s">
        <v>114</v>
      </c>
      <c r="D8" s="421"/>
      <c r="E8" s="421"/>
      <c r="F8" s="421"/>
      <c r="G8" s="421"/>
      <c r="H8" s="421"/>
      <c r="I8" s="421"/>
      <c r="J8" s="421"/>
      <c r="K8" s="421"/>
      <c r="L8" s="421"/>
      <c r="M8" s="421"/>
      <c r="N8" s="422"/>
      <c r="O8" s="8"/>
      <c r="P8" s="185"/>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c r="A9" s="369" t="s">
        <v>115</v>
      </c>
      <c r="B9" s="370"/>
      <c r="C9" s="370"/>
      <c r="D9" s="370"/>
      <c r="E9" s="370"/>
      <c r="F9" s="370"/>
      <c r="G9" s="371"/>
      <c r="H9" s="369" t="s">
        <v>116</v>
      </c>
      <c r="I9" s="370"/>
      <c r="J9" s="370"/>
      <c r="K9" s="370"/>
      <c r="L9" s="370"/>
      <c r="M9" s="370"/>
      <c r="N9" s="371"/>
      <c r="O9" s="369" t="s">
        <v>117</v>
      </c>
      <c r="P9" s="370"/>
      <c r="Q9" s="370"/>
      <c r="R9" s="370"/>
      <c r="S9" s="370"/>
      <c r="T9" s="370"/>
      <c r="U9" s="370"/>
      <c r="V9" s="370"/>
      <c r="W9" s="371"/>
      <c r="X9" s="369" t="s">
        <v>118</v>
      </c>
      <c r="Y9" s="370"/>
      <c r="Z9" s="370"/>
      <c r="AA9" s="370"/>
      <c r="AB9" s="370"/>
      <c r="AC9" s="370"/>
      <c r="AD9" s="371"/>
      <c r="AE9" s="369" t="s">
        <v>119</v>
      </c>
      <c r="AF9" s="370"/>
      <c r="AG9" s="370"/>
      <c r="AH9" s="370"/>
      <c r="AI9" s="370"/>
      <c r="AJ9" s="370"/>
      <c r="AK9" s="371"/>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c r="A10" s="414" t="s">
        <v>120</v>
      </c>
      <c r="B10" s="417" t="s">
        <v>23</v>
      </c>
      <c r="C10" s="367" t="s">
        <v>25</v>
      </c>
      <c r="D10" s="367" t="s">
        <v>27</v>
      </c>
      <c r="E10" s="416" t="s">
        <v>29</v>
      </c>
      <c r="F10" s="366" t="s">
        <v>31</v>
      </c>
      <c r="G10" s="367" t="s">
        <v>121</v>
      </c>
      <c r="H10" s="424" t="s">
        <v>122</v>
      </c>
      <c r="I10" s="425" t="s">
        <v>123</v>
      </c>
      <c r="J10" s="366" t="s">
        <v>124</v>
      </c>
      <c r="K10" s="366" t="s">
        <v>125</v>
      </c>
      <c r="L10" s="427" t="s">
        <v>126</v>
      </c>
      <c r="M10" s="425" t="s">
        <v>123</v>
      </c>
      <c r="N10" s="367" t="s">
        <v>37</v>
      </c>
      <c r="O10" s="418" t="s">
        <v>127</v>
      </c>
      <c r="P10" s="411" t="s">
        <v>39</v>
      </c>
      <c r="Q10" s="366" t="s">
        <v>41</v>
      </c>
      <c r="R10" s="411" t="s">
        <v>128</v>
      </c>
      <c r="S10" s="411"/>
      <c r="T10" s="411"/>
      <c r="U10" s="411"/>
      <c r="V10" s="411"/>
      <c r="W10" s="411"/>
      <c r="X10" s="423" t="s">
        <v>129</v>
      </c>
      <c r="Y10" s="423" t="s">
        <v>130</v>
      </c>
      <c r="Z10" s="423" t="s">
        <v>123</v>
      </c>
      <c r="AA10" s="423" t="s">
        <v>131</v>
      </c>
      <c r="AB10" s="423" t="s">
        <v>123</v>
      </c>
      <c r="AC10" s="423" t="s">
        <v>132</v>
      </c>
      <c r="AD10" s="418" t="s">
        <v>57</v>
      </c>
      <c r="AE10" s="411" t="s">
        <v>119</v>
      </c>
      <c r="AF10" s="411" t="s">
        <v>133</v>
      </c>
      <c r="AG10" s="411" t="s">
        <v>134</v>
      </c>
      <c r="AH10" s="366" t="s">
        <v>135</v>
      </c>
      <c r="AI10" s="411" t="s">
        <v>136</v>
      </c>
      <c r="AJ10" s="411" t="s">
        <v>137</v>
      </c>
      <c r="AK10" s="411" t="s">
        <v>61</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94.5" customHeight="1">
      <c r="A11" s="415"/>
      <c r="B11" s="417"/>
      <c r="C11" s="411"/>
      <c r="D11" s="411"/>
      <c r="E11" s="417"/>
      <c r="F11" s="367"/>
      <c r="G11" s="411"/>
      <c r="H11" s="367"/>
      <c r="I11" s="426"/>
      <c r="J11" s="367"/>
      <c r="K11" s="367"/>
      <c r="L11" s="426"/>
      <c r="M11" s="426"/>
      <c r="N11" s="411"/>
      <c r="O11" s="419"/>
      <c r="P11" s="411"/>
      <c r="Q11" s="367"/>
      <c r="R11" s="7" t="s">
        <v>138</v>
      </c>
      <c r="S11" s="7" t="s">
        <v>139</v>
      </c>
      <c r="T11" s="7" t="s">
        <v>140</v>
      </c>
      <c r="U11" s="7" t="s">
        <v>141</v>
      </c>
      <c r="V11" s="7" t="s">
        <v>142</v>
      </c>
      <c r="W11" s="7" t="s">
        <v>143</v>
      </c>
      <c r="X11" s="423"/>
      <c r="Y11" s="423"/>
      <c r="Z11" s="423"/>
      <c r="AA11" s="423"/>
      <c r="AB11" s="423"/>
      <c r="AC11" s="423"/>
      <c r="AD11" s="419"/>
      <c r="AE11" s="411"/>
      <c r="AF11" s="411"/>
      <c r="AG11" s="411"/>
      <c r="AH11" s="367"/>
      <c r="AI11" s="411"/>
      <c r="AJ11" s="411"/>
      <c r="AK11" s="411"/>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row>
    <row r="12" spans="1:69" s="3" customFormat="1" ht="81.75" customHeight="1">
      <c r="A12" s="328">
        <v>1</v>
      </c>
      <c r="B12" s="428" t="s">
        <v>144</v>
      </c>
      <c r="C12" s="428" t="s">
        <v>145</v>
      </c>
      <c r="D12" s="428" t="s">
        <v>146</v>
      </c>
      <c r="E12" s="437" t="s">
        <v>147</v>
      </c>
      <c r="F12" s="428" t="s">
        <v>148</v>
      </c>
      <c r="G12" s="431">
        <v>365</v>
      </c>
      <c r="H12" s="434" t="str">
        <f>IF(G12&lt;=0,"",IF(G12&lt;=2,"Muy Baja",IF(G12&lt;=24,"Baja",IF(G12&lt;=500,"Media",IF(G12&lt;=5000,"Alta","Muy Alta")))))</f>
        <v>Media</v>
      </c>
      <c r="I12" s="443">
        <f>IF(H12="","",IF(H12="Muy Baja",0.2,IF(H12="Baja",0.4,IF(H12="Media",0.6,IF(H12="Alta",0.8,IF(H12="Muy Alta",1,))))))</f>
        <v>0.6</v>
      </c>
      <c r="J12" s="446" t="s">
        <v>149</v>
      </c>
      <c r="K12" s="443" t="str">
        <f>IF(NOT(ISERROR(MATCH(J12,'Tabla Impacto'!$B$221:$B$223,0))),'Tabla Impacto'!$F$223&amp;"Por favor no seleccionar los criterios de impacto(Afectación Económica o presupuestal y Pérdida Reputacional)",J12)</f>
        <v xml:space="preserve">     El riesgo afecta la imagen de alguna área de la organización</v>
      </c>
      <c r="L12" s="434" t="str">
        <f>IF(OR(K12='Tabla Impacto'!$C$11,K12='Tabla Impacto'!$D$11),"Leve",IF(OR(K12='Tabla Impacto'!$C$12,K12='Tabla Impacto'!$D$12),"Menor",IF(OR(K12='Tabla Impacto'!$C$13,K12='Tabla Impacto'!$D$13),"Moderado",IF(OR(K12='Tabla Impacto'!$C$14,K12='Tabla Impacto'!$D$14),"Mayor",IF(OR(K12='Tabla Impacto'!$C$15,K12='Tabla Impacto'!$D$15),"Catastrófico","")))))</f>
        <v>Leve</v>
      </c>
      <c r="M12" s="443">
        <f>IF(L12="","",IF(L12="Leve",0.2,IF(L12="Menor",0.4,IF(L12="Moderado",0.6,IF(L12="Mayor",0.8,IF(L12="Catastrófico",1,))))))</f>
        <v>0.2</v>
      </c>
      <c r="N12" s="440"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Moderado</v>
      </c>
      <c r="O12" s="6">
        <v>1</v>
      </c>
      <c r="P12" s="182" t="s">
        <v>150</v>
      </c>
      <c r="Q12" s="164" t="str">
        <f>IF(OR(R12="Preventivo",R12="Detectivo"),"Probabilidad",IF(R12="Correctivo","Impacto",""))</f>
        <v>Probabilidad</v>
      </c>
      <c r="R12" s="159" t="s">
        <v>151</v>
      </c>
      <c r="S12" s="159" t="s">
        <v>152</v>
      </c>
      <c r="T12" s="160" t="str">
        <f>IF(AND(R12="Preventivo",S12="Automático"),"50%",IF(AND(R12="Preventivo",S12="Manual"),"40%",IF(AND(R12="Detectivo",S12="Automático"),"40%",IF(AND(R12="Detectivo",S12="Manual"),"30%",IF(AND(R12="Correctivo",S12="Automático"),"35%",IF(AND(R12="Correctivo",S12="Manual"),"25%",""))))))</f>
        <v>40%</v>
      </c>
      <c r="U12" s="159" t="s">
        <v>153</v>
      </c>
      <c r="V12" s="159" t="s">
        <v>154</v>
      </c>
      <c r="W12" s="159" t="s">
        <v>155</v>
      </c>
      <c r="X12" s="161">
        <f>IFERROR(IF(Q12="Probabilidad",(I12-(+I12*T12)),IF(Q12="Impacto",I12,"")),"")</f>
        <v>0.36</v>
      </c>
      <c r="Y12" s="162" t="str">
        <f>IFERROR(IF(X12="","",IF(X12&lt;=0.2,"Muy Baja",IF(X12&lt;=0.4,"Baja",IF(X12&lt;=0.6,"Media",IF(X12&lt;=0.8,"Alta","Muy Alta"))))),"")</f>
        <v>Baja</v>
      </c>
      <c r="Z12" s="163">
        <f>+X12</f>
        <v>0.36</v>
      </c>
      <c r="AA12" s="162" t="str">
        <f>IFERROR(IF(AB12="","",IF(AB12&lt;=0.2,"Leve",IF(AB12&lt;=0.4,"Menor",IF(AB12&lt;=0.6,"Moderado",IF(AB12&lt;=0.8,"Mayor","Catastrófico"))))),"")</f>
        <v>Leve</v>
      </c>
      <c r="AB12" s="163">
        <f>IFERROR(IF(Q12="Impacto",(M12-(+M12*T12)),IF(Q12="Probabilidad",M12,"")),"")</f>
        <v>0.2</v>
      </c>
      <c r="AC12" s="168"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Bajo</v>
      </c>
      <c r="AD12" s="165" t="s">
        <v>156</v>
      </c>
      <c r="AE12" s="179" t="s">
        <v>157</v>
      </c>
      <c r="AF12" s="179" t="s">
        <v>158</v>
      </c>
      <c r="AG12" s="180">
        <v>45001</v>
      </c>
      <c r="AH12" s="180">
        <v>45275</v>
      </c>
      <c r="AI12" s="167"/>
      <c r="AJ12" s="119"/>
      <c r="AK12" s="16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row>
    <row r="13" spans="1:69" ht="18" customHeight="1">
      <c r="A13" s="329"/>
      <c r="B13" s="429"/>
      <c r="C13" s="429"/>
      <c r="D13" s="429"/>
      <c r="E13" s="438"/>
      <c r="F13" s="429"/>
      <c r="G13" s="432"/>
      <c r="H13" s="435"/>
      <c r="I13" s="444"/>
      <c r="J13" s="447"/>
      <c r="K13" s="444">
        <f>IF(NOT(ISERROR(MATCH(J13,_xlfn.ANCHORARRAY(E24),0))),I26&amp;"Por favor no seleccionar los criterios de impacto",J13)</f>
        <v>0</v>
      </c>
      <c r="L13" s="435"/>
      <c r="M13" s="444"/>
      <c r="N13" s="441"/>
      <c r="O13" s="6">
        <v>2</v>
      </c>
      <c r="P13" s="182"/>
      <c r="Q13" s="164" t="str">
        <f>IF(OR(R13="Preventivo",R13="Detectivo"),"Probabilidad",IF(R13="Correctivo","Impacto",""))</f>
        <v/>
      </c>
      <c r="R13" s="159"/>
      <c r="S13" s="159"/>
      <c r="T13" s="160" t="str">
        <f t="shared" ref="T13:T17" si="0">IF(AND(R13="Preventivo",S13="Automático"),"50%",IF(AND(R13="Preventivo",S13="Manual"),"40%",IF(AND(R13="Detectivo",S13="Automático"),"40%",IF(AND(R13="Detectivo",S13="Manual"),"30%",IF(AND(R13="Correctivo",S13="Automático"),"35%",IF(AND(R13="Correctivo",S13="Manual"),"25%",""))))))</f>
        <v/>
      </c>
      <c r="U13" s="159"/>
      <c r="V13" s="159"/>
      <c r="W13" s="159"/>
      <c r="X13" s="161" t="str">
        <f>IFERROR(IF(AND(Q12="Probabilidad",Q13="Probabilidad"),(Z12-(+Z12*T13)),IF(Q13="Probabilidad",(I12-(+I12*T13)),IF(Q13="Impacto",Z12,""))),"")</f>
        <v/>
      </c>
      <c r="Y13" s="162" t="str">
        <f t="shared" ref="Y13:Y71" si="1">IFERROR(IF(X13="","",IF(X13&lt;=0.2,"Muy Baja",IF(X13&lt;=0.4,"Baja",IF(X13&lt;=0.6,"Media",IF(X13&lt;=0.8,"Alta","Muy Alta"))))),"")</f>
        <v/>
      </c>
      <c r="Z13" s="163" t="str">
        <f t="shared" ref="Z13:Z17" si="2">+X13</f>
        <v/>
      </c>
      <c r="AA13" s="162" t="str">
        <f t="shared" ref="AA13:AA71" si="3">IFERROR(IF(AB13="","",IF(AB13&lt;=0.2,"Leve",IF(AB13&lt;=0.4,"Menor",IF(AB13&lt;=0.6,"Moderado",IF(AB13&lt;=0.8,"Mayor","Catastrófico"))))),"")</f>
        <v/>
      </c>
      <c r="AB13" s="163" t="str">
        <f>IFERROR(IF(AND(Q12="Impacto",Q13="Impacto"),(AB12-(+AB12*T13)),IF(Q13="Impacto",(M12-(+M12*T13)),IF(Q13="Probabilidad",AB12,""))),"")</f>
        <v/>
      </c>
      <c r="AC13" s="168" t="str">
        <f t="shared" ref="AC13:AC17" si="4">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65"/>
      <c r="AE13" s="179"/>
      <c r="AF13" s="179"/>
      <c r="AG13" s="180"/>
      <c r="AH13" s="180"/>
      <c r="AI13" s="171"/>
      <c r="AJ13" s="115"/>
      <c r="AK13" s="170"/>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69" ht="18" customHeight="1">
      <c r="A14" s="329"/>
      <c r="B14" s="429"/>
      <c r="C14" s="429"/>
      <c r="D14" s="429"/>
      <c r="E14" s="438"/>
      <c r="F14" s="429"/>
      <c r="G14" s="432"/>
      <c r="H14" s="435"/>
      <c r="I14" s="444"/>
      <c r="J14" s="447"/>
      <c r="K14" s="444">
        <f>IF(NOT(ISERROR(MATCH(J14,_xlfn.ANCHORARRAY(E25),0))),I27&amp;"Por favor no seleccionar los criterios de impacto",J14)</f>
        <v>0</v>
      </c>
      <c r="L14" s="435"/>
      <c r="M14" s="444"/>
      <c r="N14" s="441"/>
      <c r="O14" s="106">
        <v>3</v>
      </c>
      <c r="P14" s="183"/>
      <c r="Q14" s="107"/>
      <c r="R14" s="108"/>
      <c r="S14" s="108"/>
      <c r="T14" s="109"/>
      <c r="U14" s="118"/>
      <c r="V14" s="118"/>
      <c r="W14" s="118"/>
      <c r="X14" s="110"/>
      <c r="Y14" s="111"/>
      <c r="Z14" s="112"/>
      <c r="AA14" s="111"/>
      <c r="AB14" s="112"/>
      <c r="AC14" s="113"/>
      <c r="AD14" s="114"/>
      <c r="AE14" s="115"/>
      <c r="AF14" s="116"/>
      <c r="AG14" s="117"/>
      <c r="AH14" s="117"/>
      <c r="AI14" s="117"/>
      <c r="AJ14" s="115"/>
      <c r="AK14" s="116"/>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row>
    <row r="15" spans="1:69" ht="18" customHeight="1">
      <c r="A15" s="329"/>
      <c r="B15" s="429"/>
      <c r="C15" s="429"/>
      <c r="D15" s="429"/>
      <c r="E15" s="438"/>
      <c r="F15" s="429"/>
      <c r="G15" s="432"/>
      <c r="H15" s="435"/>
      <c r="I15" s="444"/>
      <c r="J15" s="447"/>
      <c r="K15" s="444">
        <f>IF(NOT(ISERROR(MATCH(J15,_xlfn.ANCHORARRAY(E26),0))),I28&amp;"Por favor no seleccionar los criterios de impacto",J15)</f>
        <v>0</v>
      </c>
      <c r="L15" s="435"/>
      <c r="M15" s="444"/>
      <c r="N15" s="441"/>
      <c r="O15" s="106">
        <v>4</v>
      </c>
      <c r="P15" s="182"/>
      <c r="Q15" s="107"/>
      <c r="R15" s="108"/>
      <c r="S15" s="108"/>
      <c r="T15" s="109"/>
      <c r="U15" s="108"/>
      <c r="V15" s="108"/>
      <c r="W15" s="108"/>
      <c r="X15" s="110"/>
      <c r="Y15" s="111"/>
      <c r="Z15" s="112"/>
      <c r="AA15" s="111"/>
      <c r="AB15" s="112"/>
      <c r="AC15" s="113"/>
      <c r="AD15" s="114"/>
      <c r="AE15" s="115"/>
      <c r="AF15" s="116"/>
      <c r="AG15" s="117"/>
      <c r="AH15" s="117"/>
      <c r="AI15" s="117"/>
      <c r="AJ15" s="115"/>
      <c r="AK15" s="116"/>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69" ht="30" customHeight="1">
      <c r="A16" s="329"/>
      <c r="B16" s="429"/>
      <c r="C16" s="429"/>
      <c r="D16" s="429"/>
      <c r="E16" s="438"/>
      <c r="F16" s="429"/>
      <c r="G16" s="432"/>
      <c r="H16" s="435"/>
      <c r="I16" s="444"/>
      <c r="J16" s="447"/>
      <c r="K16" s="444">
        <f>IF(NOT(ISERROR(MATCH(J16,_xlfn.ANCHORARRAY(E27),0))),I29&amp;"Por favor no seleccionar los criterios de impacto",J16)</f>
        <v>0</v>
      </c>
      <c r="L16" s="435"/>
      <c r="M16" s="444"/>
      <c r="N16" s="441"/>
      <c r="O16" s="106">
        <v>5</v>
      </c>
      <c r="P16" s="182"/>
      <c r="Q16" s="107" t="str">
        <f t="shared" ref="Q16:Q17" si="5">IF(OR(R16="Preventivo",R16="Detectivo"),"Probabilidad",IF(R16="Correctivo","Impacto",""))</f>
        <v/>
      </c>
      <c r="R16" s="108"/>
      <c r="S16" s="108"/>
      <c r="T16" s="109" t="str">
        <f t="shared" si="0"/>
        <v/>
      </c>
      <c r="U16" s="108"/>
      <c r="V16" s="108"/>
      <c r="W16" s="108"/>
      <c r="X16" s="110" t="str">
        <f t="shared" ref="X16:X17" si="6">IFERROR(IF(AND(Q15="Probabilidad",Q16="Probabilidad"),(Z15-(+Z15*T16)),IF(AND(Q15="Impacto",Q16="Probabilidad"),(Z14-(+Z14*T16)),IF(Q16="Impacto",Z15,""))),"")</f>
        <v/>
      </c>
      <c r="Y16" s="111" t="str">
        <f t="shared" si="1"/>
        <v/>
      </c>
      <c r="Z16" s="112" t="str">
        <f t="shared" si="2"/>
        <v/>
      </c>
      <c r="AA16" s="111" t="str">
        <f t="shared" si="3"/>
        <v/>
      </c>
      <c r="AB16" s="112" t="str">
        <f t="shared" ref="AB16:AB17" si="7">IFERROR(IF(AND(Q15="Impacto",Q16="Impacto"),(AB15-(+AB15*T16)),IF(AND(Q15="Probabilidad",Q16="Impacto"),(AB14-(+AB14*T16)),IF(Q16="Probabilidad",AB15,""))),"")</f>
        <v/>
      </c>
      <c r="AC16" s="113" t="str">
        <f t="shared" si="4"/>
        <v/>
      </c>
      <c r="AD16" s="114"/>
      <c r="AE16" s="115"/>
      <c r="AF16" s="116"/>
      <c r="AG16" s="117"/>
      <c r="AH16" s="117"/>
      <c r="AI16" s="117"/>
      <c r="AJ16" s="115"/>
      <c r="AK16" s="116"/>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ht="43.5" customHeight="1">
      <c r="A17" s="330"/>
      <c r="B17" s="430"/>
      <c r="C17" s="430"/>
      <c r="D17" s="430"/>
      <c r="E17" s="439"/>
      <c r="F17" s="430"/>
      <c r="G17" s="433"/>
      <c r="H17" s="436"/>
      <c r="I17" s="445"/>
      <c r="J17" s="448"/>
      <c r="K17" s="445">
        <f>IF(NOT(ISERROR(MATCH(J17,_xlfn.ANCHORARRAY(E28),0))),I30&amp;"Por favor no seleccionar los criterios de impacto",J17)</f>
        <v>0</v>
      </c>
      <c r="L17" s="436"/>
      <c r="M17" s="445"/>
      <c r="N17" s="442"/>
      <c r="O17" s="106">
        <v>6</v>
      </c>
      <c r="P17" s="182"/>
      <c r="Q17" s="107" t="str">
        <f t="shared" si="5"/>
        <v/>
      </c>
      <c r="R17" s="108"/>
      <c r="S17" s="108"/>
      <c r="T17" s="109" t="str">
        <f t="shared" si="0"/>
        <v/>
      </c>
      <c r="U17" s="108"/>
      <c r="V17" s="108"/>
      <c r="W17" s="108"/>
      <c r="X17" s="110" t="str">
        <f t="shared" si="6"/>
        <v/>
      </c>
      <c r="Y17" s="111" t="str">
        <f t="shared" si="1"/>
        <v/>
      </c>
      <c r="Z17" s="112" t="str">
        <f t="shared" si="2"/>
        <v/>
      </c>
      <c r="AA17" s="111" t="str">
        <f t="shared" si="3"/>
        <v/>
      </c>
      <c r="AB17" s="112" t="str">
        <f t="shared" si="7"/>
        <v/>
      </c>
      <c r="AC17" s="113" t="str">
        <f t="shared" si="4"/>
        <v/>
      </c>
      <c r="AD17" s="114"/>
      <c r="AE17" s="115"/>
      <c r="AF17" s="116"/>
      <c r="AG17" s="117"/>
      <c r="AH17" s="117"/>
      <c r="AI17" s="117"/>
      <c r="AJ17" s="115"/>
      <c r="AK17" s="116"/>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ht="75.75" customHeight="1">
      <c r="A18" s="328">
        <v>2</v>
      </c>
      <c r="B18" s="402" t="s">
        <v>144</v>
      </c>
      <c r="C18" s="402" t="s">
        <v>159</v>
      </c>
      <c r="D18" s="402" t="s">
        <v>160</v>
      </c>
      <c r="E18" s="405" t="s">
        <v>161</v>
      </c>
      <c r="F18" s="402" t="s">
        <v>148</v>
      </c>
      <c r="G18" s="408">
        <v>365</v>
      </c>
      <c r="H18" s="381" t="str">
        <f>IF(G18&lt;=0,"",IF(G18&lt;=2,"Muy Baja",IF(G18&lt;=24,"Baja",IF(G18&lt;=500,"Media",IF(G18&lt;=5000,"Alta","Muy Alta")))))</f>
        <v>Media</v>
      </c>
      <c r="I18" s="372">
        <f>IF(H18="","",IF(H18="Muy Baja",0.2,IF(H18="Baja",0.4,IF(H18="Media",0.6,IF(H18="Alta",0.8,IF(H18="Muy Alta",1,))))))</f>
        <v>0.6</v>
      </c>
      <c r="J18" s="378" t="s">
        <v>162</v>
      </c>
      <c r="K18" s="372" t="str">
        <f>IF(NOT(ISERROR(MATCH(J18,'Tabla Impacto'!$B$221:$B$223,0))),'Tabla Impacto'!$F$223&amp;"Por favor no seleccionar los criterios de impacto(Afectación Económica o presupuestal y Pérdida Reputacional)",J18)</f>
        <v xml:space="preserve">     El riesgo afecta la imagen de de la entidad con efecto publicitario sostenido a nivel de sector administrativo, nivel departamental o municipal</v>
      </c>
      <c r="L18" s="381" t="str">
        <f>IF(OR(K18='Tabla Impacto'!$C$11,K18='Tabla Impacto'!$D$11),"Leve",IF(OR(K18='Tabla Impacto'!$C$12,K18='Tabla Impacto'!$D$12),"Menor",IF(OR(K18='Tabla Impacto'!$C$13,K18='Tabla Impacto'!$D$13),"Moderado",IF(OR(K18='Tabla Impacto'!$C$14,K18='Tabla Impacto'!$D$14),"Mayor",IF(OR(K18='Tabla Impacto'!$C$15,K18='Tabla Impacto'!$D$15),"Catastrófico","")))))</f>
        <v>Mayor</v>
      </c>
      <c r="M18" s="372">
        <f>IF(L18="","",IF(L18="Leve",0.2,IF(L18="Menor",0.4,IF(L18="Moderado",0.6,IF(L18="Mayor",0.8,IF(L18="Catastrófico",1,))))))</f>
        <v>0.8</v>
      </c>
      <c r="N18" s="375"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Alto</v>
      </c>
      <c r="O18" s="106">
        <v>1</v>
      </c>
      <c r="P18" s="182" t="s">
        <v>163</v>
      </c>
      <c r="Q18" s="164" t="str">
        <f>IF(OR(R18="Preventivo",R18="Detectivo"),"Probabilidad",IF(R18="Correctivo","Impacto",""))</f>
        <v>Probabilidad</v>
      </c>
      <c r="R18" s="172" t="s">
        <v>151</v>
      </c>
      <c r="S18" s="172" t="s">
        <v>152</v>
      </c>
      <c r="T18" s="173" t="str">
        <f>IF(AND(R18="Preventivo",S18="Automático"),"50%",IF(AND(R18="Preventivo",S18="Manual"),"40%",IF(AND(R18="Detectivo",S18="Automático"),"40%",IF(AND(R18="Detectivo",S18="Manual"),"30%",IF(AND(R18="Correctivo",S18="Automático"),"35%",IF(AND(R18="Correctivo",S18="Manual"),"25%",""))))))</f>
        <v>40%</v>
      </c>
      <c r="U18" s="172" t="s">
        <v>153</v>
      </c>
      <c r="V18" s="172" t="s">
        <v>154</v>
      </c>
      <c r="W18" s="172" t="s">
        <v>155</v>
      </c>
      <c r="X18" s="161">
        <f>IFERROR(IF(Q18="Probabilidad",(I18-(+I18*T18)),IF(Q18="Impacto",I18,"")),"")</f>
        <v>0.36</v>
      </c>
      <c r="Y18" s="174" t="str">
        <f>IFERROR(IF(X18="","",IF(X18&lt;=0.2,"Muy Baja",IF(X18&lt;=0.4,"Baja",IF(X18&lt;=0.6,"Media",IF(X18&lt;=0.8,"Alta","Muy Alta"))))),"")</f>
        <v>Baja</v>
      </c>
      <c r="Z18" s="175">
        <f>+X18</f>
        <v>0.36</v>
      </c>
      <c r="AA18" s="174" t="str">
        <f>IFERROR(IF(AB18="","",IF(AB18&lt;=0.2,"Leve",IF(AB18&lt;=0.4,"Menor",IF(AB18&lt;=0.6,"Moderado",IF(AB18&lt;=0.8,"Mayor","Catastrófico"))))),"")</f>
        <v>Mayor</v>
      </c>
      <c r="AB18" s="175">
        <f>IFERROR(IF(Q18="Impacto",(M18-(+M18*T18)),IF(Q18="Probabilidad",M18,"")),"")</f>
        <v>0.8</v>
      </c>
      <c r="AC18" s="176"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Alto</v>
      </c>
      <c r="AD18" s="177" t="s">
        <v>156</v>
      </c>
      <c r="AE18" s="179" t="s">
        <v>164</v>
      </c>
      <c r="AF18" s="179" t="s">
        <v>158</v>
      </c>
      <c r="AG18" s="180">
        <v>45001</v>
      </c>
      <c r="AH18" s="180">
        <v>45275</v>
      </c>
      <c r="AI18" s="117"/>
      <c r="AJ18" s="115"/>
      <c r="AK18" s="116"/>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ht="18" customHeight="1">
      <c r="A19" s="329"/>
      <c r="B19" s="403"/>
      <c r="C19" s="403"/>
      <c r="D19" s="403"/>
      <c r="E19" s="406"/>
      <c r="F19" s="403"/>
      <c r="G19" s="409"/>
      <c r="H19" s="382"/>
      <c r="I19" s="373"/>
      <c r="J19" s="379"/>
      <c r="K19" s="373">
        <f>IF(NOT(ISERROR(MATCH(J19,_xlfn.ANCHORARRAY(E30),0))),I32&amp;"Por favor no seleccionar los criterios de impacto",J19)</f>
        <v>0</v>
      </c>
      <c r="L19" s="382"/>
      <c r="M19" s="373"/>
      <c r="N19" s="376"/>
      <c r="O19" s="106">
        <v>2</v>
      </c>
      <c r="P19" s="182"/>
      <c r="Q19" s="164" t="str">
        <f>IF(OR(R19="Preventivo",R19="Detectivo"),"Probabilidad",IF(R19="Correctivo","Impacto",""))</f>
        <v/>
      </c>
      <c r="R19" s="172"/>
      <c r="S19" s="172"/>
      <c r="T19" s="173" t="str">
        <f t="shared" ref="T19:T23" si="8">IF(AND(R19="Preventivo",S19="Automático"),"50%",IF(AND(R19="Preventivo",S19="Manual"),"40%",IF(AND(R19="Detectivo",S19="Automático"),"40%",IF(AND(R19="Detectivo",S19="Manual"),"30%",IF(AND(R19="Correctivo",S19="Automático"),"35%",IF(AND(R19="Correctivo",S19="Manual"),"25%",""))))))</f>
        <v/>
      </c>
      <c r="U19" s="172"/>
      <c r="V19" s="172"/>
      <c r="W19" s="172"/>
      <c r="X19" s="161" t="str">
        <f>IFERROR(IF(AND(Q18="Probabilidad",Q19="Probabilidad"),(Z18-(+Z18*T19)),IF(Q19="Probabilidad",(I18-(+I18*T19)),IF(Q19="Impacto",Z18,""))),"")</f>
        <v/>
      </c>
      <c r="Y19" s="174" t="str">
        <f t="shared" si="1"/>
        <v/>
      </c>
      <c r="Z19" s="175" t="str">
        <f t="shared" ref="Z19:Z23" si="9">+X19</f>
        <v/>
      </c>
      <c r="AA19" s="174" t="str">
        <f t="shared" si="3"/>
        <v/>
      </c>
      <c r="AB19" s="175" t="str">
        <f>IFERROR(IF(AND(Q18="Impacto",Q19="Impacto"),(AB18-(+AB18*T19)),IF(Q19="Impacto",(M18-(+M18*T19)),IF(Q19="Probabilidad",AB18,""))),"")</f>
        <v/>
      </c>
      <c r="AC19" s="176" t="str">
        <f t="shared" ref="AC19:AC20" si="10">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77"/>
      <c r="AE19" s="179"/>
      <c r="AF19" s="179"/>
      <c r="AG19" s="180"/>
      <c r="AH19" s="180"/>
      <c r="AI19" s="117"/>
      <c r="AJ19" s="115"/>
      <c r="AK19" s="116"/>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ht="18" customHeight="1">
      <c r="A20" s="329"/>
      <c r="B20" s="403"/>
      <c r="C20" s="403"/>
      <c r="D20" s="403"/>
      <c r="E20" s="406"/>
      <c r="F20" s="403"/>
      <c r="G20" s="409"/>
      <c r="H20" s="382"/>
      <c r="I20" s="373"/>
      <c r="J20" s="379"/>
      <c r="K20" s="373">
        <f>IF(NOT(ISERROR(MATCH(J20,_xlfn.ANCHORARRAY(E31),0))),I33&amp;"Por favor no seleccionar los criterios de impacto",J20)</f>
        <v>0</v>
      </c>
      <c r="L20" s="382"/>
      <c r="M20" s="373"/>
      <c r="N20" s="376"/>
      <c r="O20" s="106">
        <v>3</v>
      </c>
      <c r="P20" s="184"/>
      <c r="Q20" s="164" t="str">
        <f>IF(OR(R20="Preventivo",R20="Detectivo"),"Probabilidad",IF(R20="Correctivo","Impacto",""))</f>
        <v/>
      </c>
      <c r="R20" s="172"/>
      <c r="S20" s="172"/>
      <c r="T20" s="173" t="str">
        <f t="shared" si="8"/>
        <v/>
      </c>
      <c r="U20" s="172"/>
      <c r="V20" s="172"/>
      <c r="W20" s="172"/>
      <c r="X20" s="161" t="str">
        <f>IFERROR(IF(AND(Q19="Probabilidad",Q20="Probabilidad"),(Z19-(+Z19*T20)),IF(AND(Q19="Impacto",Q20="Probabilidad"),(Z18-(+Z18*T20)),IF(Q20="Impacto",Z19,""))),"")</f>
        <v/>
      </c>
      <c r="Y20" s="174" t="str">
        <f t="shared" si="1"/>
        <v/>
      </c>
      <c r="Z20" s="175" t="str">
        <f t="shared" si="9"/>
        <v/>
      </c>
      <c r="AA20" s="174" t="str">
        <f t="shared" si="3"/>
        <v/>
      </c>
      <c r="AB20" s="175" t="str">
        <f>IFERROR(IF(AND(Q19="Impacto",Q20="Impacto"),(AB19-(+AB19*T20)),IF(AND(Q19="Probabilidad",Q20="Impacto"),(AB18-(+AB18*T20)),IF(Q20="Probabilidad",AB19,""))),"")</f>
        <v/>
      </c>
      <c r="AC20" s="176" t="str">
        <f t="shared" si="10"/>
        <v/>
      </c>
      <c r="AD20" s="177"/>
      <c r="AE20" s="179"/>
      <c r="AF20" s="181"/>
      <c r="AG20" s="180"/>
      <c r="AH20" s="180"/>
      <c r="AI20" s="117"/>
      <c r="AJ20" s="115"/>
      <c r="AK20" s="116"/>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18" customHeight="1">
      <c r="A21" s="329"/>
      <c r="B21" s="403"/>
      <c r="C21" s="403"/>
      <c r="D21" s="403"/>
      <c r="E21" s="406"/>
      <c r="F21" s="403"/>
      <c r="G21" s="409"/>
      <c r="H21" s="382"/>
      <c r="I21" s="373"/>
      <c r="J21" s="379"/>
      <c r="K21" s="373">
        <f>IF(NOT(ISERROR(MATCH(J21,_xlfn.ANCHORARRAY(E32),0))),I34&amp;"Por favor no seleccionar los criterios de impacto",J21)</f>
        <v>0</v>
      </c>
      <c r="L21" s="382"/>
      <c r="M21" s="373"/>
      <c r="N21" s="376"/>
      <c r="O21" s="106">
        <v>4</v>
      </c>
      <c r="P21" s="182"/>
      <c r="Q21" s="107" t="str">
        <f t="shared" ref="Q21:Q23" si="11">IF(OR(R21="Preventivo",R21="Detectivo"),"Probabilidad",IF(R21="Correctivo","Impacto",""))</f>
        <v/>
      </c>
      <c r="R21" s="108"/>
      <c r="S21" s="108"/>
      <c r="T21" s="109" t="str">
        <f t="shared" si="8"/>
        <v/>
      </c>
      <c r="U21" s="108"/>
      <c r="V21" s="108"/>
      <c r="W21" s="108"/>
      <c r="X21" s="110" t="str">
        <f t="shared" ref="X21:X23" si="12">IFERROR(IF(AND(Q20="Probabilidad",Q21="Probabilidad"),(Z20-(+Z20*T21)),IF(AND(Q20="Impacto",Q21="Probabilidad"),(Z19-(+Z19*T21)),IF(Q21="Impacto",Z20,""))),"")</f>
        <v/>
      </c>
      <c r="Y21" s="111" t="str">
        <f t="shared" si="1"/>
        <v/>
      </c>
      <c r="Z21" s="112" t="str">
        <f t="shared" si="9"/>
        <v/>
      </c>
      <c r="AA21" s="111" t="str">
        <f t="shared" si="3"/>
        <v/>
      </c>
      <c r="AB21" s="112" t="str">
        <f t="shared" ref="AB21:AB23" si="13">IFERROR(IF(AND(Q20="Impacto",Q21="Impacto"),(AB20-(+AB20*T21)),IF(AND(Q20="Probabilidad",Q21="Impacto"),(AB19-(+AB19*T21)),IF(Q21="Probabilidad",AB20,""))),"")</f>
        <v/>
      </c>
      <c r="AC21" s="113"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114"/>
      <c r="AE21" s="115"/>
      <c r="AF21" s="116"/>
      <c r="AG21" s="117"/>
      <c r="AH21" s="117"/>
      <c r="AI21" s="117"/>
      <c r="AJ21" s="115"/>
      <c r="AK21" s="116"/>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2" spans="1:69" ht="18" customHeight="1">
      <c r="A22" s="329"/>
      <c r="B22" s="403"/>
      <c r="C22" s="403"/>
      <c r="D22" s="403"/>
      <c r="E22" s="406"/>
      <c r="F22" s="403"/>
      <c r="G22" s="409"/>
      <c r="H22" s="382"/>
      <c r="I22" s="373"/>
      <c r="J22" s="379"/>
      <c r="K22" s="373">
        <f>IF(NOT(ISERROR(MATCH(J22,_xlfn.ANCHORARRAY(E33),0))),I35&amp;"Por favor no seleccionar los criterios de impacto",J22)</f>
        <v>0</v>
      </c>
      <c r="L22" s="382"/>
      <c r="M22" s="373"/>
      <c r="N22" s="376"/>
      <c r="O22" s="106">
        <v>5</v>
      </c>
      <c r="P22" s="182"/>
      <c r="Q22" s="107" t="str">
        <f t="shared" si="11"/>
        <v/>
      </c>
      <c r="R22" s="108"/>
      <c r="S22" s="108"/>
      <c r="T22" s="109" t="str">
        <f t="shared" si="8"/>
        <v/>
      </c>
      <c r="U22" s="108"/>
      <c r="V22" s="108"/>
      <c r="W22" s="108"/>
      <c r="X22" s="110" t="str">
        <f t="shared" si="12"/>
        <v/>
      </c>
      <c r="Y22" s="111" t="str">
        <f t="shared" si="1"/>
        <v/>
      </c>
      <c r="Z22" s="112" t="str">
        <f t="shared" si="9"/>
        <v/>
      </c>
      <c r="AA22" s="111" t="str">
        <f t="shared" si="3"/>
        <v/>
      </c>
      <c r="AB22" s="112" t="str">
        <f t="shared" si="13"/>
        <v/>
      </c>
      <c r="AC22" s="113" t="str">
        <f t="shared" ref="AC22:AC23" si="14">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14"/>
      <c r="AE22" s="115"/>
      <c r="AF22" s="116"/>
      <c r="AG22" s="117"/>
      <c r="AH22" s="117"/>
      <c r="AI22" s="117"/>
      <c r="AJ22" s="115"/>
      <c r="AK22" s="116"/>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69" ht="18" customHeight="1">
      <c r="A23" s="330"/>
      <c r="B23" s="404"/>
      <c r="C23" s="404"/>
      <c r="D23" s="404"/>
      <c r="E23" s="407"/>
      <c r="F23" s="404"/>
      <c r="G23" s="410"/>
      <c r="H23" s="383"/>
      <c r="I23" s="374"/>
      <c r="J23" s="380"/>
      <c r="K23" s="374">
        <f>IF(NOT(ISERROR(MATCH(J23,_xlfn.ANCHORARRAY(E34),0))),I36&amp;"Por favor no seleccionar los criterios de impacto",J23)</f>
        <v>0</v>
      </c>
      <c r="L23" s="383"/>
      <c r="M23" s="374"/>
      <c r="N23" s="377"/>
      <c r="O23" s="106">
        <v>6</v>
      </c>
      <c r="P23" s="182"/>
      <c r="Q23" s="107" t="str">
        <f t="shared" si="11"/>
        <v/>
      </c>
      <c r="R23" s="108"/>
      <c r="S23" s="108"/>
      <c r="T23" s="109" t="str">
        <f t="shared" si="8"/>
        <v/>
      </c>
      <c r="U23" s="108"/>
      <c r="V23" s="108"/>
      <c r="W23" s="108"/>
      <c r="X23" s="110" t="str">
        <f t="shared" si="12"/>
        <v/>
      </c>
      <c r="Y23" s="111" t="str">
        <f t="shared" si="1"/>
        <v/>
      </c>
      <c r="Z23" s="112" t="str">
        <f t="shared" si="9"/>
        <v/>
      </c>
      <c r="AA23" s="111" t="str">
        <f t="shared" si="3"/>
        <v/>
      </c>
      <c r="AB23" s="112" t="str">
        <f t="shared" si="13"/>
        <v/>
      </c>
      <c r="AC23" s="113" t="str">
        <f t="shared" si="14"/>
        <v/>
      </c>
      <c r="AD23" s="114"/>
      <c r="AE23" s="115"/>
      <c r="AF23" s="116"/>
      <c r="AG23" s="117"/>
      <c r="AH23" s="117"/>
      <c r="AI23" s="117"/>
      <c r="AJ23" s="115"/>
      <c r="AK23" s="116"/>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row>
    <row r="24" spans="1:69" ht="81" customHeight="1">
      <c r="A24" s="328">
        <v>3</v>
      </c>
      <c r="B24" s="402" t="s">
        <v>144</v>
      </c>
      <c r="C24" s="402" t="s">
        <v>165</v>
      </c>
      <c r="D24" s="402" t="s">
        <v>166</v>
      </c>
      <c r="E24" s="405" t="s">
        <v>167</v>
      </c>
      <c r="F24" s="402" t="s">
        <v>168</v>
      </c>
      <c r="G24" s="408">
        <v>365</v>
      </c>
      <c r="H24" s="381" t="str">
        <f>IF(G24&lt;=0,"",IF(G24&lt;=2,"Muy Baja",IF(G24&lt;=24,"Baja",IF(G24&lt;=500,"Media",IF(G24&lt;=5000,"Alta","Muy Alta")))))</f>
        <v>Media</v>
      </c>
      <c r="I24" s="372">
        <f>IF(H24="","",IF(H24="Muy Baja",0.2,IF(H24="Baja",0.4,IF(H24="Media",0.6,IF(H24="Alta",0.8,IF(H24="Muy Alta",1,))))))</f>
        <v>0.6</v>
      </c>
      <c r="J24" s="378" t="s">
        <v>162</v>
      </c>
      <c r="K24" s="372" t="str">
        <f>IF(NOT(ISERROR(MATCH(J24,'Tabla Impacto'!$B$221:$B$223,0))),'Tabla Impacto'!$F$223&amp;"Por favor no seleccionar los criterios de impacto(Afectación Económica o presupuestal y Pérdida Reputacional)",J24)</f>
        <v xml:space="preserve">     El riesgo afecta la imagen de de la entidad con efecto publicitario sostenido a nivel de sector administrativo, nivel departamental o municipal</v>
      </c>
      <c r="L24" s="381" t="str">
        <f>IF(OR(K24='Tabla Impacto'!$C$11,K24='Tabla Impacto'!$D$11),"Leve",IF(OR(K24='Tabla Impacto'!$C$12,K24='Tabla Impacto'!$D$12),"Menor",IF(OR(K24='Tabla Impacto'!$C$13,K24='Tabla Impacto'!$D$13),"Moderado",IF(OR(K24='Tabla Impacto'!$C$14,K24='Tabla Impacto'!$D$14),"Mayor",IF(OR(K24='Tabla Impacto'!$C$15,K24='Tabla Impacto'!$D$15),"Catastrófico","")))))</f>
        <v>Mayor</v>
      </c>
      <c r="M24" s="372">
        <f>IF(L24="","",IF(L24="Leve",0.2,IF(L24="Menor",0.4,IF(L24="Moderado",0.6,IF(L24="Mayor",0.8,IF(L24="Catastrófico",1,))))))</f>
        <v>0.8</v>
      </c>
      <c r="N24" s="375"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Alto</v>
      </c>
      <c r="O24" s="106">
        <v>1</v>
      </c>
      <c r="P24" s="182" t="s">
        <v>169</v>
      </c>
      <c r="Q24" s="164" t="str">
        <f>IF(OR(R24="Preventivo",R24="Detectivo"),"Probabilidad",IF(R24="Correctivo","Impacto",""))</f>
        <v>Probabilidad</v>
      </c>
      <c r="R24" s="172" t="s">
        <v>170</v>
      </c>
      <c r="S24" s="172" t="s">
        <v>152</v>
      </c>
      <c r="T24" s="173" t="str">
        <f>IF(AND(R24="Preventivo",S24="Automático"),"50%",IF(AND(R24="Preventivo",S24="Manual"),"40%",IF(AND(R24="Detectivo",S24="Automático"),"40%",IF(AND(R24="Detectivo",S24="Manual"),"30%",IF(AND(R24="Correctivo",S24="Automático"),"35%",IF(AND(R24="Correctivo",S24="Manual"),"25%",""))))))</f>
        <v>30%</v>
      </c>
      <c r="U24" s="172" t="s">
        <v>153</v>
      </c>
      <c r="V24" s="172" t="s">
        <v>154</v>
      </c>
      <c r="W24" s="172" t="s">
        <v>155</v>
      </c>
      <c r="X24" s="161">
        <f>IFERROR(IF(Q24="Probabilidad",(I24-(+I24*T24)),IF(Q24="Impacto",I24,"")),"")</f>
        <v>0.42</v>
      </c>
      <c r="Y24" s="174" t="str">
        <f>IFERROR(IF(X24="","",IF(X24&lt;=0.2,"Muy Baja",IF(X24&lt;=0.4,"Baja",IF(X24&lt;=0.6,"Media",IF(X24&lt;=0.8,"Alta","Muy Alta"))))),"")</f>
        <v>Media</v>
      </c>
      <c r="Z24" s="175">
        <f>+X24</f>
        <v>0.42</v>
      </c>
      <c r="AA24" s="174" t="str">
        <f>IFERROR(IF(AB24="","",IF(AB24&lt;=0.2,"Leve",IF(AB24&lt;=0.4,"Menor",IF(AB24&lt;=0.6,"Moderado",IF(AB24&lt;=0.8,"Mayor","Catastrófico"))))),"")</f>
        <v>Mayor</v>
      </c>
      <c r="AB24" s="175">
        <f>IFERROR(IF(Q24="Impacto",(M24-(+M24*T24)),IF(Q24="Probabilidad",M24,"")),"")</f>
        <v>0.8</v>
      </c>
      <c r="AC24" s="176"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Alto</v>
      </c>
      <c r="AD24" s="177" t="s">
        <v>156</v>
      </c>
      <c r="AE24" s="179" t="s">
        <v>171</v>
      </c>
      <c r="AF24" s="179" t="s">
        <v>158</v>
      </c>
      <c r="AG24" s="180">
        <v>45001</v>
      </c>
      <c r="AH24" s="171">
        <v>45275</v>
      </c>
      <c r="AI24" s="117"/>
      <c r="AJ24" s="115"/>
      <c r="AK24" s="116"/>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row>
    <row r="25" spans="1:69" ht="78.75" customHeight="1">
      <c r="A25" s="329"/>
      <c r="B25" s="403"/>
      <c r="C25" s="403"/>
      <c r="D25" s="403"/>
      <c r="E25" s="406"/>
      <c r="F25" s="403"/>
      <c r="G25" s="409"/>
      <c r="H25" s="382"/>
      <c r="I25" s="373"/>
      <c r="J25" s="379"/>
      <c r="K25" s="373">
        <f>IF(NOT(ISERROR(MATCH(J25,_xlfn.ANCHORARRAY(E36),0))),I38&amp;"Por favor no seleccionar los criterios de impacto",J25)</f>
        <v>0</v>
      </c>
      <c r="L25" s="382"/>
      <c r="M25" s="373"/>
      <c r="N25" s="376"/>
      <c r="O25" s="106">
        <v>2</v>
      </c>
      <c r="P25" s="182" t="s">
        <v>172</v>
      </c>
      <c r="Q25" s="164" t="str">
        <f>IF(OR(R25="Preventivo",R25="Detectivo"),"Probabilidad",IF(R25="Correctivo","Impacto",""))</f>
        <v>Probabilidad</v>
      </c>
      <c r="R25" s="172" t="s">
        <v>170</v>
      </c>
      <c r="S25" s="172" t="s">
        <v>152</v>
      </c>
      <c r="T25" s="173" t="str">
        <f t="shared" ref="T25:T29" si="15">IF(AND(R25="Preventivo",S25="Automático"),"50%",IF(AND(R25="Preventivo",S25="Manual"),"40%",IF(AND(R25="Detectivo",S25="Automático"),"40%",IF(AND(R25="Detectivo",S25="Manual"),"30%",IF(AND(R25="Correctivo",S25="Automático"),"35%",IF(AND(R25="Correctivo",S25="Manual"),"25%",""))))))</f>
        <v>30%</v>
      </c>
      <c r="U25" s="172" t="s">
        <v>153</v>
      </c>
      <c r="V25" s="172" t="s">
        <v>154</v>
      </c>
      <c r="W25" s="172" t="s">
        <v>155</v>
      </c>
      <c r="X25" s="161">
        <f>IFERROR(IF(AND(Q24="Probabilidad",Q25="Probabilidad"),(Z24-(+Z24*T25)),IF(Q25="Probabilidad",(I24-(+I24*T25)),IF(Q25="Impacto",Z24,""))),"")</f>
        <v>0.29399999999999998</v>
      </c>
      <c r="Y25" s="174" t="str">
        <f t="shared" si="1"/>
        <v>Baja</v>
      </c>
      <c r="Z25" s="175">
        <f t="shared" ref="Z25:Z29" si="16">+X25</f>
        <v>0.29399999999999998</v>
      </c>
      <c r="AA25" s="174" t="str">
        <f t="shared" si="3"/>
        <v>Mayor</v>
      </c>
      <c r="AB25" s="175">
        <f>IFERROR(IF(AND(Q24="Impacto",Q25="Impacto"),(AB24-(+AB24*T25)),IF(Q25="Impacto",(M24-(+M24*T25)),IF(Q25="Probabilidad",AB24,""))),"")</f>
        <v>0.8</v>
      </c>
      <c r="AC25" s="176" t="str">
        <f t="shared" ref="AC25:AC26" si="17">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Alto</v>
      </c>
      <c r="AD25" s="177" t="s">
        <v>156</v>
      </c>
      <c r="AE25" s="179" t="s">
        <v>173</v>
      </c>
      <c r="AF25" s="179" t="s">
        <v>158</v>
      </c>
      <c r="AG25" s="180">
        <v>45001</v>
      </c>
      <c r="AH25" s="171">
        <v>45275</v>
      </c>
      <c r="AI25" s="117"/>
      <c r="AJ25" s="115"/>
      <c r="AK25" s="116"/>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row>
    <row r="26" spans="1:69" ht="18" customHeight="1">
      <c r="A26" s="329"/>
      <c r="B26" s="403"/>
      <c r="C26" s="403"/>
      <c r="D26" s="403"/>
      <c r="E26" s="406"/>
      <c r="F26" s="403"/>
      <c r="G26" s="409"/>
      <c r="H26" s="382"/>
      <c r="I26" s="373"/>
      <c r="J26" s="379"/>
      <c r="K26" s="373">
        <f>IF(NOT(ISERROR(MATCH(J26,_xlfn.ANCHORARRAY(E37),0))),I39&amp;"Por favor no seleccionar los criterios de impacto",J26)</f>
        <v>0</v>
      </c>
      <c r="L26" s="382"/>
      <c r="M26" s="373"/>
      <c r="N26" s="376"/>
      <c r="O26" s="106">
        <v>3</v>
      </c>
      <c r="P26" s="183"/>
      <c r="Q26" s="107" t="str">
        <f>IF(OR(R26="Preventivo",R26="Detectivo"),"Probabilidad",IF(R26="Correctivo","Impacto",""))</f>
        <v/>
      </c>
      <c r="R26" s="108"/>
      <c r="S26" s="108"/>
      <c r="T26" s="109" t="str">
        <f t="shared" si="15"/>
        <v/>
      </c>
      <c r="U26" s="108"/>
      <c r="V26" s="108"/>
      <c r="W26" s="108"/>
      <c r="X26" s="110" t="str">
        <f>IFERROR(IF(AND(Q25="Probabilidad",Q26="Probabilidad"),(Z25-(+Z25*T26)),IF(AND(Q25="Impacto",Q26="Probabilidad"),(Z24-(+Z24*T26)),IF(Q26="Impacto",Z25,""))),"")</f>
        <v/>
      </c>
      <c r="Y26" s="111" t="str">
        <f t="shared" si="1"/>
        <v/>
      </c>
      <c r="Z26" s="112" t="str">
        <f t="shared" si="16"/>
        <v/>
      </c>
      <c r="AA26" s="111" t="str">
        <f t="shared" si="3"/>
        <v/>
      </c>
      <c r="AB26" s="112" t="str">
        <f>IFERROR(IF(AND(Q25="Impacto",Q26="Impacto"),(AB25-(+AB25*T26)),IF(AND(Q25="Probabilidad",Q26="Impacto"),(AB24-(+AB24*T26)),IF(Q26="Probabilidad",AB25,""))),"")</f>
        <v/>
      </c>
      <c r="AC26" s="113" t="str">
        <f t="shared" si="17"/>
        <v/>
      </c>
      <c r="AD26" s="114"/>
      <c r="AE26" s="115"/>
      <c r="AF26" s="116"/>
      <c r="AG26" s="117"/>
      <c r="AH26" s="117"/>
      <c r="AI26" s="117"/>
      <c r="AJ26" s="115"/>
      <c r="AK26" s="116"/>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row>
    <row r="27" spans="1:69" ht="18" customHeight="1">
      <c r="A27" s="329"/>
      <c r="B27" s="403"/>
      <c r="C27" s="403"/>
      <c r="D27" s="403"/>
      <c r="E27" s="406"/>
      <c r="F27" s="403"/>
      <c r="G27" s="409"/>
      <c r="H27" s="382"/>
      <c r="I27" s="373"/>
      <c r="J27" s="379"/>
      <c r="K27" s="373">
        <f>IF(NOT(ISERROR(MATCH(J27,_xlfn.ANCHORARRAY(E38),0))),I40&amp;"Por favor no seleccionar los criterios de impacto",J27)</f>
        <v>0</v>
      </c>
      <c r="L27" s="382"/>
      <c r="M27" s="373"/>
      <c r="N27" s="376"/>
      <c r="O27" s="106">
        <v>4</v>
      </c>
      <c r="P27" s="182"/>
      <c r="Q27" s="107" t="str">
        <f t="shared" ref="Q27:Q29" si="18">IF(OR(R27="Preventivo",R27="Detectivo"),"Probabilidad",IF(R27="Correctivo","Impacto",""))</f>
        <v/>
      </c>
      <c r="R27" s="108"/>
      <c r="S27" s="108"/>
      <c r="T27" s="109" t="str">
        <f t="shared" si="15"/>
        <v/>
      </c>
      <c r="U27" s="108"/>
      <c r="V27" s="108"/>
      <c r="W27" s="108"/>
      <c r="X27" s="110" t="str">
        <f t="shared" ref="X27:X29" si="19">IFERROR(IF(AND(Q26="Probabilidad",Q27="Probabilidad"),(Z26-(+Z26*T27)),IF(AND(Q26="Impacto",Q27="Probabilidad"),(Z25-(+Z25*T27)),IF(Q27="Impacto",Z26,""))),"")</f>
        <v/>
      </c>
      <c r="Y27" s="111" t="str">
        <f t="shared" si="1"/>
        <v/>
      </c>
      <c r="Z27" s="112" t="str">
        <f t="shared" si="16"/>
        <v/>
      </c>
      <c r="AA27" s="111" t="str">
        <f t="shared" si="3"/>
        <v/>
      </c>
      <c r="AB27" s="112" t="str">
        <f t="shared" ref="AB27:AB29" si="20">IFERROR(IF(AND(Q26="Impacto",Q27="Impacto"),(AB26-(+AB26*T27)),IF(AND(Q26="Probabilidad",Q27="Impacto"),(AB25-(+AB25*T27)),IF(Q27="Probabilidad",AB26,""))),"")</f>
        <v/>
      </c>
      <c r="AC27" s="113"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114"/>
      <c r="AE27" s="115"/>
      <c r="AF27" s="116"/>
      <c r="AG27" s="117"/>
      <c r="AH27" s="117"/>
      <c r="AI27" s="117"/>
      <c r="AJ27" s="115"/>
      <c r="AK27" s="116"/>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row>
    <row r="28" spans="1:69" ht="18" customHeight="1">
      <c r="A28" s="329"/>
      <c r="B28" s="403"/>
      <c r="C28" s="403"/>
      <c r="D28" s="403"/>
      <c r="E28" s="406"/>
      <c r="F28" s="403"/>
      <c r="G28" s="409"/>
      <c r="H28" s="382"/>
      <c r="I28" s="373"/>
      <c r="J28" s="379"/>
      <c r="K28" s="373">
        <f>IF(NOT(ISERROR(MATCH(J28,_xlfn.ANCHORARRAY(E39),0))),I41&amp;"Por favor no seleccionar los criterios de impacto",J28)</f>
        <v>0</v>
      </c>
      <c r="L28" s="382"/>
      <c r="M28" s="373"/>
      <c r="N28" s="376"/>
      <c r="O28" s="106">
        <v>5</v>
      </c>
      <c r="P28" s="182"/>
      <c r="Q28" s="107" t="str">
        <f t="shared" si="18"/>
        <v/>
      </c>
      <c r="R28" s="108"/>
      <c r="S28" s="108"/>
      <c r="T28" s="109" t="str">
        <f t="shared" si="15"/>
        <v/>
      </c>
      <c r="U28" s="108"/>
      <c r="V28" s="108"/>
      <c r="W28" s="108"/>
      <c r="X28" s="110" t="str">
        <f t="shared" si="19"/>
        <v/>
      </c>
      <c r="Y28" s="111" t="str">
        <f t="shared" si="1"/>
        <v/>
      </c>
      <c r="Z28" s="112" t="str">
        <f t="shared" si="16"/>
        <v/>
      </c>
      <c r="AA28" s="111" t="str">
        <f t="shared" si="3"/>
        <v/>
      </c>
      <c r="AB28" s="112" t="str">
        <f t="shared" si="20"/>
        <v/>
      </c>
      <c r="AC28" s="113" t="str">
        <f t="shared" ref="AC28:AC29" si="2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14"/>
      <c r="AE28" s="115"/>
      <c r="AF28" s="116"/>
      <c r="AG28" s="117"/>
      <c r="AH28" s="117"/>
      <c r="AI28" s="117"/>
      <c r="AJ28" s="115"/>
      <c r="AK28" s="116"/>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row>
    <row r="29" spans="1:69" ht="18" customHeight="1">
      <c r="A29" s="330"/>
      <c r="B29" s="404"/>
      <c r="C29" s="404"/>
      <c r="D29" s="404"/>
      <c r="E29" s="407"/>
      <c r="F29" s="404"/>
      <c r="G29" s="410"/>
      <c r="H29" s="383"/>
      <c r="I29" s="374"/>
      <c r="J29" s="380"/>
      <c r="K29" s="374">
        <f>IF(NOT(ISERROR(MATCH(J29,_xlfn.ANCHORARRAY(E40),0))),I42&amp;"Por favor no seleccionar los criterios de impacto",J29)</f>
        <v>0</v>
      </c>
      <c r="L29" s="383"/>
      <c r="M29" s="374"/>
      <c r="N29" s="377"/>
      <c r="O29" s="106">
        <v>6</v>
      </c>
      <c r="P29" s="182"/>
      <c r="Q29" s="107" t="str">
        <f t="shared" si="18"/>
        <v/>
      </c>
      <c r="R29" s="108"/>
      <c r="S29" s="108"/>
      <c r="T29" s="109" t="str">
        <f t="shared" si="15"/>
        <v/>
      </c>
      <c r="U29" s="108"/>
      <c r="V29" s="108"/>
      <c r="W29" s="108"/>
      <c r="X29" s="110" t="str">
        <f t="shared" si="19"/>
        <v/>
      </c>
      <c r="Y29" s="111" t="str">
        <f t="shared" si="1"/>
        <v/>
      </c>
      <c r="Z29" s="112" t="str">
        <f t="shared" si="16"/>
        <v/>
      </c>
      <c r="AA29" s="111" t="str">
        <f t="shared" si="3"/>
        <v/>
      </c>
      <c r="AB29" s="112" t="str">
        <f t="shared" si="20"/>
        <v/>
      </c>
      <c r="AC29" s="113" t="str">
        <f t="shared" si="21"/>
        <v/>
      </c>
      <c r="AD29" s="114"/>
      <c r="AE29" s="115"/>
      <c r="AF29" s="116"/>
      <c r="AG29" s="117"/>
      <c r="AH29" s="117"/>
      <c r="AI29" s="117"/>
      <c r="AJ29" s="115"/>
      <c r="AK29" s="116"/>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row>
    <row r="30" spans="1:69" ht="153.75" customHeight="1">
      <c r="A30" s="328">
        <v>4</v>
      </c>
      <c r="B30" s="402" t="s">
        <v>174</v>
      </c>
      <c r="C30" s="402" t="s">
        <v>175</v>
      </c>
      <c r="D30" s="402" t="s">
        <v>176</v>
      </c>
      <c r="E30" s="405" t="s">
        <v>177</v>
      </c>
      <c r="F30" s="402" t="s">
        <v>148</v>
      </c>
      <c r="G30" s="408">
        <v>280</v>
      </c>
      <c r="H30" s="381" t="str">
        <f>IF(G30&lt;=0,"",IF(G30&lt;=2,"Muy Baja",IF(G30&lt;=24,"Baja",IF(G30&lt;=500,"Media",IF(G30&lt;=5000,"Alta","Muy Alta")))))</f>
        <v>Media</v>
      </c>
      <c r="I30" s="372">
        <f>IF(H30="","",IF(H30="Muy Baja",0.2,IF(H30="Baja",0.4,IF(H30="Media",0.6,IF(H30="Alta",0.8,IF(H30="Muy Alta",1,))))))</f>
        <v>0.6</v>
      </c>
      <c r="J30" s="378" t="s">
        <v>178</v>
      </c>
      <c r="K30" s="372" t="str">
        <f>IF(NOT(ISERROR(MATCH(J30,'Tabla Impacto'!$B$221:$B$223,0))),'Tabla Impacto'!$F$223&amp;"Por favor no seleccionar los criterios de impacto(Afectación Económica o presupuestal y Pérdida Reputacional)",J30)</f>
        <v xml:space="preserve">     El riesgo afecta la imagen de la entidad con algunos usuarios de relevancia frente al logro de los objetivos</v>
      </c>
      <c r="L30" s="381" t="str">
        <f>IF(OR(K30='Tabla Impacto'!$C$11,K30='Tabla Impacto'!$D$11),"Leve",IF(OR(K30='Tabla Impacto'!$C$12,K30='Tabla Impacto'!$D$12),"Menor",IF(OR(K30='Tabla Impacto'!$C$13,K30='Tabla Impacto'!$D$13),"Moderado",IF(OR(K30='Tabla Impacto'!$C$14,K30='Tabla Impacto'!$D$14),"Mayor",IF(OR(K30='Tabla Impacto'!$C$15,K30='Tabla Impacto'!$D$15),"Catastrófico","")))))</f>
        <v>Moderado</v>
      </c>
      <c r="M30" s="372">
        <f>IF(L30="","",IF(L30="Leve",0.2,IF(L30="Menor",0.4,IF(L30="Moderado",0.6,IF(L30="Mayor",0.8,IF(L30="Catastrófico",1,))))))</f>
        <v>0.6</v>
      </c>
      <c r="N30" s="375"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Moderado</v>
      </c>
      <c r="O30" s="6">
        <v>1</v>
      </c>
      <c r="P30" s="182" t="s">
        <v>179</v>
      </c>
      <c r="Q30" s="164" t="str">
        <f>IF(OR(R30="Preventivo",R30="Detectivo"),"Probabilidad",IF(R30="Correctivo","Impacto",""))</f>
        <v>Probabilidad</v>
      </c>
      <c r="R30" s="172" t="s">
        <v>151</v>
      </c>
      <c r="S30" s="172" t="s">
        <v>152</v>
      </c>
      <c r="T30" s="173" t="str">
        <f t="shared" ref="T30:T41" si="22">IF(AND(R30="Preventivo",S30="Automático"),"50%",IF(AND(R30="Preventivo",S30="Manual"),"40%",IF(AND(R30="Detectivo",S30="Automático"),"40%",IF(AND(R30="Detectivo",S30="Manual"),"30%",IF(AND(R30="Correctivo",S30="Automático"),"35%",IF(AND(R30="Correctivo",S30="Manual"),"25%",""))))))</f>
        <v>40%</v>
      </c>
      <c r="U30" s="172" t="s">
        <v>153</v>
      </c>
      <c r="V30" s="172" t="s">
        <v>154</v>
      </c>
      <c r="W30" s="172" t="s">
        <v>155</v>
      </c>
      <c r="X30" s="161">
        <f>IFERROR(IF(Q30="Probabilidad",(I30-(+I30*T30)),IF(Q30="Impacto",I30,"")),"")</f>
        <v>0.36</v>
      </c>
      <c r="Y30" s="174" t="str">
        <f>IFERROR(IF(X30="","",IF(X30&lt;=0.2,"Muy Baja",IF(X30&lt;=0.4,"Baja",IF(X30&lt;=0.6,"Media",IF(X30&lt;=0.8,"Alta","Muy Alta"))))),"")</f>
        <v>Baja</v>
      </c>
      <c r="Z30" s="175">
        <f>+X30</f>
        <v>0.36</v>
      </c>
      <c r="AA30" s="174" t="str">
        <f>IFERROR(IF(AB30="","",IF(AB30&lt;=0.2,"Leve",IF(AB30&lt;=0.4,"Menor",IF(AB30&lt;=0.6,"Moderado",IF(AB30&lt;=0.8,"Mayor","Catastrófico"))))),"")</f>
        <v>Moderado</v>
      </c>
      <c r="AB30" s="175">
        <f>IFERROR(IF(Q30="Impacto",(M30-(+M30*T30)),IF(Q30="Probabilidad",M30,"")),"")</f>
        <v>0.6</v>
      </c>
      <c r="AC30" s="176"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Moderado</v>
      </c>
      <c r="AD30" s="177" t="s">
        <v>156</v>
      </c>
      <c r="AE30" s="169" t="s">
        <v>180</v>
      </c>
      <c r="AF30" s="169" t="s">
        <v>181</v>
      </c>
      <c r="AG30" s="171">
        <v>45047</v>
      </c>
      <c r="AH30" s="171">
        <v>45275</v>
      </c>
      <c r="AI30" s="117"/>
      <c r="AJ30" s="115"/>
      <c r="AK30" s="116"/>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row>
    <row r="31" spans="1:69" ht="112.5" customHeight="1">
      <c r="A31" s="329"/>
      <c r="B31" s="403"/>
      <c r="C31" s="403"/>
      <c r="D31" s="403"/>
      <c r="E31" s="406"/>
      <c r="F31" s="403"/>
      <c r="G31" s="409"/>
      <c r="H31" s="382"/>
      <c r="I31" s="373"/>
      <c r="J31" s="379"/>
      <c r="K31" s="373">
        <f>IF(NOT(ISERROR(MATCH(J31,_xlfn.ANCHORARRAY(E42),0))),I44&amp;"Por favor no seleccionar los criterios de impacto",J31)</f>
        <v>0</v>
      </c>
      <c r="L31" s="382"/>
      <c r="M31" s="373"/>
      <c r="N31" s="376"/>
      <c r="O31" s="6">
        <v>2</v>
      </c>
      <c r="P31" s="182" t="s">
        <v>182</v>
      </c>
      <c r="Q31" s="164" t="str">
        <f>IF(OR(R31="Preventivo",R31="Detectivo"),"Probabilidad",IF(R31="Correctivo","Impacto",""))</f>
        <v>Probabilidad</v>
      </c>
      <c r="R31" s="172" t="s">
        <v>151</v>
      </c>
      <c r="S31" s="172" t="s">
        <v>152</v>
      </c>
      <c r="T31" s="173" t="str">
        <f t="shared" si="22"/>
        <v>40%</v>
      </c>
      <c r="U31" s="172" t="s">
        <v>153</v>
      </c>
      <c r="V31" s="172" t="s">
        <v>154</v>
      </c>
      <c r="W31" s="172" t="s">
        <v>155</v>
      </c>
      <c r="X31" s="161">
        <f>IFERROR(IF(AND(Q30="Probabilidad",Q31="Probabilidad"),(Z30-(+Z30*T31)),IF(Q31="Probabilidad",(I30-(+I30*T31)),IF(Q31="Impacto",Z30,""))),"")</f>
        <v>0.216</v>
      </c>
      <c r="Y31" s="174" t="str">
        <f t="shared" si="1"/>
        <v>Baja</v>
      </c>
      <c r="Z31" s="175">
        <f t="shared" ref="Z31:Z35" si="23">+X31</f>
        <v>0.216</v>
      </c>
      <c r="AA31" s="174" t="str">
        <f t="shared" si="3"/>
        <v>Moderado</v>
      </c>
      <c r="AB31" s="175">
        <f>IFERROR(IF(AND(Q30="Impacto",Q31="Impacto"),(AB30-(+AB30*T31)),IF(Q31="Impacto",(M30-(+M30*T31)),IF(Q31="Probabilidad",AB30,""))),"")</f>
        <v>0.6</v>
      </c>
      <c r="AC31" s="176" t="str">
        <f t="shared" ref="AC31:AC32" si="24">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Moderado</v>
      </c>
      <c r="AD31" s="177" t="s">
        <v>156</v>
      </c>
      <c r="AE31" s="169" t="s">
        <v>183</v>
      </c>
      <c r="AF31" s="170" t="s">
        <v>181</v>
      </c>
      <c r="AG31" s="180">
        <v>45001</v>
      </c>
      <c r="AH31" s="171">
        <v>45275</v>
      </c>
      <c r="AI31" s="117"/>
      <c r="AJ31" s="115"/>
      <c r="AK31" s="116"/>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row>
    <row r="32" spans="1:69" ht="18" customHeight="1">
      <c r="A32" s="329"/>
      <c r="B32" s="403"/>
      <c r="C32" s="403"/>
      <c r="D32" s="403"/>
      <c r="E32" s="406"/>
      <c r="F32" s="403"/>
      <c r="G32" s="409"/>
      <c r="H32" s="382"/>
      <c r="I32" s="373"/>
      <c r="J32" s="379"/>
      <c r="K32" s="373">
        <f>IF(NOT(ISERROR(MATCH(J32,_xlfn.ANCHORARRAY(E43),0))),I45&amp;"Por favor no seleccionar los criterios de impacto",J32)</f>
        <v>0</v>
      </c>
      <c r="L32" s="382"/>
      <c r="M32" s="373"/>
      <c r="N32" s="376"/>
      <c r="O32" s="106">
        <v>3</v>
      </c>
      <c r="P32" s="183"/>
      <c r="Q32" s="107" t="str">
        <f>IF(OR(R32="Preventivo",R32="Detectivo"),"Probabilidad",IF(R32="Correctivo","Impacto",""))</f>
        <v/>
      </c>
      <c r="R32" s="108"/>
      <c r="S32" s="108"/>
      <c r="T32" s="109" t="str">
        <f t="shared" si="22"/>
        <v/>
      </c>
      <c r="U32" s="108"/>
      <c r="V32" s="108"/>
      <c r="W32" s="108"/>
      <c r="X32" s="110" t="str">
        <f>IFERROR(IF(AND(Q31="Probabilidad",Q32="Probabilidad"),(Z31-(+Z31*T32)),IF(AND(Q31="Impacto",Q32="Probabilidad"),(Z30-(+Z30*T32)),IF(Q32="Impacto",Z31,""))),"")</f>
        <v/>
      </c>
      <c r="Y32" s="111" t="str">
        <f t="shared" si="1"/>
        <v/>
      </c>
      <c r="Z32" s="112" t="str">
        <f t="shared" si="23"/>
        <v/>
      </c>
      <c r="AA32" s="111" t="str">
        <f t="shared" si="3"/>
        <v/>
      </c>
      <c r="AB32" s="112" t="str">
        <f>IFERROR(IF(AND(Q31="Impacto",Q32="Impacto"),(AB31-(+AB31*T32)),IF(AND(Q31="Probabilidad",Q32="Impacto"),(AB30-(+AB30*T32)),IF(Q32="Probabilidad",AB31,""))),"")</f>
        <v/>
      </c>
      <c r="AC32" s="113" t="str">
        <f t="shared" si="24"/>
        <v/>
      </c>
      <c r="AD32" s="114"/>
      <c r="AE32" s="115"/>
      <c r="AF32" s="116"/>
      <c r="AG32" s="117"/>
      <c r="AH32" s="117"/>
      <c r="AI32" s="117"/>
      <c r="AJ32" s="115"/>
      <c r="AK32" s="116"/>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row>
    <row r="33" spans="1:69" ht="18" customHeight="1">
      <c r="A33" s="329"/>
      <c r="B33" s="403"/>
      <c r="C33" s="403"/>
      <c r="D33" s="403"/>
      <c r="E33" s="406"/>
      <c r="F33" s="403"/>
      <c r="G33" s="409"/>
      <c r="H33" s="382"/>
      <c r="I33" s="373"/>
      <c r="J33" s="379"/>
      <c r="K33" s="373">
        <f>IF(NOT(ISERROR(MATCH(J33,_xlfn.ANCHORARRAY(E44),0))),I46&amp;"Por favor no seleccionar los criterios de impacto",J33)</f>
        <v>0</v>
      </c>
      <c r="L33" s="382"/>
      <c r="M33" s="373"/>
      <c r="N33" s="376"/>
      <c r="O33" s="106">
        <v>4</v>
      </c>
      <c r="P33" s="182"/>
      <c r="Q33" s="107" t="str">
        <f t="shared" ref="Q33:Q36" si="25">IF(OR(R33="Preventivo",R33="Detectivo"),"Probabilidad",IF(R33="Correctivo","Impacto",""))</f>
        <v/>
      </c>
      <c r="R33" s="108"/>
      <c r="S33" s="108"/>
      <c r="T33" s="109" t="str">
        <f t="shared" si="22"/>
        <v/>
      </c>
      <c r="U33" s="108"/>
      <c r="V33" s="108"/>
      <c r="W33" s="108"/>
      <c r="X33" s="110" t="str">
        <f t="shared" ref="X33:X35" si="26">IFERROR(IF(AND(Q32="Probabilidad",Q33="Probabilidad"),(Z32-(+Z32*T33)),IF(AND(Q32="Impacto",Q33="Probabilidad"),(Z31-(+Z31*T33)),IF(Q33="Impacto",Z32,""))),"")</f>
        <v/>
      </c>
      <c r="Y33" s="111" t="str">
        <f t="shared" si="1"/>
        <v/>
      </c>
      <c r="Z33" s="112" t="str">
        <f t="shared" si="23"/>
        <v/>
      </c>
      <c r="AA33" s="111" t="str">
        <f t="shared" si="3"/>
        <v/>
      </c>
      <c r="AB33" s="112" t="str">
        <f t="shared" ref="AB33:AB35" si="27">IFERROR(IF(AND(Q32="Impacto",Q33="Impacto"),(AB32-(+AB32*T33)),IF(AND(Q32="Probabilidad",Q33="Impacto"),(AB31-(+AB31*T33)),IF(Q33="Probabilidad",AB32,""))),"")</f>
        <v/>
      </c>
      <c r="AC33" s="113"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14"/>
      <c r="AE33" s="115"/>
      <c r="AF33" s="116"/>
      <c r="AG33" s="117"/>
      <c r="AH33" s="117"/>
      <c r="AI33" s="117"/>
      <c r="AJ33" s="115"/>
      <c r="AK33" s="116"/>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row>
    <row r="34" spans="1:69" ht="18" customHeight="1">
      <c r="A34" s="329"/>
      <c r="B34" s="403"/>
      <c r="C34" s="403"/>
      <c r="D34" s="403"/>
      <c r="E34" s="406"/>
      <c r="F34" s="403"/>
      <c r="G34" s="409"/>
      <c r="H34" s="382"/>
      <c r="I34" s="373"/>
      <c r="J34" s="379"/>
      <c r="K34" s="373">
        <f>IF(NOT(ISERROR(MATCH(J34,_xlfn.ANCHORARRAY(E45),0))),I47&amp;"Por favor no seleccionar los criterios de impacto",J34)</f>
        <v>0</v>
      </c>
      <c r="L34" s="382"/>
      <c r="M34" s="373"/>
      <c r="N34" s="376"/>
      <c r="O34" s="106">
        <v>5</v>
      </c>
      <c r="P34" s="182"/>
      <c r="Q34" s="107" t="str">
        <f t="shared" si="25"/>
        <v/>
      </c>
      <c r="R34" s="108"/>
      <c r="S34" s="108"/>
      <c r="T34" s="109" t="str">
        <f t="shared" si="22"/>
        <v/>
      </c>
      <c r="U34" s="108"/>
      <c r="V34" s="108"/>
      <c r="W34" s="108"/>
      <c r="X34" s="110" t="str">
        <f t="shared" si="26"/>
        <v/>
      </c>
      <c r="Y34" s="111" t="str">
        <f>IFERROR(IF(X34="","",IF(X34&lt;=0.2,"Muy Baja",IF(X34&lt;=0.4,"Baja",IF(X34&lt;=0.6,"Media",IF(X34&lt;=0.8,"Alta","Muy Alta"))))),"")</f>
        <v/>
      </c>
      <c r="Z34" s="112" t="str">
        <f t="shared" si="23"/>
        <v/>
      </c>
      <c r="AA34" s="111" t="str">
        <f t="shared" si="3"/>
        <v/>
      </c>
      <c r="AB34" s="112" t="str">
        <f t="shared" si="27"/>
        <v/>
      </c>
      <c r="AC34" s="113" t="str">
        <f t="shared" ref="AC34:AC35" si="28">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14"/>
      <c r="AE34" s="115"/>
      <c r="AF34" s="116"/>
      <c r="AG34" s="117"/>
      <c r="AH34" s="117"/>
      <c r="AI34" s="117"/>
      <c r="AJ34" s="115"/>
      <c r="AK34" s="116"/>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row>
    <row r="35" spans="1:69" s="3" customFormat="1" ht="18" customHeight="1">
      <c r="A35" s="330"/>
      <c r="B35" s="404"/>
      <c r="C35" s="404"/>
      <c r="D35" s="404"/>
      <c r="E35" s="407"/>
      <c r="F35" s="404"/>
      <c r="G35" s="410"/>
      <c r="H35" s="383"/>
      <c r="I35" s="374"/>
      <c r="J35" s="380"/>
      <c r="K35" s="374">
        <f>IF(NOT(ISERROR(MATCH(J35,_xlfn.ANCHORARRAY(E46),0))),I48&amp;"Por favor no seleccionar los criterios de impacto",J35)</f>
        <v>0</v>
      </c>
      <c r="L35" s="383"/>
      <c r="M35" s="374"/>
      <c r="N35" s="377"/>
      <c r="O35" s="6">
        <v>6</v>
      </c>
      <c r="P35" s="182"/>
      <c r="Q35" s="164" t="str">
        <f t="shared" si="25"/>
        <v/>
      </c>
      <c r="R35" s="172"/>
      <c r="S35" s="172"/>
      <c r="T35" s="173" t="str">
        <f t="shared" si="22"/>
        <v/>
      </c>
      <c r="U35" s="172"/>
      <c r="V35" s="172"/>
      <c r="W35" s="172"/>
      <c r="X35" s="161" t="str">
        <f t="shared" si="26"/>
        <v/>
      </c>
      <c r="Y35" s="174" t="str">
        <f t="shared" si="1"/>
        <v/>
      </c>
      <c r="Z35" s="175" t="str">
        <f t="shared" si="23"/>
        <v/>
      </c>
      <c r="AA35" s="174" t="str">
        <f t="shared" si="3"/>
        <v/>
      </c>
      <c r="AB35" s="175" t="str">
        <f t="shared" si="27"/>
        <v/>
      </c>
      <c r="AC35" s="176" t="str">
        <f t="shared" si="28"/>
        <v/>
      </c>
      <c r="AD35" s="177"/>
      <c r="AE35" s="169"/>
      <c r="AF35" s="170"/>
      <c r="AG35" s="171"/>
      <c r="AH35" s="171"/>
      <c r="AI35" s="171"/>
      <c r="AJ35" s="169"/>
      <c r="AK35" s="170"/>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row>
    <row r="36" spans="1:69" s="3" customFormat="1" ht="85.5" customHeight="1">
      <c r="A36" s="328">
        <v>5</v>
      </c>
      <c r="B36" s="402" t="s">
        <v>144</v>
      </c>
      <c r="C36" s="402" t="s">
        <v>184</v>
      </c>
      <c r="D36" s="402" t="s">
        <v>185</v>
      </c>
      <c r="E36" s="405" t="s">
        <v>186</v>
      </c>
      <c r="F36" s="402" t="s">
        <v>148</v>
      </c>
      <c r="G36" s="399">
        <v>98</v>
      </c>
      <c r="H36" s="381" t="str">
        <f>IF(G36&lt;=0,"",IF(G36&lt;=2,"Muy Baja",IF(G36&lt;=24,"Baja",IF(G36&lt;=500,"Media",IF(G36&lt;=5000,"Alta","Muy Alta")))))</f>
        <v>Media</v>
      </c>
      <c r="I36" s="372">
        <f>IF(H36="","",IF(H36="Muy Baja",0.2,IF(H36="Baja",0.4,IF(H36="Media",0.6,IF(H36="Alta",0.8,IF(H36="Muy Alta",1,))))))</f>
        <v>0.6</v>
      </c>
      <c r="J36" s="378" t="s">
        <v>187</v>
      </c>
      <c r="K36" s="372" t="str">
        <f>IF(NOT(ISERROR(MATCH(J36,'[1]Tabla Impacto'!$B$221:$B$223,0))),'[1]Tabla Impacto'!$F$223&amp;"Por favor no seleccionar los criterios de impacto(Afectación Económica o presupuestal y Pérdida Reputacional)",J36)</f>
        <v xml:space="preserve">     Entre 10 y 50 SMLMV </v>
      </c>
      <c r="L36" s="381" t="str">
        <f>IF(OR(K36='Tabla Impacto'!$C$11,K36='Tabla Impacto'!$D$11),"Leve",IF(OR(K36='Tabla Impacto'!$C$12,K36='Tabla Impacto'!$D$12),"Menor",IF(OR(K36='Tabla Impacto'!$C$13,K36='Tabla Impacto'!$D$13),"Moderado",IF(OR(K36='Tabla Impacto'!$C$14,K36='Tabla Impacto'!$D$14),"Mayor",IF(OR(K36='Tabla Impacto'!$C$15,K36='Tabla Impacto'!$D$15),"Catastrófico","")))))</f>
        <v>Menor</v>
      </c>
      <c r="M36" s="372">
        <f>IF(L36="","",IF(L36="Leve",0.2,IF(L36="Menor",0.4,IF(L36="Moderado",0.6,IF(L36="Mayor",0.8,IF(L36="Catastrófico",1,))))))</f>
        <v>0.4</v>
      </c>
      <c r="N36" s="375"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Moderado</v>
      </c>
      <c r="O36" s="6">
        <v>1</v>
      </c>
      <c r="P36" s="182" t="s">
        <v>188</v>
      </c>
      <c r="Q36" s="164" t="str">
        <f t="shared" si="25"/>
        <v>Probabilidad</v>
      </c>
      <c r="R36" s="172" t="s">
        <v>151</v>
      </c>
      <c r="S36" s="172" t="s">
        <v>152</v>
      </c>
      <c r="T36" s="173" t="str">
        <f t="shared" si="22"/>
        <v>40%</v>
      </c>
      <c r="U36" s="172" t="s">
        <v>153</v>
      </c>
      <c r="V36" s="172" t="s">
        <v>154</v>
      </c>
      <c r="W36" s="172" t="s">
        <v>155</v>
      </c>
      <c r="X36" s="161">
        <f>IFERROR(IF(Q36="Probabilidad",(I36-(+I36*T36)),IF(Q36="Impacto",I36,"")),"")</f>
        <v>0.36</v>
      </c>
      <c r="Y36" s="174" t="str">
        <f>IFERROR(IF(X36="","",IF(X36&lt;=0.2,"Muy Baja",IF(X36&lt;=0.4,"Baja",IF(X36&lt;=0.6,"Media",IF(X36&lt;=0.8,"Alta","Muy Alta"))))),"")</f>
        <v>Baja</v>
      </c>
      <c r="Z36" s="175">
        <f>+X36</f>
        <v>0.36</v>
      </c>
      <c r="AA36" s="174" t="str">
        <f>IFERROR(IF(AB36="","",IF(AB36&lt;=0.2,"Leve",IF(AB36&lt;=0.4,"Menor",IF(AB36&lt;=0.6,"Moderado",IF(AB36&lt;=0.8,"Mayor","Catastrófico"))))),"")</f>
        <v>Menor</v>
      </c>
      <c r="AB36" s="175">
        <f>IFERROR(IF(Q36="Impacto",(M36-(+M36*T36)),IF(Q36="Probabilidad",M36,"")),"")</f>
        <v>0.4</v>
      </c>
      <c r="AC36" s="176"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Moderado</v>
      </c>
      <c r="AD36" s="177" t="s">
        <v>156</v>
      </c>
      <c r="AE36" s="179" t="s">
        <v>189</v>
      </c>
      <c r="AF36" s="179" t="s">
        <v>190</v>
      </c>
      <c r="AG36" s="171">
        <v>45001</v>
      </c>
      <c r="AH36" s="171">
        <v>45275</v>
      </c>
      <c r="AI36" s="171"/>
      <c r="AJ36" s="169"/>
      <c r="AK36" s="170"/>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row>
    <row r="37" spans="1:69" ht="18" customHeight="1">
      <c r="A37" s="329"/>
      <c r="B37" s="403"/>
      <c r="C37" s="403"/>
      <c r="D37" s="403"/>
      <c r="E37" s="406"/>
      <c r="F37" s="403"/>
      <c r="G37" s="400"/>
      <c r="H37" s="382"/>
      <c r="I37" s="373"/>
      <c r="J37" s="379"/>
      <c r="K37" s="373">
        <f>IF(NOT(ISERROR(MATCH(J37,_xlfn.ANCHORARRAY(E48),0))),I50&amp;"Por favor no seleccionar los criterios de impacto",J37)</f>
        <v>0</v>
      </c>
      <c r="L37" s="382"/>
      <c r="M37" s="373"/>
      <c r="N37" s="376"/>
      <c r="O37" s="106">
        <v>2</v>
      </c>
      <c r="P37" s="182"/>
      <c r="Q37" s="107" t="str">
        <f>IF(OR(R37="Preventivo",R37="Detectivo"),"Probabilidad",IF(R37="Correctivo","Impacto",""))</f>
        <v/>
      </c>
      <c r="R37" s="108"/>
      <c r="S37" s="108"/>
      <c r="T37" s="109" t="str">
        <f t="shared" si="22"/>
        <v/>
      </c>
      <c r="U37" s="108"/>
      <c r="V37" s="108"/>
      <c r="W37" s="108"/>
      <c r="X37" s="110" t="str">
        <f>IFERROR(IF(AND(Q36="Probabilidad",Q37="Probabilidad"),(Z36-(+Z36*T37)),IF(Q37="Probabilidad",(I36-(+I36*T37)),IF(Q37="Impacto",Z36,""))),"")</f>
        <v/>
      </c>
      <c r="Y37" s="111" t="str">
        <f t="shared" ref="Y37:Y41" si="29">IFERROR(IF(X37="","",IF(X37&lt;=0.2,"Muy Baja",IF(X37&lt;=0.4,"Baja",IF(X37&lt;=0.6,"Media",IF(X37&lt;=0.8,"Alta","Muy Alta"))))),"")</f>
        <v/>
      </c>
      <c r="Z37" s="112" t="str">
        <f t="shared" ref="Z37:Z41" si="30">+X37</f>
        <v/>
      </c>
      <c r="AA37" s="111" t="str">
        <f t="shared" ref="AA37:AA41" si="31">IFERROR(IF(AB37="","",IF(AB37&lt;=0.2,"Leve",IF(AB37&lt;=0.4,"Menor",IF(AB37&lt;=0.6,"Moderado",IF(AB37&lt;=0.8,"Mayor","Catastrófico"))))),"")</f>
        <v/>
      </c>
      <c r="AB37" s="112" t="str">
        <f>IFERROR(IF(AND(Q36="Impacto",Q37="Impacto"),(AB36-(+AB36*T37)),IF(Q37="Impacto",(M36-(+M36*T37)),IF(Q37="Probabilidad",AB36,""))),"")</f>
        <v/>
      </c>
      <c r="AC37" s="113" t="str">
        <f t="shared" ref="AC37:AC38" si="32">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14"/>
      <c r="AE37" s="190"/>
      <c r="AF37" s="116"/>
      <c r="AG37" s="117"/>
      <c r="AH37" s="117"/>
      <c r="AI37" s="117"/>
      <c r="AJ37" s="115"/>
      <c r="AK37" s="116"/>
    </row>
    <row r="38" spans="1:69" ht="18" customHeight="1">
      <c r="A38" s="329"/>
      <c r="B38" s="403"/>
      <c r="C38" s="403"/>
      <c r="D38" s="403"/>
      <c r="E38" s="406"/>
      <c r="F38" s="403"/>
      <c r="G38" s="400"/>
      <c r="H38" s="382"/>
      <c r="I38" s="373"/>
      <c r="J38" s="379"/>
      <c r="K38" s="373">
        <f>IF(NOT(ISERROR(MATCH(J38,_xlfn.ANCHORARRAY(E49),0))),I51&amp;"Por favor no seleccionar los criterios de impacto",J38)</f>
        <v>0</v>
      </c>
      <c r="L38" s="382"/>
      <c r="M38" s="373"/>
      <c r="N38" s="376"/>
      <c r="O38" s="106">
        <v>3</v>
      </c>
      <c r="P38" s="183"/>
      <c r="Q38" s="107" t="str">
        <f>IF(OR(R38="Preventivo",R38="Detectivo"),"Probabilidad",IF(R38="Correctivo","Impacto",""))</f>
        <v/>
      </c>
      <c r="R38" s="108"/>
      <c r="S38" s="108"/>
      <c r="T38" s="109" t="str">
        <f t="shared" si="22"/>
        <v/>
      </c>
      <c r="U38" s="108"/>
      <c r="V38" s="108"/>
      <c r="W38" s="108"/>
      <c r="X38" s="110" t="str">
        <f>IFERROR(IF(AND(Q37="Probabilidad",Q38="Probabilidad"),(Z37-(+Z37*T38)),IF(AND(Q37="Impacto",Q38="Probabilidad"),(Z36-(+Z36*T38)),IF(Q38="Impacto",Z37,""))),"")</f>
        <v/>
      </c>
      <c r="Y38" s="111" t="str">
        <f t="shared" si="29"/>
        <v/>
      </c>
      <c r="Z38" s="112" t="str">
        <f t="shared" si="30"/>
        <v/>
      </c>
      <c r="AA38" s="111" t="str">
        <f t="shared" si="31"/>
        <v/>
      </c>
      <c r="AB38" s="112" t="str">
        <f>IFERROR(IF(AND(Q37="Impacto",Q38="Impacto"),(AB37-(+AB37*T38)),IF(AND(Q37="Probabilidad",Q38="Impacto"),(AB36-(+AB36*T38)),IF(Q38="Probabilidad",AB37,""))),"")</f>
        <v/>
      </c>
      <c r="AC38" s="113" t="str">
        <f t="shared" si="32"/>
        <v/>
      </c>
      <c r="AD38" s="114"/>
      <c r="AE38" s="190"/>
      <c r="AF38" s="116"/>
      <c r="AG38" s="117"/>
      <c r="AH38" s="117"/>
      <c r="AI38" s="117"/>
      <c r="AJ38" s="115"/>
      <c r="AK38" s="116"/>
    </row>
    <row r="39" spans="1:69" ht="18" customHeight="1">
      <c r="A39" s="329"/>
      <c r="B39" s="403"/>
      <c r="C39" s="403"/>
      <c r="D39" s="403"/>
      <c r="E39" s="406"/>
      <c r="F39" s="403"/>
      <c r="G39" s="400"/>
      <c r="H39" s="382"/>
      <c r="I39" s="373"/>
      <c r="J39" s="379"/>
      <c r="K39" s="373">
        <f>IF(NOT(ISERROR(MATCH(J39,_xlfn.ANCHORARRAY(E50),0))),I52&amp;"Por favor no seleccionar los criterios de impacto",J39)</f>
        <v>0</v>
      </c>
      <c r="L39" s="382"/>
      <c r="M39" s="373"/>
      <c r="N39" s="376"/>
      <c r="O39" s="106">
        <v>4</v>
      </c>
      <c r="P39" s="182"/>
      <c r="Q39" s="107" t="str">
        <f t="shared" ref="Q39:Q41" si="33">IF(OR(R39="Preventivo",R39="Detectivo"),"Probabilidad",IF(R39="Correctivo","Impacto",""))</f>
        <v/>
      </c>
      <c r="R39" s="108"/>
      <c r="S39" s="108"/>
      <c r="T39" s="109" t="str">
        <f t="shared" si="22"/>
        <v/>
      </c>
      <c r="U39" s="108"/>
      <c r="V39" s="108"/>
      <c r="W39" s="108"/>
      <c r="X39" s="110" t="str">
        <f t="shared" ref="X39:X40" si="34">IFERROR(IF(AND(Q38="Probabilidad",Q39="Probabilidad"),(Z38-(+Z38*T39)),IF(AND(Q38="Impacto",Q39="Probabilidad"),(Z37-(+Z37*T39)),IF(Q39="Impacto",Z38,""))),"")</f>
        <v/>
      </c>
      <c r="Y39" s="111" t="str">
        <f t="shared" si="29"/>
        <v/>
      </c>
      <c r="Z39" s="112" t="str">
        <f t="shared" si="30"/>
        <v/>
      </c>
      <c r="AA39" s="111" t="str">
        <f t="shared" si="31"/>
        <v/>
      </c>
      <c r="AB39" s="112" t="str">
        <f t="shared" ref="AB39:AB40" si="35">IFERROR(IF(AND(Q38="Impacto",Q39="Impacto"),(AB38-(+AB38*T39)),IF(AND(Q38="Probabilidad",Q39="Impacto"),(AB37-(+AB37*T39)),IF(Q39="Probabilidad",AB38,""))),"")</f>
        <v/>
      </c>
      <c r="AC39" s="113"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114"/>
      <c r="AE39" s="190"/>
      <c r="AF39" s="116"/>
      <c r="AG39" s="117"/>
      <c r="AH39" s="117"/>
      <c r="AI39" s="117"/>
      <c r="AJ39" s="115"/>
      <c r="AK39" s="116"/>
    </row>
    <row r="40" spans="1:69" ht="18" customHeight="1">
      <c r="A40" s="329"/>
      <c r="B40" s="403"/>
      <c r="C40" s="403"/>
      <c r="D40" s="403"/>
      <c r="E40" s="406"/>
      <c r="F40" s="403"/>
      <c r="G40" s="400"/>
      <c r="H40" s="382"/>
      <c r="I40" s="373"/>
      <c r="J40" s="379"/>
      <c r="K40" s="373">
        <f>IF(NOT(ISERROR(MATCH(J40,_xlfn.ANCHORARRAY(E51),0))),I53&amp;"Por favor no seleccionar los criterios de impacto",J40)</f>
        <v>0</v>
      </c>
      <c r="L40" s="382"/>
      <c r="M40" s="373"/>
      <c r="N40" s="376"/>
      <c r="O40" s="106">
        <v>5</v>
      </c>
      <c r="P40" s="182"/>
      <c r="Q40" s="107" t="str">
        <f t="shared" si="33"/>
        <v/>
      </c>
      <c r="R40" s="108"/>
      <c r="S40" s="108"/>
      <c r="T40" s="109" t="str">
        <f t="shared" si="22"/>
        <v/>
      </c>
      <c r="U40" s="108"/>
      <c r="V40" s="108"/>
      <c r="W40" s="108"/>
      <c r="X40" s="110" t="str">
        <f t="shared" si="34"/>
        <v/>
      </c>
      <c r="Y40" s="111" t="str">
        <f t="shared" si="29"/>
        <v/>
      </c>
      <c r="Z40" s="112" t="str">
        <f t="shared" si="30"/>
        <v/>
      </c>
      <c r="AA40" s="111" t="str">
        <f t="shared" si="31"/>
        <v/>
      </c>
      <c r="AB40" s="112" t="str">
        <f t="shared" si="35"/>
        <v/>
      </c>
      <c r="AC40" s="113" t="str">
        <f t="shared" ref="AC40:AC41" si="36">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14"/>
      <c r="AE40" s="190"/>
      <c r="AF40" s="116"/>
      <c r="AG40" s="117"/>
      <c r="AH40" s="117"/>
      <c r="AI40" s="117"/>
      <c r="AJ40" s="115"/>
      <c r="AK40" s="116"/>
    </row>
    <row r="41" spans="1:69" ht="18" customHeight="1">
      <c r="A41" s="330"/>
      <c r="B41" s="404"/>
      <c r="C41" s="404"/>
      <c r="D41" s="404"/>
      <c r="E41" s="407"/>
      <c r="F41" s="404"/>
      <c r="G41" s="401"/>
      <c r="H41" s="383"/>
      <c r="I41" s="374"/>
      <c r="J41" s="380"/>
      <c r="K41" s="374">
        <f>IF(NOT(ISERROR(MATCH(J41,_xlfn.ANCHORARRAY(E52),0))),I54&amp;"Por favor no seleccionar los criterios de impacto",J41)</f>
        <v>0</v>
      </c>
      <c r="L41" s="383"/>
      <c r="M41" s="374"/>
      <c r="N41" s="377"/>
      <c r="O41" s="106">
        <v>6</v>
      </c>
      <c r="P41" s="182"/>
      <c r="Q41" s="107" t="str">
        <f t="shared" si="33"/>
        <v/>
      </c>
      <c r="R41" s="108"/>
      <c r="S41" s="108"/>
      <c r="T41" s="109" t="str">
        <f t="shared" si="22"/>
        <v/>
      </c>
      <c r="U41" s="108"/>
      <c r="V41" s="108"/>
      <c r="W41" s="108"/>
      <c r="X41" s="110" t="str">
        <f>IFERROR(IF(AND(Q40="Probabilidad",Q41="Probabilidad"),(Z40-(+Z40*T41)),IF(AND(Q40="Impacto",Q41="Probabilidad"),(Z39-(+Z39*T41)),IF(Q41="Impacto",Z40,""))),"")</f>
        <v/>
      </c>
      <c r="Y41" s="111" t="str">
        <f t="shared" si="29"/>
        <v/>
      </c>
      <c r="Z41" s="112" t="str">
        <f t="shared" si="30"/>
        <v/>
      </c>
      <c r="AA41" s="111" t="str">
        <f t="shared" si="31"/>
        <v/>
      </c>
      <c r="AB41" s="112" t="str">
        <f>IFERROR(IF(AND(Q40="Impacto",Q41="Impacto"),(AB40-(+AB40*T41)),IF(AND(Q40="Probabilidad",Q41="Impacto"),(AB39-(+AB39*T41)),IF(Q41="Probabilidad",AB40,""))),"")</f>
        <v/>
      </c>
      <c r="AC41" s="113" t="str">
        <f t="shared" si="36"/>
        <v/>
      </c>
      <c r="AD41" s="114"/>
      <c r="AE41" s="190"/>
      <c r="AF41" s="116"/>
      <c r="AG41" s="117"/>
      <c r="AH41" s="117"/>
      <c r="AI41" s="117"/>
      <c r="AJ41" s="115"/>
      <c r="AK41" s="116"/>
    </row>
    <row r="42" spans="1:69" ht="18" hidden="1" customHeight="1">
      <c r="A42" s="328">
        <v>6</v>
      </c>
      <c r="B42" s="331"/>
      <c r="C42" s="331"/>
      <c r="D42" s="331"/>
      <c r="E42" s="334"/>
      <c r="F42" s="331"/>
      <c r="G42" s="337"/>
      <c r="H42" s="340" t="str">
        <f>IF(G42&lt;=0,"",IF(G42&lt;=2,"Muy Baja",IF(G42&lt;=24,"Baja",IF(G42&lt;=500,"Media",IF(G42&lt;=5000,"Alta","Muy Alta")))))</f>
        <v/>
      </c>
      <c r="I42" s="343" t="str">
        <f>IF(H42="","",IF(H42="Muy Baja",0.2,IF(H42="Baja",0.4,IF(H42="Media",0.6,IF(H42="Alta",0.8,IF(H42="Muy Alta",1,))))))</f>
        <v/>
      </c>
      <c r="J42" s="360"/>
      <c r="K42" s="343">
        <f>IF(NOT(ISERROR(MATCH(J42,'Tabla Impacto'!$B$221:$B$223,0))),'Tabla Impacto'!$F$223&amp;"Por favor no seleccionar los criterios de impacto(Afectación Económica o presupuestal y Pérdida Reputacional)",J42)</f>
        <v>0</v>
      </c>
      <c r="L42" s="340" t="str">
        <f>IF(OR(K42='Tabla Impacto'!$C$11,K42='Tabla Impacto'!$D$11),"Leve",IF(OR(K42='Tabla Impacto'!$C$12,K42='Tabla Impacto'!$D$12),"Menor",IF(OR(K42='Tabla Impacto'!$C$13,K42='Tabla Impacto'!$D$13),"Moderado",IF(OR(K42='Tabla Impacto'!$C$14,K42='Tabla Impacto'!$D$14),"Mayor",IF(OR(K42='Tabla Impacto'!$C$15,K42='Tabla Impacto'!$D$15),"Catastrófico","")))))</f>
        <v/>
      </c>
      <c r="M42" s="343" t="str">
        <f>IF(L42="","",IF(L42="Leve",0.2,IF(L42="Menor",0.4,IF(L42="Moderado",0.6,IF(L42="Mayor",0.8,IF(L42="Catastrófico",1,))))))</f>
        <v/>
      </c>
      <c r="N42" s="363"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
      </c>
      <c r="O42" s="106">
        <v>1</v>
      </c>
      <c r="P42" s="182"/>
      <c r="Q42" s="107"/>
      <c r="R42" s="108"/>
      <c r="S42" s="108"/>
      <c r="T42" s="109"/>
      <c r="U42" s="108"/>
      <c r="V42" s="108"/>
      <c r="W42" s="108"/>
      <c r="X42" s="110" t="str">
        <f>IFERROR(IF(Q42="Probabilidad",(I42-(+I42*T42)),IF(Q42="Impacto",I42,"")),"")</f>
        <v/>
      </c>
      <c r="Y42" s="111" t="str">
        <f>IFERROR(IF(X42="","",IF(X42&lt;=0.2,"Muy Baja",IF(X42&lt;=0.4,"Baja",IF(X42&lt;=0.6,"Media",IF(X42&lt;=0.8,"Alta","Muy Alta"))))),"")</f>
        <v/>
      </c>
      <c r="Z42" s="112" t="str">
        <f>+X42</f>
        <v/>
      </c>
      <c r="AA42" s="111" t="str">
        <f>IFERROR(IF(AB42="","",IF(AB42&lt;=0.2,"Leve",IF(AB42&lt;=0.4,"Menor",IF(AB42&lt;=0.6,"Moderado",IF(AB42&lt;=0.8,"Mayor","Catastrófico"))))),"")</f>
        <v/>
      </c>
      <c r="AB42" s="112" t="str">
        <f>IFERROR(IF(Q42="Impacto",(M42-(+M42*T42)),IF(Q42="Probabilidad",M42,"")),"")</f>
        <v/>
      </c>
      <c r="AC42" s="113"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14"/>
      <c r="AE42" s="178"/>
      <c r="AF42" s="115"/>
      <c r="AG42" s="117"/>
      <c r="AH42" s="117"/>
      <c r="AI42" s="117"/>
      <c r="AJ42" s="115"/>
      <c r="AK42" s="116"/>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row>
    <row r="43" spans="1:69" ht="18" hidden="1" customHeight="1">
      <c r="A43" s="329"/>
      <c r="B43" s="332"/>
      <c r="C43" s="332"/>
      <c r="D43" s="332"/>
      <c r="E43" s="335"/>
      <c r="F43" s="332"/>
      <c r="G43" s="338"/>
      <c r="H43" s="341"/>
      <c r="I43" s="344"/>
      <c r="J43" s="361"/>
      <c r="K43" s="344">
        <f>IF(NOT(ISERROR(MATCH(J43,_xlfn.ANCHORARRAY(E54),0))),I56&amp;"Por favor no seleccionar los criterios de impacto",J43)</f>
        <v>0</v>
      </c>
      <c r="L43" s="341"/>
      <c r="M43" s="344"/>
      <c r="N43" s="364"/>
      <c r="O43" s="106">
        <v>2</v>
      </c>
      <c r="P43" s="182"/>
      <c r="Q43" s="107" t="str">
        <f>IF(OR(R43="Preventivo",R43="Detectivo"),"Probabilidad",IF(R43="Correctivo","Impacto",""))</f>
        <v/>
      </c>
      <c r="R43" s="108"/>
      <c r="S43" s="108"/>
      <c r="T43" s="109" t="str">
        <f t="shared" ref="T43:T47" si="37">IF(AND(R43="Preventivo",S43="Automático"),"50%",IF(AND(R43="Preventivo",S43="Manual"),"40%",IF(AND(R43="Detectivo",S43="Automático"),"40%",IF(AND(R43="Detectivo",S43="Manual"),"30%",IF(AND(R43="Correctivo",S43="Automático"),"35%",IF(AND(R43="Correctivo",S43="Manual"),"25%",""))))))</f>
        <v/>
      </c>
      <c r="U43" s="108"/>
      <c r="V43" s="108"/>
      <c r="W43" s="108"/>
      <c r="X43" s="110" t="str">
        <f>IFERROR(IF(AND(Q42="Probabilidad",Q43="Probabilidad"),(Z42-(+Z42*T43)),IF(Q43="Probabilidad",(I42-(+I42*T43)),IF(Q43="Impacto",Z42,""))),"")</f>
        <v/>
      </c>
      <c r="Y43" s="111" t="str">
        <f t="shared" si="1"/>
        <v/>
      </c>
      <c r="Z43" s="112" t="str">
        <f t="shared" ref="Z43:Z47" si="38">+X43</f>
        <v/>
      </c>
      <c r="AA43" s="111" t="str">
        <f t="shared" si="3"/>
        <v/>
      </c>
      <c r="AB43" s="112" t="str">
        <f>IFERROR(IF(AND(Q42="Impacto",Q43="Impacto"),(AB42-(+AB42*T43)),IF(Q43="Impacto",(M42-(+M42*T43)),IF(Q43="Probabilidad",AB42,""))),"")</f>
        <v/>
      </c>
      <c r="AC43" s="113" t="str">
        <f t="shared" ref="AC43:AC44" si="39">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14"/>
      <c r="AE43" s="115"/>
      <c r="AF43" s="116"/>
      <c r="AG43" s="117"/>
      <c r="AH43" s="117"/>
      <c r="AI43" s="117"/>
      <c r="AJ43" s="115"/>
      <c r="AK43" s="116"/>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row>
    <row r="44" spans="1:69" ht="18" hidden="1" customHeight="1">
      <c r="A44" s="329"/>
      <c r="B44" s="332"/>
      <c r="C44" s="332"/>
      <c r="D44" s="332"/>
      <c r="E44" s="335"/>
      <c r="F44" s="332"/>
      <c r="G44" s="338"/>
      <c r="H44" s="341"/>
      <c r="I44" s="344"/>
      <c r="J44" s="361"/>
      <c r="K44" s="344">
        <f>IF(NOT(ISERROR(MATCH(J44,_xlfn.ANCHORARRAY(E55),0))),I57&amp;"Por favor no seleccionar los criterios de impacto",J44)</f>
        <v>0</v>
      </c>
      <c r="L44" s="341"/>
      <c r="M44" s="344"/>
      <c r="N44" s="364"/>
      <c r="O44" s="106">
        <v>3</v>
      </c>
      <c r="P44" s="183"/>
      <c r="Q44" s="107" t="str">
        <f>IF(OR(R44="Preventivo",R44="Detectivo"),"Probabilidad",IF(R44="Correctivo","Impacto",""))</f>
        <v/>
      </c>
      <c r="R44" s="108"/>
      <c r="S44" s="108"/>
      <c r="T44" s="109" t="str">
        <f t="shared" si="37"/>
        <v/>
      </c>
      <c r="U44" s="108"/>
      <c r="V44" s="108"/>
      <c r="W44" s="108"/>
      <c r="X44" s="110" t="str">
        <f>IFERROR(IF(AND(Q43="Probabilidad",Q44="Probabilidad"),(Z43-(+Z43*T44)),IF(AND(Q43="Impacto",Q44="Probabilidad"),(Z42-(+Z42*T44)),IF(Q44="Impacto",Z43,""))),"")</f>
        <v/>
      </c>
      <c r="Y44" s="111" t="str">
        <f t="shared" si="1"/>
        <v/>
      </c>
      <c r="Z44" s="112" t="str">
        <f t="shared" si="38"/>
        <v/>
      </c>
      <c r="AA44" s="111" t="str">
        <f t="shared" si="3"/>
        <v/>
      </c>
      <c r="AB44" s="112" t="str">
        <f>IFERROR(IF(AND(Q43="Impacto",Q44="Impacto"),(AB43-(+AB43*T44)),IF(AND(Q43="Probabilidad",Q44="Impacto"),(AB42-(+AB42*T44)),IF(Q44="Probabilidad",AB43,""))),"")</f>
        <v/>
      </c>
      <c r="AC44" s="113" t="str">
        <f t="shared" si="39"/>
        <v/>
      </c>
      <c r="AD44" s="114"/>
      <c r="AE44" s="115"/>
      <c r="AF44" s="116"/>
      <c r="AG44" s="117"/>
      <c r="AH44" s="117"/>
      <c r="AI44" s="117"/>
      <c r="AJ44" s="115"/>
      <c r="AK44" s="116"/>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row>
    <row r="45" spans="1:69" ht="18" hidden="1" customHeight="1">
      <c r="A45" s="329"/>
      <c r="B45" s="332"/>
      <c r="C45" s="332"/>
      <c r="D45" s="332"/>
      <c r="E45" s="335"/>
      <c r="F45" s="332"/>
      <c r="G45" s="338"/>
      <c r="H45" s="341"/>
      <c r="I45" s="344"/>
      <c r="J45" s="361"/>
      <c r="K45" s="344">
        <f>IF(NOT(ISERROR(MATCH(J45,_xlfn.ANCHORARRAY(E56),0))),I58&amp;"Por favor no seleccionar los criterios de impacto",J45)</f>
        <v>0</v>
      </c>
      <c r="L45" s="341"/>
      <c r="M45" s="344"/>
      <c r="N45" s="364"/>
      <c r="O45" s="106">
        <v>4</v>
      </c>
      <c r="P45" s="182"/>
      <c r="Q45" s="107" t="str">
        <f t="shared" ref="Q45:Q47" si="40">IF(OR(R45="Preventivo",R45="Detectivo"),"Probabilidad",IF(R45="Correctivo","Impacto",""))</f>
        <v/>
      </c>
      <c r="R45" s="108"/>
      <c r="S45" s="108"/>
      <c r="T45" s="109" t="str">
        <f t="shared" si="37"/>
        <v/>
      </c>
      <c r="U45" s="108"/>
      <c r="V45" s="108"/>
      <c r="W45" s="108"/>
      <c r="X45" s="110" t="str">
        <f t="shared" ref="X45:X47" si="41">IFERROR(IF(AND(Q44="Probabilidad",Q45="Probabilidad"),(Z44-(+Z44*T45)),IF(AND(Q44="Impacto",Q45="Probabilidad"),(Z43-(+Z43*T45)),IF(Q45="Impacto",Z44,""))),"")</f>
        <v/>
      </c>
      <c r="Y45" s="111" t="str">
        <f t="shared" si="1"/>
        <v/>
      </c>
      <c r="Z45" s="112" t="str">
        <f t="shared" si="38"/>
        <v/>
      </c>
      <c r="AA45" s="111" t="str">
        <f t="shared" si="3"/>
        <v/>
      </c>
      <c r="AB45" s="112" t="str">
        <f t="shared" ref="AB45:AB47" si="42">IFERROR(IF(AND(Q44="Impacto",Q45="Impacto"),(AB44-(+AB44*T45)),IF(AND(Q44="Probabilidad",Q45="Impacto"),(AB43-(+AB43*T45)),IF(Q45="Probabilidad",AB44,""))),"")</f>
        <v/>
      </c>
      <c r="AC45" s="113"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14"/>
      <c r="AE45" s="115"/>
      <c r="AF45" s="116"/>
      <c r="AG45" s="117"/>
      <c r="AH45" s="117"/>
      <c r="AI45" s="117"/>
      <c r="AJ45" s="115"/>
      <c r="AK45" s="116"/>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row>
    <row r="46" spans="1:69" ht="18" hidden="1" customHeight="1">
      <c r="A46" s="329"/>
      <c r="B46" s="332"/>
      <c r="C46" s="332"/>
      <c r="D46" s="332"/>
      <c r="E46" s="335"/>
      <c r="F46" s="332"/>
      <c r="G46" s="338"/>
      <c r="H46" s="341"/>
      <c r="I46" s="344"/>
      <c r="J46" s="361"/>
      <c r="K46" s="344">
        <f>IF(NOT(ISERROR(MATCH(J46,_xlfn.ANCHORARRAY(E57),0))),I59&amp;"Por favor no seleccionar los criterios de impacto",J46)</f>
        <v>0</v>
      </c>
      <c r="L46" s="341"/>
      <c r="M46" s="344"/>
      <c r="N46" s="364"/>
      <c r="O46" s="106">
        <v>5</v>
      </c>
      <c r="P46" s="182"/>
      <c r="Q46" s="107" t="str">
        <f t="shared" si="40"/>
        <v/>
      </c>
      <c r="R46" s="108"/>
      <c r="S46" s="108"/>
      <c r="T46" s="109" t="str">
        <f t="shared" si="37"/>
        <v/>
      </c>
      <c r="U46" s="108"/>
      <c r="V46" s="108"/>
      <c r="W46" s="108"/>
      <c r="X46" s="110" t="str">
        <f t="shared" si="41"/>
        <v/>
      </c>
      <c r="Y46" s="111" t="str">
        <f t="shared" si="1"/>
        <v/>
      </c>
      <c r="Z46" s="112" t="str">
        <f t="shared" si="38"/>
        <v/>
      </c>
      <c r="AA46" s="111" t="str">
        <f t="shared" si="3"/>
        <v/>
      </c>
      <c r="AB46" s="112" t="str">
        <f t="shared" si="42"/>
        <v/>
      </c>
      <c r="AC46" s="113" t="str">
        <f t="shared" ref="AC46" si="43">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14"/>
      <c r="AE46" s="115"/>
      <c r="AF46" s="116"/>
      <c r="AG46" s="117"/>
      <c r="AH46" s="117"/>
      <c r="AI46" s="117"/>
      <c r="AJ46" s="115"/>
      <c r="AK46" s="116"/>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row>
    <row r="47" spans="1:69" ht="18" hidden="1" customHeight="1">
      <c r="A47" s="330"/>
      <c r="B47" s="333"/>
      <c r="C47" s="333"/>
      <c r="D47" s="333"/>
      <c r="E47" s="336"/>
      <c r="F47" s="333"/>
      <c r="G47" s="339"/>
      <c r="H47" s="342"/>
      <c r="I47" s="345"/>
      <c r="J47" s="362"/>
      <c r="K47" s="345">
        <f>IF(NOT(ISERROR(MATCH(J47,_xlfn.ANCHORARRAY(E58),0))),I60&amp;"Por favor no seleccionar los criterios de impacto",J47)</f>
        <v>0</v>
      </c>
      <c r="L47" s="342"/>
      <c r="M47" s="345"/>
      <c r="N47" s="365"/>
      <c r="O47" s="106">
        <v>6</v>
      </c>
      <c r="P47" s="182"/>
      <c r="Q47" s="107" t="str">
        <f t="shared" si="40"/>
        <v/>
      </c>
      <c r="R47" s="108"/>
      <c r="S47" s="108"/>
      <c r="T47" s="109" t="str">
        <f t="shared" si="37"/>
        <v/>
      </c>
      <c r="U47" s="108"/>
      <c r="V47" s="108"/>
      <c r="W47" s="108"/>
      <c r="X47" s="110" t="str">
        <f t="shared" si="41"/>
        <v/>
      </c>
      <c r="Y47" s="111" t="str">
        <f t="shared" si="1"/>
        <v/>
      </c>
      <c r="Z47" s="112" t="str">
        <f t="shared" si="38"/>
        <v/>
      </c>
      <c r="AA47" s="111" t="str">
        <f>IFERROR(IF(AB47="","",IF(AB47&lt;=0.2,"Leve",IF(AB47&lt;=0.4,"Menor",IF(AB47&lt;=0.6,"Moderado",IF(AB47&lt;=0.8,"Mayor","Catastrófico"))))),"")</f>
        <v/>
      </c>
      <c r="AB47" s="112" t="str">
        <f t="shared" si="42"/>
        <v/>
      </c>
      <c r="AC47" s="113"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14"/>
      <c r="AE47" s="115"/>
      <c r="AF47" s="116"/>
      <c r="AG47" s="117"/>
      <c r="AH47" s="117"/>
      <c r="AI47" s="117"/>
      <c r="AJ47" s="115"/>
      <c r="AK47" s="116"/>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row>
    <row r="48" spans="1:69" ht="18" hidden="1" customHeight="1">
      <c r="A48" s="328">
        <v>7</v>
      </c>
      <c r="B48" s="331"/>
      <c r="C48" s="331"/>
      <c r="D48" s="331"/>
      <c r="E48" s="334"/>
      <c r="F48" s="331"/>
      <c r="G48" s="337"/>
      <c r="H48" s="340" t="str">
        <f>IF(G48&lt;=0,"",IF(G48&lt;=2,"Muy Baja",IF(G48&lt;=24,"Baja",IF(G48&lt;=500,"Media",IF(G48&lt;=5000,"Alta","Muy Alta")))))</f>
        <v/>
      </c>
      <c r="I48" s="343" t="str">
        <f>IF(H48="","",IF(H48="Muy Baja",0.2,IF(H48="Baja",0.4,IF(H48="Media",0.6,IF(H48="Alta",0.8,IF(H48="Muy Alta",1,))))))</f>
        <v/>
      </c>
      <c r="J48" s="360"/>
      <c r="K48" s="343">
        <f>IF(NOT(ISERROR(MATCH(J48,'Tabla Impacto'!$B$221:$B$223,0))),'Tabla Impacto'!$F$223&amp;"Por favor no seleccionar los criterios de impacto(Afectación Económica o presupuestal y Pérdida Reputacional)",J48)</f>
        <v>0</v>
      </c>
      <c r="L48" s="340" t="str">
        <f>IF(OR(K48='Tabla Impacto'!$C$11,K48='Tabla Impacto'!$D$11),"Leve",IF(OR(K48='Tabla Impacto'!$C$12,K48='Tabla Impacto'!$D$12),"Menor",IF(OR(K48='Tabla Impacto'!$C$13,K48='Tabla Impacto'!$D$13),"Moderado",IF(OR(K48='Tabla Impacto'!$C$14,K48='Tabla Impacto'!$D$14),"Mayor",IF(OR(K48='Tabla Impacto'!$C$15,K48='Tabla Impacto'!$D$15),"Catastrófico","")))))</f>
        <v/>
      </c>
      <c r="M48" s="343" t="str">
        <f>IF(L48="","",IF(L48="Leve",0.2,IF(L48="Menor",0.4,IF(L48="Moderado",0.6,IF(L48="Mayor",0.8,IF(L48="Catastrófico",1,))))))</f>
        <v/>
      </c>
      <c r="N48" s="363"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106">
        <v>1</v>
      </c>
      <c r="P48" s="182"/>
      <c r="Q48" s="164" t="str">
        <f>IF(OR(R48="Preventivo",R48="Detectivo"),"Probabilidad",IF(R48="Correctivo","Impacto",""))</f>
        <v/>
      </c>
      <c r="R48" s="172"/>
      <c r="S48" s="172"/>
      <c r="T48" s="173" t="str">
        <f>IF(AND(R48="Preventivo",S48="Automático"),"50%",IF(AND(R48="Preventivo",S48="Manual"),"40%",IF(AND(R48="Detectivo",S48="Automático"),"40%",IF(AND(R48="Detectivo",S48="Manual"),"30%",IF(AND(R48="Correctivo",S48="Automático"),"35%",IF(AND(R48="Correctivo",S48="Manual"),"25%",""))))))</f>
        <v/>
      </c>
      <c r="U48" s="172"/>
      <c r="V48" s="172"/>
      <c r="W48" s="172"/>
      <c r="X48" s="161" t="str">
        <f>IFERROR(IF(Q48="Probabilidad",(I48-(+I48*T48)),IF(Q48="Impacto",I48,"")),"")</f>
        <v/>
      </c>
      <c r="Y48" s="174" t="str">
        <f>IFERROR(IF(X48="","",IF(X48&lt;=0.2,"Muy Baja",IF(X48&lt;=0.4,"Baja",IF(X48&lt;=0.6,"Media",IF(X48&lt;=0.8,"Alta","Muy Alta"))))),"")</f>
        <v/>
      </c>
      <c r="Z48" s="175" t="str">
        <f>+X48</f>
        <v/>
      </c>
      <c r="AA48" s="174" t="str">
        <f>IFERROR(IF(AB48="","",IF(AB48&lt;=0.2,"Leve",IF(AB48&lt;=0.4,"Menor",IF(AB48&lt;=0.6,"Moderado",IF(AB48&lt;=0.8,"Mayor","Catastrófico"))))),"")</f>
        <v/>
      </c>
      <c r="AB48" s="175" t="str">
        <f>IFERROR(IF(Q48="Impacto",(M48-(+M48*T48)),IF(Q48="Probabilidad",M48,"")),"")</f>
        <v/>
      </c>
      <c r="AC48" s="176"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77"/>
      <c r="AE48" s="115"/>
      <c r="AF48" s="115"/>
      <c r="AG48" s="117"/>
      <c r="AH48" s="117"/>
      <c r="AI48" s="117"/>
      <c r="AJ48" s="115"/>
      <c r="AK48" s="116"/>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row>
    <row r="49" spans="1:69" ht="18" hidden="1" customHeight="1">
      <c r="A49" s="329"/>
      <c r="B49" s="332"/>
      <c r="C49" s="332"/>
      <c r="D49" s="332"/>
      <c r="E49" s="335"/>
      <c r="F49" s="332"/>
      <c r="G49" s="338"/>
      <c r="H49" s="341"/>
      <c r="I49" s="344"/>
      <c r="J49" s="361"/>
      <c r="K49" s="344">
        <f>IF(NOT(ISERROR(MATCH(J49,_xlfn.ANCHORARRAY(E60),0))),I62&amp;"Por favor no seleccionar los criterios de impacto",J49)</f>
        <v>0</v>
      </c>
      <c r="L49" s="341"/>
      <c r="M49" s="344"/>
      <c r="N49" s="364"/>
      <c r="O49" s="106">
        <v>2</v>
      </c>
      <c r="P49" s="182"/>
      <c r="Q49" s="164" t="str">
        <f>IF(OR(R49="Preventivo",R49="Detectivo"),"Probabilidad",IF(R49="Correctivo","Impacto",""))</f>
        <v/>
      </c>
      <c r="R49" s="172"/>
      <c r="S49" s="172"/>
      <c r="T49" s="173" t="str">
        <f t="shared" ref="T49:T53" si="44">IF(AND(R49="Preventivo",S49="Automático"),"50%",IF(AND(R49="Preventivo",S49="Manual"),"40%",IF(AND(R49="Detectivo",S49="Automático"),"40%",IF(AND(R49="Detectivo",S49="Manual"),"30%",IF(AND(R49="Correctivo",S49="Automático"),"35%",IF(AND(R49="Correctivo",S49="Manual"),"25%",""))))))</f>
        <v/>
      </c>
      <c r="U49" s="172"/>
      <c r="V49" s="172"/>
      <c r="W49" s="172"/>
      <c r="X49" s="161" t="str">
        <f>IFERROR(IF(AND(Q48="Probabilidad",Q49="Probabilidad"),(Z48-(+Z48*T49)),IF(Q49="Probabilidad",(I48-(+I48*T49)),IF(Q49="Impacto",Z48,""))),"")</f>
        <v/>
      </c>
      <c r="Y49" s="174" t="str">
        <f t="shared" si="1"/>
        <v/>
      </c>
      <c r="Z49" s="175" t="str">
        <f t="shared" ref="Z49:Z53" si="45">+X49</f>
        <v/>
      </c>
      <c r="AA49" s="174" t="str">
        <f t="shared" si="3"/>
        <v/>
      </c>
      <c r="AB49" s="175" t="str">
        <f>IFERROR(IF(AND(Q48="Impacto",Q49="Impacto"),(AB48-(+AB48*T49)),IF(Q49="Impacto",(M48-(+M48*T49)),IF(Q49="Probabilidad",AB48,""))),"")</f>
        <v/>
      </c>
      <c r="AC49" s="176" t="str">
        <f t="shared" ref="AC49:AC50" si="46">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77"/>
      <c r="AE49" s="115"/>
      <c r="AF49" s="116"/>
      <c r="AG49" s="117"/>
      <c r="AH49" s="117"/>
      <c r="AI49" s="117"/>
      <c r="AJ49" s="115"/>
      <c r="AK49" s="116"/>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row>
    <row r="50" spans="1:69" ht="18" hidden="1" customHeight="1">
      <c r="A50" s="329"/>
      <c r="B50" s="332"/>
      <c r="C50" s="332"/>
      <c r="D50" s="332"/>
      <c r="E50" s="335"/>
      <c r="F50" s="332"/>
      <c r="G50" s="338"/>
      <c r="H50" s="341"/>
      <c r="I50" s="344"/>
      <c r="J50" s="361"/>
      <c r="K50" s="344">
        <f>IF(NOT(ISERROR(MATCH(J50,_xlfn.ANCHORARRAY(E61),0))),I63&amp;"Por favor no seleccionar los criterios de impacto",J50)</f>
        <v>0</v>
      </c>
      <c r="L50" s="341"/>
      <c r="M50" s="344"/>
      <c r="N50" s="364"/>
      <c r="O50" s="106">
        <v>3</v>
      </c>
      <c r="P50" s="183"/>
      <c r="Q50" s="107" t="str">
        <f>IF(OR(R50="Preventivo",R50="Detectivo"),"Probabilidad",IF(R50="Correctivo","Impacto",""))</f>
        <v/>
      </c>
      <c r="R50" s="108"/>
      <c r="S50" s="108"/>
      <c r="T50" s="109" t="str">
        <f t="shared" si="44"/>
        <v/>
      </c>
      <c r="U50" s="108"/>
      <c r="V50" s="108"/>
      <c r="W50" s="108"/>
      <c r="X50" s="110" t="str">
        <f>IFERROR(IF(AND(Q49="Probabilidad",Q50="Probabilidad"),(Z49-(+Z49*T50)),IF(AND(Q49="Impacto",Q50="Probabilidad"),(Z48-(+Z48*T50)),IF(Q50="Impacto",Z49,""))),"")</f>
        <v/>
      </c>
      <c r="Y50" s="111" t="str">
        <f t="shared" si="1"/>
        <v/>
      </c>
      <c r="Z50" s="112" t="str">
        <f t="shared" si="45"/>
        <v/>
      </c>
      <c r="AA50" s="111" t="str">
        <f t="shared" si="3"/>
        <v/>
      </c>
      <c r="AB50" s="112" t="str">
        <f>IFERROR(IF(AND(Q49="Impacto",Q50="Impacto"),(AB49-(+AB49*T50)),IF(AND(Q49="Probabilidad",Q50="Impacto"),(AB48-(+AB48*T50)),IF(Q50="Probabilidad",AB49,""))),"")</f>
        <v/>
      </c>
      <c r="AC50" s="113" t="str">
        <f t="shared" si="46"/>
        <v/>
      </c>
      <c r="AD50" s="114"/>
      <c r="AE50" s="115"/>
      <c r="AF50" s="116"/>
      <c r="AG50" s="117"/>
      <c r="AH50" s="117"/>
      <c r="AI50" s="117"/>
      <c r="AJ50" s="115"/>
      <c r="AK50" s="116"/>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row>
    <row r="51" spans="1:69" ht="18" hidden="1" customHeight="1">
      <c r="A51" s="329"/>
      <c r="B51" s="332"/>
      <c r="C51" s="332"/>
      <c r="D51" s="332"/>
      <c r="E51" s="335"/>
      <c r="F51" s="332"/>
      <c r="G51" s="338"/>
      <c r="H51" s="341"/>
      <c r="I51" s="344"/>
      <c r="J51" s="361"/>
      <c r="K51" s="344">
        <f>IF(NOT(ISERROR(MATCH(J51,_xlfn.ANCHORARRAY(E62),0))),I64&amp;"Por favor no seleccionar los criterios de impacto",J51)</f>
        <v>0</v>
      </c>
      <c r="L51" s="341"/>
      <c r="M51" s="344"/>
      <c r="N51" s="364"/>
      <c r="O51" s="106">
        <v>4</v>
      </c>
      <c r="P51" s="182"/>
      <c r="Q51" s="107" t="str">
        <f t="shared" ref="Q51:Q53" si="47">IF(OR(R51="Preventivo",R51="Detectivo"),"Probabilidad",IF(R51="Correctivo","Impacto",""))</f>
        <v/>
      </c>
      <c r="R51" s="108"/>
      <c r="S51" s="108"/>
      <c r="T51" s="109" t="str">
        <f t="shared" si="44"/>
        <v/>
      </c>
      <c r="U51" s="108"/>
      <c r="V51" s="108"/>
      <c r="W51" s="108"/>
      <c r="X51" s="110" t="str">
        <f t="shared" ref="X51:X53" si="48">IFERROR(IF(AND(Q50="Probabilidad",Q51="Probabilidad"),(Z50-(+Z50*T51)),IF(AND(Q50="Impacto",Q51="Probabilidad"),(Z49-(+Z49*T51)),IF(Q51="Impacto",Z50,""))),"")</f>
        <v/>
      </c>
      <c r="Y51" s="111" t="str">
        <f t="shared" si="1"/>
        <v/>
      </c>
      <c r="Z51" s="112" t="str">
        <f t="shared" si="45"/>
        <v/>
      </c>
      <c r="AA51" s="111" t="str">
        <f t="shared" si="3"/>
        <v/>
      </c>
      <c r="AB51" s="112" t="str">
        <f t="shared" ref="AB51:AB53" si="49">IFERROR(IF(AND(Q50="Impacto",Q51="Impacto"),(AB50-(+AB50*T51)),IF(AND(Q50="Probabilidad",Q51="Impacto"),(AB49-(+AB49*T51)),IF(Q51="Probabilidad",AB50,""))),"")</f>
        <v/>
      </c>
      <c r="AC51" s="113" t="str">
        <f>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114"/>
      <c r="AE51" s="115"/>
      <c r="AF51" s="116"/>
      <c r="AG51" s="117"/>
      <c r="AH51" s="117"/>
      <c r="AI51" s="117"/>
      <c r="AJ51" s="115"/>
      <c r="AK51" s="116"/>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69" ht="18" hidden="1" customHeight="1">
      <c r="A52" s="329"/>
      <c r="B52" s="332"/>
      <c r="C52" s="332"/>
      <c r="D52" s="332"/>
      <c r="E52" s="335"/>
      <c r="F52" s="332"/>
      <c r="G52" s="338"/>
      <c r="H52" s="341"/>
      <c r="I52" s="344"/>
      <c r="J52" s="361"/>
      <c r="K52" s="344">
        <f>IF(NOT(ISERROR(MATCH(J52,_xlfn.ANCHORARRAY(E63),0))),I65&amp;"Por favor no seleccionar los criterios de impacto",J52)</f>
        <v>0</v>
      </c>
      <c r="L52" s="341"/>
      <c r="M52" s="344"/>
      <c r="N52" s="364"/>
      <c r="O52" s="106">
        <v>5</v>
      </c>
      <c r="P52" s="182"/>
      <c r="Q52" s="107" t="str">
        <f t="shared" si="47"/>
        <v/>
      </c>
      <c r="R52" s="108"/>
      <c r="S52" s="108"/>
      <c r="T52" s="109" t="str">
        <f t="shared" si="44"/>
        <v/>
      </c>
      <c r="U52" s="108"/>
      <c r="V52" s="108"/>
      <c r="W52" s="108"/>
      <c r="X52" s="110" t="str">
        <f t="shared" si="48"/>
        <v/>
      </c>
      <c r="Y52" s="111" t="str">
        <f t="shared" si="1"/>
        <v/>
      </c>
      <c r="Z52" s="112" t="str">
        <f t="shared" si="45"/>
        <v/>
      </c>
      <c r="AA52" s="111" t="str">
        <f t="shared" si="3"/>
        <v/>
      </c>
      <c r="AB52" s="112" t="str">
        <f t="shared" si="49"/>
        <v/>
      </c>
      <c r="AC52" s="113" t="str">
        <f t="shared" ref="AC52:AC53" si="50">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14"/>
      <c r="AE52" s="115"/>
      <c r="AF52" s="116"/>
      <c r="AG52" s="117"/>
      <c r="AH52" s="117"/>
      <c r="AI52" s="117"/>
      <c r="AJ52" s="115"/>
      <c r="AK52" s="116"/>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row>
    <row r="53" spans="1:69" ht="18" hidden="1" customHeight="1">
      <c r="A53" s="330"/>
      <c r="B53" s="333"/>
      <c r="C53" s="333"/>
      <c r="D53" s="333"/>
      <c r="E53" s="336"/>
      <c r="F53" s="333"/>
      <c r="G53" s="339"/>
      <c r="H53" s="342"/>
      <c r="I53" s="345"/>
      <c r="J53" s="362"/>
      <c r="K53" s="345">
        <f>IF(NOT(ISERROR(MATCH(J53,_xlfn.ANCHORARRAY(E64),0))),I66&amp;"Por favor no seleccionar los criterios de impacto",J53)</f>
        <v>0</v>
      </c>
      <c r="L53" s="342"/>
      <c r="M53" s="345"/>
      <c r="N53" s="365"/>
      <c r="O53" s="106">
        <v>6</v>
      </c>
      <c r="P53" s="182"/>
      <c r="Q53" s="107" t="str">
        <f t="shared" si="47"/>
        <v/>
      </c>
      <c r="R53" s="108"/>
      <c r="S53" s="108"/>
      <c r="T53" s="109" t="str">
        <f t="shared" si="44"/>
        <v/>
      </c>
      <c r="U53" s="108"/>
      <c r="V53" s="108"/>
      <c r="W53" s="108"/>
      <c r="X53" s="110" t="str">
        <f t="shared" si="48"/>
        <v/>
      </c>
      <c r="Y53" s="111" t="str">
        <f t="shared" si="1"/>
        <v/>
      </c>
      <c r="Z53" s="112" t="str">
        <f t="shared" si="45"/>
        <v/>
      </c>
      <c r="AA53" s="111" t="str">
        <f t="shared" si="3"/>
        <v/>
      </c>
      <c r="AB53" s="112" t="str">
        <f t="shared" si="49"/>
        <v/>
      </c>
      <c r="AC53" s="113" t="str">
        <f t="shared" si="50"/>
        <v/>
      </c>
      <c r="AD53" s="114"/>
      <c r="AE53" s="115"/>
      <c r="AF53" s="116"/>
      <c r="AG53" s="117"/>
      <c r="AH53" s="117"/>
      <c r="AI53" s="117"/>
      <c r="AJ53" s="115"/>
      <c r="AK53" s="116"/>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69" ht="18" hidden="1" customHeight="1">
      <c r="A54" s="328">
        <v>8</v>
      </c>
      <c r="B54" s="331"/>
      <c r="C54" s="331"/>
      <c r="D54" s="331"/>
      <c r="E54" s="334"/>
      <c r="F54" s="331"/>
      <c r="G54" s="337"/>
      <c r="H54" s="340" t="str">
        <f>IF(G54&lt;=0,"",IF(G54&lt;=2,"Muy Baja",IF(G54&lt;=24,"Baja",IF(G54&lt;=500,"Media",IF(G54&lt;=5000,"Alta","Muy Alta")))))</f>
        <v/>
      </c>
      <c r="I54" s="343" t="str">
        <f>IF(H54="","",IF(H54="Muy Baja",0.2,IF(H54="Baja",0.4,IF(H54="Media",0.6,IF(H54="Alta",0.8,IF(H54="Muy Alta",1,))))))</f>
        <v/>
      </c>
      <c r="J54" s="360"/>
      <c r="K54" s="343">
        <f>IF(NOT(ISERROR(MATCH(J54,'Tabla Impacto'!$B$221:$B$223,0))),'Tabla Impacto'!$F$223&amp;"Por favor no seleccionar los criterios de impacto(Afectación Económica o presupuestal y Pérdida Reputacional)",J54)</f>
        <v>0</v>
      </c>
      <c r="L54" s="340" t="str">
        <f>IF(OR(K54='Tabla Impacto'!$C$11,K54='Tabla Impacto'!$D$11),"Leve",IF(OR(K54='Tabla Impacto'!$C$12,K54='Tabla Impacto'!$D$12),"Menor",IF(OR(K54='Tabla Impacto'!$C$13,K54='Tabla Impacto'!$D$13),"Moderado",IF(OR(K54='Tabla Impacto'!$C$14,K54='Tabla Impacto'!$D$14),"Mayor",IF(OR(K54='Tabla Impacto'!$C$15,K54='Tabla Impacto'!$D$15),"Catastrófico","")))))</f>
        <v/>
      </c>
      <c r="M54" s="343" t="str">
        <f>IF(L54="","",IF(L54="Leve",0.2,IF(L54="Menor",0.4,IF(L54="Moderado",0.6,IF(L54="Mayor",0.8,IF(L54="Catastrófico",1,))))))</f>
        <v/>
      </c>
      <c r="N54" s="363"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106">
        <v>1</v>
      </c>
      <c r="P54" s="182"/>
      <c r="Q54" s="164"/>
      <c r="R54" s="172"/>
      <c r="S54" s="172"/>
      <c r="T54" s="173" t="str">
        <f>IF(AND(R54="Preventivo",S54="Automático"),"50%",IF(AND(R54="Preventivo",S54="Manual"),"40%",IF(AND(R54="Detectivo",S54="Automático"),"40%",IF(AND(R54="Detectivo",S54="Manual"),"30%",IF(AND(R54="Correctivo",S54="Automático"),"35%",IF(AND(R54="Correctivo",S54="Manual"),"25%",""))))))</f>
        <v/>
      </c>
      <c r="U54" s="172"/>
      <c r="V54" s="172"/>
      <c r="W54" s="172"/>
      <c r="X54" s="161" t="str">
        <f>IFERROR(IF(Q54="Probabilidad",(I54-(+I54*T54)),IF(Q54="Impacto",I54,"")),"")</f>
        <v/>
      </c>
      <c r="Y54" s="174" t="str">
        <f>IFERROR(IF(X54="","",IF(X54&lt;=0.2,"Muy Baja",IF(X54&lt;=0.4,"Baja",IF(X54&lt;=0.6,"Media",IF(X54&lt;=0.8,"Alta","Muy Alta"))))),"")</f>
        <v/>
      </c>
      <c r="Z54" s="175" t="str">
        <f>+X54</f>
        <v/>
      </c>
      <c r="AA54" s="174" t="str">
        <f>IFERROR(IF(AB54="","",IF(AB54&lt;=0.2,"Leve",IF(AB54&lt;=0.4,"Menor",IF(AB54&lt;=0.6,"Moderado",IF(AB54&lt;=0.8,"Mayor","Catastrófico"))))),"")</f>
        <v/>
      </c>
      <c r="AB54" s="175" t="str">
        <f>IFERROR(IF(Q54="Impacto",(M54-(+M54*T54)),IF(Q54="Probabilidad",M54,"")),"")</f>
        <v/>
      </c>
      <c r="AC54" s="176" t="str">
        <f>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77"/>
      <c r="AE54" s="115"/>
      <c r="AF54" s="115"/>
      <c r="AG54" s="117"/>
      <c r="AH54" s="117"/>
      <c r="AI54" s="117"/>
      <c r="AJ54" s="115"/>
      <c r="AK54" s="116"/>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ht="18" hidden="1" customHeight="1">
      <c r="A55" s="329"/>
      <c r="B55" s="332"/>
      <c r="C55" s="332"/>
      <c r="D55" s="332"/>
      <c r="E55" s="335"/>
      <c r="F55" s="332"/>
      <c r="G55" s="338"/>
      <c r="H55" s="341"/>
      <c r="I55" s="344"/>
      <c r="J55" s="361"/>
      <c r="K55" s="344">
        <f>IF(NOT(ISERROR(MATCH(J55,_xlfn.ANCHORARRAY(E66),0))),I68&amp;"Por favor no seleccionar los criterios de impacto",J55)</f>
        <v>0</v>
      </c>
      <c r="L55" s="341"/>
      <c r="M55" s="344"/>
      <c r="N55" s="364"/>
      <c r="O55" s="106">
        <v>2</v>
      </c>
      <c r="P55" s="182"/>
      <c r="Q55" s="107" t="str">
        <f>IF(OR(R55="Preventivo",R55="Detectivo"),"Probabilidad",IF(R55="Correctivo","Impacto",""))</f>
        <v/>
      </c>
      <c r="R55" s="108"/>
      <c r="S55" s="108"/>
      <c r="T55" s="109" t="str">
        <f t="shared" ref="T55:T59" si="51">IF(AND(R55="Preventivo",S55="Automático"),"50%",IF(AND(R55="Preventivo",S55="Manual"),"40%",IF(AND(R55="Detectivo",S55="Automático"),"40%",IF(AND(R55="Detectivo",S55="Manual"),"30%",IF(AND(R55="Correctivo",S55="Automático"),"35%",IF(AND(R55="Correctivo",S55="Manual"),"25%",""))))))</f>
        <v/>
      </c>
      <c r="U55" s="108"/>
      <c r="V55" s="108"/>
      <c r="W55" s="108"/>
      <c r="X55" s="110" t="str">
        <f>IFERROR(IF(AND(Q54="Probabilidad",Q55="Probabilidad"),(Z54-(+Z54*T55)),IF(Q55="Probabilidad",(I54-(+I54*T55)),IF(Q55="Impacto",Z54,""))),"")</f>
        <v/>
      </c>
      <c r="Y55" s="111" t="str">
        <f t="shared" si="1"/>
        <v/>
      </c>
      <c r="Z55" s="112" t="str">
        <f t="shared" ref="Z55:Z59" si="52">+X55</f>
        <v/>
      </c>
      <c r="AA55" s="111" t="str">
        <f t="shared" si="3"/>
        <v/>
      </c>
      <c r="AB55" s="112" t="str">
        <f>IFERROR(IF(AND(Q54="Impacto",Q55="Impacto"),(AB54-(+AB54*T55)),IF(Q55="Impacto",(M54-(+M54*T55)),IF(Q55="Probabilidad",AB54,""))),"")</f>
        <v/>
      </c>
      <c r="AC55" s="113" t="str">
        <f t="shared" ref="AC55:AC56" si="53">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14"/>
      <c r="AE55" s="115"/>
      <c r="AF55" s="116"/>
      <c r="AG55" s="117"/>
      <c r="AH55" s="117"/>
      <c r="AI55" s="117"/>
      <c r="AJ55" s="115"/>
      <c r="AK55" s="116"/>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69" ht="18" hidden="1" customHeight="1">
      <c r="A56" s="329"/>
      <c r="B56" s="332"/>
      <c r="C56" s="332"/>
      <c r="D56" s="332"/>
      <c r="E56" s="335"/>
      <c r="F56" s="332"/>
      <c r="G56" s="338"/>
      <c r="H56" s="341"/>
      <c r="I56" s="344"/>
      <c r="J56" s="361"/>
      <c r="K56" s="344">
        <f>IF(NOT(ISERROR(MATCH(J56,_xlfn.ANCHORARRAY(E67),0))),I69&amp;"Por favor no seleccionar los criterios de impacto",J56)</f>
        <v>0</v>
      </c>
      <c r="L56" s="341"/>
      <c r="M56" s="344"/>
      <c r="N56" s="364"/>
      <c r="O56" s="106">
        <v>3</v>
      </c>
      <c r="P56" s="183"/>
      <c r="Q56" s="107" t="str">
        <f>IF(OR(R56="Preventivo",R56="Detectivo"),"Probabilidad",IF(R56="Correctivo","Impacto",""))</f>
        <v/>
      </c>
      <c r="R56" s="108"/>
      <c r="S56" s="108"/>
      <c r="T56" s="109" t="str">
        <f t="shared" si="51"/>
        <v/>
      </c>
      <c r="U56" s="108"/>
      <c r="V56" s="108"/>
      <c r="W56" s="108"/>
      <c r="X56" s="110" t="str">
        <f>IFERROR(IF(AND(Q55="Probabilidad",Q56="Probabilidad"),(Z55-(+Z55*T56)),IF(AND(Q55="Impacto",Q56="Probabilidad"),(Z54-(+Z54*T56)),IF(Q56="Impacto",Z55,""))),"")</f>
        <v/>
      </c>
      <c r="Y56" s="111" t="str">
        <f t="shared" si="1"/>
        <v/>
      </c>
      <c r="Z56" s="112" t="str">
        <f t="shared" si="52"/>
        <v/>
      </c>
      <c r="AA56" s="111" t="str">
        <f t="shared" si="3"/>
        <v/>
      </c>
      <c r="AB56" s="112" t="str">
        <f>IFERROR(IF(AND(Q55="Impacto",Q56="Impacto"),(AB55-(+AB55*T56)),IF(AND(Q55="Probabilidad",Q56="Impacto"),(AB54-(+AB54*T56)),IF(Q56="Probabilidad",AB55,""))),"")</f>
        <v/>
      </c>
      <c r="AC56" s="113" t="str">
        <f t="shared" si="53"/>
        <v/>
      </c>
      <c r="AD56" s="114"/>
      <c r="AE56" s="115"/>
      <c r="AF56" s="116"/>
      <c r="AG56" s="117"/>
      <c r="AH56" s="117"/>
      <c r="AI56" s="117"/>
      <c r="AJ56" s="115"/>
      <c r="AK56" s="116"/>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69" ht="18" hidden="1" customHeight="1">
      <c r="A57" s="329"/>
      <c r="B57" s="332"/>
      <c r="C57" s="332"/>
      <c r="D57" s="332"/>
      <c r="E57" s="335"/>
      <c r="F57" s="332"/>
      <c r="G57" s="338"/>
      <c r="H57" s="341"/>
      <c r="I57" s="344"/>
      <c r="J57" s="361"/>
      <c r="K57" s="344">
        <f>IF(NOT(ISERROR(MATCH(J57,_xlfn.ANCHORARRAY(E68),0))),I70&amp;"Por favor no seleccionar los criterios de impacto",J57)</f>
        <v>0</v>
      </c>
      <c r="L57" s="341"/>
      <c r="M57" s="344"/>
      <c r="N57" s="364"/>
      <c r="O57" s="106">
        <v>4</v>
      </c>
      <c r="P57" s="182"/>
      <c r="Q57" s="107" t="str">
        <f t="shared" ref="Q57:Q59" si="54">IF(OR(R57="Preventivo",R57="Detectivo"),"Probabilidad",IF(R57="Correctivo","Impacto",""))</f>
        <v/>
      </c>
      <c r="R57" s="108"/>
      <c r="S57" s="108"/>
      <c r="T57" s="109" t="str">
        <f t="shared" si="51"/>
        <v/>
      </c>
      <c r="U57" s="108"/>
      <c r="V57" s="108"/>
      <c r="W57" s="108"/>
      <c r="X57" s="110" t="str">
        <f t="shared" ref="X57:X59" si="55">IFERROR(IF(AND(Q56="Probabilidad",Q57="Probabilidad"),(Z56-(+Z56*T57)),IF(AND(Q56="Impacto",Q57="Probabilidad"),(Z55-(+Z55*T57)),IF(Q57="Impacto",Z56,""))),"")</f>
        <v/>
      </c>
      <c r="Y57" s="111" t="str">
        <f t="shared" si="1"/>
        <v/>
      </c>
      <c r="Z57" s="112" t="str">
        <f t="shared" si="52"/>
        <v/>
      </c>
      <c r="AA57" s="111" t="str">
        <f t="shared" si="3"/>
        <v/>
      </c>
      <c r="AB57" s="112" t="str">
        <f t="shared" ref="AB57:AB59" si="56">IFERROR(IF(AND(Q56="Impacto",Q57="Impacto"),(AB56-(+AB56*T57)),IF(AND(Q56="Probabilidad",Q57="Impacto"),(AB55-(+AB55*T57)),IF(Q57="Probabilidad",AB56,""))),"")</f>
        <v/>
      </c>
      <c r="AC57" s="113"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114"/>
      <c r="AE57" s="115"/>
      <c r="AF57" s="116"/>
      <c r="AG57" s="117"/>
      <c r="AH57" s="117"/>
      <c r="AI57" s="117"/>
      <c r="AJ57" s="115"/>
      <c r="AK57" s="116"/>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18" hidden="1" customHeight="1">
      <c r="A58" s="329"/>
      <c r="B58" s="332"/>
      <c r="C58" s="332"/>
      <c r="D58" s="332"/>
      <c r="E58" s="335"/>
      <c r="F58" s="332"/>
      <c r="G58" s="338"/>
      <c r="H58" s="341"/>
      <c r="I58" s="344"/>
      <c r="J58" s="361"/>
      <c r="K58" s="344">
        <f>IF(NOT(ISERROR(MATCH(J58,_xlfn.ANCHORARRAY(E69),0))),I71&amp;"Por favor no seleccionar los criterios de impacto",J58)</f>
        <v>0</v>
      </c>
      <c r="L58" s="341"/>
      <c r="M58" s="344"/>
      <c r="N58" s="364"/>
      <c r="O58" s="106">
        <v>5</v>
      </c>
      <c r="P58" s="182"/>
      <c r="Q58" s="107" t="str">
        <f t="shared" si="54"/>
        <v/>
      </c>
      <c r="R58" s="108"/>
      <c r="S58" s="108"/>
      <c r="T58" s="109" t="str">
        <f t="shared" si="51"/>
        <v/>
      </c>
      <c r="U58" s="108"/>
      <c r="V58" s="108"/>
      <c r="W58" s="108"/>
      <c r="X58" s="110" t="str">
        <f t="shared" si="55"/>
        <v/>
      </c>
      <c r="Y58" s="111" t="str">
        <f t="shared" si="1"/>
        <v/>
      </c>
      <c r="Z58" s="112" t="str">
        <f t="shared" si="52"/>
        <v/>
      </c>
      <c r="AA58" s="111" t="str">
        <f t="shared" si="3"/>
        <v/>
      </c>
      <c r="AB58" s="112" t="str">
        <f t="shared" si="56"/>
        <v/>
      </c>
      <c r="AC58" s="113" t="str">
        <f t="shared" ref="AC58:AC59" si="57">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14"/>
      <c r="AE58" s="115"/>
      <c r="AF58" s="116"/>
      <c r="AG58" s="117"/>
      <c r="AH58" s="117"/>
      <c r="AI58" s="117"/>
      <c r="AJ58" s="115"/>
      <c r="AK58" s="116"/>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18" hidden="1" customHeight="1">
      <c r="A59" s="330"/>
      <c r="B59" s="333"/>
      <c r="C59" s="333"/>
      <c r="D59" s="333"/>
      <c r="E59" s="336"/>
      <c r="F59" s="333"/>
      <c r="G59" s="339"/>
      <c r="H59" s="342"/>
      <c r="I59" s="345"/>
      <c r="J59" s="362"/>
      <c r="K59" s="345">
        <f>IF(NOT(ISERROR(MATCH(J59,_xlfn.ANCHORARRAY(E70),0))),I72&amp;"Por favor no seleccionar los criterios de impacto",J59)</f>
        <v>0</v>
      </c>
      <c r="L59" s="342"/>
      <c r="M59" s="345"/>
      <c r="N59" s="365"/>
      <c r="O59" s="106">
        <v>6</v>
      </c>
      <c r="P59" s="182"/>
      <c r="Q59" s="107" t="str">
        <f t="shared" si="54"/>
        <v/>
      </c>
      <c r="R59" s="108"/>
      <c r="S59" s="108"/>
      <c r="T59" s="109" t="str">
        <f t="shared" si="51"/>
        <v/>
      </c>
      <c r="U59" s="108"/>
      <c r="V59" s="108"/>
      <c r="W59" s="108"/>
      <c r="X59" s="110" t="str">
        <f t="shared" si="55"/>
        <v/>
      </c>
      <c r="Y59" s="111" t="str">
        <f t="shared" si="1"/>
        <v/>
      </c>
      <c r="Z59" s="112" t="str">
        <f t="shared" si="52"/>
        <v/>
      </c>
      <c r="AA59" s="111" t="str">
        <f t="shared" si="3"/>
        <v/>
      </c>
      <c r="AB59" s="112" t="str">
        <f t="shared" si="56"/>
        <v/>
      </c>
      <c r="AC59" s="113" t="str">
        <f t="shared" si="57"/>
        <v/>
      </c>
      <c r="AD59" s="114"/>
      <c r="AE59" s="115"/>
      <c r="AF59" s="116"/>
      <c r="AG59" s="117"/>
      <c r="AH59" s="117"/>
      <c r="AI59" s="117"/>
      <c r="AJ59" s="115"/>
      <c r="AK59" s="116"/>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69" ht="18" hidden="1" customHeight="1">
      <c r="A60" s="328">
        <v>9</v>
      </c>
      <c r="B60" s="331"/>
      <c r="C60" s="331"/>
      <c r="D60" s="331"/>
      <c r="E60" s="334"/>
      <c r="F60" s="331"/>
      <c r="G60" s="337"/>
      <c r="H60" s="340" t="str">
        <f>IF(G60&lt;=0,"",IF(G60&lt;=2,"Muy Baja",IF(G60&lt;=24,"Baja",IF(G60&lt;=500,"Media",IF(G60&lt;=5000,"Alta","Muy Alta")))))</f>
        <v/>
      </c>
      <c r="I60" s="343" t="str">
        <f>IF(H60="","",IF(H60="Muy Baja",0.2,IF(H60="Baja",0.4,IF(H60="Media",0.6,IF(H60="Alta",0.8,IF(H60="Muy Alta",1,))))))</f>
        <v/>
      </c>
      <c r="J60" s="360"/>
      <c r="K60" s="343">
        <f>IF(NOT(ISERROR(MATCH(J60,'Tabla Impacto'!$B$221:$B$223,0))),'Tabla Impacto'!$F$223&amp;"Por favor no seleccionar los criterios de impacto(Afectación Económica o presupuestal y Pérdida Reputacional)",J60)</f>
        <v>0</v>
      </c>
      <c r="L60" s="340" t="str">
        <f>IF(OR(K60='Tabla Impacto'!$C$11,K60='Tabla Impacto'!$D$11),"Leve",IF(OR(K60='Tabla Impacto'!$C$12,K60='Tabla Impacto'!$D$12),"Menor",IF(OR(K60='Tabla Impacto'!$C$13,K60='Tabla Impacto'!$D$13),"Moderado",IF(OR(K60='Tabla Impacto'!$C$14,K60='Tabla Impacto'!$D$14),"Mayor",IF(OR(K60='Tabla Impacto'!$C$15,K60='Tabla Impacto'!$D$15),"Catastrófico","")))))</f>
        <v/>
      </c>
      <c r="M60" s="343" t="str">
        <f>IF(L60="","",IF(L60="Leve",0.2,IF(L60="Menor",0.4,IF(L60="Moderado",0.6,IF(L60="Mayor",0.8,IF(L60="Catastrófico",1,))))))</f>
        <v/>
      </c>
      <c r="N60" s="363" t="str">
        <f>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106">
        <v>1</v>
      </c>
      <c r="P60" s="182"/>
      <c r="Q60" s="164"/>
      <c r="R60" s="172"/>
      <c r="S60" s="172"/>
      <c r="T60" s="173" t="str">
        <f>IF(AND(R60="Preventivo",S60="Automático"),"50%",IF(AND(R60="Preventivo",S60="Manual"),"40%",IF(AND(R60="Detectivo",S60="Automático"),"40%",IF(AND(R60="Detectivo",S60="Manual"),"30%",IF(AND(R60="Correctivo",S60="Automático"),"35%",IF(AND(R60="Correctivo",S60="Manual"),"25%",""))))))</f>
        <v/>
      </c>
      <c r="U60" s="172"/>
      <c r="V60" s="172"/>
      <c r="W60" s="172"/>
      <c r="X60" s="161" t="str">
        <f>IFERROR(IF(Q60="Probabilidad",(I60-(+I60*T60)),IF(Q60="Impacto",I60,"")),"")</f>
        <v/>
      </c>
      <c r="Y60" s="174" t="str">
        <f>IFERROR(IF(X60="","",IF(X60&lt;=0.2,"Muy Baja",IF(X60&lt;=0.4,"Baja",IF(X60&lt;=0.6,"Media",IF(X60&lt;=0.8,"Alta","Muy Alta"))))),"")</f>
        <v/>
      </c>
      <c r="Z60" s="175" t="str">
        <f>+X60</f>
        <v/>
      </c>
      <c r="AA60" s="174" t="str">
        <f>IFERROR(IF(AB60="","",IF(AB60&lt;=0.2,"Leve",IF(AB60&lt;=0.4,"Menor",IF(AB60&lt;=0.6,"Moderado",IF(AB60&lt;=0.8,"Mayor","Catastrófico"))))),"")</f>
        <v/>
      </c>
      <c r="AB60" s="175" t="str">
        <f>IFERROR(IF(Q60="Impacto",(M60-(+M60*T60)),IF(Q60="Probabilidad",M60,"")),"")</f>
        <v/>
      </c>
      <c r="AC60" s="176" t="str">
        <f>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77"/>
      <c r="AE60" s="115"/>
      <c r="AF60" s="115"/>
      <c r="AG60" s="117"/>
      <c r="AH60" s="117"/>
      <c r="AI60" s="117"/>
      <c r="AJ60" s="115"/>
      <c r="AK60" s="116"/>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69" ht="18" hidden="1" customHeight="1">
      <c r="A61" s="329"/>
      <c r="B61" s="332"/>
      <c r="C61" s="332"/>
      <c r="D61" s="332"/>
      <c r="E61" s="335"/>
      <c r="F61" s="332"/>
      <c r="G61" s="338"/>
      <c r="H61" s="341"/>
      <c r="I61" s="344"/>
      <c r="J61" s="361"/>
      <c r="K61" s="344">
        <f>IF(NOT(ISERROR(MATCH(J61,_xlfn.ANCHORARRAY(E72),0))),I74&amp;"Por favor no seleccionar los criterios de impacto",J61)</f>
        <v>0</v>
      </c>
      <c r="L61" s="341"/>
      <c r="M61" s="344"/>
      <c r="N61" s="364"/>
      <c r="O61" s="106">
        <v>2</v>
      </c>
      <c r="P61" s="182"/>
      <c r="Q61" s="107" t="str">
        <f>IF(OR(R61="Preventivo",R61="Detectivo"),"Probabilidad",IF(R61="Correctivo","Impacto",""))</f>
        <v/>
      </c>
      <c r="R61" s="108"/>
      <c r="S61" s="108"/>
      <c r="T61" s="109" t="str">
        <f t="shared" ref="T61:T65" si="58">IF(AND(R61="Preventivo",S61="Automático"),"50%",IF(AND(R61="Preventivo",S61="Manual"),"40%",IF(AND(R61="Detectivo",S61="Automático"),"40%",IF(AND(R61="Detectivo",S61="Manual"),"30%",IF(AND(R61="Correctivo",S61="Automático"),"35%",IF(AND(R61="Correctivo",S61="Manual"),"25%",""))))))</f>
        <v/>
      </c>
      <c r="U61" s="108"/>
      <c r="V61" s="108"/>
      <c r="W61" s="108"/>
      <c r="X61" s="110" t="str">
        <f>IFERROR(IF(AND(Q60="Probabilidad",Q61="Probabilidad"),(Z60-(+Z60*T61)),IF(Q61="Probabilidad",(I60-(+I60*T61)),IF(Q61="Impacto",Z60,""))),"")</f>
        <v/>
      </c>
      <c r="Y61" s="111" t="str">
        <f t="shared" si="1"/>
        <v/>
      </c>
      <c r="Z61" s="112" t="str">
        <f t="shared" ref="Z61:Z65" si="59">+X61</f>
        <v/>
      </c>
      <c r="AA61" s="111" t="str">
        <f t="shared" si="3"/>
        <v/>
      </c>
      <c r="AB61" s="112" t="str">
        <f>IFERROR(IF(AND(Q60="Impacto",Q61="Impacto"),(AB60-(+AB60*T61)),IF(Q61="Impacto",(M60-(+M60*T61)),IF(Q61="Probabilidad",AB60,""))),"")</f>
        <v/>
      </c>
      <c r="AC61" s="113" t="str">
        <f t="shared" ref="AC61:AC62" si="60">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14"/>
      <c r="AE61" s="115"/>
      <c r="AF61" s="116"/>
      <c r="AG61" s="117"/>
      <c r="AH61" s="117"/>
      <c r="AI61" s="117"/>
      <c r="AJ61" s="115"/>
      <c r="AK61" s="116"/>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69" ht="18" hidden="1" customHeight="1">
      <c r="A62" s="329"/>
      <c r="B62" s="332"/>
      <c r="C62" s="332"/>
      <c r="D62" s="332"/>
      <c r="E62" s="335"/>
      <c r="F62" s="332"/>
      <c r="G62" s="338"/>
      <c r="H62" s="341"/>
      <c r="I62" s="344"/>
      <c r="J62" s="361"/>
      <c r="K62" s="344">
        <f>IF(NOT(ISERROR(MATCH(J62,_xlfn.ANCHORARRAY(E73),0))),I75&amp;"Por favor no seleccionar los criterios de impacto",J62)</f>
        <v>0</v>
      </c>
      <c r="L62" s="341"/>
      <c r="M62" s="344"/>
      <c r="N62" s="364"/>
      <c r="O62" s="106">
        <v>3</v>
      </c>
      <c r="P62" s="183"/>
      <c r="Q62" s="107" t="str">
        <f>IF(OR(R62="Preventivo",R62="Detectivo"),"Probabilidad",IF(R62="Correctivo","Impacto",""))</f>
        <v/>
      </c>
      <c r="R62" s="108"/>
      <c r="S62" s="108"/>
      <c r="T62" s="109" t="str">
        <f t="shared" si="58"/>
        <v/>
      </c>
      <c r="U62" s="108"/>
      <c r="V62" s="108"/>
      <c r="W62" s="108"/>
      <c r="X62" s="110" t="str">
        <f>IFERROR(IF(AND(Q61="Probabilidad",Q62="Probabilidad"),(Z61-(+Z61*T62)),IF(AND(Q61="Impacto",Q62="Probabilidad"),(Z60-(+Z60*T62)),IF(Q62="Impacto",Z61,""))),"")</f>
        <v/>
      </c>
      <c r="Y62" s="111" t="str">
        <f t="shared" si="1"/>
        <v/>
      </c>
      <c r="Z62" s="112" t="str">
        <f t="shared" si="59"/>
        <v/>
      </c>
      <c r="AA62" s="111" t="str">
        <f t="shared" si="3"/>
        <v/>
      </c>
      <c r="AB62" s="112" t="str">
        <f>IFERROR(IF(AND(Q61="Impacto",Q62="Impacto"),(AB61-(+AB61*T62)),IF(AND(Q61="Probabilidad",Q62="Impacto"),(AB60-(+AB60*T62)),IF(Q62="Probabilidad",AB61,""))),"")</f>
        <v/>
      </c>
      <c r="AC62" s="113" t="str">
        <f t="shared" si="60"/>
        <v/>
      </c>
      <c r="AD62" s="114"/>
      <c r="AE62" s="115"/>
      <c r="AF62" s="116"/>
      <c r="AG62" s="117"/>
      <c r="AH62" s="117"/>
      <c r="AI62" s="117"/>
      <c r="AJ62" s="115"/>
      <c r="AK62" s="116"/>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18" hidden="1" customHeight="1">
      <c r="A63" s="329"/>
      <c r="B63" s="332"/>
      <c r="C63" s="332"/>
      <c r="D63" s="332"/>
      <c r="E63" s="335"/>
      <c r="F63" s="332"/>
      <c r="G63" s="338"/>
      <c r="H63" s="341"/>
      <c r="I63" s="344"/>
      <c r="J63" s="361"/>
      <c r="K63" s="344">
        <f>IF(NOT(ISERROR(MATCH(J63,_xlfn.ANCHORARRAY(E74),0))),I76&amp;"Por favor no seleccionar los criterios de impacto",J63)</f>
        <v>0</v>
      </c>
      <c r="L63" s="341"/>
      <c r="M63" s="344"/>
      <c r="N63" s="364"/>
      <c r="O63" s="106">
        <v>4</v>
      </c>
      <c r="P63" s="182"/>
      <c r="Q63" s="107" t="str">
        <f t="shared" ref="Q63:Q65" si="61">IF(OR(R63="Preventivo",R63="Detectivo"),"Probabilidad",IF(R63="Correctivo","Impacto",""))</f>
        <v/>
      </c>
      <c r="R63" s="108"/>
      <c r="S63" s="108"/>
      <c r="T63" s="109" t="str">
        <f t="shared" si="58"/>
        <v/>
      </c>
      <c r="U63" s="108"/>
      <c r="V63" s="108"/>
      <c r="W63" s="108"/>
      <c r="X63" s="110" t="str">
        <f t="shared" ref="X63:X64" si="62">IFERROR(IF(AND(Q62="Probabilidad",Q63="Probabilidad"),(Z62-(+Z62*T63)),IF(AND(Q62="Impacto",Q63="Probabilidad"),(Z61-(+Z61*T63)),IF(Q63="Impacto",Z62,""))),"")</f>
        <v/>
      </c>
      <c r="Y63" s="111" t="str">
        <f t="shared" si="1"/>
        <v/>
      </c>
      <c r="Z63" s="112" t="str">
        <f t="shared" si="59"/>
        <v/>
      </c>
      <c r="AA63" s="111" t="str">
        <f t="shared" si="3"/>
        <v/>
      </c>
      <c r="AB63" s="112" t="str">
        <f t="shared" ref="AB63:AB64" si="63">IFERROR(IF(AND(Q62="Impacto",Q63="Impacto"),(AB62-(+AB62*T63)),IF(AND(Q62="Probabilidad",Q63="Impacto"),(AB61-(+AB61*T63)),IF(Q63="Probabilidad",AB62,""))),"")</f>
        <v/>
      </c>
      <c r="AC63" s="113"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114"/>
      <c r="AE63" s="115"/>
      <c r="AF63" s="116"/>
      <c r="AG63" s="117"/>
      <c r="AH63" s="117"/>
      <c r="AI63" s="117"/>
      <c r="AJ63" s="115"/>
      <c r="AK63" s="116"/>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18" hidden="1" customHeight="1">
      <c r="A64" s="329"/>
      <c r="B64" s="332"/>
      <c r="C64" s="332"/>
      <c r="D64" s="332"/>
      <c r="E64" s="335"/>
      <c r="F64" s="332"/>
      <c r="G64" s="338"/>
      <c r="H64" s="341"/>
      <c r="I64" s="344"/>
      <c r="J64" s="361"/>
      <c r="K64" s="344">
        <f>IF(NOT(ISERROR(MATCH(J64,_xlfn.ANCHORARRAY(E75),0))),I77&amp;"Por favor no seleccionar los criterios de impacto",J64)</f>
        <v>0</v>
      </c>
      <c r="L64" s="341"/>
      <c r="M64" s="344"/>
      <c r="N64" s="364"/>
      <c r="O64" s="106">
        <v>5</v>
      </c>
      <c r="P64" s="182"/>
      <c r="Q64" s="107" t="str">
        <f t="shared" si="61"/>
        <v/>
      </c>
      <c r="R64" s="108"/>
      <c r="S64" s="108"/>
      <c r="T64" s="109" t="str">
        <f t="shared" si="58"/>
        <v/>
      </c>
      <c r="U64" s="108"/>
      <c r="V64" s="108"/>
      <c r="W64" s="108"/>
      <c r="X64" s="110" t="str">
        <f t="shared" si="62"/>
        <v/>
      </c>
      <c r="Y64" s="111" t="str">
        <f t="shared" si="1"/>
        <v/>
      </c>
      <c r="Z64" s="112" t="str">
        <f t="shared" si="59"/>
        <v/>
      </c>
      <c r="AA64" s="111" t="str">
        <f t="shared" si="3"/>
        <v/>
      </c>
      <c r="AB64" s="112" t="str">
        <f t="shared" si="63"/>
        <v/>
      </c>
      <c r="AC64" s="113" t="str">
        <f t="shared" ref="AC64:AC65" si="64">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14"/>
      <c r="AE64" s="115"/>
      <c r="AF64" s="116"/>
      <c r="AG64" s="117"/>
      <c r="AH64" s="117"/>
      <c r="AI64" s="117"/>
      <c r="AJ64" s="115"/>
      <c r="AK64" s="116"/>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18" hidden="1" customHeight="1">
      <c r="A65" s="330"/>
      <c r="B65" s="333"/>
      <c r="C65" s="333"/>
      <c r="D65" s="333"/>
      <c r="E65" s="336"/>
      <c r="F65" s="333"/>
      <c r="G65" s="339"/>
      <c r="H65" s="342"/>
      <c r="I65" s="345"/>
      <c r="J65" s="362"/>
      <c r="K65" s="345">
        <f>IF(NOT(ISERROR(MATCH(J65,_xlfn.ANCHORARRAY(E76),0))),I78&amp;"Por favor no seleccionar los criterios de impacto",J65)</f>
        <v>0</v>
      </c>
      <c r="L65" s="342"/>
      <c r="M65" s="345"/>
      <c r="N65" s="365"/>
      <c r="O65" s="106">
        <v>6</v>
      </c>
      <c r="P65" s="182"/>
      <c r="Q65" s="107" t="str">
        <f t="shared" si="61"/>
        <v/>
      </c>
      <c r="R65" s="108"/>
      <c r="S65" s="108"/>
      <c r="T65" s="109" t="str">
        <f t="shared" si="58"/>
        <v/>
      </c>
      <c r="U65" s="108"/>
      <c r="V65" s="108"/>
      <c r="W65" s="108"/>
      <c r="X65" s="110" t="str">
        <f>IFERROR(IF(AND(Q64="Probabilidad",Q65="Probabilidad"),(Z64-(+Z64*T65)),IF(AND(Q64="Impacto",Q65="Probabilidad"),(Z63-(+Z63*T65)),IF(Q65="Impacto",Z64,""))),"")</f>
        <v/>
      </c>
      <c r="Y65" s="111" t="str">
        <f t="shared" si="1"/>
        <v/>
      </c>
      <c r="Z65" s="112" t="str">
        <f t="shared" si="59"/>
        <v/>
      </c>
      <c r="AA65" s="111" t="str">
        <f t="shared" si="3"/>
        <v/>
      </c>
      <c r="AB65" s="112" t="str">
        <f>IFERROR(IF(AND(Q64="Impacto",Q65="Impacto"),(AB64-(+AB64*T65)),IF(AND(Q64="Probabilidad",Q65="Impacto"),(AB63-(+AB63*T65)),IF(Q65="Probabilidad",AB64,""))),"")</f>
        <v/>
      </c>
      <c r="AC65" s="113" t="str">
        <f t="shared" si="64"/>
        <v/>
      </c>
      <c r="AD65" s="114"/>
      <c r="AE65" s="115"/>
      <c r="AF65" s="116"/>
      <c r="AG65" s="117"/>
      <c r="AH65" s="117"/>
      <c r="AI65" s="117"/>
      <c r="AJ65" s="115"/>
      <c r="AK65" s="116"/>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18" hidden="1" customHeight="1">
      <c r="A66" s="328">
        <v>10</v>
      </c>
      <c r="B66" s="331"/>
      <c r="C66" s="331"/>
      <c r="D66" s="331"/>
      <c r="E66" s="334"/>
      <c r="F66" s="331"/>
      <c r="G66" s="337"/>
      <c r="H66" s="340" t="str">
        <f>IF(G66&lt;=0,"",IF(G66&lt;=2,"Muy Baja",IF(G66&lt;=24,"Baja",IF(G66&lt;=500,"Media",IF(G66&lt;=5000,"Alta","Muy Alta")))))</f>
        <v/>
      </c>
      <c r="I66" s="343" t="str">
        <f>IF(H66="","",IF(H66="Muy Baja",0.2,IF(H66="Baja",0.4,IF(H66="Media",0.6,IF(H66="Alta",0.8,IF(H66="Muy Alta",1,))))))</f>
        <v/>
      </c>
      <c r="J66" s="360"/>
      <c r="K66" s="343">
        <f>IF(NOT(ISERROR(MATCH(J66,'Tabla Impacto'!$B$221:$B$223,0))),'Tabla Impacto'!$F$223&amp;"Por favor no seleccionar los criterios de impacto(Afectación Económica o presupuestal y Pérdida Reputacional)",J66)</f>
        <v>0</v>
      </c>
      <c r="L66" s="340" t="str">
        <f>IF(OR(K66='Tabla Impacto'!$C$11,K66='Tabla Impacto'!$D$11),"Leve",IF(OR(K66='Tabla Impacto'!$C$12,K66='Tabla Impacto'!$D$12),"Menor",IF(OR(K66='Tabla Impacto'!$C$13,K66='Tabla Impacto'!$D$13),"Moderado",IF(OR(K66='Tabla Impacto'!$C$14,K66='Tabla Impacto'!$D$14),"Mayor",IF(OR(K66='Tabla Impacto'!$C$15,K66='Tabla Impacto'!$D$15),"Catastrófico","")))))</f>
        <v/>
      </c>
      <c r="M66" s="343" t="str">
        <f>IF(L66="","",IF(L66="Leve",0.2,IF(L66="Menor",0.4,IF(L66="Moderado",0.6,IF(L66="Mayor",0.8,IF(L66="Catastrófico",1,))))))</f>
        <v/>
      </c>
      <c r="N66" s="363" t="str">
        <f>IF(OR(AND(H66="Muy Baja",L66="Leve"),AND(H66="Muy Baja",L66="Menor"),AND(H66="Baja",L66="Leve")),"Bajo",IF(OR(AND(H66="Muy baja",L66="Moderado"),AND(H66="Baja",L66="Menor"),AND(H66="Baja",L66="Moderado"),AND(H66="Media",L66="Leve"),AND(H66="Media",L66="Menor"),AND(H66="Media",L66="Moderado"),AND(H66="Alta",L66="Leve"),AND(H66="Alta",L66="Menor")),"Moderado",IF(OR(AND(H66="Muy Baja",L66="Mayor"),AND(H66="Baja",L66="Mayor"),AND(H66="Media",L66="Mayor"),AND(H66="Alta",L66="Moderado"),AND(H66="Alta",L66="Mayor"),AND(H66="Muy Alta",L66="Leve"),AND(H66="Muy Alta",L66="Menor"),AND(H66="Muy Alta",L66="Moderado"),AND(H66="Muy Alta",L66="Mayor")),"Alto",IF(OR(AND(H66="Muy Baja",L66="Catastrófico"),AND(H66="Baja",L66="Catastrófico"),AND(H66="Media",L66="Catastrófico"),AND(H66="Alta",L66="Catastrófico"),AND(H66="Muy Alta",L66="Catastrófico")),"Extremo",""))))</f>
        <v/>
      </c>
      <c r="O66" s="106">
        <v>1</v>
      </c>
      <c r="P66" s="182"/>
      <c r="Q66" s="164"/>
      <c r="R66" s="172"/>
      <c r="S66" s="172"/>
      <c r="T66" s="173" t="str">
        <f>IF(AND(R66="Preventivo",S66="Automático"),"50%",IF(AND(R66="Preventivo",S66="Manual"),"40%",IF(AND(R66="Detectivo",S66="Automático"),"40%",IF(AND(R66="Detectivo",S66="Manual"),"30%",IF(AND(R66="Correctivo",S66="Automático"),"35%",IF(AND(R66="Correctivo",S66="Manual"),"25%",""))))))</f>
        <v/>
      </c>
      <c r="U66" s="172"/>
      <c r="V66" s="172"/>
      <c r="W66" s="172"/>
      <c r="X66" s="161" t="str">
        <f>IFERROR(IF(Q66="Probabilidad",(I66-(+I66*T66)),IF(Q66="Impacto",I66,"")),"")</f>
        <v/>
      </c>
      <c r="Y66" s="174" t="str">
        <f>IFERROR(IF(X66="","",IF(X66&lt;=0.2,"Muy Baja",IF(X66&lt;=0.4,"Baja",IF(X66&lt;=0.6,"Media",IF(X66&lt;=0.8,"Alta","Muy Alta"))))),"")</f>
        <v/>
      </c>
      <c r="Z66" s="175" t="str">
        <f>+X66</f>
        <v/>
      </c>
      <c r="AA66" s="174" t="str">
        <f>IFERROR(IF(AB66="","",IF(AB66&lt;=0.2,"Leve",IF(AB66&lt;=0.4,"Menor",IF(AB66&lt;=0.6,"Moderado",IF(AB66&lt;=0.8,"Mayor","Catastrófico"))))),"")</f>
        <v/>
      </c>
      <c r="AB66" s="175" t="str">
        <f>IFERROR(IF(Q66="Impacto",(M66-(+M66*T66)),IF(Q66="Probabilidad",M66,"")),"")</f>
        <v/>
      </c>
      <c r="AC66" s="176" t="str">
        <f>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177"/>
      <c r="AE66" s="115"/>
      <c r="AF66" s="116"/>
      <c r="AG66" s="117"/>
      <c r="AH66" s="117"/>
      <c r="AI66" s="117"/>
      <c r="AJ66" s="115"/>
      <c r="AK66" s="116"/>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18" hidden="1" customHeight="1">
      <c r="A67" s="329"/>
      <c r="B67" s="332"/>
      <c r="C67" s="332"/>
      <c r="D67" s="332"/>
      <c r="E67" s="335"/>
      <c r="F67" s="332"/>
      <c r="G67" s="338"/>
      <c r="H67" s="341"/>
      <c r="I67" s="344"/>
      <c r="J67" s="361"/>
      <c r="K67" s="344">
        <f>IF(NOT(ISERROR(MATCH(J67,_xlfn.ANCHORARRAY(E78),0))),I80&amp;"Por favor no seleccionar los criterios de impacto",J67)</f>
        <v>0</v>
      </c>
      <c r="L67" s="341"/>
      <c r="M67" s="344"/>
      <c r="N67" s="364"/>
      <c r="O67" s="106">
        <v>2</v>
      </c>
      <c r="P67" s="182"/>
      <c r="Q67" s="107" t="str">
        <f>IF(OR(R67="Preventivo",R67="Detectivo"),"Probabilidad",IF(R67="Correctivo","Impacto",""))</f>
        <v/>
      </c>
      <c r="R67" s="108"/>
      <c r="S67" s="108"/>
      <c r="T67" s="109" t="str">
        <f t="shared" ref="T67:T71" si="65">IF(AND(R67="Preventivo",S67="Automático"),"50%",IF(AND(R67="Preventivo",S67="Manual"),"40%",IF(AND(R67="Detectivo",S67="Automático"),"40%",IF(AND(R67="Detectivo",S67="Manual"),"30%",IF(AND(R67="Correctivo",S67="Automático"),"35%",IF(AND(R67="Correctivo",S67="Manual"),"25%",""))))))</f>
        <v/>
      </c>
      <c r="U67" s="108"/>
      <c r="V67" s="108"/>
      <c r="W67" s="108"/>
      <c r="X67" s="110" t="str">
        <f>IFERROR(IF(AND(Q66="Probabilidad",Q67="Probabilidad"),(Z66-(+Z66*T67)),IF(Q67="Probabilidad",(I66-(+I66*T67)),IF(Q67="Impacto",Z66,""))),"")</f>
        <v/>
      </c>
      <c r="Y67" s="111" t="str">
        <f t="shared" si="1"/>
        <v/>
      </c>
      <c r="Z67" s="112" t="str">
        <f t="shared" ref="Z67:Z71" si="66">+X67</f>
        <v/>
      </c>
      <c r="AA67" s="111" t="str">
        <f t="shared" si="3"/>
        <v/>
      </c>
      <c r="AB67" s="112" t="str">
        <f>IFERROR(IF(AND(Q66="Impacto",Q67="Impacto"),(AB66-(+AB66*T67)),IF(Q67="Impacto",(M66-(+M66*T67)),IF(Q67="Probabilidad",AB66,""))),"")</f>
        <v/>
      </c>
      <c r="AC67" s="113" t="str">
        <f t="shared" ref="AC67:AC68" si="67">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14"/>
      <c r="AE67" s="115"/>
      <c r="AF67" s="116"/>
      <c r="AG67" s="117"/>
      <c r="AH67" s="117"/>
      <c r="AI67" s="117"/>
      <c r="AJ67" s="115"/>
      <c r="AK67" s="116"/>
    </row>
    <row r="68" spans="1:69" ht="18" hidden="1" customHeight="1">
      <c r="A68" s="329"/>
      <c r="B68" s="332"/>
      <c r="C68" s="332"/>
      <c r="D68" s="332"/>
      <c r="E68" s="335"/>
      <c r="F68" s="332"/>
      <c r="G68" s="338"/>
      <c r="H68" s="341"/>
      <c r="I68" s="344"/>
      <c r="J68" s="361"/>
      <c r="K68" s="344">
        <f>IF(NOT(ISERROR(MATCH(J68,_xlfn.ANCHORARRAY(E79),0))),I81&amp;"Por favor no seleccionar los criterios de impacto",J68)</f>
        <v>0</v>
      </c>
      <c r="L68" s="341"/>
      <c r="M68" s="344"/>
      <c r="N68" s="364"/>
      <c r="O68" s="106">
        <v>3</v>
      </c>
      <c r="P68" s="183"/>
      <c r="Q68" s="107" t="str">
        <f>IF(OR(R68="Preventivo",R68="Detectivo"),"Probabilidad",IF(R68="Correctivo","Impacto",""))</f>
        <v/>
      </c>
      <c r="R68" s="108"/>
      <c r="S68" s="108"/>
      <c r="T68" s="109" t="str">
        <f t="shared" si="65"/>
        <v/>
      </c>
      <c r="U68" s="108"/>
      <c r="V68" s="108"/>
      <c r="W68" s="108"/>
      <c r="X68" s="110" t="str">
        <f>IFERROR(IF(AND(Q67="Probabilidad",Q68="Probabilidad"),(Z67-(+Z67*T68)),IF(AND(Q67="Impacto",Q68="Probabilidad"),(Z66-(+Z66*T68)),IF(Q68="Impacto",Z67,""))),"")</f>
        <v/>
      </c>
      <c r="Y68" s="111" t="str">
        <f t="shared" si="1"/>
        <v/>
      </c>
      <c r="Z68" s="112" t="str">
        <f t="shared" si="66"/>
        <v/>
      </c>
      <c r="AA68" s="111" t="str">
        <f t="shared" si="3"/>
        <v/>
      </c>
      <c r="AB68" s="112" t="str">
        <f>IFERROR(IF(AND(Q67="Impacto",Q68="Impacto"),(AB67-(+AB67*T68)),IF(AND(Q67="Probabilidad",Q68="Impacto"),(AB66-(+AB66*T68)),IF(Q68="Probabilidad",AB67,""))),"")</f>
        <v/>
      </c>
      <c r="AC68" s="113" t="str">
        <f t="shared" si="67"/>
        <v/>
      </c>
      <c r="AD68" s="114"/>
      <c r="AE68" s="115"/>
      <c r="AF68" s="116"/>
      <c r="AG68" s="117"/>
      <c r="AH68" s="117"/>
      <c r="AI68" s="117"/>
      <c r="AJ68" s="115"/>
      <c r="AK68" s="116"/>
    </row>
    <row r="69" spans="1:69" ht="18" hidden="1" customHeight="1">
      <c r="A69" s="329"/>
      <c r="B69" s="332"/>
      <c r="C69" s="332"/>
      <c r="D69" s="332"/>
      <c r="E69" s="335"/>
      <c r="F69" s="332"/>
      <c r="G69" s="338"/>
      <c r="H69" s="341"/>
      <c r="I69" s="344"/>
      <c r="J69" s="361"/>
      <c r="K69" s="344">
        <f>IF(NOT(ISERROR(MATCH(J69,_xlfn.ANCHORARRAY(E80),0))),I82&amp;"Por favor no seleccionar los criterios de impacto",J69)</f>
        <v>0</v>
      </c>
      <c r="L69" s="341"/>
      <c r="M69" s="344"/>
      <c r="N69" s="364"/>
      <c r="O69" s="106">
        <v>4</v>
      </c>
      <c r="P69" s="182"/>
      <c r="Q69" s="107" t="str">
        <f t="shared" ref="Q69:Q71" si="68">IF(OR(R69="Preventivo",R69="Detectivo"),"Probabilidad",IF(R69="Correctivo","Impacto",""))</f>
        <v/>
      </c>
      <c r="R69" s="108"/>
      <c r="S69" s="108"/>
      <c r="T69" s="109" t="str">
        <f t="shared" si="65"/>
        <v/>
      </c>
      <c r="U69" s="108"/>
      <c r="V69" s="108"/>
      <c r="W69" s="108"/>
      <c r="X69" s="110" t="str">
        <f t="shared" ref="X69:X70" si="69">IFERROR(IF(AND(Q68="Probabilidad",Q69="Probabilidad"),(Z68-(+Z68*T69)),IF(AND(Q68="Impacto",Q69="Probabilidad"),(Z67-(+Z67*T69)),IF(Q69="Impacto",Z68,""))),"")</f>
        <v/>
      </c>
      <c r="Y69" s="111" t="str">
        <f t="shared" si="1"/>
        <v/>
      </c>
      <c r="Z69" s="112" t="str">
        <f t="shared" si="66"/>
        <v/>
      </c>
      <c r="AA69" s="111" t="str">
        <f t="shared" si="3"/>
        <v/>
      </c>
      <c r="AB69" s="112" t="str">
        <f t="shared" ref="AB69:AB70" si="70">IFERROR(IF(AND(Q68="Impacto",Q69="Impacto"),(AB68-(+AB68*T69)),IF(AND(Q68="Probabilidad",Q69="Impacto"),(AB67-(+AB67*T69)),IF(Q69="Probabilidad",AB68,""))),"")</f>
        <v/>
      </c>
      <c r="AC69" s="113"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114"/>
      <c r="AE69" s="115"/>
      <c r="AF69" s="116"/>
      <c r="AG69" s="117"/>
      <c r="AH69" s="117"/>
      <c r="AI69" s="117"/>
      <c r="AJ69" s="115"/>
      <c r="AK69" s="116"/>
    </row>
    <row r="70" spans="1:69" ht="18" hidden="1" customHeight="1">
      <c r="A70" s="329"/>
      <c r="B70" s="332"/>
      <c r="C70" s="332"/>
      <c r="D70" s="332"/>
      <c r="E70" s="335"/>
      <c r="F70" s="332"/>
      <c r="G70" s="338"/>
      <c r="H70" s="341"/>
      <c r="I70" s="344"/>
      <c r="J70" s="361"/>
      <c r="K70" s="344">
        <f>IF(NOT(ISERROR(MATCH(J70,_xlfn.ANCHORARRAY(E81),0))),I83&amp;"Por favor no seleccionar los criterios de impacto",J70)</f>
        <v>0</v>
      </c>
      <c r="L70" s="341"/>
      <c r="M70" s="344"/>
      <c r="N70" s="364"/>
      <c r="O70" s="106">
        <v>5</v>
      </c>
      <c r="P70" s="182"/>
      <c r="Q70" s="107" t="str">
        <f t="shared" si="68"/>
        <v/>
      </c>
      <c r="R70" s="108"/>
      <c r="S70" s="108"/>
      <c r="T70" s="109" t="str">
        <f t="shared" si="65"/>
        <v/>
      </c>
      <c r="U70" s="108"/>
      <c r="V70" s="108"/>
      <c r="W70" s="108"/>
      <c r="X70" s="110" t="str">
        <f t="shared" si="69"/>
        <v/>
      </c>
      <c r="Y70" s="111" t="str">
        <f t="shared" si="1"/>
        <v/>
      </c>
      <c r="Z70" s="112" t="str">
        <f t="shared" si="66"/>
        <v/>
      </c>
      <c r="AA70" s="111" t="str">
        <f t="shared" si="3"/>
        <v/>
      </c>
      <c r="AB70" s="112" t="str">
        <f t="shared" si="70"/>
        <v/>
      </c>
      <c r="AC70" s="113" t="str">
        <f t="shared" ref="AC70:AC71" si="71">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114"/>
      <c r="AE70" s="115"/>
      <c r="AF70" s="116"/>
      <c r="AG70" s="117"/>
      <c r="AH70" s="117"/>
      <c r="AI70" s="117"/>
      <c r="AJ70" s="115"/>
      <c r="AK70" s="116"/>
    </row>
    <row r="71" spans="1:69" ht="18" hidden="1" customHeight="1">
      <c r="A71" s="330"/>
      <c r="B71" s="333"/>
      <c r="C71" s="333"/>
      <c r="D71" s="333"/>
      <c r="E71" s="336"/>
      <c r="F71" s="333"/>
      <c r="G71" s="339"/>
      <c r="H71" s="342"/>
      <c r="I71" s="345"/>
      <c r="J71" s="362"/>
      <c r="K71" s="345">
        <f>IF(NOT(ISERROR(MATCH(J71,_xlfn.ANCHORARRAY(E82),0))),I84&amp;"Por favor no seleccionar los criterios de impacto",J71)</f>
        <v>0</v>
      </c>
      <c r="L71" s="342"/>
      <c r="M71" s="345"/>
      <c r="N71" s="365"/>
      <c r="O71" s="106">
        <v>6</v>
      </c>
      <c r="P71" s="182"/>
      <c r="Q71" s="107" t="str">
        <f t="shared" si="68"/>
        <v/>
      </c>
      <c r="R71" s="108"/>
      <c r="S71" s="108"/>
      <c r="T71" s="109" t="str">
        <f t="shared" si="65"/>
        <v/>
      </c>
      <c r="U71" s="108"/>
      <c r="V71" s="108"/>
      <c r="W71" s="108"/>
      <c r="X71" s="110" t="str">
        <f>IFERROR(IF(AND(Q70="Probabilidad",Q71="Probabilidad"),(Z70-(+Z70*T71)),IF(AND(Q70="Impacto",Q71="Probabilidad"),(Z69-(+Z69*T71)),IF(Q71="Impacto",Z70,""))),"")</f>
        <v/>
      </c>
      <c r="Y71" s="111" t="str">
        <f t="shared" si="1"/>
        <v/>
      </c>
      <c r="Z71" s="112" t="str">
        <f t="shared" si="66"/>
        <v/>
      </c>
      <c r="AA71" s="111" t="str">
        <f t="shared" si="3"/>
        <v/>
      </c>
      <c r="AB71" s="112" t="str">
        <f>IFERROR(IF(AND(Q70="Impacto",Q71="Impacto"),(AB70-(+AB70*T71)),IF(AND(Q70="Probabilidad",Q71="Impacto"),(AB69-(+AB69*T71)),IF(Q71="Probabilidad",AB70,""))),"")</f>
        <v/>
      </c>
      <c r="AC71" s="113" t="str">
        <f t="shared" si="71"/>
        <v/>
      </c>
      <c r="AD71" s="114"/>
      <c r="AE71" s="115"/>
      <c r="AF71" s="116"/>
      <c r="AG71" s="117"/>
      <c r="AH71" s="117"/>
      <c r="AI71" s="117"/>
      <c r="AJ71" s="115"/>
      <c r="AK71" s="116"/>
    </row>
    <row r="72" spans="1:69" ht="34.5" customHeight="1">
      <c r="A72" s="6"/>
      <c r="B72" s="396" t="s">
        <v>191</v>
      </c>
      <c r="C72" s="397"/>
      <c r="D72" s="397"/>
      <c r="E72" s="397"/>
      <c r="F72" s="397"/>
      <c r="G72" s="397"/>
      <c r="H72" s="397"/>
      <c r="I72" s="397"/>
      <c r="J72" s="397"/>
      <c r="K72" s="397"/>
      <c r="L72" s="397"/>
      <c r="M72" s="397"/>
      <c r="N72" s="397"/>
      <c r="O72" s="397"/>
      <c r="P72" s="397"/>
      <c r="Q72" s="397"/>
      <c r="R72" s="397"/>
      <c r="S72" s="397"/>
      <c r="T72" s="397"/>
      <c r="U72" s="397"/>
      <c r="V72" s="397"/>
      <c r="W72" s="397"/>
      <c r="X72" s="397"/>
      <c r="Y72" s="397"/>
      <c r="Z72" s="397"/>
      <c r="AA72" s="397"/>
      <c r="AB72" s="397"/>
      <c r="AC72" s="397"/>
      <c r="AD72" s="397"/>
      <c r="AE72" s="397"/>
      <c r="AF72" s="397"/>
      <c r="AG72" s="397"/>
      <c r="AH72" s="397"/>
      <c r="AI72" s="397"/>
      <c r="AJ72" s="397"/>
      <c r="AK72" s="398"/>
    </row>
    <row r="74" spans="1:69">
      <c r="A74" s="1"/>
      <c r="B74" s="24" t="s">
        <v>192</v>
      </c>
      <c r="C74" s="1"/>
      <c r="D74" s="1"/>
      <c r="F74" s="1"/>
    </row>
  </sheetData>
  <dataConsolidate/>
  <mergeCells count="191">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 ref="Y10:Y11"/>
    <mergeCell ref="Z10:Z11"/>
    <mergeCell ref="G10:G11"/>
    <mergeCell ref="H10:H11"/>
    <mergeCell ref="I10:I11"/>
    <mergeCell ref="L10:L11"/>
    <mergeCell ref="M10:M11"/>
    <mergeCell ref="B10:B11"/>
    <mergeCell ref="N10:N11"/>
    <mergeCell ref="J10:J11"/>
    <mergeCell ref="K10:K11"/>
    <mergeCell ref="Q10:Q11"/>
    <mergeCell ref="R10:W10"/>
    <mergeCell ref="E18:E23"/>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L18:L23"/>
    <mergeCell ref="M18:M23"/>
    <mergeCell ref="N18:N23"/>
    <mergeCell ref="A24:A29"/>
    <mergeCell ref="B24:B29"/>
    <mergeCell ref="C24:C29"/>
    <mergeCell ref="D24:D29"/>
    <mergeCell ref="E24:E29"/>
    <mergeCell ref="F24:F29"/>
    <mergeCell ref="G24:G29"/>
    <mergeCell ref="H24:H29"/>
    <mergeCell ref="I24:I29"/>
    <mergeCell ref="J24:J29"/>
    <mergeCell ref="K24:K29"/>
    <mergeCell ref="L24:L29"/>
    <mergeCell ref="F18:F23"/>
    <mergeCell ref="G18:G23"/>
    <mergeCell ref="H18:H23"/>
    <mergeCell ref="I18:I23"/>
    <mergeCell ref="J18:J23"/>
    <mergeCell ref="A18:A23"/>
    <mergeCell ref="B18:B23"/>
    <mergeCell ref="C18:C23"/>
    <mergeCell ref="D18:D23"/>
    <mergeCell ref="A30:A35"/>
    <mergeCell ref="B30:B35"/>
    <mergeCell ref="C30:C35"/>
    <mergeCell ref="D30:D35"/>
    <mergeCell ref="E30:E35"/>
    <mergeCell ref="F30:F35"/>
    <mergeCell ref="G30:G35"/>
    <mergeCell ref="H30:H35"/>
    <mergeCell ref="I30:I35"/>
    <mergeCell ref="A36:A41"/>
    <mergeCell ref="B36:B41"/>
    <mergeCell ref="C36:C41"/>
    <mergeCell ref="A42:A47"/>
    <mergeCell ref="B42:B47"/>
    <mergeCell ref="C42:C47"/>
    <mergeCell ref="D42:D47"/>
    <mergeCell ref="E42:E47"/>
    <mergeCell ref="F42:F47"/>
    <mergeCell ref="D36:D41"/>
    <mergeCell ref="E36:E41"/>
    <mergeCell ref="F36:F41"/>
    <mergeCell ref="D48:D53"/>
    <mergeCell ref="E48:E53"/>
    <mergeCell ref="M36:M41"/>
    <mergeCell ref="N36:N41"/>
    <mergeCell ref="M42:M47"/>
    <mergeCell ref="N42:N47"/>
    <mergeCell ref="J48:J53"/>
    <mergeCell ref="K48:K53"/>
    <mergeCell ref="L48:L53"/>
    <mergeCell ref="J42:J47"/>
    <mergeCell ref="K42:K47"/>
    <mergeCell ref="L42:L47"/>
    <mergeCell ref="G36:G41"/>
    <mergeCell ref="H36:H41"/>
    <mergeCell ref="B72:AK72"/>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A1:D4"/>
    <mergeCell ref="A66:A71"/>
    <mergeCell ref="B66:B71"/>
    <mergeCell ref="C66:C71"/>
    <mergeCell ref="D66:D71"/>
    <mergeCell ref="E66:E71"/>
    <mergeCell ref="F66:F71"/>
    <mergeCell ref="G66:G71"/>
    <mergeCell ref="H66:H71"/>
    <mergeCell ref="C6:N6"/>
    <mergeCell ref="A9:G9"/>
    <mergeCell ref="H9:N9"/>
    <mergeCell ref="I36:I41"/>
    <mergeCell ref="J36:J41"/>
    <mergeCell ref="G42:G47"/>
    <mergeCell ref="H42:H47"/>
    <mergeCell ref="I42:I47"/>
    <mergeCell ref="K36:K41"/>
    <mergeCell ref="L36:L41"/>
    <mergeCell ref="A54:A59"/>
    <mergeCell ref="E54:E59"/>
    <mergeCell ref="A48:A53"/>
    <mergeCell ref="B48:B53"/>
    <mergeCell ref="C48:C53"/>
    <mergeCell ref="AJ1:AK1"/>
    <mergeCell ref="AJ2:AK2"/>
    <mergeCell ref="AJ3:AK3"/>
    <mergeCell ref="AJ4:AK4"/>
    <mergeCell ref="E1:AI4"/>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K30:K35"/>
    <mergeCell ref="L30:L35"/>
    <mergeCell ref="M30:M35"/>
    <mergeCell ref="N30:N35"/>
    <mergeCell ref="K18:K23"/>
    <mergeCell ref="A60:A65"/>
    <mergeCell ref="B60:B65"/>
    <mergeCell ref="C60:C65"/>
    <mergeCell ref="D60:D65"/>
    <mergeCell ref="E60:E65"/>
    <mergeCell ref="F60:F65"/>
    <mergeCell ref="G60:G65"/>
    <mergeCell ref="H60:H65"/>
    <mergeCell ref="I60:I65"/>
  </mergeCells>
  <conditionalFormatting sqref="H12 H18">
    <cfRule type="cellIs" dxfId="235" priority="522" operator="equal">
      <formula>"Muy Alta"</formula>
    </cfRule>
    <cfRule type="cellIs" dxfId="234" priority="523" operator="equal">
      <formula>"Alta"</formula>
    </cfRule>
    <cfRule type="cellIs" dxfId="233" priority="524" operator="equal">
      <formula>"Media"</formula>
    </cfRule>
    <cfRule type="cellIs" dxfId="232" priority="525" operator="equal">
      <formula>"Baja"</formula>
    </cfRule>
    <cfRule type="cellIs" dxfId="231" priority="526" operator="equal">
      <formula>"Muy Baja"</formula>
    </cfRule>
  </conditionalFormatting>
  <conditionalFormatting sqref="L12 L18 L24 L30 L42 L48 L54 L60 L66 L36">
    <cfRule type="cellIs" dxfId="230" priority="517" operator="equal">
      <formula>"Catastrófico"</formula>
    </cfRule>
    <cfRule type="cellIs" dxfId="229" priority="518" operator="equal">
      <formula>"Mayor"</formula>
    </cfRule>
    <cfRule type="cellIs" dxfId="228" priority="519" operator="equal">
      <formula>"Moderado"</formula>
    </cfRule>
    <cfRule type="cellIs" dxfId="227" priority="520" operator="equal">
      <formula>"Menor"</formula>
    </cfRule>
    <cfRule type="cellIs" dxfId="226" priority="521" operator="equal">
      <formula>"Leve"</formula>
    </cfRule>
  </conditionalFormatting>
  <conditionalFormatting sqref="N12">
    <cfRule type="cellIs" dxfId="225" priority="513" operator="equal">
      <formula>"Extremo"</formula>
    </cfRule>
    <cfRule type="cellIs" dxfId="224" priority="514" operator="equal">
      <formula>"Alto"</formula>
    </cfRule>
    <cfRule type="cellIs" dxfId="223" priority="515" operator="equal">
      <formula>"Moderado"</formula>
    </cfRule>
    <cfRule type="cellIs" dxfId="222" priority="516" operator="equal">
      <formula>"Bajo"</formula>
    </cfRule>
  </conditionalFormatting>
  <conditionalFormatting sqref="Y12:Y17">
    <cfRule type="cellIs" dxfId="221" priority="508" operator="equal">
      <formula>"Muy Alta"</formula>
    </cfRule>
    <cfRule type="cellIs" dxfId="220" priority="509" operator="equal">
      <formula>"Alta"</formula>
    </cfRule>
    <cfRule type="cellIs" dxfId="219" priority="510" operator="equal">
      <formula>"Media"</formula>
    </cfRule>
    <cfRule type="cellIs" dxfId="218" priority="511" operator="equal">
      <formula>"Baja"</formula>
    </cfRule>
    <cfRule type="cellIs" dxfId="217" priority="512" operator="equal">
      <formula>"Muy Baja"</formula>
    </cfRule>
  </conditionalFormatting>
  <conditionalFormatting sqref="AA12:AA17">
    <cfRule type="cellIs" dxfId="216" priority="503" operator="equal">
      <formula>"Catastrófico"</formula>
    </cfRule>
    <cfRule type="cellIs" dxfId="215" priority="504" operator="equal">
      <formula>"Mayor"</formula>
    </cfRule>
    <cfRule type="cellIs" dxfId="214" priority="505" operator="equal">
      <formula>"Moderado"</formula>
    </cfRule>
    <cfRule type="cellIs" dxfId="213" priority="506" operator="equal">
      <formula>"Menor"</formula>
    </cfRule>
    <cfRule type="cellIs" dxfId="212" priority="507" operator="equal">
      <formula>"Leve"</formula>
    </cfRule>
  </conditionalFormatting>
  <conditionalFormatting sqref="AC12:AC17">
    <cfRule type="cellIs" dxfId="211" priority="499" operator="equal">
      <formula>"Extremo"</formula>
    </cfRule>
    <cfRule type="cellIs" dxfId="210" priority="500" operator="equal">
      <formula>"Alto"</formula>
    </cfRule>
    <cfRule type="cellIs" dxfId="209" priority="501" operator="equal">
      <formula>"Moderado"</formula>
    </cfRule>
    <cfRule type="cellIs" dxfId="208" priority="502" operator="equal">
      <formula>"Bajo"</formula>
    </cfRule>
  </conditionalFormatting>
  <conditionalFormatting sqref="H60">
    <cfRule type="cellIs" dxfId="207" priority="256" operator="equal">
      <formula>"Muy Alta"</formula>
    </cfRule>
    <cfRule type="cellIs" dxfId="206" priority="257" operator="equal">
      <formula>"Alta"</formula>
    </cfRule>
    <cfRule type="cellIs" dxfId="205" priority="258" operator="equal">
      <formula>"Media"</formula>
    </cfRule>
    <cfRule type="cellIs" dxfId="204" priority="259" operator="equal">
      <formula>"Baja"</formula>
    </cfRule>
    <cfRule type="cellIs" dxfId="203" priority="260" operator="equal">
      <formula>"Muy Baja"</formula>
    </cfRule>
  </conditionalFormatting>
  <conditionalFormatting sqref="N18">
    <cfRule type="cellIs" dxfId="202" priority="443" operator="equal">
      <formula>"Extremo"</formula>
    </cfRule>
    <cfRule type="cellIs" dxfId="201" priority="444" operator="equal">
      <formula>"Alto"</formula>
    </cfRule>
    <cfRule type="cellIs" dxfId="200" priority="445" operator="equal">
      <formula>"Moderado"</formula>
    </cfRule>
    <cfRule type="cellIs" dxfId="199" priority="446" operator="equal">
      <formula>"Bajo"</formula>
    </cfRule>
  </conditionalFormatting>
  <conditionalFormatting sqref="Y18:Y23">
    <cfRule type="cellIs" dxfId="198" priority="438" operator="equal">
      <formula>"Muy Alta"</formula>
    </cfRule>
    <cfRule type="cellIs" dxfId="197" priority="439" operator="equal">
      <formula>"Alta"</formula>
    </cfRule>
    <cfRule type="cellIs" dxfId="196" priority="440" operator="equal">
      <formula>"Media"</formula>
    </cfRule>
    <cfRule type="cellIs" dxfId="195" priority="441" operator="equal">
      <formula>"Baja"</formula>
    </cfRule>
    <cfRule type="cellIs" dxfId="194" priority="442" operator="equal">
      <formula>"Muy Baja"</formula>
    </cfRule>
  </conditionalFormatting>
  <conditionalFormatting sqref="AA18:AA23">
    <cfRule type="cellIs" dxfId="193" priority="433" operator="equal">
      <formula>"Catastrófico"</formula>
    </cfRule>
    <cfRule type="cellIs" dxfId="192" priority="434" operator="equal">
      <formula>"Mayor"</formula>
    </cfRule>
    <cfRule type="cellIs" dxfId="191" priority="435" operator="equal">
      <formula>"Moderado"</formula>
    </cfRule>
    <cfRule type="cellIs" dxfId="190" priority="436" operator="equal">
      <formula>"Menor"</formula>
    </cfRule>
    <cfRule type="cellIs" dxfId="189" priority="437" operator="equal">
      <formula>"Leve"</formula>
    </cfRule>
  </conditionalFormatting>
  <conditionalFormatting sqref="AC18:AC23">
    <cfRule type="cellIs" dxfId="188" priority="429" operator="equal">
      <formula>"Extremo"</formula>
    </cfRule>
    <cfRule type="cellIs" dxfId="187" priority="430" operator="equal">
      <formula>"Alto"</formula>
    </cfRule>
    <cfRule type="cellIs" dxfId="186" priority="431" operator="equal">
      <formula>"Moderado"</formula>
    </cfRule>
    <cfRule type="cellIs" dxfId="185" priority="432" operator="equal">
      <formula>"Bajo"</formula>
    </cfRule>
  </conditionalFormatting>
  <conditionalFormatting sqref="H24">
    <cfRule type="cellIs" dxfId="184" priority="424" operator="equal">
      <formula>"Muy Alta"</formula>
    </cfRule>
    <cfRule type="cellIs" dxfId="183" priority="425" operator="equal">
      <formula>"Alta"</formula>
    </cfRule>
    <cfRule type="cellIs" dxfId="182" priority="426" operator="equal">
      <formula>"Media"</formula>
    </cfRule>
    <cfRule type="cellIs" dxfId="181" priority="427" operator="equal">
      <formula>"Baja"</formula>
    </cfRule>
    <cfRule type="cellIs" dxfId="180" priority="428" operator="equal">
      <formula>"Muy Baja"</formula>
    </cfRule>
  </conditionalFormatting>
  <conditionalFormatting sqref="N24">
    <cfRule type="cellIs" dxfId="179" priority="415" operator="equal">
      <formula>"Extremo"</formula>
    </cfRule>
    <cfRule type="cellIs" dxfId="178" priority="416" operator="equal">
      <formula>"Alto"</formula>
    </cfRule>
    <cfRule type="cellIs" dxfId="177" priority="417" operator="equal">
      <formula>"Moderado"</formula>
    </cfRule>
    <cfRule type="cellIs" dxfId="176" priority="418" operator="equal">
      <formula>"Bajo"</formula>
    </cfRule>
  </conditionalFormatting>
  <conditionalFormatting sqref="Y24:Y29">
    <cfRule type="cellIs" dxfId="175" priority="410" operator="equal">
      <formula>"Muy Alta"</formula>
    </cfRule>
    <cfRule type="cellIs" dxfId="174" priority="411" operator="equal">
      <formula>"Alta"</formula>
    </cfRule>
    <cfRule type="cellIs" dxfId="173" priority="412" operator="equal">
      <formula>"Media"</formula>
    </cfRule>
    <cfRule type="cellIs" dxfId="172" priority="413" operator="equal">
      <formula>"Baja"</formula>
    </cfRule>
    <cfRule type="cellIs" dxfId="171" priority="414" operator="equal">
      <formula>"Muy Baja"</formula>
    </cfRule>
  </conditionalFormatting>
  <conditionalFormatting sqref="AA24:AA29">
    <cfRule type="cellIs" dxfId="170" priority="405" operator="equal">
      <formula>"Catastrófico"</formula>
    </cfRule>
    <cfRule type="cellIs" dxfId="169" priority="406" operator="equal">
      <formula>"Mayor"</formula>
    </cfRule>
    <cfRule type="cellIs" dxfId="168" priority="407" operator="equal">
      <formula>"Moderado"</formula>
    </cfRule>
    <cfRule type="cellIs" dxfId="167" priority="408" operator="equal">
      <formula>"Menor"</formula>
    </cfRule>
    <cfRule type="cellIs" dxfId="166" priority="409" operator="equal">
      <formula>"Leve"</formula>
    </cfRule>
  </conditionalFormatting>
  <conditionalFormatting sqref="AC24:AC29">
    <cfRule type="cellIs" dxfId="165" priority="401" operator="equal">
      <formula>"Extremo"</formula>
    </cfRule>
    <cfRule type="cellIs" dxfId="164" priority="402" operator="equal">
      <formula>"Alto"</formula>
    </cfRule>
    <cfRule type="cellIs" dxfId="163" priority="403" operator="equal">
      <formula>"Moderado"</formula>
    </cfRule>
    <cfRule type="cellIs" dxfId="162" priority="404" operator="equal">
      <formula>"Bajo"</formula>
    </cfRule>
  </conditionalFormatting>
  <conditionalFormatting sqref="H30">
    <cfRule type="cellIs" dxfId="161" priority="396" operator="equal">
      <formula>"Muy Alta"</formula>
    </cfRule>
    <cfRule type="cellIs" dxfId="160" priority="397" operator="equal">
      <formula>"Alta"</formula>
    </cfRule>
    <cfRule type="cellIs" dxfId="159" priority="398" operator="equal">
      <formula>"Media"</formula>
    </cfRule>
    <cfRule type="cellIs" dxfId="158" priority="399" operator="equal">
      <formula>"Baja"</formula>
    </cfRule>
    <cfRule type="cellIs" dxfId="157" priority="400" operator="equal">
      <formula>"Muy Baja"</formula>
    </cfRule>
  </conditionalFormatting>
  <conditionalFormatting sqref="N30">
    <cfRule type="cellIs" dxfId="156" priority="387" operator="equal">
      <formula>"Extremo"</formula>
    </cfRule>
    <cfRule type="cellIs" dxfId="155" priority="388" operator="equal">
      <formula>"Alto"</formula>
    </cfRule>
    <cfRule type="cellIs" dxfId="154" priority="389" operator="equal">
      <formula>"Moderado"</formula>
    </cfRule>
    <cfRule type="cellIs" dxfId="153" priority="390" operator="equal">
      <formula>"Bajo"</formula>
    </cfRule>
  </conditionalFormatting>
  <conditionalFormatting sqref="Y30:Y35">
    <cfRule type="cellIs" dxfId="152" priority="382" operator="equal">
      <formula>"Muy Alta"</formula>
    </cfRule>
    <cfRule type="cellIs" dxfId="151" priority="383" operator="equal">
      <formula>"Alta"</formula>
    </cfRule>
    <cfRule type="cellIs" dxfId="150" priority="384" operator="equal">
      <formula>"Media"</formula>
    </cfRule>
    <cfRule type="cellIs" dxfId="149" priority="385" operator="equal">
      <formula>"Baja"</formula>
    </cfRule>
    <cfRule type="cellIs" dxfId="148" priority="386" operator="equal">
      <formula>"Muy Baja"</formula>
    </cfRule>
  </conditionalFormatting>
  <conditionalFormatting sqref="AA30:AA35">
    <cfRule type="cellIs" dxfId="147" priority="377" operator="equal">
      <formula>"Catastrófico"</formula>
    </cfRule>
    <cfRule type="cellIs" dxfId="146" priority="378" operator="equal">
      <formula>"Mayor"</formula>
    </cfRule>
    <cfRule type="cellIs" dxfId="145" priority="379" operator="equal">
      <formula>"Moderado"</formula>
    </cfRule>
    <cfRule type="cellIs" dxfId="144" priority="380" operator="equal">
      <formula>"Menor"</formula>
    </cfRule>
    <cfRule type="cellIs" dxfId="143" priority="381" operator="equal">
      <formula>"Leve"</formula>
    </cfRule>
  </conditionalFormatting>
  <conditionalFormatting sqref="AC30:AC35">
    <cfRule type="cellIs" dxfId="142" priority="373" operator="equal">
      <formula>"Extremo"</formula>
    </cfRule>
    <cfRule type="cellIs" dxfId="141" priority="374" operator="equal">
      <formula>"Alto"</formula>
    </cfRule>
    <cfRule type="cellIs" dxfId="140" priority="375" operator="equal">
      <formula>"Moderado"</formula>
    </cfRule>
    <cfRule type="cellIs" dxfId="139" priority="376" operator="equal">
      <formula>"Bajo"</formula>
    </cfRule>
  </conditionalFormatting>
  <conditionalFormatting sqref="H42">
    <cfRule type="cellIs" dxfId="138" priority="340" operator="equal">
      <formula>"Muy Alta"</formula>
    </cfRule>
    <cfRule type="cellIs" dxfId="137" priority="341" operator="equal">
      <formula>"Alta"</formula>
    </cfRule>
    <cfRule type="cellIs" dxfId="136" priority="342" operator="equal">
      <formula>"Media"</formula>
    </cfRule>
    <cfRule type="cellIs" dxfId="135" priority="343" operator="equal">
      <formula>"Baja"</formula>
    </cfRule>
    <cfRule type="cellIs" dxfId="134" priority="344" operator="equal">
      <formula>"Muy Baja"</formula>
    </cfRule>
  </conditionalFormatting>
  <conditionalFormatting sqref="N42">
    <cfRule type="cellIs" dxfId="133" priority="331" operator="equal">
      <formula>"Extremo"</formula>
    </cfRule>
    <cfRule type="cellIs" dxfId="132" priority="332" operator="equal">
      <formula>"Alto"</formula>
    </cfRule>
    <cfRule type="cellIs" dxfId="131" priority="333" operator="equal">
      <formula>"Moderado"</formula>
    </cfRule>
    <cfRule type="cellIs" dxfId="130" priority="334" operator="equal">
      <formula>"Bajo"</formula>
    </cfRule>
  </conditionalFormatting>
  <conditionalFormatting sqref="Y42:Y47">
    <cfRule type="cellIs" dxfId="129" priority="326" operator="equal">
      <formula>"Muy Alta"</formula>
    </cfRule>
    <cfRule type="cellIs" dxfId="128" priority="327" operator="equal">
      <formula>"Alta"</formula>
    </cfRule>
    <cfRule type="cellIs" dxfId="127" priority="328" operator="equal">
      <formula>"Media"</formula>
    </cfRule>
    <cfRule type="cellIs" dxfId="126" priority="329" operator="equal">
      <formula>"Baja"</formula>
    </cfRule>
    <cfRule type="cellIs" dxfId="125" priority="330" operator="equal">
      <formula>"Muy Baja"</formula>
    </cfRule>
  </conditionalFormatting>
  <conditionalFormatting sqref="AA42:AA47">
    <cfRule type="cellIs" dxfId="124" priority="321" operator="equal">
      <formula>"Catastrófico"</formula>
    </cfRule>
    <cfRule type="cellIs" dxfId="123" priority="322" operator="equal">
      <formula>"Mayor"</formula>
    </cfRule>
    <cfRule type="cellIs" dxfId="122" priority="323" operator="equal">
      <formula>"Moderado"</formula>
    </cfRule>
    <cfRule type="cellIs" dxfId="121" priority="324" operator="equal">
      <formula>"Menor"</formula>
    </cfRule>
    <cfRule type="cellIs" dxfId="120" priority="325" operator="equal">
      <formula>"Leve"</formula>
    </cfRule>
  </conditionalFormatting>
  <conditionalFormatting sqref="AC42:AC47">
    <cfRule type="cellIs" dxfId="119" priority="317" operator="equal">
      <formula>"Extremo"</formula>
    </cfRule>
    <cfRule type="cellIs" dxfId="118" priority="318" operator="equal">
      <formula>"Alto"</formula>
    </cfRule>
    <cfRule type="cellIs" dxfId="117" priority="319" operator="equal">
      <formula>"Moderado"</formula>
    </cfRule>
    <cfRule type="cellIs" dxfId="116" priority="320" operator="equal">
      <formula>"Bajo"</formula>
    </cfRule>
  </conditionalFormatting>
  <conditionalFormatting sqref="H48">
    <cfRule type="cellIs" dxfId="115" priority="312" operator="equal">
      <formula>"Muy Alta"</formula>
    </cfRule>
    <cfRule type="cellIs" dxfId="114" priority="313" operator="equal">
      <formula>"Alta"</formula>
    </cfRule>
    <cfRule type="cellIs" dxfId="113" priority="314" operator="equal">
      <formula>"Media"</formula>
    </cfRule>
    <cfRule type="cellIs" dxfId="112" priority="315" operator="equal">
      <formula>"Baja"</formula>
    </cfRule>
    <cfRule type="cellIs" dxfId="111" priority="316" operator="equal">
      <formula>"Muy Baja"</formula>
    </cfRule>
  </conditionalFormatting>
  <conditionalFormatting sqref="N48">
    <cfRule type="cellIs" dxfId="110" priority="303" operator="equal">
      <formula>"Extremo"</formula>
    </cfRule>
    <cfRule type="cellIs" dxfId="109" priority="304" operator="equal">
      <formula>"Alto"</formula>
    </cfRule>
    <cfRule type="cellIs" dxfId="108" priority="305" operator="equal">
      <formula>"Moderado"</formula>
    </cfRule>
    <cfRule type="cellIs" dxfId="107" priority="306" operator="equal">
      <formula>"Bajo"</formula>
    </cfRule>
  </conditionalFormatting>
  <conditionalFormatting sqref="Y48:Y53">
    <cfRule type="cellIs" dxfId="106" priority="298" operator="equal">
      <formula>"Muy Alta"</formula>
    </cfRule>
    <cfRule type="cellIs" dxfId="105" priority="299" operator="equal">
      <formula>"Alta"</formula>
    </cfRule>
    <cfRule type="cellIs" dxfId="104" priority="300" operator="equal">
      <formula>"Media"</formula>
    </cfRule>
    <cfRule type="cellIs" dxfId="103" priority="301" operator="equal">
      <formula>"Baja"</formula>
    </cfRule>
    <cfRule type="cellIs" dxfId="102" priority="302" operator="equal">
      <formula>"Muy Baja"</formula>
    </cfRule>
  </conditionalFormatting>
  <conditionalFormatting sqref="AA48:AA53">
    <cfRule type="cellIs" dxfId="101" priority="293" operator="equal">
      <formula>"Catastrófico"</formula>
    </cfRule>
    <cfRule type="cellIs" dxfId="100" priority="294" operator="equal">
      <formula>"Mayor"</formula>
    </cfRule>
    <cfRule type="cellIs" dxfId="99" priority="295" operator="equal">
      <formula>"Moderado"</formula>
    </cfRule>
    <cfRule type="cellIs" dxfId="98" priority="296" operator="equal">
      <formula>"Menor"</formula>
    </cfRule>
    <cfRule type="cellIs" dxfId="97" priority="297" operator="equal">
      <formula>"Leve"</formula>
    </cfRule>
  </conditionalFormatting>
  <conditionalFormatting sqref="AC48:AC53">
    <cfRule type="cellIs" dxfId="96" priority="289" operator="equal">
      <formula>"Extremo"</formula>
    </cfRule>
    <cfRule type="cellIs" dxfId="95" priority="290" operator="equal">
      <formula>"Alto"</formula>
    </cfRule>
    <cfRule type="cellIs" dxfId="94" priority="291" operator="equal">
      <formula>"Moderado"</formula>
    </cfRule>
    <cfRule type="cellIs" dxfId="93" priority="292" operator="equal">
      <formula>"Bajo"</formula>
    </cfRule>
  </conditionalFormatting>
  <conditionalFormatting sqref="H54">
    <cfRule type="cellIs" dxfId="92" priority="284" operator="equal">
      <formula>"Muy Alta"</formula>
    </cfRule>
    <cfRule type="cellIs" dxfId="91" priority="285" operator="equal">
      <formula>"Alta"</formula>
    </cfRule>
    <cfRule type="cellIs" dxfId="90" priority="286" operator="equal">
      <formula>"Media"</formula>
    </cfRule>
    <cfRule type="cellIs" dxfId="89" priority="287" operator="equal">
      <formula>"Baja"</formula>
    </cfRule>
    <cfRule type="cellIs" dxfId="88" priority="288" operator="equal">
      <formula>"Muy Baja"</formula>
    </cfRule>
  </conditionalFormatting>
  <conditionalFormatting sqref="N54">
    <cfRule type="cellIs" dxfId="87" priority="275" operator="equal">
      <formula>"Extremo"</formula>
    </cfRule>
    <cfRule type="cellIs" dxfId="86" priority="276" operator="equal">
      <formula>"Alto"</formula>
    </cfRule>
    <cfRule type="cellIs" dxfId="85" priority="277" operator="equal">
      <formula>"Moderado"</formula>
    </cfRule>
    <cfRule type="cellIs" dxfId="84" priority="278" operator="equal">
      <formula>"Bajo"</formula>
    </cfRule>
  </conditionalFormatting>
  <conditionalFormatting sqref="Y54:Y59">
    <cfRule type="cellIs" dxfId="83" priority="270" operator="equal">
      <formula>"Muy Alta"</formula>
    </cfRule>
    <cfRule type="cellIs" dxfId="82" priority="271" operator="equal">
      <formula>"Alta"</formula>
    </cfRule>
    <cfRule type="cellIs" dxfId="81" priority="272" operator="equal">
      <formula>"Media"</formula>
    </cfRule>
    <cfRule type="cellIs" dxfId="80" priority="273" operator="equal">
      <formula>"Baja"</formula>
    </cfRule>
    <cfRule type="cellIs" dxfId="79" priority="274" operator="equal">
      <formula>"Muy Baja"</formula>
    </cfRule>
  </conditionalFormatting>
  <conditionalFormatting sqref="AA54:AA59">
    <cfRule type="cellIs" dxfId="78" priority="265" operator="equal">
      <formula>"Catastrófico"</formula>
    </cfRule>
    <cfRule type="cellIs" dxfId="77" priority="266" operator="equal">
      <formula>"Mayor"</formula>
    </cfRule>
    <cfRule type="cellIs" dxfId="76" priority="267" operator="equal">
      <formula>"Moderado"</formula>
    </cfRule>
    <cfRule type="cellIs" dxfId="75" priority="268" operator="equal">
      <formula>"Menor"</formula>
    </cfRule>
    <cfRule type="cellIs" dxfId="74" priority="269" operator="equal">
      <formula>"Leve"</formula>
    </cfRule>
  </conditionalFormatting>
  <conditionalFormatting sqref="AC54:AC59">
    <cfRule type="cellIs" dxfId="73" priority="261" operator="equal">
      <formula>"Extremo"</formula>
    </cfRule>
    <cfRule type="cellIs" dxfId="72" priority="262" operator="equal">
      <formula>"Alto"</formula>
    </cfRule>
    <cfRule type="cellIs" dxfId="71" priority="263" operator="equal">
      <formula>"Moderado"</formula>
    </cfRule>
    <cfRule type="cellIs" dxfId="70" priority="264" operator="equal">
      <formula>"Bajo"</formula>
    </cfRule>
  </conditionalFormatting>
  <conditionalFormatting sqref="N60">
    <cfRule type="cellIs" dxfId="69" priority="247" operator="equal">
      <formula>"Extremo"</formula>
    </cfRule>
    <cfRule type="cellIs" dxfId="68" priority="248" operator="equal">
      <formula>"Alto"</formula>
    </cfRule>
    <cfRule type="cellIs" dxfId="67" priority="249" operator="equal">
      <formula>"Moderado"</formula>
    </cfRule>
    <cfRule type="cellIs" dxfId="66" priority="250" operator="equal">
      <formula>"Bajo"</formula>
    </cfRule>
  </conditionalFormatting>
  <conditionalFormatting sqref="Y60:Y65">
    <cfRule type="cellIs" dxfId="65" priority="242" operator="equal">
      <formula>"Muy Alta"</formula>
    </cfRule>
    <cfRule type="cellIs" dxfId="64" priority="243" operator="equal">
      <formula>"Alta"</formula>
    </cfRule>
    <cfRule type="cellIs" dxfId="63" priority="244" operator="equal">
      <formula>"Media"</formula>
    </cfRule>
    <cfRule type="cellIs" dxfId="62" priority="245" operator="equal">
      <formula>"Baja"</formula>
    </cfRule>
    <cfRule type="cellIs" dxfId="61" priority="246" operator="equal">
      <formula>"Muy Baja"</formula>
    </cfRule>
  </conditionalFormatting>
  <conditionalFormatting sqref="AA60:AA65">
    <cfRule type="cellIs" dxfId="60" priority="237" operator="equal">
      <formula>"Catastrófico"</formula>
    </cfRule>
    <cfRule type="cellIs" dxfId="59" priority="238" operator="equal">
      <formula>"Mayor"</formula>
    </cfRule>
    <cfRule type="cellIs" dxfId="58" priority="239" operator="equal">
      <formula>"Moderado"</formula>
    </cfRule>
    <cfRule type="cellIs" dxfId="57" priority="240" operator="equal">
      <formula>"Menor"</formula>
    </cfRule>
    <cfRule type="cellIs" dxfId="56" priority="241" operator="equal">
      <formula>"Leve"</formula>
    </cfRule>
  </conditionalFormatting>
  <conditionalFormatting sqref="AC60:AC65">
    <cfRule type="cellIs" dxfId="55" priority="233" operator="equal">
      <formula>"Extremo"</formula>
    </cfRule>
    <cfRule type="cellIs" dxfId="54" priority="234" operator="equal">
      <formula>"Alto"</formula>
    </cfRule>
    <cfRule type="cellIs" dxfId="53" priority="235" operator="equal">
      <formula>"Moderado"</formula>
    </cfRule>
    <cfRule type="cellIs" dxfId="52" priority="236" operator="equal">
      <formula>"Bajo"</formula>
    </cfRule>
  </conditionalFormatting>
  <conditionalFormatting sqref="H66">
    <cfRule type="cellIs" dxfId="51" priority="228" operator="equal">
      <formula>"Muy Alta"</formula>
    </cfRule>
    <cfRule type="cellIs" dxfId="50" priority="229" operator="equal">
      <formula>"Alta"</formula>
    </cfRule>
    <cfRule type="cellIs" dxfId="49" priority="230" operator="equal">
      <formula>"Media"</formula>
    </cfRule>
    <cfRule type="cellIs" dxfId="48" priority="231" operator="equal">
      <formula>"Baja"</formula>
    </cfRule>
    <cfRule type="cellIs" dxfId="47" priority="232" operator="equal">
      <formula>"Muy Baja"</formula>
    </cfRule>
  </conditionalFormatting>
  <conditionalFormatting sqref="N66">
    <cfRule type="cellIs" dxfId="46" priority="219" operator="equal">
      <formula>"Extremo"</formula>
    </cfRule>
    <cfRule type="cellIs" dxfId="45" priority="220" operator="equal">
      <formula>"Alto"</formula>
    </cfRule>
    <cfRule type="cellIs" dxfId="44" priority="221" operator="equal">
      <formula>"Moderado"</formula>
    </cfRule>
    <cfRule type="cellIs" dxfId="43" priority="222" operator="equal">
      <formula>"Bajo"</formula>
    </cfRule>
  </conditionalFormatting>
  <conditionalFormatting sqref="Y66:Y71">
    <cfRule type="cellIs" dxfId="42" priority="214" operator="equal">
      <formula>"Muy Alta"</formula>
    </cfRule>
    <cfRule type="cellIs" dxfId="41" priority="215" operator="equal">
      <formula>"Alta"</formula>
    </cfRule>
    <cfRule type="cellIs" dxfId="40" priority="216" operator="equal">
      <formula>"Media"</formula>
    </cfRule>
    <cfRule type="cellIs" dxfId="39" priority="217" operator="equal">
      <formula>"Baja"</formula>
    </cfRule>
    <cfRule type="cellIs" dxfId="38" priority="218" operator="equal">
      <formula>"Muy Baja"</formula>
    </cfRule>
  </conditionalFormatting>
  <conditionalFormatting sqref="AA66:AA71">
    <cfRule type="cellIs" dxfId="37" priority="209" operator="equal">
      <formula>"Catastrófico"</formula>
    </cfRule>
    <cfRule type="cellIs" dxfId="36" priority="210" operator="equal">
      <formula>"Mayor"</formula>
    </cfRule>
    <cfRule type="cellIs" dxfId="35" priority="211" operator="equal">
      <formula>"Moderado"</formula>
    </cfRule>
    <cfRule type="cellIs" dxfId="34" priority="212" operator="equal">
      <formula>"Menor"</formula>
    </cfRule>
    <cfRule type="cellIs" dxfId="33" priority="213" operator="equal">
      <formula>"Leve"</formula>
    </cfRule>
  </conditionalFormatting>
  <conditionalFormatting sqref="AC66:AC71">
    <cfRule type="cellIs" dxfId="32" priority="205" operator="equal">
      <formula>"Extremo"</formula>
    </cfRule>
    <cfRule type="cellIs" dxfId="31" priority="206" operator="equal">
      <formula>"Alto"</formula>
    </cfRule>
    <cfRule type="cellIs" dxfId="30" priority="207" operator="equal">
      <formula>"Moderado"</formula>
    </cfRule>
    <cfRule type="cellIs" dxfId="29" priority="208" operator="equal">
      <formula>"Bajo"</formula>
    </cfRule>
  </conditionalFormatting>
  <conditionalFormatting sqref="K12:K35 K42:K71">
    <cfRule type="containsText" dxfId="28" priority="204" operator="containsText" text="❌">
      <formula>NOT(ISERROR(SEARCH("❌",K12)))</formula>
    </cfRule>
  </conditionalFormatting>
  <conditionalFormatting sqref="N36">
    <cfRule type="cellIs" dxfId="27" priority="21" operator="equal">
      <formula>"Extremo"</formula>
    </cfRule>
    <cfRule type="cellIs" dxfId="26" priority="22" operator="equal">
      <formula>"Alto"</formula>
    </cfRule>
    <cfRule type="cellIs" dxfId="25" priority="23" operator="equal">
      <formula>"Moderado"</formula>
    </cfRule>
    <cfRule type="cellIs" dxfId="24" priority="24" operator="equal">
      <formula>"Bajo"</formula>
    </cfRule>
  </conditionalFormatting>
  <conditionalFormatting sqref="H36">
    <cfRule type="cellIs" dxfId="23" priority="16" operator="equal">
      <formula>"Muy Alta"</formula>
    </cfRule>
    <cfRule type="cellIs" dxfId="22" priority="17" operator="equal">
      <formula>"Alta"</formula>
    </cfRule>
    <cfRule type="cellIs" dxfId="21" priority="18" operator="equal">
      <formula>"Media"</formula>
    </cfRule>
    <cfRule type="cellIs" dxfId="20" priority="19" operator="equal">
      <formula>"Baja"</formula>
    </cfRule>
    <cfRule type="cellIs" dxfId="19" priority="20" operator="equal">
      <formula>"Muy Baja"</formula>
    </cfRule>
  </conditionalFormatting>
  <conditionalFormatting sqref="Y36:Y41">
    <cfRule type="cellIs" dxfId="18" priority="11" operator="equal">
      <formula>"Muy Alta"</formula>
    </cfRule>
    <cfRule type="cellIs" dxfId="17" priority="12" operator="equal">
      <formula>"Alta"</formula>
    </cfRule>
    <cfRule type="cellIs" dxfId="16" priority="13" operator="equal">
      <formula>"Media"</formula>
    </cfRule>
    <cfRule type="cellIs" dxfId="15" priority="14" operator="equal">
      <formula>"Baja"</formula>
    </cfRule>
    <cfRule type="cellIs" dxfId="14" priority="15" operator="equal">
      <formula>"Muy Baja"</formula>
    </cfRule>
  </conditionalFormatting>
  <conditionalFormatting sqref="AA36:AA41">
    <cfRule type="cellIs" dxfId="13" priority="6" operator="equal">
      <formula>"Catastrófico"</formula>
    </cfRule>
    <cfRule type="cellIs" dxfId="12" priority="7" operator="equal">
      <formula>"Mayor"</formula>
    </cfRule>
    <cfRule type="cellIs" dxfId="11" priority="8" operator="equal">
      <formula>"Moderado"</formula>
    </cfRule>
    <cfRule type="cellIs" dxfId="10" priority="9" operator="equal">
      <formula>"Menor"</formula>
    </cfRule>
    <cfRule type="cellIs" dxfId="9" priority="10" operator="equal">
      <formula>"Leve"</formula>
    </cfRule>
  </conditionalFormatting>
  <conditionalFormatting sqref="AC36:AC41">
    <cfRule type="cellIs" dxfId="8" priority="2" operator="equal">
      <formula>"Extremo"</formula>
    </cfRule>
    <cfRule type="cellIs" dxfId="7" priority="3" operator="equal">
      <formula>"Alto"</formula>
    </cfRule>
    <cfRule type="cellIs" dxfId="6" priority="4" operator="equal">
      <formula>"Moderado"</formula>
    </cfRule>
    <cfRule type="cellIs" dxfId="5" priority="5" operator="equal">
      <formula>"Bajo"</formula>
    </cfRule>
  </conditionalFormatting>
  <conditionalFormatting sqref="K36:K41">
    <cfRule type="containsText" dxfId="4" priority="1" operator="containsText" text="❌">
      <formula>NOT(ISERROR(SEARCH("❌",K36)))</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200-000000000000}">
          <x14:formula1>
            <xm:f>'Opciones Tratamiento'!$B$9:$B$10</xm:f>
          </x14:formula1>
          <xm:sqref>AK12:AK13 AK15:AK16 AK18:AK19 AK21:AK22 AK24:AK25 AK27:AK28 AK30:AK31 AK33:AK34 AK66:AK67 AK69:AK70 AK42:AK43 AK45:AK46 AK48:AK49 AK51:AK52 AK54:AK55 AK57:AK58 AK60:AK61 AK63:AK64</xm:sqref>
        </x14:dataValidation>
        <x14:dataValidation type="list" allowBlank="1" showInputMessage="1" showErrorMessage="1" xr:uid="{00000000-0002-0000-0200-000001000000}">
          <x14:formula1>
            <xm:f>'Tabla Valoración controles'!$D$4:$D$6</xm:f>
          </x14:formula1>
          <xm:sqref>R12:R36 R42:R71</xm:sqref>
        </x14:dataValidation>
        <x14:dataValidation type="list" allowBlank="1" showInputMessage="1" showErrorMessage="1" xr:uid="{00000000-0002-0000-0200-000002000000}">
          <x14:formula1>
            <xm:f>'Tabla Valoración controles'!$D$7:$D$8</xm:f>
          </x14:formula1>
          <xm:sqref>S12:S36 S42:S71</xm:sqref>
        </x14:dataValidation>
        <x14:dataValidation type="list" allowBlank="1" showInputMessage="1" showErrorMessage="1" xr:uid="{00000000-0002-0000-0200-000003000000}">
          <x14:formula1>
            <xm:f>'Tabla Valoración controles'!$D$9:$D$10</xm:f>
          </x14:formula1>
          <xm:sqref>U12:U36 U42:U71</xm:sqref>
        </x14:dataValidation>
        <x14:dataValidation type="list" allowBlank="1" showInputMessage="1" showErrorMessage="1" xr:uid="{00000000-0002-0000-0200-000004000000}">
          <x14:formula1>
            <xm:f>'Tabla Valoración controles'!$D$11:$D$12</xm:f>
          </x14:formula1>
          <xm:sqref>V12:V36 V42:V71</xm:sqref>
        </x14:dataValidation>
        <x14:dataValidation type="list" allowBlank="1" showInputMessage="1" showErrorMessage="1" xr:uid="{00000000-0002-0000-0200-000005000000}">
          <x14:formula1>
            <xm:f>'Tabla Valoración controles'!$D$13:$D$14</xm:f>
          </x14:formula1>
          <xm:sqref>W12:W36 W42:W71</xm:sqref>
        </x14:dataValidation>
        <x14:dataValidation type="list" allowBlank="1" showInputMessage="1" showErrorMessage="1" xr:uid="{00000000-0002-0000-0200-000006000000}">
          <x14:formula1>
            <xm:f>'Opciones Tratamiento'!$B$13:$B$19</xm:f>
          </x14:formula1>
          <xm:sqref>F12:F71</xm:sqref>
        </x14:dataValidation>
        <x14:dataValidation type="list" allowBlank="1" showInputMessage="1" showErrorMessage="1" xr:uid="{00000000-0002-0000-0200-000007000000}">
          <x14:formula1>
            <xm:f>'Opciones Tratamiento'!$E$2:$E$4</xm:f>
          </x14:formula1>
          <xm:sqref>B12:B71</xm:sqref>
        </x14:dataValidation>
        <x14:dataValidation type="list" allowBlank="1" showInputMessage="1" showErrorMessage="1" xr:uid="{00000000-0002-0000-0200-000008000000}">
          <x14:formula1>
            <xm:f>'Opciones Tratamiento'!$B$2:$B$5</xm:f>
          </x14:formula1>
          <xm:sqref>AD12:AD36 AD42:AD71</xm:sqref>
        </x14:dataValidation>
        <x14:dataValidation type="list" allowBlank="1" showInputMessage="1" showErrorMessage="1" xr:uid="{00000000-0002-0000-0200-000009000000}">
          <x14:formula1>
            <xm:f>'Tabla Impacto'!$F$210:$F$221</xm:f>
          </x14:formula1>
          <xm:sqref>J12:J71</xm:sqref>
        </x14:dataValidation>
        <x14:dataValidation type="custom" allowBlank="1" showInputMessage="1" showErrorMessage="1" error="Recuerde que las acciones se generan bajo la medida de mitigar el riesgo" xr:uid="{00000000-0002-0000-0200-00000A000000}">
          <x14:formula1>
            <xm:f>IF(OR(AD12='Opciones Tratamiento'!$B$2,AD12='Opciones Tratamiento'!$B$3,AD12='Opciones Tratamiento'!$B$4),ISBLANK(AD12),ISTEXT(AD12))</xm:f>
          </x14:formula1>
          <xm:sqref>AE12:AE35 AE42:AE71</xm:sqref>
        </x14:dataValidation>
        <x14:dataValidation type="custom" allowBlank="1" showInputMessage="1" showErrorMessage="1" error="Recuerde que las acciones se generan bajo la medida de mitigar el riesgo" xr:uid="{00000000-0002-0000-0200-00000B000000}">
          <x14:formula1>
            <xm:f>IF(OR(AD12='Opciones Tratamiento'!$B$2,AD12='Opciones Tratamiento'!$B$3,AD12='Opciones Tratamiento'!$B$4),ISBLANK(AD12),ISTEXT(AD12))</xm:f>
          </x14:formula1>
          <xm:sqref>AF12:AF35 AF42:AF71</xm:sqref>
        </x14:dataValidation>
        <x14:dataValidation type="custom" allowBlank="1" showInputMessage="1" showErrorMessage="1" error="Recuerde que las acciones se generan bajo la medida de mitigar el riesgo" xr:uid="{00000000-0002-0000-0200-00000C000000}">
          <x14:formula1>
            <xm:f>IF(OR(AD12='Opciones Tratamiento'!$B$2,AD12='Opciones Tratamiento'!$B$3,AD12='Opciones Tratamiento'!$B$4),ISBLANK(AD12),ISTEXT(AD12))</xm:f>
          </x14:formula1>
          <xm:sqref>AG42:AH71 AG12:AH35</xm:sqref>
        </x14:dataValidation>
        <x14:dataValidation type="custom" allowBlank="1" showInputMessage="1" showErrorMessage="1" error="Recuerde que las acciones se generan bajo la medida de mitigar el riesgo" xr:uid="{00000000-0002-0000-0200-00000D000000}">
          <x14:formula1>
            <xm:f>IF(OR(AD12='Opciones Tratamiento'!$B$2,AD12='Opciones Tratamiento'!$B$3,AD12='Opciones Tratamiento'!$B$4),ISBLANK(AD12),ISTEXT(AD12))</xm:f>
          </x14:formula1>
          <xm:sqref>AI12:AI35 AI42:AI71</xm:sqref>
        </x14:dataValidation>
        <x14:dataValidation type="custom" allowBlank="1" showInputMessage="1" showErrorMessage="1" error="Recuerde que las acciones se generan bajo la medida de mitigar el riesgo" xr:uid="{00000000-0002-0000-0200-00000E000000}">
          <x14:formula1>
            <xm:f>IF(OR(AD12='Opciones Tratamiento'!$B$2,AD12='Opciones Tratamiento'!$B$3,AD12='Opciones Tratamiento'!$B$4),ISBLANK(AD12),ISTEXT(AD12))</xm:f>
          </x14:formula1>
          <xm:sqref>AJ12:AJ35 AJ42:AJ71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AB20" sqref="AB20:AC21"/>
    </sheetView>
  </sheetViews>
  <sheetFormatPr defaultColWidth="11.42578125" defaultRowHeight="15"/>
  <cols>
    <col min="2" max="39" width="5.7109375" customWidth="1"/>
    <col min="41" max="46" width="5.7109375" customWidth="1"/>
  </cols>
  <sheetData>
    <row r="1" spans="1:99">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c r="A2" s="83"/>
      <c r="B2" s="534" t="s">
        <v>193</v>
      </c>
      <c r="C2" s="534"/>
      <c r="D2" s="534"/>
      <c r="E2" s="534"/>
      <c r="F2" s="534"/>
      <c r="G2" s="534"/>
      <c r="H2" s="534"/>
      <c r="I2" s="534"/>
      <c r="J2" s="502" t="s">
        <v>23</v>
      </c>
      <c r="K2" s="502"/>
      <c r="L2" s="502"/>
      <c r="M2" s="502"/>
      <c r="N2" s="502"/>
      <c r="O2" s="502"/>
      <c r="P2" s="502"/>
      <c r="Q2" s="502"/>
      <c r="R2" s="502"/>
      <c r="S2" s="502"/>
      <c r="T2" s="502"/>
      <c r="U2" s="502"/>
      <c r="V2" s="502"/>
      <c r="W2" s="502"/>
      <c r="X2" s="502"/>
      <c r="Y2" s="502"/>
      <c r="Z2" s="502"/>
      <c r="AA2" s="502"/>
      <c r="AB2" s="502"/>
      <c r="AC2" s="502"/>
      <c r="AD2" s="502"/>
      <c r="AE2" s="502"/>
      <c r="AF2" s="502"/>
      <c r="AG2" s="502"/>
      <c r="AH2" s="502"/>
      <c r="AI2" s="502"/>
      <c r="AJ2" s="502"/>
      <c r="AK2" s="502"/>
      <c r="AL2" s="502"/>
      <c r="AM2" s="502"/>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c r="A3" s="83"/>
      <c r="B3" s="534"/>
      <c r="C3" s="534"/>
      <c r="D3" s="534"/>
      <c r="E3" s="534"/>
      <c r="F3" s="534"/>
      <c r="G3" s="534"/>
      <c r="H3" s="534"/>
      <c r="I3" s="534"/>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502"/>
      <c r="AJ3" s="502"/>
      <c r="AK3" s="502"/>
      <c r="AL3" s="502"/>
      <c r="AM3" s="502"/>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c r="A4" s="83"/>
      <c r="B4" s="534"/>
      <c r="C4" s="534"/>
      <c r="D4" s="534"/>
      <c r="E4" s="534"/>
      <c r="F4" s="534"/>
      <c r="G4" s="534"/>
      <c r="H4" s="534"/>
      <c r="I4" s="534"/>
      <c r="J4" s="502"/>
      <c r="K4" s="502"/>
      <c r="L4" s="502"/>
      <c r="M4" s="502"/>
      <c r="N4" s="502"/>
      <c r="O4" s="502"/>
      <c r="P4" s="502"/>
      <c r="Q4" s="502"/>
      <c r="R4" s="502"/>
      <c r="S4" s="502"/>
      <c r="T4" s="502"/>
      <c r="U4" s="502"/>
      <c r="V4" s="502"/>
      <c r="W4" s="502"/>
      <c r="X4" s="502"/>
      <c r="Y4" s="502"/>
      <c r="Z4" s="502"/>
      <c r="AA4" s="502"/>
      <c r="AB4" s="502"/>
      <c r="AC4" s="502"/>
      <c r="AD4" s="502"/>
      <c r="AE4" s="502"/>
      <c r="AF4" s="502"/>
      <c r="AG4" s="502"/>
      <c r="AH4" s="502"/>
      <c r="AI4" s="502"/>
      <c r="AJ4" s="502"/>
      <c r="AK4" s="502"/>
      <c r="AL4" s="502"/>
      <c r="AM4" s="502"/>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c r="A6" s="83"/>
      <c r="B6" s="449" t="s">
        <v>194</v>
      </c>
      <c r="C6" s="449"/>
      <c r="D6" s="450"/>
      <c r="E6" s="487" t="s">
        <v>195</v>
      </c>
      <c r="F6" s="488"/>
      <c r="G6" s="488"/>
      <c r="H6" s="488"/>
      <c r="I6" s="489"/>
      <c r="J6" s="498" t="str">
        <f>IF(AND('Mapa de Riesgos'!$H$12="Muy Alta",'Mapa de Riesgos'!$L$12="Leve"),CONCATENATE("R",'Mapa de Riesgos'!$A$12),"")</f>
        <v/>
      </c>
      <c r="K6" s="499"/>
      <c r="L6" s="499" t="str">
        <f>IF(AND('Mapa de Riesgos'!$H$18="Muy Alta",'Mapa de Riesgos'!$L$18="Leve"),CONCATENATE("R",'Mapa de Riesgos'!$A$18),"")</f>
        <v/>
      </c>
      <c r="M6" s="499"/>
      <c r="N6" s="499" t="str">
        <f>IF(AND('Mapa de Riesgos'!$H$24="Muy Alta",'Mapa de Riesgos'!$L$24="Leve"),CONCATENATE("R",'Mapa de Riesgos'!$A$24),"")</f>
        <v/>
      </c>
      <c r="O6" s="501"/>
      <c r="P6" s="498" t="str">
        <f>IF(AND('Mapa de Riesgos'!$H$12="Muy Alta",'Mapa de Riesgos'!$L$12="Menor"),CONCATENATE("R",'Mapa de Riesgos'!$A$12),"")</f>
        <v/>
      </c>
      <c r="Q6" s="499"/>
      <c r="R6" s="499" t="str">
        <f>IF(AND('Mapa de Riesgos'!$H$18="Muy Alta",'Mapa de Riesgos'!$L$18="Menor"),CONCATENATE("R",'Mapa de Riesgos'!$A$18),"")</f>
        <v/>
      </c>
      <c r="S6" s="499"/>
      <c r="T6" s="499" t="str">
        <f>IF(AND('Mapa de Riesgos'!$H$24="Muy Alta",'Mapa de Riesgos'!$L$24="Menor"),CONCATENATE("R",'Mapa de Riesgos'!$A$24),"")</f>
        <v/>
      </c>
      <c r="U6" s="501"/>
      <c r="V6" s="498" t="str">
        <f>IF(AND('Mapa de Riesgos'!$H$12="Muy Alta",'Mapa de Riesgos'!$L$12="Moderado"),CONCATENATE("R",'Mapa de Riesgos'!$A$12),"")</f>
        <v/>
      </c>
      <c r="W6" s="499"/>
      <c r="X6" s="499" t="str">
        <f>IF(AND('Mapa de Riesgos'!$H$18="Muy Alta",'Mapa de Riesgos'!$L$18="Moderado"),CONCATENATE("R",'Mapa de Riesgos'!$A$18),"")</f>
        <v/>
      </c>
      <c r="Y6" s="499"/>
      <c r="Z6" s="499" t="str">
        <f>IF(AND('Mapa de Riesgos'!$H$24="Muy Alta",'Mapa de Riesgos'!$L$24="Moderado"),CONCATENATE("R",'Mapa de Riesgos'!$A$24),"")</f>
        <v/>
      </c>
      <c r="AA6" s="501"/>
      <c r="AB6" s="498" t="str">
        <f>IF(AND('Mapa de Riesgos'!$H$12="Muy Alta",'Mapa de Riesgos'!$L$12="Mayor"),CONCATENATE("R",'Mapa de Riesgos'!$A$12),"")</f>
        <v/>
      </c>
      <c r="AC6" s="499"/>
      <c r="AD6" s="499" t="str">
        <f>IF(AND('Mapa de Riesgos'!$H$18="Muy Alta",'Mapa de Riesgos'!$L$18="Mayor"),CONCATENATE("R",'Mapa de Riesgos'!$A$18),"")</f>
        <v/>
      </c>
      <c r="AE6" s="499"/>
      <c r="AF6" s="499" t="str">
        <f>IF(AND('Mapa de Riesgos'!$H$24="Muy Alta",'Mapa de Riesgos'!$L$24="Mayor"),CONCATENATE("R",'Mapa de Riesgos'!$A$24),"")</f>
        <v/>
      </c>
      <c r="AG6" s="501"/>
      <c r="AH6" s="513" t="str">
        <f>IF(AND('Mapa de Riesgos'!$H$12="Muy Alta",'Mapa de Riesgos'!$L$12="Catastrófico"),CONCATENATE("R",'Mapa de Riesgos'!$A$12),"")</f>
        <v/>
      </c>
      <c r="AI6" s="514"/>
      <c r="AJ6" s="514" t="str">
        <f>IF(AND('Mapa de Riesgos'!$H$18="Muy Alta",'Mapa de Riesgos'!$L$18="Catastrófico"),CONCATENATE("R",'Mapa de Riesgos'!$A$18),"")</f>
        <v/>
      </c>
      <c r="AK6" s="514"/>
      <c r="AL6" s="514" t="str">
        <f>IF(AND('Mapa de Riesgos'!$H$24="Muy Alta",'Mapa de Riesgos'!$L$24="Catastrófico"),CONCATENATE("R",'Mapa de Riesgos'!$A$24),"")</f>
        <v/>
      </c>
      <c r="AM6" s="515"/>
      <c r="AO6" s="451" t="s">
        <v>196</v>
      </c>
      <c r="AP6" s="452"/>
      <c r="AQ6" s="452"/>
      <c r="AR6" s="452"/>
      <c r="AS6" s="452"/>
      <c r="AT6" s="45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c r="A7" s="83"/>
      <c r="B7" s="449"/>
      <c r="C7" s="449"/>
      <c r="D7" s="450"/>
      <c r="E7" s="490"/>
      <c r="F7" s="491"/>
      <c r="G7" s="491"/>
      <c r="H7" s="491"/>
      <c r="I7" s="492"/>
      <c r="J7" s="500"/>
      <c r="K7" s="496"/>
      <c r="L7" s="496"/>
      <c r="M7" s="496"/>
      <c r="N7" s="496"/>
      <c r="O7" s="497"/>
      <c r="P7" s="500"/>
      <c r="Q7" s="496"/>
      <c r="R7" s="496"/>
      <c r="S7" s="496"/>
      <c r="T7" s="496"/>
      <c r="U7" s="497"/>
      <c r="V7" s="500"/>
      <c r="W7" s="496"/>
      <c r="X7" s="496"/>
      <c r="Y7" s="496"/>
      <c r="Z7" s="496"/>
      <c r="AA7" s="497"/>
      <c r="AB7" s="500"/>
      <c r="AC7" s="496"/>
      <c r="AD7" s="496"/>
      <c r="AE7" s="496"/>
      <c r="AF7" s="496"/>
      <c r="AG7" s="497"/>
      <c r="AH7" s="507"/>
      <c r="AI7" s="508"/>
      <c r="AJ7" s="508"/>
      <c r="AK7" s="508"/>
      <c r="AL7" s="508"/>
      <c r="AM7" s="509"/>
      <c r="AN7" s="83"/>
      <c r="AO7" s="454"/>
      <c r="AP7" s="455"/>
      <c r="AQ7" s="455"/>
      <c r="AR7" s="455"/>
      <c r="AS7" s="455"/>
      <c r="AT7" s="456"/>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c r="A8" s="83"/>
      <c r="B8" s="449"/>
      <c r="C8" s="449"/>
      <c r="D8" s="450"/>
      <c r="E8" s="490"/>
      <c r="F8" s="491"/>
      <c r="G8" s="491"/>
      <c r="H8" s="491"/>
      <c r="I8" s="492"/>
      <c r="J8" s="500" t="str">
        <f>IF(AND('Mapa de Riesgos'!$H$30="Muy Alta",'Mapa de Riesgos'!$L$30="Leve"),CONCATENATE("R",'Mapa de Riesgos'!$A$30),"")</f>
        <v/>
      </c>
      <c r="K8" s="496"/>
      <c r="L8" s="496" t="str">
        <f>IF(AND('Mapa de Riesgos'!$H$36="Muy Alta",'Mapa de Riesgos'!$L$36="Leve"),CONCATENATE("R",'Mapa de Riesgos'!$A$36),"")</f>
        <v/>
      </c>
      <c r="M8" s="496"/>
      <c r="N8" s="496" t="str">
        <f>IF(AND('Mapa de Riesgos'!$H$42="Muy Alta",'Mapa de Riesgos'!$L$42="Leve"),CONCATENATE("R",'Mapa de Riesgos'!$A$42),"")</f>
        <v/>
      </c>
      <c r="O8" s="497"/>
      <c r="P8" s="500" t="str">
        <f>IF(AND('Mapa de Riesgos'!$H$30="Muy Alta",'Mapa de Riesgos'!$L$30="Menor"),CONCATENATE("R",'Mapa de Riesgos'!$A$30),"")</f>
        <v/>
      </c>
      <c r="Q8" s="496"/>
      <c r="R8" s="496" t="str">
        <f>IF(AND('Mapa de Riesgos'!$H$36="Muy Alta",'Mapa de Riesgos'!$L$36="Menor"),CONCATENATE("R",'Mapa de Riesgos'!$A$36),"")</f>
        <v/>
      </c>
      <c r="S8" s="496"/>
      <c r="T8" s="496" t="str">
        <f>IF(AND('Mapa de Riesgos'!$H$42="Muy Alta",'Mapa de Riesgos'!$L$42="Menor"),CONCATENATE("R",'Mapa de Riesgos'!$A$42),"")</f>
        <v/>
      </c>
      <c r="U8" s="497"/>
      <c r="V8" s="500" t="str">
        <f>IF(AND('Mapa de Riesgos'!$H$30="Muy Alta",'Mapa de Riesgos'!$L$30="Moderado"),CONCATENATE("R",'Mapa de Riesgos'!$A$30),"")</f>
        <v/>
      </c>
      <c r="W8" s="496"/>
      <c r="X8" s="496" t="str">
        <f>IF(AND('Mapa de Riesgos'!$H$36="Muy Alta",'Mapa de Riesgos'!$L$36="Moderado"),CONCATENATE("R",'Mapa de Riesgos'!$A$36),"")</f>
        <v/>
      </c>
      <c r="Y8" s="496"/>
      <c r="Z8" s="496" t="str">
        <f>IF(AND('Mapa de Riesgos'!$H$42="Muy Alta",'Mapa de Riesgos'!$L$42="Moderado"),CONCATENATE("R",'Mapa de Riesgos'!$A$42),"")</f>
        <v/>
      </c>
      <c r="AA8" s="497"/>
      <c r="AB8" s="500" t="str">
        <f>IF(AND('Mapa de Riesgos'!$H$30="Muy Alta",'Mapa de Riesgos'!$L$30="Mayor"),CONCATENATE("R",'Mapa de Riesgos'!$A$30),"")</f>
        <v/>
      </c>
      <c r="AC8" s="496"/>
      <c r="AD8" s="496" t="str">
        <f>IF(AND('Mapa de Riesgos'!$H$36="Muy Alta",'Mapa de Riesgos'!$L$36="Mayor"),CONCATENATE("R",'Mapa de Riesgos'!$A$36),"")</f>
        <v/>
      </c>
      <c r="AE8" s="496"/>
      <c r="AF8" s="496" t="str">
        <f>IF(AND('Mapa de Riesgos'!$H$42="Muy Alta",'Mapa de Riesgos'!$L$42="Mayor"),CONCATENATE("R",'Mapa de Riesgos'!$A$42),"")</f>
        <v/>
      </c>
      <c r="AG8" s="497"/>
      <c r="AH8" s="507" t="str">
        <f>IF(AND('Mapa de Riesgos'!$H$30="Muy Alta",'Mapa de Riesgos'!$L$30="Catastrófico"),CONCATENATE("R",'Mapa de Riesgos'!$A$30),"")</f>
        <v/>
      </c>
      <c r="AI8" s="508"/>
      <c r="AJ8" s="508" t="str">
        <f>IF(AND('Mapa de Riesgos'!$H$36="Muy Alta",'Mapa de Riesgos'!$L$36="Catastrófico"),CONCATENATE("R",'Mapa de Riesgos'!$A$36),"")</f>
        <v/>
      </c>
      <c r="AK8" s="508"/>
      <c r="AL8" s="508" t="str">
        <f>IF(AND('Mapa de Riesgos'!$H$42="Muy Alta",'Mapa de Riesgos'!$L$42="Catastrófico"),CONCATENATE("R",'Mapa de Riesgos'!$A$42),"")</f>
        <v/>
      </c>
      <c r="AM8" s="509"/>
      <c r="AN8" s="83"/>
      <c r="AO8" s="454"/>
      <c r="AP8" s="455"/>
      <c r="AQ8" s="455"/>
      <c r="AR8" s="455"/>
      <c r="AS8" s="455"/>
      <c r="AT8" s="456"/>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c r="A9" s="83"/>
      <c r="B9" s="449"/>
      <c r="C9" s="449"/>
      <c r="D9" s="450"/>
      <c r="E9" s="490"/>
      <c r="F9" s="491"/>
      <c r="G9" s="491"/>
      <c r="H9" s="491"/>
      <c r="I9" s="492"/>
      <c r="J9" s="500"/>
      <c r="K9" s="496"/>
      <c r="L9" s="496"/>
      <c r="M9" s="496"/>
      <c r="N9" s="496"/>
      <c r="O9" s="497"/>
      <c r="P9" s="500"/>
      <c r="Q9" s="496"/>
      <c r="R9" s="496"/>
      <c r="S9" s="496"/>
      <c r="T9" s="496"/>
      <c r="U9" s="497"/>
      <c r="V9" s="500"/>
      <c r="W9" s="496"/>
      <c r="X9" s="496"/>
      <c r="Y9" s="496"/>
      <c r="Z9" s="496"/>
      <c r="AA9" s="497"/>
      <c r="AB9" s="500"/>
      <c r="AC9" s="496"/>
      <c r="AD9" s="496"/>
      <c r="AE9" s="496"/>
      <c r="AF9" s="496"/>
      <c r="AG9" s="497"/>
      <c r="AH9" s="507"/>
      <c r="AI9" s="508"/>
      <c r="AJ9" s="508"/>
      <c r="AK9" s="508"/>
      <c r="AL9" s="508"/>
      <c r="AM9" s="509"/>
      <c r="AN9" s="83"/>
      <c r="AO9" s="454"/>
      <c r="AP9" s="455"/>
      <c r="AQ9" s="455"/>
      <c r="AR9" s="455"/>
      <c r="AS9" s="455"/>
      <c r="AT9" s="456"/>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c r="A10" s="83"/>
      <c r="B10" s="449"/>
      <c r="C10" s="449"/>
      <c r="D10" s="450"/>
      <c r="E10" s="490"/>
      <c r="F10" s="491"/>
      <c r="G10" s="491"/>
      <c r="H10" s="491"/>
      <c r="I10" s="492"/>
      <c r="J10" s="500" t="str">
        <f>IF(AND('Mapa de Riesgos'!$H$48="Muy Alta",'Mapa de Riesgos'!$L$48="Leve"),CONCATENATE("R",'Mapa de Riesgos'!$A$48),"")</f>
        <v/>
      </c>
      <c r="K10" s="496"/>
      <c r="L10" s="496" t="str">
        <f>IF(AND('Mapa de Riesgos'!$H$54="Muy Alta",'Mapa de Riesgos'!$L$54="Leve"),CONCATENATE("R",'Mapa de Riesgos'!$A$54),"")</f>
        <v/>
      </c>
      <c r="M10" s="496"/>
      <c r="N10" s="496" t="str">
        <f>IF(AND('Mapa de Riesgos'!$H$60="Muy Alta",'Mapa de Riesgos'!$L$60="Leve"),CONCATENATE("R",'Mapa de Riesgos'!$A$60),"")</f>
        <v/>
      </c>
      <c r="O10" s="497"/>
      <c r="P10" s="500" t="str">
        <f>IF(AND('Mapa de Riesgos'!$H$48="Muy Alta",'Mapa de Riesgos'!$L$48="Menor"),CONCATENATE("R",'Mapa de Riesgos'!$A$48),"")</f>
        <v/>
      </c>
      <c r="Q10" s="496"/>
      <c r="R10" s="496" t="str">
        <f>IF(AND('Mapa de Riesgos'!$H$54="Muy Alta",'Mapa de Riesgos'!$L$54="Menor"),CONCATENATE("R",'Mapa de Riesgos'!$A$54),"")</f>
        <v/>
      </c>
      <c r="S10" s="496"/>
      <c r="T10" s="496" t="str">
        <f>IF(AND('Mapa de Riesgos'!$H$60="Muy Alta",'Mapa de Riesgos'!$L$60="Menor"),CONCATENATE("R",'Mapa de Riesgos'!$A$60),"")</f>
        <v/>
      </c>
      <c r="U10" s="497"/>
      <c r="V10" s="500" t="str">
        <f>IF(AND('Mapa de Riesgos'!$H$48="Muy Alta",'Mapa de Riesgos'!$L$48="Moderado"),CONCATENATE("R",'Mapa de Riesgos'!$A$48),"")</f>
        <v/>
      </c>
      <c r="W10" s="496"/>
      <c r="X10" s="496" t="str">
        <f>IF(AND('Mapa de Riesgos'!$H$54="Muy Alta",'Mapa de Riesgos'!$L$54="Moderado"),CONCATENATE("R",'Mapa de Riesgos'!$A$54),"")</f>
        <v/>
      </c>
      <c r="Y10" s="496"/>
      <c r="Z10" s="496" t="str">
        <f>IF(AND('Mapa de Riesgos'!$H$60="Muy Alta",'Mapa de Riesgos'!$L$60="Moderado"),CONCATENATE("R",'Mapa de Riesgos'!$A$60),"")</f>
        <v/>
      </c>
      <c r="AA10" s="497"/>
      <c r="AB10" s="500" t="str">
        <f>IF(AND('Mapa de Riesgos'!$H$48="Muy Alta",'Mapa de Riesgos'!$L$48="Mayor"),CONCATENATE("R",'Mapa de Riesgos'!$A$48),"")</f>
        <v/>
      </c>
      <c r="AC10" s="496"/>
      <c r="AD10" s="496" t="str">
        <f>IF(AND('Mapa de Riesgos'!$H$54="Muy Alta",'Mapa de Riesgos'!$L$54="Mayor"),CONCATENATE("R",'Mapa de Riesgos'!$A$54),"")</f>
        <v/>
      </c>
      <c r="AE10" s="496"/>
      <c r="AF10" s="496" t="str">
        <f>IF(AND('Mapa de Riesgos'!$H$60="Muy Alta",'Mapa de Riesgos'!$L$60="Mayor"),CONCATENATE("R",'Mapa de Riesgos'!$A$60),"")</f>
        <v/>
      </c>
      <c r="AG10" s="497"/>
      <c r="AH10" s="507" t="str">
        <f>IF(AND('Mapa de Riesgos'!$H$48="Muy Alta",'Mapa de Riesgos'!$L$48="Catastrófico"),CONCATENATE("R",'Mapa de Riesgos'!$A$48),"")</f>
        <v/>
      </c>
      <c r="AI10" s="508"/>
      <c r="AJ10" s="508" t="str">
        <f>IF(AND('Mapa de Riesgos'!$H$54="Muy Alta",'Mapa de Riesgos'!$L$54="Catastrófico"),CONCATENATE("R",'Mapa de Riesgos'!$A$54),"")</f>
        <v/>
      </c>
      <c r="AK10" s="508"/>
      <c r="AL10" s="508" t="str">
        <f>IF(AND('Mapa de Riesgos'!$H$60="Muy Alta",'Mapa de Riesgos'!$L$60="Catastrófico"),CONCATENATE("R",'Mapa de Riesgos'!$A$60),"")</f>
        <v/>
      </c>
      <c r="AM10" s="509"/>
      <c r="AN10" s="83"/>
      <c r="AO10" s="454"/>
      <c r="AP10" s="455"/>
      <c r="AQ10" s="455"/>
      <c r="AR10" s="455"/>
      <c r="AS10" s="455"/>
      <c r="AT10" s="456"/>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c r="A11" s="83"/>
      <c r="B11" s="449"/>
      <c r="C11" s="449"/>
      <c r="D11" s="450"/>
      <c r="E11" s="490"/>
      <c r="F11" s="491"/>
      <c r="G11" s="491"/>
      <c r="H11" s="491"/>
      <c r="I11" s="492"/>
      <c r="J11" s="500"/>
      <c r="K11" s="496"/>
      <c r="L11" s="496"/>
      <c r="M11" s="496"/>
      <c r="N11" s="496"/>
      <c r="O11" s="497"/>
      <c r="P11" s="500"/>
      <c r="Q11" s="496"/>
      <c r="R11" s="496"/>
      <c r="S11" s="496"/>
      <c r="T11" s="496"/>
      <c r="U11" s="497"/>
      <c r="V11" s="500"/>
      <c r="W11" s="496"/>
      <c r="X11" s="496"/>
      <c r="Y11" s="496"/>
      <c r="Z11" s="496"/>
      <c r="AA11" s="497"/>
      <c r="AB11" s="500"/>
      <c r="AC11" s="496"/>
      <c r="AD11" s="496"/>
      <c r="AE11" s="496"/>
      <c r="AF11" s="496"/>
      <c r="AG11" s="497"/>
      <c r="AH11" s="507"/>
      <c r="AI11" s="508"/>
      <c r="AJ11" s="508"/>
      <c r="AK11" s="508"/>
      <c r="AL11" s="508"/>
      <c r="AM11" s="509"/>
      <c r="AN11" s="83"/>
      <c r="AO11" s="454"/>
      <c r="AP11" s="455"/>
      <c r="AQ11" s="455"/>
      <c r="AR11" s="455"/>
      <c r="AS11" s="455"/>
      <c r="AT11" s="456"/>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c r="A12" s="83"/>
      <c r="B12" s="449"/>
      <c r="C12" s="449"/>
      <c r="D12" s="450"/>
      <c r="E12" s="490"/>
      <c r="F12" s="491"/>
      <c r="G12" s="491"/>
      <c r="H12" s="491"/>
      <c r="I12" s="492"/>
      <c r="J12" s="500" t="str">
        <f>IF(AND('Mapa de Riesgos'!$H$66="Muy Alta",'Mapa de Riesgos'!$L$66="Leve"),CONCATENATE("R",'Mapa de Riesgos'!$A$66),"")</f>
        <v/>
      </c>
      <c r="K12" s="496"/>
      <c r="L12" s="496" t="str">
        <f>IF(AND('Mapa de Riesgos'!$H$72="Muy Alta",'Mapa de Riesgos'!$L$72="Leve"),CONCATENATE("R",'Mapa de Riesgos'!$A$72),"")</f>
        <v/>
      </c>
      <c r="M12" s="496"/>
      <c r="N12" s="496" t="str">
        <f>IF(AND('Mapa de Riesgos'!$H$78="Muy Alta",'Mapa de Riesgos'!$L$78="Leve"),CONCATENATE("R",'Mapa de Riesgos'!$A$78),"")</f>
        <v/>
      </c>
      <c r="O12" s="497"/>
      <c r="P12" s="500" t="str">
        <f>IF(AND('Mapa de Riesgos'!$H$66="Muy Alta",'Mapa de Riesgos'!$L$66="Menor"),CONCATENATE("R",'Mapa de Riesgos'!$A$66),"")</f>
        <v/>
      </c>
      <c r="Q12" s="496"/>
      <c r="R12" s="496" t="str">
        <f>IF(AND('Mapa de Riesgos'!$H$72="Muy Alta",'Mapa de Riesgos'!$L$72="Menor"),CONCATENATE("R",'Mapa de Riesgos'!$A$72),"")</f>
        <v/>
      </c>
      <c r="S12" s="496"/>
      <c r="T12" s="496" t="str">
        <f>IF(AND('Mapa de Riesgos'!$H$78="Muy Alta",'Mapa de Riesgos'!$L$78="Menor"),CONCATENATE("R",'Mapa de Riesgos'!$A$78),"")</f>
        <v/>
      </c>
      <c r="U12" s="497"/>
      <c r="V12" s="500" t="str">
        <f>IF(AND('Mapa de Riesgos'!$H$66="Muy Alta",'Mapa de Riesgos'!$L$66="Moderado"),CONCATENATE("R",'Mapa de Riesgos'!$A$66),"")</f>
        <v/>
      </c>
      <c r="W12" s="496"/>
      <c r="X12" s="496" t="str">
        <f>IF(AND('Mapa de Riesgos'!$H$72="Muy Alta",'Mapa de Riesgos'!$L$72="Moderado"),CONCATENATE("R",'Mapa de Riesgos'!$A$72),"")</f>
        <v/>
      </c>
      <c r="Y12" s="496"/>
      <c r="Z12" s="496" t="str">
        <f>IF(AND('Mapa de Riesgos'!$H$78="Muy Alta",'Mapa de Riesgos'!$L$78="Moderado"),CONCATENATE("R",'Mapa de Riesgos'!$A$78),"")</f>
        <v/>
      </c>
      <c r="AA12" s="497"/>
      <c r="AB12" s="500" t="str">
        <f>IF(AND('Mapa de Riesgos'!$H$66="Muy Alta",'Mapa de Riesgos'!$L$66="Mayor"),CONCATENATE("R",'Mapa de Riesgos'!$A$66),"")</f>
        <v/>
      </c>
      <c r="AC12" s="496"/>
      <c r="AD12" s="496" t="str">
        <f>IF(AND('Mapa de Riesgos'!$H$72="Muy Alta",'Mapa de Riesgos'!$L$72="Mayor"),CONCATENATE("R",'Mapa de Riesgos'!$A$72),"")</f>
        <v/>
      </c>
      <c r="AE12" s="496"/>
      <c r="AF12" s="496" t="str">
        <f>IF(AND('Mapa de Riesgos'!$H$78="Muy Alta",'Mapa de Riesgos'!$L$78="Mayor"),CONCATENATE("R",'Mapa de Riesgos'!$A$78),"")</f>
        <v/>
      </c>
      <c r="AG12" s="497"/>
      <c r="AH12" s="507" t="str">
        <f>IF(AND('Mapa de Riesgos'!$H$66="Muy Alta",'Mapa de Riesgos'!$L$66="Catastrófico"),CONCATENATE("R",'Mapa de Riesgos'!$A$66),"")</f>
        <v/>
      </c>
      <c r="AI12" s="508"/>
      <c r="AJ12" s="508" t="str">
        <f>IF(AND('Mapa de Riesgos'!$H$72="Muy Alta",'Mapa de Riesgos'!$L$72="Catastrófico"),CONCATENATE("R",'Mapa de Riesgos'!$A$72),"")</f>
        <v/>
      </c>
      <c r="AK12" s="508"/>
      <c r="AL12" s="508" t="str">
        <f>IF(AND('Mapa de Riesgos'!$H$78="Muy Alta",'Mapa de Riesgos'!$L$78="Catastrófico"),CONCATENATE("R",'Mapa de Riesgos'!$A$78),"")</f>
        <v/>
      </c>
      <c r="AM12" s="509"/>
      <c r="AN12" s="83"/>
      <c r="AO12" s="454"/>
      <c r="AP12" s="455"/>
      <c r="AQ12" s="455"/>
      <c r="AR12" s="455"/>
      <c r="AS12" s="455"/>
      <c r="AT12" s="456"/>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c r="A13" s="83"/>
      <c r="B13" s="449"/>
      <c r="C13" s="449"/>
      <c r="D13" s="450"/>
      <c r="E13" s="493"/>
      <c r="F13" s="494"/>
      <c r="G13" s="494"/>
      <c r="H13" s="494"/>
      <c r="I13" s="495"/>
      <c r="J13" s="500"/>
      <c r="K13" s="496"/>
      <c r="L13" s="496"/>
      <c r="M13" s="496"/>
      <c r="N13" s="496"/>
      <c r="O13" s="497"/>
      <c r="P13" s="500"/>
      <c r="Q13" s="496"/>
      <c r="R13" s="496"/>
      <c r="S13" s="496"/>
      <c r="T13" s="496"/>
      <c r="U13" s="497"/>
      <c r="V13" s="500"/>
      <c r="W13" s="496"/>
      <c r="X13" s="496"/>
      <c r="Y13" s="496"/>
      <c r="Z13" s="496"/>
      <c r="AA13" s="497"/>
      <c r="AB13" s="500"/>
      <c r="AC13" s="496"/>
      <c r="AD13" s="496"/>
      <c r="AE13" s="496"/>
      <c r="AF13" s="496"/>
      <c r="AG13" s="497"/>
      <c r="AH13" s="510"/>
      <c r="AI13" s="511"/>
      <c r="AJ13" s="511"/>
      <c r="AK13" s="511"/>
      <c r="AL13" s="511"/>
      <c r="AM13" s="512"/>
      <c r="AN13" s="83"/>
      <c r="AO13" s="457"/>
      <c r="AP13" s="458"/>
      <c r="AQ13" s="458"/>
      <c r="AR13" s="458"/>
      <c r="AS13" s="458"/>
      <c r="AT13" s="459"/>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c r="A14" s="83"/>
      <c r="B14" s="449"/>
      <c r="C14" s="449"/>
      <c r="D14" s="450"/>
      <c r="E14" s="487" t="s">
        <v>197</v>
      </c>
      <c r="F14" s="488"/>
      <c r="G14" s="488"/>
      <c r="H14" s="488"/>
      <c r="I14" s="488"/>
      <c r="J14" s="522" t="str">
        <f>IF(AND('Mapa de Riesgos'!$H$12="Alta",'Mapa de Riesgos'!$L$12="Leve"),CONCATENATE("R",'Mapa de Riesgos'!$A$12),"")</f>
        <v/>
      </c>
      <c r="K14" s="523"/>
      <c r="L14" s="523" t="str">
        <f>IF(AND('Mapa de Riesgos'!$H$18="Alta",'Mapa de Riesgos'!$L$18="Leve"),CONCATENATE("R",'Mapa de Riesgos'!$A$18),"")</f>
        <v/>
      </c>
      <c r="M14" s="523"/>
      <c r="N14" s="523" t="str">
        <f>IF(AND('Mapa de Riesgos'!$H$24="Alta",'Mapa de Riesgos'!$L$24="Leve"),CONCATENATE("R",'Mapa de Riesgos'!$A$24),"")</f>
        <v/>
      </c>
      <c r="O14" s="524"/>
      <c r="P14" s="522" t="str">
        <f>IF(AND('Mapa de Riesgos'!$H$12="Alta",'Mapa de Riesgos'!$L$12="Menor"),CONCATENATE("R",'Mapa de Riesgos'!$A$12),"")</f>
        <v/>
      </c>
      <c r="Q14" s="523"/>
      <c r="R14" s="523" t="str">
        <f>IF(AND('Mapa de Riesgos'!$H$18="Alta",'Mapa de Riesgos'!$L$18="Menor"),CONCATENATE("R",'Mapa de Riesgos'!$A$18),"")</f>
        <v/>
      </c>
      <c r="S14" s="523"/>
      <c r="T14" s="523" t="str">
        <f>IF(AND('Mapa de Riesgos'!$H$24="Alta",'Mapa de Riesgos'!$L$24="Menor"),CONCATENATE("R",'Mapa de Riesgos'!$A$24),"")</f>
        <v/>
      </c>
      <c r="U14" s="524"/>
      <c r="V14" s="498" t="str">
        <f>IF(AND('Mapa de Riesgos'!$H$12="Alta",'Mapa de Riesgos'!$L$12="Moderado"),CONCATENATE("R",'Mapa de Riesgos'!$A$12),"")</f>
        <v/>
      </c>
      <c r="W14" s="499"/>
      <c r="X14" s="499" t="str">
        <f>IF(AND('Mapa de Riesgos'!$H$18="Alta",'Mapa de Riesgos'!$L$18="Moderado"),CONCATENATE("R",'Mapa de Riesgos'!$A$18),"")</f>
        <v/>
      </c>
      <c r="Y14" s="499"/>
      <c r="Z14" s="499" t="str">
        <f>IF(AND('Mapa de Riesgos'!$H$24="Alta",'Mapa de Riesgos'!$L$24="Moderado"),CONCATENATE("R",'Mapa de Riesgos'!$A$24),"")</f>
        <v/>
      </c>
      <c r="AA14" s="501"/>
      <c r="AB14" s="498" t="str">
        <f>IF(AND('Mapa de Riesgos'!$H$12="Alta",'Mapa de Riesgos'!$L$12="Mayor"),CONCATENATE("R",'Mapa de Riesgos'!$A$12),"")</f>
        <v/>
      </c>
      <c r="AC14" s="499"/>
      <c r="AD14" s="499" t="str">
        <f>IF(AND('Mapa de Riesgos'!$H$18="Alta",'Mapa de Riesgos'!$L$18="Mayor"),CONCATENATE("R",'Mapa de Riesgos'!$A$18),"")</f>
        <v/>
      </c>
      <c r="AE14" s="499"/>
      <c r="AF14" s="499" t="str">
        <f>IF(AND('Mapa de Riesgos'!$H$24="Alta",'Mapa de Riesgos'!$L$24="Mayor"),CONCATENATE("R",'Mapa de Riesgos'!$A$24),"")</f>
        <v/>
      </c>
      <c r="AG14" s="501"/>
      <c r="AH14" s="513" t="str">
        <f>IF(AND('Mapa de Riesgos'!$H$12="Alta",'Mapa de Riesgos'!$L$12="Catastrófico"),CONCATENATE("R",'Mapa de Riesgos'!$A$12),"")</f>
        <v/>
      </c>
      <c r="AI14" s="514"/>
      <c r="AJ14" s="514" t="str">
        <f>IF(AND('Mapa de Riesgos'!$H$18="Alta",'Mapa de Riesgos'!$L$18="Catastrófico"),CONCATENATE("R",'Mapa de Riesgos'!$A$18),"")</f>
        <v/>
      </c>
      <c r="AK14" s="514"/>
      <c r="AL14" s="514" t="str">
        <f>IF(AND('Mapa de Riesgos'!$H$24="Alta",'Mapa de Riesgos'!$L$24="Catastrófico"),CONCATENATE("R",'Mapa de Riesgos'!$A$24),"")</f>
        <v/>
      </c>
      <c r="AM14" s="515"/>
      <c r="AN14" s="83"/>
      <c r="AO14" s="460" t="s">
        <v>198</v>
      </c>
      <c r="AP14" s="461"/>
      <c r="AQ14" s="461"/>
      <c r="AR14" s="461"/>
      <c r="AS14" s="461"/>
      <c r="AT14" s="462"/>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c r="A15" s="83"/>
      <c r="B15" s="449"/>
      <c r="C15" s="449"/>
      <c r="D15" s="450"/>
      <c r="E15" s="490"/>
      <c r="F15" s="491"/>
      <c r="G15" s="491"/>
      <c r="H15" s="491"/>
      <c r="I15" s="491"/>
      <c r="J15" s="516"/>
      <c r="K15" s="517"/>
      <c r="L15" s="517"/>
      <c r="M15" s="517"/>
      <c r="N15" s="517"/>
      <c r="O15" s="518"/>
      <c r="P15" s="516"/>
      <c r="Q15" s="517"/>
      <c r="R15" s="517"/>
      <c r="S15" s="517"/>
      <c r="T15" s="517"/>
      <c r="U15" s="518"/>
      <c r="V15" s="500"/>
      <c r="W15" s="496"/>
      <c r="X15" s="496"/>
      <c r="Y15" s="496"/>
      <c r="Z15" s="496"/>
      <c r="AA15" s="497"/>
      <c r="AB15" s="500"/>
      <c r="AC15" s="496"/>
      <c r="AD15" s="496"/>
      <c r="AE15" s="496"/>
      <c r="AF15" s="496"/>
      <c r="AG15" s="497"/>
      <c r="AH15" s="507"/>
      <c r="AI15" s="508"/>
      <c r="AJ15" s="508"/>
      <c r="AK15" s="508"/>
      <c r="AL15" s="508"/>
      <c r="AM15" s="509"/>
      <c r="AN15" s="83"/>
      <c r="AO15" s="463"/>
      <c r="AP15" s="464"/>
      <c r="AQ15" s="464"/>
      <c r="AR15" s="464"/>
      <c r="AS15" s="464"/>
      <c r="AT15" s="465"/>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c r="A16" s="83"/>
      <c r="B16" s="449"/>
      <c r="C16" s="449"/>
      <c r="D16" s="450"/>
      <c r="E16" s="490"/>
      <c r="F16" s="491"/>
      <c r="G16" s="491"/>
      <c r="H16" s="491"/>
      <c r="I16" s="491"/>
      <c r="J16" s="516" t="str">
        <f>IF(AND('Mapa de Riesgos'!$H$30="Alta",'Mapa de Riesgos'!$L$30="Leve"),CONCATENATE("R",'Mapa de Riesgos'!$A$30),"")</f>
        <v/>
      </c>
      <c r="K16" s="517"/>
      <c r="L16" s="517" t="str">
        <f>IF(AND('Mapa de Riesgos'!$H$36="Alta",'Mapa de Riesgos'!$L$36="Leve"),CONCATENATE("R",'Mapa de Riesgos'!$A$36),"")</f>
        <v/>
      </c>
      <c r="M16" s="517"/>
      <c r="N16" s="517" t="str">
        <f>IF(AND('Mapa de Riesgos'!$H$42="Alta",'Mapa de Riesgos'!$L$42="Leve"),CONCATENATE("R",'Mapa de Riesgos'!$A$42),"")</f>
        <v/>
      </c>
      <c r="O16" s="518"/>
      <c r="P16" s="516" t="str">
        <f>IF(AND('Mapa de Riesgos'!$H$30="Alta",'Mapa de Riesgos'!$L$30="Menor"),CONCATENATE("R",'Mapa de Riesgos'!$A$30),"")</f>
        <v/>
      </c>
      <c r="Q16" s="517"/>
      <c r="R16" s="517" t="str">
        <f>IF(AND('Mapa de Riesgos'!$H$36="Alta",'Mapa de Riesgos'!$L$36="Menor"),CONCATENATE("R",'Mapa de Riesgos'!$A$36),"")</f>
        <v/>
      </c>
      <c r="S16" s="517"/>
      <c r="T16" s="517" t="str">
        <f>IF(AND('Mapa de Riesgos'!$H$42="Alta",'Mapa de Riesgos'!$L$42="Menor"),CONCATENATE("R",'Mapa de Riesgos'!$A$42),"")</f>
        <v/>
      </c>
      <c r="U16" s="518"/>
      <c r="V16" s="500" t="str">
        <f>IF(AND('Mapa de Riesgos'!$H$30="Alta",'Mapa de Riesgos'!$L$30="Moderado"),CONCATENATE("R",'Mapa de Riesgos'!$A$30),"")</f>
        <v/>
      </c>
      <c r="W16" s="496"/>
      <c r="X16" s="496" t="str">
        <f>IF(AND('Mapa de Riesgos'!$H$36="Alta",'Mapa de Riesgos'!$L$36="Moderado"),CONCATENATE("R",'Mapa de Riesgos'!$A$36),"")</f>
        <v/>
      </c>
      <c r="Y16" s="496"/>
      <c r="Z16" s="496" t="str">
        <f>IF(AND('Mapa de Riesgos'!$H$42="Alta",'Mapa de Riesgos'!$L$42="Moderado"),CONCATENATE("R",'Mapa de Riesgos'!$A$42),"")</f>
        <v/>
      </c>
      <c r="AA16" s="497"/>
      <c r="AB16" s="500" t="str">
        <f>IF(AND('Mapa de Riesgos'!$H$30="Alta",'Mapa de Riesgos'!$L$30="Mayor"),CONCATENATE("R",'Mapa de Riesgos'!$A$30),"")</f>
        <v/>
      </c>
      <c r="AC16" s="496"/>
      <c r="AD16" s="496" t="str">
        <f>IF(AND('Mapa de Riesgos'!$H$36="Alta",'Mapa de Riesgos'!$L$36="Mayor"),CONCATENATE("R",'Mapa de Riesgos'!$A$36),"")</f>
        <v/>
      </c>
      <c r="AE16" s="496"/>
      <c r="AF16" s="496" t="str">
        <f>IF(AND('Mapa de Riesgos'!$H$42="Alta",'Mapa de Riesgos'!$L$42="Mayor"),CONCATENATE("R",'Mapa de Riesgos'!$A$42),"")</f>
        <v/>
      </c>
      <c r="AG16" s="497"/>
      <c r="AH16" s="507" t="str">
        <f>IF(AND('Mapa de Riesgos'!$H$30="Alta",'Mapa de Riesgos'!$L$30="Catastrófico"),CONCATENATE("R",'Mapa de Riesgos'!$A$30),"")</f>
        <v/>
      </c>
      <c r="AI16" s="508"/>
      <c r="AJ16" s="508" t="str">
        <f>IF(AND('Mapa de Riesgos'!$H$36="Alta",'Mapa de Riesgos'!$L$36="Catastrófico"),CONCATENATE("R",'Mapa de Riesgos'!$A$36),"")</f>
        <v/>
      </c>
      <c r="AK16" s="508"/>
      <c r="AL16" s="508" t="str">
        <f>IF(AND('Mapa de Riesgos'!$H$42="Alta",'Mapa de Riesgos'!$L$42="Catastrófico"),CONCATENATE("R",'Mapa de Riesgos'!$A$42),"")</f>
        <v/>
      </c>
      <c r="AM16" s="509"/>
      <c r="AN16" s="83"/>
      <c r="AO16" s="463"/>
      <c r="AP16" s="464"/>
      <c r="AQ16" s="464"/>
      <c r="AR16" s="464"/>
      <c r="AS16" s="464"/>
      <c r="AT16" s="465"/>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c r="A17" s="83"/>
      <c r="B17" s="449"/>
      <c r="C17" s="449"/>
      <c r="D17" s="450"/>
      <c r="E17" s="490"/>
      <c r="F17" s="491"/>
      <c r="G17" s="491"/>
      <c r="H17" s="491"/>
      <c r="I17" s="491"/>
      <c r="J17" s="516"/>
      <c r="K17" s="517"/>
      <c r="L17" s="517"/>
      <c r="M17" s="517"/>
      <c r="N17" s="517"/>
      <c r="O17" s="518"/>
      <c r="P17" s="516"/>
      <c r="Q17" s="517"/>
      <c r="R17" s="517"/>
      <c r="S17" s="517"/>
      <c r="T17" s="517"/>
      <c r="U17" s="518"/>
      <c r="V17" s="500"/>
      <c r="W17" s="496"/>
      <c r="X17" s="496"/>
      <c r="Y17" s="496"/>
      <c r="Z17" s="496"/>
      <c r="AA17" s="497"/>
      <c r="AB17" s="500"/>
      <c r="AC17" s="496"/>
      <c r="AD17" s="496"/>
      <c r="AE17" s="496"/>
      <c r="AF17" s="496"/>
      <c r="AG17" s="497"/>
      <c r="AH17" s="507"/>
      <c r="AI17" s="508"/>
      <c r="AJ17" s="508"/>
      <c r="AK17" s="508"/>
      <c r="AL17" s="508"/>
      <c r="AM17" s="509"/>
      <c r="AN17" s="83"/>
      <c r="AO17" s="463"/>
      <c r="AP17" s="464"/>
      <c r="AQ17" s="464"/>
      <c r="AR17" s="464"/>
      <c r="AS17" s="464"/>
      <c r="AT17" s="465"/>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c r="A18" s="83"/>
      <c r="B18" s="449"/>
      <c r="C18" s="449"/>
      <c r="D18" s="450"/>
      <c r="E18" s="490"/>
      <c r="F18" s="491"/>
      <c r="G18" s="491"/>
      <c r="H18" s="491"/>
      <c r="I18" s="491"/>
      <c r="J18" s="516" t="str">
        <f>IF(AND('Mapa de Riesgos'!$H$48="Alta",'Mapa de Riesgos'!$L$48="Leve"),CONCATENATE("R",'Mapa de Riesgos'!$A$48),"")</f>
        <v/>
      </c>
      <c r="K18" s="517"/>
      <c r="L18" s="517" t="str">
        <f>IF(AND('Mapa de Riesgos'!$H$54="Alta",'Mapa de Riesgos'!$L$54="Leve"),CONCATENATE("R",'Mapa de Riesgos'!$A$54),"")</f>
        <v/>
      </c>
      <c r="M18" s="517"/>
      <c r="N18" s="517" t="str">
        <f>IF(AND('Mapa de Riesgos'!$H$60="Alta",'Mapa de Riesgos'!$L$60="Leve"),CONCATENATE("R",'Mapa de Riesgos'!$A$60),"")</f>
        <v/>
      </c>
      <c r="O18" s="518"/>
      <c r="P18" s="516" t="str">
        <f>IF(AND('Mapa de Riesgos'!$H$48="Alta",'Mapa de Riesgos'!$L$48="Menor"),CONCATENATE("R",'Mapa de Riesgos'!$A$48),"")</f>
        <v/>
      </c>
      <c r="Q18" s="517"/>
      <c r="R18" s="517" t="str">
        <f>IF(AND('Mapa de Riesgos'!$H$54="Alta",'Mapa de Riesgos'!$L$54="Menor"),CONCATENATE("R",'Mapa de Riesgos'!$A$54),"")</f>
        <v/>
      </c>
      <c r="S18" s="517"/>
      <c r="T18" s="517" t="str">
        <f>IF(AND('Mapa de Riesgos'!$H$60="Alta",'Mapa de Riesgos'!$L$60="Menor"),CONCATENATE("R",'Mapa de Riesgos'!$A$60),"")</f>
        <v/>
      </c>
      <c r="U18" s="518"/>
      <c r="V18" s="500" t="str">
        <f>IF(AND('Mapa de Riesgos'!$H$48="Alta",'Mapa de Riesgos'!$L$48="Moderado"),CONCATENATE("R",'Mapa de Riesgos'!$A$48),"")</f>
        <v/>
      </c>
      <c r="W18" s="496"/>
      <c r="X18" s="496" t="str">
        <f>IF(AND('Mapa de Riesgos'!$H$54="Alta",'Mapa de Riesgos'!$L$54="Moderado"),CONCATENATE("R",'Mapa de Riesgos'!$A$54),"")</f>
        <v/>
      </c>
      <c r="Y18" s="496"/>
      <c r="Z18" s="496" t="str">
        <f>IF(AND('Mapa de Riesgos'!$H$60="Alta",'Mapa de Riesgos'!$L$60="Moderado"),CONCATENATE("R",'Mapa de Riesgos'!$A$60),"")</f>
        <v/>
      </c>
      <c r="AA18" s="497"/>
      <c r="AB18" s="500" t="str">
        <f>IF(AND('Mapa de Riesgos'!$H$48="Alta",'Mapa de Riesgos'!$L$48="Mayor"),CONCATENATE("R",'Mapa de Riesgos'!$A$48),"")</f>
        <v/>
      </c>
      <c r="AC18" s="496"/>
      <c r="AD18" s="496" t="str">
        <f>IF(AND('Mapa de Riesgos'!$H$54="Alta",'Mapa de Riesgos'!$L$54="Mayor"),CONCATENATE("R",'Mapa de Riesgos'!$A$54),"")</f>
        <v/>
      </c>
      <c r="AE18" s="496"/>
      <c r="AF18" s="496" t="str">
        <f>IF(AND('Mapa de Riesgos'!$H$60="Alta",'Mapa de Riesgos'!$L$60="Mayor"),CONCATENATE("R",'Mapa de Riesgos'!$A$60),"")</f>
        <v/>
      </c>
      <c r="AG18" s="497"/>
      <c r="AH18" s="507" t="str">
        <f>IF(AND('Mapa de Riesgos'!$H$48="Alta",'Mapa de Riesgos'!$L$48="Catastrófico"),CONCATENATE("R",'Mapa de Riesgos'!$A$48),"")</f>
        <v/>
      </c>
      <c r="AI18" s="508"/>
      <c r="AJ18" s="508" t="str">
        <f>IF(AND('Mapa de Riesgos'!$H$54="Alta",'Mapa de Riesgos'!$L$54="Catastrófico"),CONCATENATE("R",'Mapa de Riesgos'!$A$54),"")</f>
        <v/>
      </c>
      <c r="AK18" s="508"/>
      <c r="AL18" s="508" t="str">
        <f>IF(AND('Mapa de Riesgos'!$H$60="Alta",'Mapa de Riesgos'!$L$60="Catastrófico"),CONCATENATE("R",'Mapa de Riesgos'!$A$60),"")</f>
        <v/>
      </c>
      <c r="AM18" s="509"/>
      <c r="AN18" s="83"/>
      <c r="AO18" s="463"/>
      <c r="AP18" s="464"/>
      <c r="AQ18" s="464"/>
      <c r="AR18" s="464"/>
      <c r="AS18" s="464"/>
      <c r="AT18" s="465"/>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c r="A19" s="83"/>
      <c r="B19" s="449"/>
      <c r="C19" s="449"/>
      <c r="D19" s="450"/>
      <c r="E19" s="490"/>
      <c r="F19" s="491"/>
      <c r="G19" s="491"/>
      <c r="H19" s="491"/>
      <c r="I19" s="491"/>
      <c r="J19" s="516"/>
      <c r="K19" s="517"/>
      <c r="L19" s="517"/>
      <c r="M19" s="517"/>
      <c r="N19" s="517"/>
      <c r="O19" s="518"/>
      <c r="P19" s="516"/>
      <c r="Q19" s="517"/>
      <c r="R19" s="517"/>
      <c r="S19" s="517"/>
      <c r="T19" s="517"/>
      <c r="U19" s="518"/>
      <c r="V19" s="500"/>
      <c r="W19" s="496"/>
      <c r="X19" s="496"/>
      <c r="Y19" s="496"/>
      <c r="Z19" s="496"/>
      <c r="AA19" s="497"/>
      <c r="AB19" s="500"/>
      <c r="AC19" s="496"/>
      <c r="AD19" s="496"/>
      <c r="AE19" s="496"/>
      <c r="AF19" s="496"/>
      <c r="AG19" s="497"/>
      <c r="AH19" s="507"/>
      <c r="AI19" s="508"/>
      <c r="AJ19" s="508"/>
      <c r="AK19" s="508"/>
      <c r="AL19" s="508"/>
      <c r="AM19" s="509"/>
      <c r="AN19" s="83"/>
      <c r="AO19" s="463"/>
      <c r="AP19" s="464"/>
      <c r="AQ19" s="464"/>
      <c r="AR19" s="464"/>
      <c r="AS19" s="464"/>
      <c r="AT19" s="465"/>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c r="A20" s="83"/>
      <c r="B20" s="449"/>
      <c r="C20" s="449"/>
      <c r="D20" s="450"/>
      <c r="E20" s="490"/>
      <c r="F20" s="491"/>
      <c r="G20" s="491"/>
      <c r="H20" s="491"/>
      <c r="I20" s="491"/>
      <c r="J20" s="516" t="str">
        <f>IF(AND('Mapa de Riesgos'!$H$66="Alta",'Mapa de Riesgos'!$L$66="Leve"),CONCATENATE("R",'Mapa de Riesgos'!$A$66),"")</f>
        <v/>
      </c>
      <c r="K20" s="517"/>
      <c r="L20" s="517" t="str">
        <f>IF(AND('Mapa de Riesgos'!$H$72="Alta",'Mapa de Riesgos'!$L$72="Leve"),CONCATENATE("R",'Mapa de Riesgos'!$A$72),"")</f>
        <v/>
      </c>
      <c r="M20" s="517"/>
      <c r="N20" s="517" t="str">
        <f>IF(AND('Mapa de Riesgos'!$H$78="Alta",'Mapa de Riesgos'!$L$78="Leve"),CONCATENATE("R",'Mapa de Riesgos'!$A$78),"")</f>
        <v/>
      </c>
      <c r="O20" s="518"/>
      <c r="P20" s="516" t="str">
        <f>IF(AND('Mapa de Riesgos'!$H$66="Alta",'Mapa de Riesgos'!$L$66="Menor"),CONCATENATE("R",'Mapa de Riesgos'!$A$66),"")</f>
        <v/>
      </c>
      <c r="Q20" s="517"/>
      <c r="R20" s="517" t="str">
        <f>IF(AND('Mapa de Riesgos'!$H$72="Alta",'Mapa de Riesgos'!$L$72="Menor"),CONCATENATE("R",'Mapa de Riesgos'!$A$72),"")</f>
        <v/>
      </c>
      <c r="S20" s="517"/>
      <c r="T20" s="517" t="str">
        <f>IF(AND('Mapa de Riesgos'!$H$78="Alta",'Mapa de Riesgos'!$L$78="Menor"),CONCATENATE("R",'Mapa de Riesgos'!$A$78),"")</f>
        <v/>
      </c>
      <c r="U20" s="518"/>
      <c r="V20" s="500" t="str">
        <f>IF(AND('Mapa de Riesgos'!$H$66="Alta",'Mapa de Riesgos'!$L$66="Moderado"),CONCATENATE("R",'Mapa de Riesgos'!$A$66),"")</f>
        <v/>
      </c>
      <c r="W20" s="496"/>
      <c r="X20" s="496" t="str">
        <f>IF(AND('Mapa de Riesgos'!$H$72="Alta",'Mapa de Riesgos'!$L$72="Moderado"),CONCATENATE("R",'Mapa de Riesgos'!$A$72),"")</f>
        <v/>
      </c>
      <c r="Y20" s="496"/>
      <c r="Z20" s="496" t="str">
        <f>IF(AND('Mapa de Riesgos'!$H$78="Alta",'Mapa de Riesgos'!$L$78="Moderado"),CONCATENATE("R",'Mapa de Riesgos'!$A$78),"")</f>
        <v/>
      </c>
      <c r="AA20" s="497"/>
      <c r="AB20" s="500" t="str">
        <f>IF(AND('Mapa de Riesgos'!$H$66="Alta",'Mapa de Riesgos'!$L$66="Mayor"),CONCATENATE("R",'Mapa de Riesgos'!$A$66),"")</f>
        <v/>
      </c>
      <c r="AC20" s="496"/>
      <c r="AD20" s="496" t="str">
        <f>IF(AND('Mapa de Riesgos'!$H$72="Alta",'Mapa de Riesgos'!$L$72="Mayor"),CONCATENATE("R",'Mapa de Riesgos'!$A$72),"")</f>
        <v/>
      </c>
      <c r="AE20" s="496"/>
      <c r="AF20" s="496" t="str">
        <f>IF(AND('Mapa de Riesgos'!$H$78="Alta",'Mapa de Riesgos'!$L$78="Mayor"),CONCATENATE("R",'Mapa de Riesgos'!$A$78),"")</f>
        <v/>
      </c>
      <c r="AG20" s="497"/>
      <c r="AH20" s="507" t="str">
        <f>IF(AND('Mapa de Riesgos'!$H$66="Alta",'Mapa de Riesgos'!$L$66="Catastrófico"),CONCATENATE("R",'Mapa de Riesgos'!$A$66),"")</f>
        <v/>
      </c>
      <c r="AI20" s="508"/>
      <c r="AJ20" s="508" t="str">
        <f>IF(AND('Mapa de Riesgos'!$H$72="Alta",'Mapa de Riesgos'!$L$72="Catastrófico"),CONCATENATE("R",'Mapa de Riesgos'!$A$72),"")</f>
        <v/>
      </c>
      <c r="AK20" s="508"/>
      <c r="AL20" s="508" t="str">
        <f>IF(AND('Mapa de Riesgos'!$H$78="Alta",'Mapa de Riesgos'!$L$78="Catastrófico"),CONCATENATE("R",'Mapa de Riesgos'!$A$78),"")</f>
        <v/>
      </c>
      <c r="AM20" s="509"/>
      <c r="AN20" s="83"/>
      <c r="AO20" s="463"/>
      <c r="AP20" s="464"/>
      <c r="AQ20" s="464"/>
      <c r="AR20" s="464"/>
      <c r="AS20" s="464"/>
      <c r="AT20" s="465"/>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c r="A21" s="83"/>
      <c r="B21" s="449"/>
      <c r="C21" s="449"/>
      <c r="D21" s="450"/>
      <c r="E21" s="493"/>
      <c r="F21" s="494"/>
      <c r="G21" s="494"/>
      <c r="H21" s="494"/>
      <c r="I21" s="494"/>
      <c r="J21" s="519"/>
      <c r="K21" s="520"/>
      <c r="L21" s="520"/>
      <c r="M21" s="520"/>
      <c r="N21" s="520"/>
      <c r="O21" s="521"/>
      <c r="P21" s="519"/>
      <c r="Q21" s="520"/>
      <c r="R21" s="520"/>
      <c r="S21" s="520"/>
      <c r="T21" s="520"/>
      <c r="U21" s="521"/>
      <c r="V21" s="504"/>
      <c r="W21" s="505"/>
      <c r="X21" s="505"/>
      <c r="Y21" s="505"/>
      <c r="Z21" s="505"/>
      <c r="AA21" s="506"/>
      <c r="AB21" s="504"/>
      <c r="AC21" s="505"/>
      <c r="AD21" s="505"/>
      <c r="AE21" s="505"/>
      <c r="AF21" s="505"/>
      <c r="AG21" s="506"/>
      <c r="AH21" s="510"/>
      <c r="AI21" s="511"/>
      <c r="AJ21" s="511"/>
      <c r="AK21" s="511"/>
      <c r="AL21" s="511"/>
      <c r="AM21" s="512"/>
      <c r="AN21" s="83"/>
      <c r="AO21" s="466"/>
      <c r="AP21" s="467"/>
      <c r="AQ21" s="467"/>
      <c r="AR21" s="467"/>
      <c r="AS21" s="467"/>
      <c r="AT21" s="468"/>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c r="A22" s="83"/>
      <c r="B22" s="449"/>
      <c r="C22" s="449"/>
      <c r="D22" s="450"/>
      <c r="E22" s="487" t="s">
        <v>199</v>
      </c>
      <c r="F22" s="488"/>
      <c r="G22" s="488"/>
      <c r="H22" s="488"/>
      <c r="I22" s="489"/>
      <c r="J22" s="522" t="str">
        <f>IF(AND('Mapa de Riesgos'!$H$12="Media",'Mapa de Riesgos'!$L$12="Leve"),CONCATENATE("R",'Mapa de Riesgos'!$A$12),"")</f>
        <v>R1</v>
      </c>
      <c r="K22" s="523"/>
      <c r="L22" s="523" t="str">
        <f>IF(AND('Mapa de Riesgos'!$H$18="Media",'Mapa de Riesgos'!$L$18="Leve"),CONCATENATE("R",'Mapa de Riesgos'!$A$18),"")</f>
        <v/>
      </c>
      <c r="M22" s="523"/>
      <c r="N22" s="523" t="str">
        <f>IF(AND('Mapa de Riesgos'!$H$24="Media",'Mapa de Riesgos'!$L$24="Leve"),CONCATENATE("R",'Mapa de Riesgos'!$A$24),"")</f>
        <v/>
      </c>
      <c r="O22" s="524"/>
      <c r="P22" s="522" t="str">
        <f>IF(AND('Mapa de Riesgos'!$H$12="Media",'Mapa de Riesgos'!$L$12="Menor"),CONCATENATE("R",'Mapa de Riesgos'!$A$12),"")</f>
        <v/>
      </c>
      <c r="Q22" s="523"/>
      <c r="R22" s="523" t="str">
        <f>IF(AND('Mapa de Riesgos'!$H$18="Media",'Mapa de Riesgos'!$L$18="Menor"),CONCATENATE("R",'Mapa de Riesgos'!$A$18),"")</f>
        <v/>
      </c>
      <c r="S22" s="523"/>
      <c r="T22" s="523" t="str">
        <f>IF(AND('Mapa de Riesgos'!$H$24="Media",'Mapa de Riesgos'!$L$24="Menor"),CONCATENATE("R",'Mapa de Riesgos'!$A$24),"")</f>
        <v/>
      </c>
      <c r="U22" s="524"/>
      <c r="V22" s="522" t="str">
        <f>IF(AND('Mapa de Riesgos'!$H$12="Media",'Mapa de Riesgos'!$L$12="Moderado"),CONCATENATE("R",'Mapa de Riesgos'!$A$12),"")</f>
        <v/>
      </c>
      <c r="W22" s="523"/>
      <c r="X22" s="523" t="str">
        <f>IF(AND('Mapa de Riesgos'!$H$18="Media",'Mapa de Riesgos'!$L$18="Moderado"),CONCATENATE("R",'Mapa de Riesgos'!$A$18),"")</f>
        <v/>
      </c>
      <c r="Y22" s="523"/>
      <c r="Z22" s="523" t="str">
        <f>IF(AND('Mapa de Riesgos'!$H$24="Media",'Mapa de Riesgos'!$L$24="Moderado"),CONCATENATE("R",'Mapa de Riesgos'!$A$24),"")</f>
        <v/>
      </c>
      <c r="AA22" s="524"/>
      <c r="AB22" s="498" t="str">
        <f>IF(AND('Mapa de Riesgos'!$H$12="Media",'Mapa de Riesgos'!$L$12="Mayor"),CONCATENATE("R",'Mapa de Riesgos'!$A$12),"")</f>
        <v/>
      </c>
      <c r="AC22" s="499"/>
      <c r="AD22" s="499" t="str">
        <f>IF(AND('Mapa de Riesgos'!$H$18="Media",'Mapa de Riesgos'!$L$18="Mayor"),CONCATENATE("R",'Mapa de Riesgos'!$A$18),"")</f>
        <v>R2</v>
      </c>
      <c r="AE22" s="499"/>
      <c r="AF22" s="499" t="str">
        <f>IF(AND('Mapa de Riesgos'!$H$24="Media",'Mapa de Riesgos'!$L$24="Mayor"),CONCATENATE("R",'Mapa de Riesgos'!$A$24),"")</f>
        <v>R3</v>
      </c>
      <c r="AG22" s="501"/>
      <c r="AH22" s="513" t="str">
        <f>IF(AND('Mapa de Riesgos'!$H$12="Media",'Mapa de Riesgos'!$L$12="Catastrófico"),CONCATENATE("R",'Mapa de Riesgos'!$A$12),"")</f>
        <v/>
      </c>
      <c r="AI22" s="514"/>
      <c r="AJ22" s="514" t="str">
        <f>IF(AND('Mapa de Riesgos'!$H$18="Media",'Mapa de Riesgos'!$L$18="Catastrófico"),CONCATENATE("R",'Mapa de Riesgos'!$A$18),"")</f>
        <v/>
      </c>
      <c r="AK22" s="514"/>
      <c r="AL22" s="514" t="str">
        <f>IF(AND('Mapa de Riesgos'!$H$24="Media",'Mapa de Riesgos'!$L$24="Catastrófico"),CONCATENATE("R",'Mapa de Riesgos'!$A$24),"")</f>
        <v/>
      </c>
      <c r="AM22" s="515"/>
      <c r="AN22" s="83"/>
      <c r="AO22" s="469" t="s">
        <v>200</v>
      </c>
      <c r="AP22" s="470"/>
      <c r="AQ22" s="470"/>
      <c r="AR22" s="470"/>
      <c r="AS22" s="470"/>
      <c r="AT22" s="471"/>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c r="A23" s="83"/>
      <c r="B23" s="449"/>
      <c r="C23" s="449"/>
      <c r="D23" s="450"/>
      <c r="E23" s="490"/>
      <c r="F23" s="491"/>
      <c r="G23" s="491"/>
      <c r="H23" s="491"/>
      <c r="I23" s="492"/>
      <c r="J23" s="516"/>
      <c r="K23" s="517"/>
      <c r="L23" s="517"/>
      <c r="M23" s="517"/>
      <c r="N23" s="517"/>
      <c r="O23" s="518"/>
      <c r="P23" s="516"/>
      <c r="Q23" s="517"/>
      <c r="R23" s="517"/>
      <c r="S23" s="517"/>
      <c r="T23" s="517"/>
      <c r="U23" s="518"/>
      <c r="V23" s="516"/>
      <c r="W23" s="517"/>
      <c r="X23" s="517"/>
      <c r="Y23" s="517"/>
      <c r="Z23" s="517"/>
      <c r="AA23" s="518"/>
      <c r="AB23" s="500"/>
      <c r="AC23" s="496"/>
      <c r="AD23" s="496"/>
      <c r="AE23" s="496"/>
      <c r="AF23" s="496"/>
      <c r="AG23" s="497"/>
      <c r="AH23" s="507"/>
      <c r="AI23" s="508"/>
      <c r="AJ23" s="508"/>
      <c r="AK23" s="508"/>
      <c r="AL23" s="508"/>
      <c r="AM23" s="509"/>
      <c r="AN23" s="83"/>
      <c r="AO23" s="472"/>
      <c r="AP23" s="473"/>
      <c r="AQ23" s="473"/>
      <c r="AR23" s="473"/>
      <c r="AS23" s="473"/>
      <c r="AT23" s="474"/>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c r="A24" s="83"/>
      <c r="B24" s="449"/>
      <c r="C24" s="449"/>
      <c r="D24" s="450"/>
      <c r="E24" s="490"/>
      <c r="F24" s="491"/>
      <c r="G24" s="491"/>
      <c r="H24" s="491"/>
      <c r="I24" s="492"/>
      <c r="J24" s="516" t="str">
        <f>IF(AND('Mapa de Riesgos'!$H$30="Media",'Mapa de Riesgos'!$L$30="Leve"),CONCATENATE("R",'Mapa de Riesgos'!$A$30),"")</f>
        <v/>
      </c>
      <c r="K24" s="517"/>
      <c r="L24" s="517" t="str">
        <f>IF(AND('Mapa de Riesgos'!$H$36="Media",'Mapa de Riesgos'!$L$36="Leve"),CONCATENATE("R",'Mapa de Riesgos'!$A$36),"")</f>
        <v/>
      </c>
      <c r="M24" s="517"/>
      <c r="N24" s="517" t="str">
        <f>IF(AND('Mapa de Riesgos'!$H$42="Media",'Mapa de Riesgos'!$L$42="Leve"),CONCATENATE("R",'Mapa de Riesgos'!$A$42),"")</f>
        <v/>
      </c>
      <c r="O24" s="518"/>
      <c r="P24" s="516" t="str">
        <f>IF(AND('Mapa de Riesgos'!$H$30="Media",'Mapa de Riesgos'!$L$30="Menor"),CONCATENATE("R",'Mapa de Riesgos'!$A$30),"")</f>
        <v/>
      </c>
      <c r="Q24" s="517"/>
      <c r="R24" s="517" t="str">
        <f>IF(AND('Mapa de Riesgos'!$H$36="Media",'Mapa de Riesgos'!$L$36="Menor"),CONCATENATE("R",'Mapa de Riesgos'!$A$36),"")</f>
        <v>R5</v>
      </c>
      <c r="S24" s="517"/>
      <c r="T24" s="517" t="str">
        <f>IF(AND('Mapa de Riesgos'!$H$42="Media",'Mapa de Riesgos'!$L$42="Menor"),CONCATENATE("R",'Mapa de Riesgos'!$A$42),"")</f>
        <v/>
      </c>
      <c r="U24" s="518"/>
      <c r="V24" s="516" t="str">
        <f>IF(AND('Mapa de Riesgos'!$H$30="Media",'Mapa de Riesgos'!$L$30="Moderado"),CONCATENATE("R",'Mapa de Riesgos'!$A$30),"")</f>
        <v>R4</v>
      </c>
      <c r="W24" s="517"/>
      <c r="X24" s="517" t="str">
        <f>IF(AND('Mapa de Riesgos'!$H$36="Media",'Mapa de Riesgos'!$L$36="Moderado"),CONCATENATE("R",'Mapa de Riesgos'!$A$36),"")</f>
        <v/>
      </c>
      <c r="Y24" s="517"/>
      <c r="Z24" s="517" t="str">
        <f>IF(AND('Mapa de Riesgos'!$H$42="Media",'Mapa de Riesgos'!$L$42="Moderado"),CONCATENATE("R",'Mapa de Riesgos'!$A$42),"")</f>
        <v/>
      </c>
      <c r="AA24" s="518"/>
      <c r="AB24" s="500" t="str">
        <f>IF(AND('Mapa de Riesgos'!$H$30="Media",'Mapa de Riesgos'!$L$30="Mayor"),CONCATENATE("R",'Mapa de Riesgos'!$A$30),"")</f>
        <v/>
      </c>
      <c r="AC24" s="496"/>
      <c r="AD24" s="496" t="str">
        <f>IF(AND('Mapa de Riesgos'!$H$36="Media",'Mapa de Riesgos'!$L$36="Mayor"),CONCATENATE("R",'Mapa de Riesgos'!$A$36),"")</f>
        <v/>
      </c>
      <c r="AE24" s="496"/>
      <c r="AF24" s="496" t="str">
        <f>IF(AND('Mapa de Riesgos'!$H$42="Media",'Mapa de Riesgos'!$L$42="Mayor"),CONCATENATE("R",'Mapa de Riesgos'!$A$42),"")</f>
        <v/>
      </c>
      <c r="AG24" s="497"/>
      <c r="AH24" s="507" t="str">
        <f>IF(AND('Mapa de Riesgos'!$H$30="Media",'Mapa de Riesgos'!$L$30="Catastrófico"),CONCATENATE("R",'Mapa de Riesgos'!$A$30),"")</f>
        <v/>
      </c>
      <c r="AI24" s="508"/>
      <c r="AJ24" s="508" t="str">
        <f>IF(AND('Mapa de Riesgos'!$H$36="Media",'Mapa de Riesgos'!$L$36="Catastrófico"),CONCATENATE("R",'Mapa de Riesgos'!$A$36),"")</f>
        <v/>
      </c>
      <c r="AK24" s="508"/>
      <c r="AL24" s="508" t="str">
        <f>IF(AND('Mapa de Riesgos'!$H$42="Media",'Mapa de Riesgos'!$L$42="Catastrófico"),CONCATENATE("R",'Mapa de Riesgos'!$A$42),"")</f>
        <v/>
      </c>
      <c r="AM24" s="509"/>
      <c r="AN24" s="83"/>
      <c r="AO24" s="472"/>
      <c r="AP24" s="473"/>
      <c r="AQ24" s="473"/>
      <c r="AR24" s="473"/>
      <c r="AS24" s="473"/>
      <c r="AT24" s="474"/>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c r="A25" s="83"/>
      <c r="B25" s="449"/>
      <c r="C25" s="449"/>
      <c r="D25" s="450"/>
      <c r="E25" s="490"/>
      <c r="F25" s="491"/>
      <c r="G25" s="491"/>
      <c r="H25" s="491"/>
      <c r="I25" s="492"/>
      <c r="J25" s="516"/>
      <c r="K25" s="517"/>
      <c r="L25" s="517"/>
      <c r="M25" s="517"/>
      <c r="N25" s="517"/>
      <c r="O25" s="518"/>
      <c r="P25" s="516"/>
      <c r="Q25" s="517"/>
      <c r="R25" s="517"/>
      <c r="S25" s="517"/>
      <c r="T25" s="517"/>
      <c r="U25" s="518"/>
      <c r="V25" s="516"/>
      <c r="W25" s="517"/>
      <c r="X25" s="517"/>
      <c r="Y25" s="517"/>
      <c r="Z25" s="517"/>
      <c r="AA25" s="518"/>
      <c r="AB25" s="500"/>
      <c r="AC25" s="496"/>
      <c r="AD25" s="496"/>
      <c r="AE25" s="496"/>
      <c r="AF25" s="496"/>
      <c r="AG25" s="497"/>
      <c r="AH25" s="507"/>
      <c r="AI25" s="508"/>
      <c r="AJ25" s="508"/>
      <c r="AK25" s="508"/>
      <c r="AL25" s="508"/>
      <c r="AM25" s="509"/>
      <c r="AN25" s="83"/>
      <c r="AO25" s="472"/>
      <c r="AP25" s="473"/>
      <c r="AQ25" s="473"/>
      <c r="AR25" s="473"/>
      <c r="AS25" s="473"/>
      <c r="AT25" s="474"/>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c r="A26" s="83"/>
      <c r="B26" s="449"/>
      <c r="C26" s="449"/>
      <c r="D26" s="450"/>
      <c r="E26" s="490"/>
      <c r="F26" s="491"/>
      <c r="G26" s="491"/>
      <c r="H26" s="491"/>
      <c r="I26" s="492"/>
      <c r="J26" s="516" t="str">
        <f>IF(AND('Mapa de Riesgos'!$H$48="Media",'Mapa de Riesgos'!$L$48="Leve"),CONCATENATE("R",'Mapa de Riesgos'!$A$48),"")</f>
        <v/>
      </c>
      <c r="K26" s="517"/>
      <c r="L26" s="517" t="str">
        <f>IF(AND('Mapa de Riesgos'!$H$54="Media",'Mapa de Riesgos'!$L$54="Leve"),CONCATENATE("R",'Mapa de Riesgos'!$A$54),"")</f>
        <v/>
      </c>
      <c r="M26" s="517"/>
      <c r="N26" s="517" t="str">
        <f>IF(AND('Mapa de Riesgos'!$H$60="Media",'Mapa de Riesgos'!$L$60="Leve"),CONCATENATE("R",'Mapa de Riesgos'!$A$60),"")</f>
        <v/>
      </c>
      <c r="O26" s="518"/>
      <c r="P26" s="516" t="str">
        <f>IF(AND('Mapa de Riesgos'!$H$48="Media",'Mapa de Riesgos'!$L$48="Menor"),CONCATENATE("R",'Mapa de Riesgos'!$A$48),"")</f>
        <v/>
      </c>
      <c r="Q26" s="517"/>
      <c r="R26" s="517" t="str">
        <f>IF(AND('Mapa de Riesgos'!$H$54="Media",'Mapa de Riesgos'!$L$54="Menor"),CONCATENATE("R",'Mapa de Riesgos'!$A$54),"")</f>
        <v/>
      </c>
      <c r="S26" s="517"/>
      <c r="T26" s="517" t="str">
        <f>IF(AND('Mapa de Riesgos'!$H$60="Media",'Mapa de Riesgos'!$L$60="Menor"),CONCATENATE("R",'Mapa de Riesgos'!$A$60),"")</f>
        <v/>
      </c>
      <c r="U26" s="518"/>
      <c r="V26" s="516" t="str">
        <f>IF(AND('Mapa de Riesgos'!$H$48="Media",'Mapa de Riesgos'!$L$48="Moderado"),CONCATENATE("R",'Mapa de Riesgos'!$A$48),"")</f>
        <v/>
      </c>
      <c r="W26" s="517"/>
      <c r="X26" s="517" t="str">
        <f>IF(AND('Mapa de Riesgos'!$H$54="Media",'Mapa de Riesgos'!$L$54="Moderado"),CONCATENATE("R",'Mapa de Riesgos'!$A$54),"")</f>
        <v/>
      </c>
      <c r="Y26" s="517"/>
      <c r="Z26" s="517" t="str">
        <f>IF(AND('Mapa de Riesgos'!$H$60="Media",'Mapa de Riesgos'!$L$60="Moderado"),CONCATENATE("R",'Mapa de Riesgos'!$A$60),"")</f>
        <v/>
      </c>
      <c r="AA26" s="518"/>
      <c r="AB26" s="500" t="str">
        <f>IF(AND('Mapa de Riesgos'!$H$48="Media",'Mapa de Riesgos'!$L$48="Mayor"),CONCATENATE("R",'Mapa de Riesgos'!$A$48),"")</f>
        <v/>
      </c>
      <c r="AC26" s="496"/>
      <c r="AD26" s="496" t="str">
        <f>IF(AND('Mapa de Riesgos'!$H$54="Media",'Mapa de Riesgos'!$L$54="Mayor"),CONCATENATE("R",'Mapa de Riesgos'!$A$54),"")</f>
        <v/>
      </c>
      <c r="AE26" s="496"/>
      <c r="AF26" s="496" t="str">
        <f>IF(AND('Mapa de Riesgos'!$H$60="Media",'Mapa de Riesgos'!$L$60="Mayor"),CONCATENATE("R",'Mapa de Riesgos'!$A$60),"")</f>
        <v/>
      </c>
      <c r="AG26" s="497"/>
      <c r="AH26" s="507" t="str">
        <f>IF(AND('Mapa de Riesgos'!$H$48="Media",'Mapa de Riesgos'!$L$48="Catastrófico"),CONCATENATE("R",'Mapa de Riesgos'!$A$48),"")</f>
        <v/>
      </c>
      <c r="AI26" s="508"/>
      <c r="AJ26" s="508" t="str">
        <f>IF(AND('Mapa de Riesgos'!$H$54="Media",'Mapa de Riesgos'!$L$54="Catastrófico"),CONCATENATE("R",'Mapa de Riesgos'!$A$54),"")</f>
        <v/>
      </c>
      <c r="AK26" s="508"/>
      <c r="AL26" s="508" t="str">
        <f>IF(AND('Mapa de Riesgos'!$H$60="Media",'Mapa de Riesgos'!$L$60="Catastrófico"),CONCATENATE("R",'Mapa de Riesgos'!$A$60),"")</f>
        <v/>
      </c>
      <c r="AM26" s="509"/>
      <c r="AN26" s="83"/>
      <c r="AO26" s="472"/>
      <c r="AP26" s="473"/>
      <c r="AQ26" s="473"/>
      <c r="AR26" s="473"/>
      <c r="AS26" s="473"/>
      <c r="AT26" s="474"/>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c r="A27" s="83"/>
      <c r="B27" s="449"/>
      <c r="C27" s="449"/>
      <c r="D27" s="450"/>
      <c r="E27" s="490"/>
      <c r="F27" s="491"/>
      <c r="G27" s="491"/>
      <c r="H27" s="491"/>
      <c r="I27" s="492"/>
      <c r="J27" s="516"/>
      <c r="K27" s="517"/>
      <c r="L27" s="517"/>
      <c r="M27" s="517"/>
      <c r="N27" s="517"/>
      <c r="O27" s="518"/>
      <c r="P27" s="516"/>
      <c r="Q27" s="517"/>
      <c r="R27" s="517"/>
      <c r="S27" s="517"/>
      <c r="T27" s="517"/>
      <c r="U27" s="518"/>
      <c r="V27" s="516"/>
      <c r="W27" s="517"/>
      <c r="X27" s="517"/>
      <c r="Y27" s="517"/>
      <c r="Z27" s="517"/>
      <c r="AA27" s="518"/>
      <c r="AB27" s="500"/>
      <c r="AC27" s="496"/>
      <c r="AD27" s="496"/>
      <c r="AE27" s="496"/>
      <c r="AF27" s="496"/>
      <c r="AG27" s="497"/>
      <c r="AH27" s="507"/>
      <c r="AI27" s="508"/>
      <c r="AJ27" s="508"/>
      <c r="AK27" s="508"/>
      <c r="AL27" s="508"/>
      <c r="AM27" s="509"/>
      <c r="AN27" s="83"/>
      <c r="AO27" s="472"/>
      <c r="AP27" s="473"/>
      <c r="AQ27" s="473"/>
      <c r="AR27" s="473"/>
      <c r="AS27" s="473"/>
      <c r="AT27" s="474"/>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c r="A28" s="83"/>
      <c r="B28" s="449"/>
      <c r="C28" s="449"/>
      <c r="D28" s="450"/>
      <c r="E28" s="490"/>
      <c r="F28" s="491"/>
      <c r="G28" s="491"/>
      <c r="H28" s="491"/>
      <c r="I28" s="492"/>
      <c r="J28" s="516" t="str">
        <f>IF(AND('Mapa de Riesgos'!$H$66="Media",'Mapa de Riesgos'!$L$66="Leve"),CONCATENATE("R",'Mapa de Riesgos'!$A$66),"")</f>
        <v/>
      </c>
      <c r="K28" s="517"/>
      <c r="L28" s="517" t="str">
        <f>IF(AND('Mapa de Riesgos'!$H$72="Media",'Mapa de Riesgos'!$L$72="Leve"),CONCATENATE("R",'Mapa de Riesgos'!$A$72),"")</f>
        <v/>
      </c>
      <c r="M28" s="517"/>
      <c r="N28" s="517" t="str">
        <f>IF(AND('Mapa de Riesgos'!$H$78="Media",'Mapa de Riesgos'!$L$78="Leve"),CONCATENATE("R",'Mapa de Riesgos'!$A$78),"")</f>
        <v/>
      </c>
      <c r="O28" s="518"/>
      <c r="P28" s="516" t="str">
        <f>IF(AND('Mapa de Riesgos'!$H$66="Media",'Mapa de Riesgos'!$L$66="Menor"),CONCATENATE("R",'Mapa de Riesgos'!$A$66),"")</f>
        <v/>
      </c>
      <c r="Q28" s="517"/>
      <c r="R28" s="517" t="str">
        <f>IF(AND('Mapa de Riesgos'!$H$72="Media",'Mapa de Riesgos'!$L$72="Menor"),CONCATENATE("R",'Mapa de Riesgos'!$A$72),"")</f>
        <v/>
      </c>
      <c r="S28" s="517"/>
      <c r="T28" s="517" t="str">
        <f>IF(AND('Mapa de Riesgos'!$H$78="Media",'Mapa de Riesgos'!$L$78="Menor"),CONCATENATE("R",'Mapa de Riesgos'!$A$78),"")</f>
        <v/>
      </c>
      <c r="U28" s="518"/>
      <c r="V28" s="516" t="str">
        <f>IF(AND('Mapa de Riesgos'!$H$66="Media",'Mapa de Riesgos'!$L$66="Moderado"),CONCATENATE("R",'Mapa de Riesgos'!$A$66),"")</f>
        <v/>
      </c>
      <c r="W28" s="517"/>
      <c r="X28" s="517" t="str">
        <f>IF(AND('Mapa de Riesgos'!$H$72="Media",'Mapa de Riesgos'!$L$72="Moderado"),CONCATENATE("R",'Mapa de Riesgos'!$A$72),"")</f>
        <v/>
      </c>
      <c r="Y28" s="517"/>
      <c r="Z28" s="517" t="str">
        <f>IF(AND('Mapa de Riesgos'!$H$78="Media",'Mapa de Riesgos'!$L$78="Moderado"),CONCATENATE("R",'Mapa de Riesgos'!$A$78),"")</f>
        <v/>
      </c>
      <c r="AA28" s="518"/>
      <c r="AB28" s="500" t="str">
        <f>IF(AND('Mapa de Riesgos'!$H$66="Media",'Mapa de Riesgos'!$L$66="Mayor"),CONCATENATE("R",'Mapa de Riesgos'!$A$66),"")</f>
        <v/>
      </c>
      <c r="AC28" s="496"/>
      <c r="AD28" s="496" t="str">
        <f>IF(AND('Mapa de Riesgos'!$H$72="Media",'Mapa de Riesgos'!$L$72="Mayor"),CONCATENATE("R",'Mapa de Riesgos'!$A$72),"")</f>
        <v/>
      </c>
      <c r="AE28" s="496"/>
      <c r="AF28" s="496" t="str">
        <f>IF(AND('Mapa de Riesgos'!$H$78="Media",'Mapa de Riesgos'!$L$78="Mayor"),CONCATENATE("R",'Mapa de Riesgos'!$A$78),"")</f>
        <v/>
      </c>
      <c r="AG28" s="497"/>
      <c r="AH28" s="507" t="str">
        <f>IF(AND('Mapa de Riesgos'!$H$66="Media",'Mapa de Riesgos'!$L$66="Catastrófico"),CONCATENATE("R",'Mapa de Riesgos'!$A$66),"")</f>
        <v/>
      </c>
      <c r="AI28" s="508"/>
      <c r="AJ28" s="508" t="str">
        <f>IF(AND('Mapa de Riesgos'!$H$72="Media",'Mapa de Riesgos'!$L$72="Catastrófico"),CONCATENATE("R",'Mapa de Riesgos'!$A$72),"")</f>
        <v/>
      </c>
      <c r="AK28" s="508"/>
      <c r="AL28" s="508" t="str">
        <f>IF(AND('Mapa de Riesgos'!$H$78="Media",'Mapa de Riesgos'!$L$78="Catastrófico"),CONCATENATE("R",'Mapa de Riesgos'!$A$78),"")</f>
        <v/>
      </c>
      <c r="AM28" s="509"/>
      <c r="AN28" s="83"/>
      <c r="AO28" s="472"/>
      <c r="AP28" s="473"/>
      <c r="AQ28" s="473"/>
      <c r="AR28" s="473"/>
      <c r="AS28" s="473"/>
      <c r="AT28" s="474"/>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c r="A29" s="83"/>
      <c r="B29" s="449"/>
      <c r="C29" s="449"/>
      <c r="D29" s="450"/>
      <c r="E29" s="493"/>
      <c r="F29" s="494"/>
      <c r="G29" s="494"/>
      <c r="H29" s="494"/>
      <c r="I29" s="495"/>
      <c r="J29" s="516"/>
      <c r="K29" s="517"/>
      <c r="L29" s="517"/>
      <c r="M29" s="517"/>
      <c r="N29" s="517"/>
      <c r="O29" s="518"/>
      <c r="P29" s="519"/>
      <c r="Q29" s="520"/>
      <c r="R29" s="520"/>
      <c r="S29" s="520"/>
      <c r="T29" s="520"/>
      <c r="U29" s="521"/>
      <c r="V29" s="519"/>
      <c r="W29" s="520"/>
      <c r="X29" s="520"/>
      <c r="Y29" s="520"/>
      <c r="Z29" s="520"/>
      <c r="AA29" s="521"/>
      <c r="AB29" s="504"/>
      <c r="AC29" s="505"/>
      <c r="AD29" s="505"/>
      <c r="AE29" s="505"/>
      <c r="AF29" s="505"/>
      <c r="AG29" s="506"/>
      <c r="AH29" s="510"/>
      <c r="AI29" s="511"/>
      <c r="AJ29" s="511"/>
      <c r="AK29" s="511"/>
      <c r="AL29" s="511"/>
      <c r="AM29" s="512"/>
      <c r="AN29" s="83"/>
      <c r="AO29" s="475"/>
      <c r="AP29" s="476"/>
      <c r="AQ29" s="476"/>
      <c r="AR29" s="476"/>
      <c r="AS29" s="476"/>
      <c r="AT29" s="477"/>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c r="A30" s="83"/>
      <c r="B30" s="449"/>
      <c r="C30" s="449"/>
      <c r="D30" s="450"/>
      <c r="E30" s="487" t="s">
        <v>201</v>
      </c>
      <c r="F30" s="488"/>
      <c r="G30" s="488"/>
      <c r="H30" s="488"/>
      <c r="I30" s="488"/>
      <c r="J30" s="531" t="str">
        <f>IF(AND('Mapa de Riesgos'!$H$12="Baja",'Mapa de Riesgos'!$L$12="Leve"),CONCATENATE("R",'Mapa de Riesgos'!$A$12),"")</f>
        <v/>
      </c>
      <c r="K30" s="532"/>
      <c r="L30" s="532" t="str">
        <f>IF(AND('Mapa de Riesgos'!$H$18="Baja",'Mapa de Riesgos'!$L$18="Leve"),CONCATENATE("R",'Mapa de Riesgos'!$A$18),"")</f>
        <v/>
      </c>
      <c r="M30" s="532"/>
      <c r="N30" s="532" t="str">
        <f>IF(AND('Mapa de Riesgos'!$H$24="Baja",'Mapa de Riesgos'!$L$24="Leve"),CONCATENATE("R",'Mapa de Riesgos'!$A$24),"")</f>
        <v/>
      </c>
      <c r="O30" s="533"/>
      <c r="P30" s="523" t="str">
        <f>IF(AND('Mapa de Riesgos'!$H$12="Baja",'Mapa de Riesgos'!$L$12="Menor"),CONCATENATE("R",'Mapa de Riesgos'!$A$12),"")</f>
        <v/>
      </c>
      <c r="Q30" s="523"/>
      <c r="R30" s="523" t="str">
        <f>IF(AND('Mapa de Riesgos'!$H$18="Baja",'Mapa de Riesgos'!$L$18="Menor"),CONCATENATE("R",'Mapa de Riesgos'!$A$18),"")</f>
        <v/>
      </c>
      <c r="S30" s="523"/>
      <c r="T30" s="523" t="str">
        <f>IF(AND('Mapa de Riesgos'!$H$24="Baja",'Mapa de Riesgos'!$L$24="Menor"),CONCATENATE("R",'Mapa de Riesgos'!$A$24),"")</f>
        <v/>
      </c>
      <c r="U30" s="524"/>
      <c r="V30" s="522" t="str">
        <f>IF(AND('Mapa de Riesgos'!$H$12="Baja",'Mapa de Riesgos'!$L$12="Moderado"),CONCATENATE("R",'Mapa de Riesgos'!$A$12),"")</f>
        <v/>
      </c>
      <c r="W30" s="523"/>
      <c r="X30" s="523" t="str">
        <f>IF(AND('Mapa de Riesgos'!$H$18="Baja",'Mapa de Riesgos'!$L$18="Moderado"),CONCATENATE("R",'Mapa de Riesgos'!$A$18),"")</f>
        <v/>
      </c>
      <c r="Y30" s="523"/>
      <c r="Z30" s="523" t="str">
        <f>IF(AND('Mapa de Riesgos'!$H$24="Baja",'Mapa de Riesgos'!$L$24="Moderado"),CONCATENATE("R",'Mapa de Riesgos'!$A$24),"")</f>
        <v/>
      </c>
      <c r="AA30" s="524"/>
      <c r="AB30" s="498" t="str">
        <f>IF(AND('Mapa de Riesgos'!$H$12="Baja",'Mapa de Riesgos'!$L$12="Mayor"),CONCATENATE("R",'Mapa de Riesgos'!$A$12),"")</f>
        <v/>
      </c>
      <c r="AC30" s="499"/>
      <c r="AD30" s="499" t="str">
        <f>IF(AND('Mapa de Riesgos'!$H$18="Baja",'Mapa de Riesgos'!$L$18="Mayor"),CONCATENATE("R",'Mapa de Riesgos'!$A$18),"")</f>
        <v/>
      </c>
      <c r="AE30" s="499"/>
      <c r="AF30" s="499" t="str">
        <f>IF(AND('Mapa de Riesgos'!$H$24="Baja",'Mapa de Riesgos'!$L$24="Mayor"),CONCATENATE("R",'Mapa de Riesgos'!$A$24),"")</f>
        <v/>
      </c>
      <c r="AG30" s="501"/>
      <c r="AH30" s="513" t="str">
        <f>IF(AND('Mapa de Riesgos'!$H$12="Baja",'Mapa de Riesgos'!$L$12="Catastrófico"),CONCATENATE("R",'Mapa de Riesgos'!$A$12),"")</f>
        <v/>
      </c>
      <c r="AI30" s="514"/>
      <c r="AJ30" s="514" t="str">
        <f>IF(AND('Mapa de Riesgos'!$H$18="Baja",'Mapa de Riesgos'!$L$18="Catastrófico"),CONCATENATE("R",'Mapa de Riesgos'!$A$18),"")</f>
        <v/>
      </c>
      <c r="AK30" s="514"/>
      <c r="AL30" s="514" t="str">
        <f>IF(AND('Mapa de Riesgos'!$H$24="Baja",'Mapa de Riesgos'!$L$24="Catastrófico"),CONCATENATE("R",'Mapa de Riesgos'!$A$24),"")</f>
        <v/>
      </c>
      <c r="AM30" s="515"/>
      <c r="AN30" s="83"/>
      <c r="AO30" s="478" t="s">
        <v>202</v>
      </c>
      <c r="AP30" s="479"/>
      <c r="AQ30" s="479"/>
      <c r="AR30" s="479"/>
      <c r="AS30" s="479"/>
      <c r="AT30" s="480"/>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c r="A31" s="83"/>
      <c r="B31" s="449"/>
      <c r="C31" s="449"/>
      <c r="D31" s="450"/>
      <c r="E31" s="490"/>
      <c r="F31" s="491"/>
      <c r="G31" s="491"/>
      <c r="H31" s="491"/>
      <c r="I31" s="491"/>
      <c r="J31" s="527"/>
      <c r="K31" s="525"/>
      <c r="L31" s="525"/>
      <c r="M31" s="525"/>
      <c r="N31" s="525"/>
      <c r="O31" s="526"/>
      <c r="P31" s="517"/>
      <c r="Q31" s="517"/>
      <c r="R31" s="517"/>
      <c r="S31" s="517"/>
      <c r="T31" s="517"/>
      <c r="U31" s="518"/>
      <c r="V31" s="516"/>
      <c r="W31" s="517"/>
      <c r="X31" s="517"/>
      <c r="Y31" s="517"/>
      <c r="Z31" s="517"/>
      <c r="AA31" s="518"/>
      <c r="AB31" s="500"/>
      <c r="AC31" s="496"/>
      <c r="AD31" s="496"/>
      <c r="AE31" s="496"/>
      <c r="AF31" s="496"/>
      <c r="AG31" s="497"/>
      <c r="AH31" s="507"/>
      <c r="AI31" s="508"/>
      <c r="AJ31" s="508"/>
      <c r="AK31" s="508"/>
      <c r="AL31" s="508"/>
      <c r="AM31" s="509"/>
      <c r="AN31" s="83"/>
      <c r="AO31" s="481"/>
      <c r="AP31" s="482"/>
      <c r="AQ31" s="482"/>
      <c r="AR31" s="482"/>
      <c r="AS31" s="482"/>
      <c r="AT31" s="4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c r="A32" s="83"/>
      <c r="B32" s="449"/>
      <c r="C32" s="449"/>
      <c r="D32" s="450"/>
      <c r="E32" s="490"/>
      <c r="F32" s="491"/>
      <c r="G32" s="491"/>
      <c r="H32" s="491"/>
      <c r="I32" s="491"/>
      <c r="J32" s="527" t="str">
        <f>IF(AND('Mapa de Riesgos'!$H$30="Baja",'Mapa de Riesgos'!$L$30="Leve"),CONCATENATE("R",'Mapa de Riesgos'!$A$30),"")</f>
        <v/>
      </c>
      <c r="K32" s="525"/>
      <c r="L32" s="525" t="str">
        <f>IF(AND('Mapa de Riesgos'!$H$36="Baja",'Mapa de Riesgos'!$L$36="Leve"),CONCATENATE("R",'Mapa de Riesgos'!$A$36),"")</f>
        <v/>
      </c>
      <c r="M32" s="525"/>
      <c r="N32" s="525" t="str">
        <f>IF(AND('Mapa de Riesgos'!$H$42="Baja",'Mapa de Riesgos'!$L$42="Leve"),CONCATENATE("R",'Mapa de Riesgos'!$A$42),"")</f>
        <v/>
      </c>
      <c r="O32" s="526"/>
      <c r="P32" s="517" t="str">
        <f>IF(AND('Mapa de Riesgos'!$H$30="Baja",'Mapa de Riesgos'!$L$30="Menor"),CONCATENATE("R",'Mapa de Riesgos'!$A$30),"")</f>
        <v/>
      </c>
      <c r="Q32" s="517"/>
      <c r="R32" s="517" t="str">
        <f>IF(AND('Mapa de Riesgos'!$H$36="Baja",'Mapa de Riesgos'!$L$36="Menor"),CONCATENATE("R",'Mapa de Riesgos'!$A$36),"")</f>
        <v/>
      </c>
      <c r="S32" s="517"/>
      <c r="T32" s="517" t="str">
        <f>IF(AND('Mapa de Riesgos'!$H$42="Baja",'Mapa de Riesgos'!$L$42="Menor"),CONCATENATE("R",'Mapa de Riesgos'!$A$42),"")</f>
        <v/>
      </c>
      <c r="U32" s="518"/>
      <c r="V32" s="516" t="str">
        <f>IF(AND('Mapa de Riesgos'!$H$30="Baja",'Mapa de Riesgos'!$L$30="Moderado"),CONCATENATE("R",'Mapa de Riesgos'!$A$30),"")</f>
        <v/>
      </c>
      <c r="W32" s="517"/>
      <c r="X32" s="517" t="str">
        <f>IF(AND('Mapa de Riesgos'!$H$36="Baja",'Mapa de Riesgos'!$L$36="Moderado"),CONCATENATE("R",'Mapa de Riesgos'!$A$36),"")</f>
        <v/>
      </c>
      <c r="Y32" s="517"/>
      <c r="Z32" s="517" t="str">
        <f>IF(AND('Mapa de Riesgos'!$H$42="Baja",'Mapa de Riesgos'!$L$42="Moderado"),CONCATENATE("R",'Mapa de Riesgos'!$A$42),"")</f>
        <v/>
      </c>
      <c r="AA32" s="518"/>
      <c r="AB32" s="500" t="str">
        <f>IF(AND('Mapa de Riesgos'!$H$30="Baja",'Mapa de Riesgos'!$L$30="Mayor"),CONCATENATE("R",'Mapa de Riesgos'!$A$30),"")</f>
        <v/>
      </c>
      <c r="AC32" s="496"/>
      <c r="AD32" s="496" t="str">
        <f>IF(AND('Mapa de Riesgos'!$H$36="Baja",'Mapa de Riesgos'!$L$36="Mayor"),CONCATENATE("R",'Mapa de Riesgos'!$A$36),"")</f>
        <v/>
      </c>
      <c r="AE32" s="496"/>
      <c r="AF32" s="496" t="str">
        <f>IF(AND('Mapa de Riesgos'!$H$42="Baja",'Mapa de Riesgos'!$L$42="Mayor"),CONCATENATE("R",'Mapa de Riesgos'!$A$42),"")</f>
        <v/>
      </c>
      <c r="AG32" s="497"/>
      <c r="AH32" s="507" t="str">
        <f>IF(AND('Mapa de Riesgos'!$H$30="Baja",'Mapa de Riesgos'!$L$30="Catastrófico"),CONCATENATE("R",'Mapa de Riesgos'!$A$30),"")</f>
        <v/>
      </c>
      <c r="AI32" s="508"/>
      <c r="AJ32" s="508" t="str">
        <f>IF(AND('Mapa de Riesgos'!$H$36="Baja",'Mapa de Riesgos'!$L$36="Catastrófico"),CONCATENATE("R",'Mapa de Riesgos'!$A$36),"")</f>
        <v/>
      </c>
      <c r="AK32" s="508"/>
      <c r="AL32" s="508" t="str">
        <f>IF(AND('Mapa de Riesgos'!$H$42="Baja",'Mapa de Riesgos'!$L$42="Catastrófico"),CONCATENATE("R",'Mapa de Riesgos'!$A$42),"")</f>
        <v/>
      </c>
      <c r="AM32" s="509"/>
      <c r="AN32" s="83"/>
      <c r="AO32" s="481"/>
      <c r="AP32" s="482"/>
      <c r="AQ32" s="482"/>
      <c r="AR32" s="482"/>
      <c r="AS32" s="482"/>
      <c r="AT32" s="4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c r="A33" s="83"/>
      <c r="B33" s="449"/>
      <c r="C33" s="449"/>
      <c r="D33" s="450"/>
      <c r="E33" s="490"/>
      <c r="F33" s="491"/>
      <c r="G33" s="491"/>
      <c r="H33" s="491"/>
      <c r="I33" s="491"/>
      <c r="J33" s="527"/>
      <c r="K33" s="525"/>
      <c r="L33" s="525"/>
      <c r="M33" s="525"/>
      <c r="N33" s="525"/>
      <c r="O33" s="526"/>
      <c r="P33" s="517"/>
      <c r="Q33" s="517"/>
      <c r="R33" s="517"/>
      <c r="S33" s="517"/>
      <c r="T33" s="517"/>
      <c r="U33" s="518"/>
      <c r="V33" s="516"/>
      <c r="W33" s="517"/>
      <c r="X33" s="517"/>
      <c r="Y33" s="517"/>
      <c r="Z33" s="517"/>
      <c r="AA33" s="518"/>
      <c r="AB33" s="500"/>
      <c r="AC33" s="496"/>
      <c r="AD33" s="496"/>
      <c r="AE33" s="496"/>
      <c r="AF33" s="496"/>
      <c r="AG33" s="497"/>
      <c r="AH33" s="507"/>
      <c r="AI33" s="508"/>
      <c r="AJ33" s="508"/>
      <c r="AK33" s="508"/>
      <c r="AL33" s="508"/>
      <c r="AM33" s="509"/>
      <c r="AN33" s="83"/>
      <c r="AO33" s="481"/>
      <c r="AP33" s="482"/>
      <c r="AQ33" s="482"/>
      <c r="AR33" s="482"/>
      <c r="AS33" s="482"/>
      <c r="AT33" s="4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c r="A34" s="83"/>
      <c r="B34" s="449"/>
      <c r="C34" s="449"/>
      <c r="D34" s="450"/>
      <c r="E34" s="490"/>
      <c r="F34" s="491"/>
      <c r="G34" s="491"/>
      <c r="H34" s="491"/>
      <c r="I34" s="491"/>
      <c r="J34" s="527" t="str">
        <f>IF(AND('Mapa de Riesgos'!$H$48="Baja",'Mapa de Riesgos'!$L$48="Leve"),CONCATENATE("R",'Mapa de Riesgos'!$A$48),"")</f>
        <v/>
      </c>
      <c r="K34" s="525"/>
      <c r="L34" s="525" t="str">
        <f>IF(AND('Mapa de Riesgos'!$H$54="Baja",'Mapa de Riesgos'!$L$54="Leve"),CONCATENATE("R",'Mapa de Riesgos'!$A$54),"")</f>
        <v/>
      </c>
      <c r="M34" s="525"/>
      <c r="N34" s="525" t="str">
        <f>IF(AND('Mapa de Riesgos'!$H$60="Baja",'Mapa de Riesgos'!$L$60="Leve"),CONCATENATE("R",'Mapa de Riesgos'!$A$60),"")</f>
        <v/>
      </c>
      <c r="O34" s="526"/>
      <c r="P34" s="517" t="str">
        <f>IF(AND('Mapa de Riesgos'!$H$48="Baja",'Mapa de Riesgos'!$L$48="Menor"),CONCATENATE("R",'Mapa de Riesgos'!$A$48),"")</f>
        <v/>
      </c>
      <c r="Q34" s="517"/>
      <c r="R34" s="517" t="str">
        <f>IF(AND('Mapa de Riesgos'!$H$54="Baja",'Mapa de Riesgos'!$L$54="Menor"),CONCATENATE("R",'Mapa de Riesgos'!$A$54),"")</f>
        <v/>
      </c>
      <c r="S34" s="517"/>
      <c r="T34" s="517" t="str">
        <f>IF(AND('Mapa de Riesgos'!$H$60="Baja",'Mapa de Riesgos'!$L$60="Menor"),CONCATENATE("R",'Mapa de Riesgos'!$A$60),"")</f>
        <v/>
      </c>
      <c r="U34" s="518"/>
      <c r="V34" s="516" t="str">
        <f>IF(AND('Mapa de Riesgos'!$H$48="Baja",'Mapa de Riesgos'!$L$48="Moderado"),CONCATENATE("R",'Mapa de Riesgos'!$A$48),"")</f>
        <v/>
      </c>
      <c r="W34" s="517"/>
      <c r="X34" s="517" t="str">
        <f>IF(AND('Mapa de Riesgos'!$H$54="Baja",'Mapa de Riesgos'!$L$54="Moderado"),CONCATENATE("R",'Mapa de Riesgos'!$A$54),"")</f>
        <v/>
      </c>
      <c r="Y34" s="517"/>
      <c r="Z34" s="517" t="str">
        <f>IF(AND('Mapa de Riesgos'!$H$60="Baja",'Mapa de Riesgos'!$L$60="Moderado"),CONCATENATE("R",'Mapa de Riesgos'!$A$60),"")</f>
        <v/>
      </c>
      <c r="AA34" s="518"/>
      <c r="AB34" s="500" t="str">
        <f>IF(AND('Mapa de Riesgos'!$H$48="Baja",'Mapa de Riesgos'!$L$48="Mayor"),CONCATENATE("R",'Mapa de Riesgos'!$A$48),"")</f>
        <v/>
      </c>
      <c r="AC34" s="496"/>
      <c r="AD34" s="496" t="str">
        <f>IF(AND('Mapa de Riesgos'!$H$54="Baja",'Mapa de Riesgos'!$L$54="Mayor"),CONCATENATE("R",'Mapa de Riesgos'!$A$54),"")</f>
        <v/>
      </c>
      <c r="AE34" s="496"/>
      <c r="AF34" s="496" t="str">
        <f>IF(AND('Mapa de Riesgos'!$H$60="Baja",'Mapa de Riesgos'!$L$60="Mayor"),CONCATENATE("R",'Mapa de Riesgos'!$A$60),"")</f>
        <v/>
      </c>
      <c r="AG34" s="497"/>
      <c r="AH34" s="507" t="str">
        <f>IF(AND('Mapa de Riesgos'!$H$48="Baja",'Mapa de Riesgos'!$L$48="Catastrófico"),CONCATENATE("R",'Mapa de Riesgos'!$A$48),"")</f>
        <v/>
      </c>
      <c r="AI34" s="508"/>
      <c r="AJ34" s="508" t="str">
        <f>IF(AND('Mapa de Riesgos'!$H$54="Baja",'Mapa de Riesgos'!$L$54="Catastrófico"),CONCATENATE("R",'Mapa de Riesgos'!$A$54),"")</f>
        <v/>
      </c>
      <c r="AK34" s="508"/>
      <c r="AL34" s="508" t="str">
        <f>IF(AND('Mapa de Riesgos'!$H$60="Baja",'Mapa de Riesgos'!$L$60="Catastrófico"),CONCATENATE("R",'Mapa de Riesgos'!$A$60),"")</f>
        <v/>
      </c>
      <c r="AM34" s="509"/>
      <c r="AN34" s="83"/>
      <c r="AO34" s="481"/>
      <c r="AP34" s="482"/>
      <c r="AQ34" s="482"/>
      <c r="AR34" s="482"/>
      <c r="AS34" s="482"/>
      <c r="AT34" s="4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c r="A35" s="83"/>
      <c r="B35" s="449"/>
      <c r="C35" s="449"/>
      <c r="D35" s="450"/>
      <c r="E35" s="490"/>
      <c r="F35" s="491"/>
      <c r="G35" s="491"/>
      <c r="H35" s="491"/>
      <c r="I35" s="491"/>
      <c r="J35" s="527"/>
      <c r="K35" s="525"/>
      <c r="L35" s="525"/>
      <c r="M35" s="525"/>
      <c r="N35" s="525"/>
      <c r="O35" s="526"/>
      <c r="P35" s="517"/>
      <c r="Q35" s="517"/>
      <c r="R35" s="517"/>
      <c r="S35" s="517"/>
      <c r="T35" s="517"/>
      <c r="U35" s="518"/>
      <c r="V35" s="516"/>
      <c r="W35" s="517"/>
      <c r="X35" s="517"/>
      <c r="Y35" s="517"/>
      <c r="Z35" s="517"/>
      <c r="AA35" s="518"/>
      <c r="AB35" s="500"/>
      <c r="AC35" s="496"/>
      <c r="AD35" s="496"/>
      <c r="AE35" s="496"/>
      <c r="AF35" s="496"/>
      <c r="AG35" s="497"/>
      <c r="AH35" s="507"/>
      <c r="AI35" s="508"/>
      <c r="AJ35" s="508"/>
      <c r="AK35" s="508"/>
      <c r="AL35" s="508"/>
      <c r="AM35" s="509"/>
      <c r="AN35" s="83"/>
      <c r="AO35" s="481"/>
      <c r="AP35" s="482"/>
      <c r="AQ35" s="482"/>
      <c r="AR35" s="482"/>
      <c r="AS35" s="482"/>
      <c r="AT35" s="4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c r="A36" s="83"/>
      <c r="B36" s="449"/>
      <c r="C36" s="449"/>
      <c r="D36" s="450"/>
      <c r="E36" s="490"/>
      <c r="F36" s="491"/>
      <c r="G36" s="491"/>
      <c r="H36" s="491"/>
      <c r="I36" s="491"/>
      <c r="J36" s="527" t="str">
        <f>IF(AND('Mapa de Riesgos'!$H$66="Baja",'Mapa de Riesgos'!$L$66="Leve"),CONCATENATE("R",'Mapa de Riesgos'!$A$66),"")</f>
        <v/>
      </c>
      <c r="K36" s="525"/>
      <c r="L36" s="525" t="str">
        <f>IF(AND('Mapa de Riesgos'!$H$72="Baja",'Mapa de Riesgos'!$L$72="Leve"),CONCATENATE("R",'Mapa de Riesgos'!$A$72),"")</f>
        <v/>
      </c>
      <c r="M36" s="525"/>
      <c r="N36" s="525" t="str">
        <f>IF(AND('Mapa de Riesgos'!$H$78="Baja",'Mapa de Riesgos'!$L$78="Leve"),CONCATENATE("R",'Mapa de Riesgos'!$A$78),"")</f>
        <v/>
      </c>
      <c r="O36" s="526"/>
      <c r="P36" s="517" t="str">
        <f>IF(AND('Mapa de Riesgos'!$H$66="Baja",'Mapa de Riesgos'!$L$66="Menor"),CONCATENATE("R",'Mapa de Riesgos'!$A$66),"")</f>
        <v/>
      </c>
      <c r="Q36" s="517"/>
      <c r="R36" s="517" t="str">
        <f>IF(AND('Mapa de Riesgos'!$H$72="Baja",'Mapa de Riesgos'!$L$72="Menor"),CONCATENATE("R",'Mapa de Riesgos'!$A$72),"")</f>
        <v/>
      </c>
      <c r="S36" s="517"/>
      <c r="T36" s="517" t="str">
        <f>IF(AND('Mapa de Riesgos'!$H$78="Baja",'Mapa de Riesgos'!$L$78="Menor"),CONCATENATE("R",'Mapa de Riesgos'!$A$78),"")</f>
        <v/>
      </c>
      <c r="U36" s="518"/>
      <c r="V36" s="516" t="str">
        <f>IF(AND('Mapa de Riesgos'!$H$66="Baja",'Mapa de Riesgos'!$L$66="Moderado"),CONCATENATE("R",'Mapa de Riesgos'!$A$66),"")</f>
        <v/>
      </c>
      <c r="W36" s="517"/>
      <c r="X36" s="517" t="str">
        <f>IF(AND('Mapa de Riesgos'!$H$72="Baja",'Mapa de Riesgos'!$L$72="Moderado"),CONCATENATE("R",'Mapa de Riesgos'!$A$72),"")</f>
        <v/>
      </c>
      <c r="Y36" s="517"/>
      <c r="Z36" s="517" t="str">
        <f>IF(AND('Mapa de Riesgos'!$H$78="Baja",'Mapa de Riesgos'!$L$78="Moderado"),CONCATENATE("R",'Mapa de Riesgos'!$A$78),"")</f>
        <v/>
      </c>
      <c r="AA36" s="518"/>
      <c r="AB36" s="500" t="str">
        <f>IF(AND('Mapa de Riesgos'!$H$66="Baja",'Mapa de Riesgos'!$L$66="Mayor"),CONCATENATE("R",'Mapa de Riesgos'!$A$66),"")</f>
        <v/>
      </c>
      <c r="AC36" s="496"/>
      <c r="AD36" s="496" t="str">
        <f>IF(AND('Mapa de Riesgos'!$H$72="Baja",'Mapa de Riesgos'!$L$72="Mayor"),CONCATENATE("R",'Mapa de Riesgos'!$A$72),"")</f>
        <v/>
      </c>
      <c r="AE36" s="496"/>
      <c r="AF36" s="496" t="str">
        <f>IF(AND('Mapa de Riesgos'!$H$78="Baja",'Mapa de Riesgos'!$L$78="Mayor"),CONCATENATE("R",'Mapa de Riesgos'!$A$78),"")</f>
        <v/>
      </c>
      <c r="AG36" s="497"/>
      <c r="AH36" s="507" t="str">
        <f>IF(AND('Mapa de Riesgos'!$H$66="Baja",'Mapa de Riesgos'!$L$66="Catastrófico"),CONCATENATE("R",'Mapa de Riesgos'!$A$66),"")</f>
        <v/>
      </c>
      <c r="AI36" s="508"/>
      <c r="AJ36" s="508" t="str">
        <f>IF(AND('Mapa de Riesgos'!$H$72="Baja",'Mapa de Riesgos'!$L$72="Catastrófico"),CONCATENATE("R",'Mapa de Riesgos'!$A$72),"")</f>
        <v/>
      </c>
      <c r="AK36" s="508"/>
      <c r="AL36" s="508" t="str">
        <f>IF(AND('Mapa de Riesgos'!$H$78="Baja",'Mapa de Riesgos'!$L$78="Catastrófico"),CONCATENATE("R",'Mapa de Riesgos'!$A$78),"")</f>
        <v/>
      </c>
      <c r="AM36" s="509"/>
      <c r="AN36" s="83"/>
      <c r="AO36" s="481"/>
      <c r="AP36" s="482"/>
      <c r="AQ36" s="482"/>
      <c r="AR36" s="482"/>
      <c r="AS36" s="482"/>
      <c r="AT36" s="4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c r="A37" s="83"/>
      <c r="B37" s="449"/>
      <c r="C37" s="449"/>
      <c r="D37" s="450"/>
      <c r="E37" s="493"/>
      <c r="F37" s="494"/>
      <c r="G37" s="494"/>
      <c r="H37" s="494"/>
      <c r="I37" s="494"/>
      <c r="J37" s="528"/>
      <c r="K37" s="529"/>
      <c r="L37" s="529"/>
      <c r="M37" s="529"/>
      <c r="N37" s="529"/>
      <c r="O37" s="530"/>
      <c r="P37" s="520"/>
      <c r="Q37" s="520"/>
      <c r="R37" s="520"/>
      <c r="S37" s="520"/>
      <c r="T37" s="520"/>
      <c r="U37" s="521"/>
      <c r="V37" s="519"/>
      <c r="W37" s="520"/>
      <c r="X37" s="520"/>
      <c r="Y37" s="520"/>
      <c r="Z37" s="520"/>
      <c r="AA37" s="521"/>
      <c r="AB37" s="504"/>
      <c r="AC37" s="505"/>
      <c r="AD37" s="505"/>
      <c r="AE37" s="505"/>
      <c r="AF37" s="505"/>
      <c r="AG37" s="506"/>
      <c r="AH37" s="510"/>
      <c r="AI37" s="511"/>
      <c r="AJ37" s="511"/>
      <c r="AK37" s="511"/>
      <c r="AL37" s="511"/>
      <c r="AM37" s="512"/>
      <c r="AN37" s="83"/>
      <c r="AO37" s="484"/>
      <c r="AP37" s="485"/>
      <c r="AQ37" s="485"/>
      <c r="AR37" s="485"/>
      <c r="AS37" s="485"/>
      <c r="AT37" s="486"/>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c r="A38" s="83"/>
      <c r="B38" s="449"/>
      <c r="C38" s="449"/>
      <c r="D38" s="450"/>
      <c r="E38" s="487" t="s">
        <v>203</v>
      </c>
      <c r="F38" s="488"/>
      <c r="G38" s="488"/>
      <c r="H38" s="488"/>
      <c r="I38" s="489"/>
      <c r="J38" s="531" t="str">
        <f>IF(AND('Mapa de Riesgos'!$H$12="Muy Baja",'Mapa de Riesgos'!$L$12="Leve"),CONCATENATE("R",'Mapa de Riesgos'!$A$12),"")</f>
        <v/>
      </c>
      <c r="K38" s="532"/>
      <c r="L38" s="532" t="str">
        <f>IF(AND('Mapa de Riesgos'!$H$18="Muy Baja",'Mapa de Riesgos'!$L$18="Leve"),CONCATENATE("R",'Mapa de Riesgos'!$A$18),"")</f>
        <v/>
      </c>
      <c r="M38" s="532"/>
      <c r="N38" s="532" t="str">
        <f>IF(AND('Mapa de Riesgos'!$H$24="Muy Baja",'Mapa de Riesgos'!$L$24="Leve"),CONCATENATE("R",'Mapa de Riesgos'!$A$24),"")</f>
        <v/>
      </c>
      <c r="O38" s="533"/>
      <c r="P38" s="531" t="str">
        <f>IF(AND('Mapa de Riesgos'!$H$12="Muy Baja",'Mapa de Riesgos'!$L$12="Menor"),CONCATENATE("R",'Mapa de Riesgos'!$A$12),"")</f>
        <v/>
      </c>
      <c r="Q38" s="532"/>
      <c r="R38" s="532" t="str">
        <f>IF(AND('Mapa de Riesgos'!$H$18="Muy Baja",'Mapa de Riesgos'!$L$18="Menor"),CONCATENATE("R",'Mapa de Riesgos'!$A$18),"")</f>
        <v/>
      </c>
      <c r="S38" s="532"/>
      <c r="T38" s="532" t="str">
        <f>IF(AND('Mapa de Riesgos'!$H$24="Muy Baja",'Mapa de Riesgos'!$L$24="Menor"),CONCATENATE("R",'Mapa de Riesgos'!$A$24),"")</f>
        <v/>
      </c>
      <c r="U38" s="533"/>
      <c r="V38" s="522" t="str">
        <f>IF(AND('Mapa de Riesgos'!$H$12="Muy Baja",'Mapa de Riesgos'!$L$12="Moderado"),CONCATENATE("R",'Mapa de Riesgos'!$A$12),"")</f>
        <v/>
      </c>
      <c r="W38" s="523"/>
      <c r="X38" s="523" t="str">
        <f>IF(AND('Mapa de Riesgos'!$H$18="Muy Baja",'Mapa de Riesgos'!$L$18="Moderado"),CONCATENATE("R",'Mapa de Riesgos'!$A$18),"")</f>
        <v/>
      </c>
      <c r="Y38" s="523"/>
      <c r="Z38" s="523" t="str">
        <f>IF(AND('Mapa de Riesgos'!$H$24="Muy Baja",'Mapa de Riesgos'!$L$24="Moderado"),CONCATENATE("R",'Mapa de Riesgos'!$A$24),"")</f>
        <v/>
      </c>
      <c r="AA38" s="524"/>
      <c r="AB38" s="498" t="str">
        <f>IF(AND('Mapa de Riesgos'!$H$12="Muy Baja",'Mapa de Riesgos'!$L$12="Mayor"),CONCATENATE("R",'Mapa de Riesgos'!$A$12),"")</f>
        <v/>
      </c>
      <c r="AC38" s="499"/>
      <c r="AD38" s="499" t="str">
        <f>IF(AND('Mapa de Riesgos'!$H$18="Muy Baja",'Mapa de Riesgos'!$L$18="Mayor"),CONCATENATE("R",'Mapa de Riesgos'!$A$18),"")</f>
        <v/>
      </c>
      <c r="AE38" s="499"/>
      <c r="AF38" s="499" t="str">
        <f>IF(AND('Mapa de Riesgos'!$H$24="Muy Baja",'Mapa de Riesgos'!$L$24="Mayor"),CONCATENATE("R",'Mapa de Riesgos'!$A$24),"")</f>
        <v/>
      </c>
      <c r="AG38" s="501"/>
      <c r="AH38" s="513" t="str">
        <f>IF(AND('Mapa de Riesgos'!$H$12="Muy Baja",'Mapa de Riesgos'!$L$12="Catastrófico"),CONCATENATE("R",'Mapa de Riesgos'!$A$12),"")</f>
        <v/>
      </c>
      <c r="AI38" s="514"/>
      <c r="AJ38" s="514" t="str">
        <f>IF(AND('Mapa de Riesgos'!$H$18="Muy Baja",'Mapa de Riesgos'!$L$18="Catastrófico"),CONCATENATE("R",'Mapa de Riesgos'!$A$18),"")</f>
        <v/>
      </c>
      <c r="AK38" s="514"/>
      <c r="AL38" s="514" t="str">
        <f>IF(AND('Mapa de Riesgos'!$H$24="Muy Baja",'Mapa de Riesgos'!$L$24="Catastrófico"),CONCATENATE("R",'Mapa de Riesgos'!$A$24),"")</f>
        <v/>
      </c>
      <c r="AM38" s="515"/>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c r="A39" s="83"/>
      <c r="B39" s="449"/>
      <c r="C39" s="449"/>
      <c r="D39" s="450"/>
      <c r="E39" s="490"/>
      <c r="F39" s="491"/>
      <c r="G39" s="491"/>
      <c r="H39" s="491"/>
      <c r="I39" s="492"/>
      <c r="J39" s="527"/>
      <c r="K39" s="525"/>
      <c r="L39" s="525"/>
      <c r="M39" s="525"/>
      <c r="N39" s="525"/>
      <c r="O39" s="526"/>
      <c r="P39" s="527"/>
      <c r="Q39" s="525"/>
      <c r="R39" s="525"/>
      <c r="S39" s="525"/>
      <c r="T39" s="525"/>
      <c r="U39" s="526"/>
      <c r="V39" s="516"/>
      <c r="W39" s="517"/>
      <c r="X39" s="517"/>
      <c r="Y39" s="517"/>
      <c r="Z39" s="517"/>
      <c r="AA39" s="518"/>
      <c r="AB39" s="500"/>
      <c r="AC39" s="496"/>
      <c r="AD39" s="496"/>
      <c r="AE39" s="496"/>
      <c r="AF39" s="496"/>
      <c r="AG39" s="497"/>
      <c r="AH39" s="507"/>
      <c r="AI39" s="508"/>
      <c r="AJ39" s="508"/>
      <c r="AK39" s="508"/>
      <c r="AL39" s="508"/>
      <c r="AM39" s="509"/>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c r="A40" s="83"/>
      <c r="B40" s="449"/>
      <c r="C40" s="449"/>
      <c r="D40" s="450"/>
      <c r="E40" s="490"/>
      <c r="F40" s="491"/>
      <c r="G40" s="491"/>
      <c r="H40" s="491"/>
      <c r="I40" s="492"/>
      <c r="J40" s="527" t="str">
        <f>IF(AND('Mapa de Riesgos'!$H$30="Muy Baja",'Mapa de Riesgos'!$L$30="Leve"),CONCATENATE("R",'Mapa de Riesgos'!$A$30),"")</f>
        <v/>
      </c>
      <c r="K40" s="525"/>
      <c r="L40" s="525" t="str">
        <f>IF(AND('Mapa de Riesgos'!$H$36="Muy Baja",'Mapa de Riesgos'!$L$36="Leve"),CONCATENATE("R",'Mapa de Riesgos'!$A$36),"")</f>
        <v/>
      </c>
      <c r="M40" s="525"/>
      <c r="N40" s="525" t="str">
        <f>IF(AND('Mapa de Riesgos'!$H$42="Muy Baja",'Mapa de Riesgos'!$L$42="Leve"),CONCATENATE("R",'Mapa de Riesgos'!$A$42),"")</f>
        <v/>
      </c>
      <c r="O40" s="526"/>
      <c r="P40" s="527" t="str">
        <f>IF(AND('Mapa de Riesgos'!$H$30="Muy Baja",'Mapa de Riesgos'!$L$30="Menor"),CONCATENATE("R",'Mapa de Riesgos'!$A$30),"")</f>
        <v/>
      </c>
      <c r="Q40" s="525"/>
      <c r="R40" s="525" t="str">
        <f>IF(AND('Mapa de Riesgos'!$H$36="Muy Baja",'Mapa de Riesgos'!$L$36="Menor"),CONCATENATE("R",'Mapa de Riesgos'!$A$36),"")</f>
        <v/>
      </c>
      <c r="S40" s="525"/>
      <c r="T40" s="525" t="str">
        <f>IF(AND('Mapa de Riesgos'!$H$42="Muy Baja",'Mapa de Riesgos'!$L$42="Menor"),CONCATENATE("R",'Mapa de Riesgos'!$A$42),"")</f>
        <v/>
      </c>
      <c r="U40" s="526"/>
      <c r="V40" s="516" t="str">
        <f>IF(AND('Mapa de Riesgos'!$H$30="Muy Baja",'Mapa de Riesgos'!$L$30="Moderado"),CONCATENATE("R",'Mapa de Riesgos'!$A$30),"")</f>
        <v/>
      </c>
      <c r="W40" s="517"/>
      <c r="X40" s="517" t="str">
        <f>IF(AND('Mapa de Riesgos'!$H$36="Muy Baja",'Mapa de Riesgos'!$L$36="Moderado"),CONCATENATE("R",'Mapa de Riesgos'!$A$36),"")</f>
        <v/>
      </c>
      <c r="Y40" s="517"/>
      <c r="Z40" s="517" t="str">
        <f>IF(AND('Mapa de Riesgos'!$H$42="Muy Baja",'Mapa de Riesgos'!$L$42="Moderado"),CONCATENATE("R",'Mapa de Riesgos'!$A$42),"")</f>
        <v/>
      </c>
      <c r="AA40" s="518"/>
      <c r="AB40" s="500" t="str">
        <f>IF(AND('Mapa de Riesgos'!$H$30="Muy Baja",'Mapa de Riesgos'!$L$30="Mayor"),CONCATENATE("R",'Mapa de Riesgos'!$A$30),"")</f>
        <v/>
      </c>
      <c r="AC40" s="496"/>
      <c r="AD40" s="496" t="str">
        <f>IF(AND('Mapa de Riesgos'!$H$36="Muy Baja",'Mapa de Riesgos'!$L$36="Mayor"),CONCATENATE("R",'Mapa de Riesgos'!$A$36),"")</f>
        <v/>
      </c>
      <c r="AE40" s="496"/>
      <c r="AF40" s="496" t="str">
        <f>IF(AND('Mapa de Riesgos'!$H$42="Muy Baja",'Mapa de Riesgos'!$L$42="Mayor"),CONCATENATE("R",'Mapa de Riesgos'!$A$42),"")</f>
        <v/>
      </c>
      <c r="AG40" s="497"/>
      <c r="AH40" s="507" t="str">
        <f>IF(AND('Mapa de Riesgos'!$H$30="Muy Baja",'Mapa de Riesgos'!$L$30="Catastrófico"),CONCATENATE("R",'Mapa de Riesgos'!$A$30),"")</f>
        <v/>
      </c>
      <c r="AI40" s="508"/>
      <c r="AJ40" s="508" t="str">
        <f>IF(AND('Mapa de Riesgos'!$H$36="Muy Baja",'Mapa de Riesgos'!$L$36="Catastrófico"),CONCATENATE("R",'Mapa de Riesgos'!$A$36),"")</f>
        <v/>
      </c>
      <c r="AK40" s="508"/>
      <c r="AL40" s="508" t="str">
        <f>IF(AND('Mapa de Riesgos'!$H$42="Muy Baja",'Mapa de Riesgos'!$L$42="Catastrófico"),CONCATENATE("R",'Mapa de Riesgos'!$A$42),"")</f>
        <v/>
      </c>
      <c r="AM40" s="509"/>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c r="A41" s="83"/>
      <c r="B41" s="449"/>
      <c r="C41" s="449"/>
      <c r="D41" s="450"/>
      <c r="E41" s="490"/>
      <c r="F41" s="491"/>
      <c r="G41" s="491"/>
      <c r="H41" s="491"/>
      <c r="I41" s="492"/>
      <c r="J41" s="527"/>
      <c r="K41" s="525"/>
      <c r="L41" s="525"/>
      <c r="M41" s="525"/>
      <c r="N41" s="525"/>
      <c r="O41" s="526"/>
      <c r="P41" s="527"/>
      <c r="Q41" s="525"/>
      <c r="R41" s="525"/>
      <c r="S41" s="525"/>
      <c r="T41" s="525"/>
      <c r="U41" s="526"/>
      <c r="V41" s="516"/>
      <c r="W41" s="517"/>
      <c r="X41" s="517"/>
      <c r="Y41" s="517"/>
      <c r="Z41" s="517"/>
      <c r="AA41" s="518"/>
      <c r="AB41" s="500"/>
      <c r="AC41" s="496"/>
      <c r="AD41" s="496"/>
      <c r="AE41" s="496"/>
      <c r="AF41" s="496"/>
      <c r="AG41" s="497"/>
      <c r="AH41" s="507"/>
      <c r="AI41" s="508"/>
      <c r="AJ41" s="508"/>
      <c r="AK41" s="508"/>
      <c r="AL41" s="508"/>
      <c r="AM41" s="509"/>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c r="A42" s="83"/>
      <c r="B42" s="449"/>
      <c r="C42" s="449"/>
      <c r="D42" s="450"/>
      <c r="E42" s="490"/>
      <c r="F42" s="491"/>
      <c r="G42" s="491"/>
      <c r="H42" s="491"/>
      <c r="I42" s="492"/>
      <c r="J42" s="527" t="str">
        <f>IF(AND('Mapa de Riesgos'!$H$48="Muy Baja",'Mapa de Riesgos'!$L$48="Leve"),CONCATENATE("R",'Mapa de Riesgos'!$A$48),"")</f>
        <v/>
      </c>
      <c r="K42" s="525"/>
      <c r="L42" s="525" t="str">
        <f>IF(AND('Mapa de Riesgos'!$H$54="Muy Baja",'Mapa de Riesgos'!$L$54="Leve"),CONCATENATE("R",'Mapa de Riesgos'!$A$54),"")</f>
        <v/>
      </c>
      <c r="M42" s="525"/>
      <c r="N42" s="525" t="str">
        <f>IF(AND('Mapa de Riesgos'!$H$60="Muy Baja",'Mapa de Riesgos'!$L$60="Leve"),CONCATENATE("R",'Mapa de Riesgos'!$A$60),"")</f>
        <v/>
      </c>
      <c r="O42" s="526"/>
      <c r="P42" s="527" t="str">
        <f>IF(AND('Mapa de Riesgos'!$H$48="Muy Baja",'Mapa de Riesgos'!$L$48="Menor"),CONCATENATE("R",'Mapa de Riesgos'!$A$48),"")</f>
        <v/>
      </c>
      <c r="Q42" s="525"/>
      <c r="R42" s="525" t="str">
        <f>IF(AND('Mapa de Riesgos'!$H$54="Muy Baja",'Mapa de Riesgos'!$L$54="Menor"),CONCATENATE("R",'Mapa de Riesgos'!$A$54),"")</f>
        <v/>
      </c>
      <c r="S42" s="525"/>
      <c r="T42" s="525" t="str">
        <f>IF(AND('Mapa de Riesgos'!$H$60="Muy Baja",'Mapa de Riesgos'!$L$60="Menor"),CONCATENATE("R",'Mapa de Riesgos'!$A$60),"")</f>
        <v/>
      </c>
      <c r="U42" s="526"/>
      <c r="V42" s="516" t="str">
        <f>IF(AND('Mapa de Riesgos'!$H$48="Muy Baja",'Mapa de Riesgos'!$L$48="Moderado"),CONCATENATE("R",'Mapa de Riesgos'!$A$48),"")</f>
        <v/>
      </c>
      <c r="W42" s="517"/>
      <c r="X42" s="517" t="str">
        <f>IF(AND('Mapa de Riesgos'!$H$54="Muy Baja",'Mapa de Riesgos'!$L$54="Moderado"),CONCATENATE("R",'Mapa de Riesgos'!$A$54),"")</f>
        <v/>
      </c>
      <c r="Y42" s="517"/>
      <c r="Z42" s="517" t="str">
        <f>IF(AND('Mapa de Riesgos'!$H$60="Muy Baja",'Mapa de Riesgos'!$L$60="Moderado"),CONCATENATE("R",'Mapa de Riesgos'!$A$60),"")</f>
        <v/>
      </c>
      <c r="AA42" s="518"/>
      <c r="AB42" s="500" t="str">
        <f>IF(AND('Mapa de Riesgos'!$H$48="Muy Baja",'Mapa de Riesgos'!$L$48="Mayor"),CONCATENATE("R",'Mapa de Riesgos'!$A$48),"")</f>
        <v/>
      </c>
      <c r="AC42" s="496"/>
      <c r="AD42" s="496" t="str">
        <f>IF(AND('Mapa de Riesgos'!$H$54="Muy Baja",'Mapa de Riesgos'!$L$54="Mayor"),CONCATENATE("R",'Mapa de Riesgos'!$A$54),"")</f>
        <v/>
      </c>
      <c r="AE42" s="496"/>
      <c r="AF42" s="496" t="str">
        <f>IF(AND('Mapa de Riesgos'!$H$60="Muy Baja",'Mapa de Riesgos'!$L$60="Mayor"),CONCATENATE("R",'Mapa de Riesgos'!$A$60),"")</f>
        <v/>
      </c>
      <c r="AG42" s="497"/>
      <c r="AH42" s="507" t="str">
        <f>IF(AND('Mapa de Riesgos'!$H$48="Muy Baja",'Mapa de Riesgos'!$L$48="Catastrófico"),CONCATENATE("R",'Mapa de Riesgos'!$A$48),"")</f>
        <v/>
      </c>
      <c r="AI42" s="508"/>
      <c r="AJ42" s="508" t="str">
        <f>IF(AND('Mapa de Riesgos'!$H$54="Muy Baja",'Mapa de Riesgos'!$L$54="Catastrófico"),CONCATENATE("R",'Mapa de Riesgos'!$A$54),"")</f>
        <v/>
      </c>
      <c r="AK42" s="508"/>
      <c r="AL42" s="508" t="str">
        <f>IF(AND('Mapa de Riesgos'!$H$60="Muy Baja",'Mapa de Riesgos'!$L$60="Catastrófico"),CONCATENATE("R",'Mapa de Riesgos'!$A$60),"")</f>
        <v/>
      </c>
      <c r="AM42" s="509"/>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c r="A43" s="83"/>
      <c r="B43" s="449"/>
      <c r="C43" s="449"/>
      <c r="D43" s="450"/>
      <c r="E43" s="490"/>
      <c r="F43" s="491"/>
      <c r="G43" s="491"/>
      <c r="H43" s="491"/>
      <c r="I43" s="492"/>
      <c r="J43" s="527"/>
      <c r="K43" s="525"/>
      <c r="L43" s="525"/>
      <c r="M43" s="525"/>
      <c r="N43" s="525"/>
      <c r="O43" s="526"/>
      <c r="P43" s="527"/>
      <c r="Q43" s="525"/>
      <c r="R43" s="525"/>
      <c r="S43" s="525"/>
      <c r="T43" s="525"/>
      <c r="U43" s="526"/>
      <c r="V43" s="516"/>
      <c r="W43" s="517"/>
      <c r="X43" s="517"/>
      <c r="Y43" s="517"/>
      <c r="Z43" s="517"/>
      <c r="AA43" s="518"/>
      <c r="AB43" s="500"/>
      <c r="AC43" s="496"/>
      <c r="AD43" s="496"/>
      <c r="AE43" s="496"/>
      <c r="AF43" s="496"/>
      <c r="AG43" s="497"/>
      <c r="AH43" s="507"/>
      <c r="AI43" s="508"/>
      <c r="AJ43" s="508"/>
      <c r="AK43" s="508"/>
      <c r="AL43" s="508"/>
      <c r="AM43" s="509"/>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c r="A44" s="83"/>
      <c r="B44" s="449"/>
      <c r="C44" s="449"/>
      <c r="D44" s="450"/>
      <c r="E44" s="490"/>
      <c r="F44" s="491"/>
      <c r="G44" s="491"/>
      <c r="H44" s="491"/>
      <c r="I44" s="492"/>
      <c r="J44" s="527" t="str">
        <f>IF(AND('Mapa de Riesgos'!$H$66="Muy Baja",'Mapa de Riesgos'!$L$66="Leve"),CONCATENATE("R",'Mapa de Riesgos'!$A$66),"")</f>
        <v/>
      </c>
      <c r="K44" s="525"/>
      <c r="L44" s="525" t="str">
        <f>IF(AND('Mapa de Riesgos'!$H$72="Muy Baja",'Mapa de Riesgos'!$L$72="Leve"),CONCATENATE("R",'Mapa de Riesgos'!$A$72),"")</f>
        <v/>
      </c>
      <c r="M44" s="525"/>
      <c r="N44" s="525" t="str">
        <f>IF(AND('Mapa de Riesgos'!$H$78="Muy Baja",'Mapa de Riesgos'!$L$78="Leve"),CONCATENATE("R",'Mapa de Riesgos'!$A$78),"")</f>
        <v/>
      </c>
      <c r="O44" s="526"/>
      <c r="P44" s="527" t="str">
        <f>IF(AND('Mapa de Riesgos'!$H$66="Muy Baja",'Mapa de Riesgos'!$L$66="Menor"),CONCATENATE("R",'Mapa de Riesgos'!$A$66),"")</f>
        <v/>
      </c>
      <c r="Q44" s="525"/>
      <c r="R44" s="525" t="str">
        <f>IF(AND('Mapa de Riesgos'!$H$72="Muy Baja",'Mapa de Riesgos'!$L$72="Menor"),CONCATENATE("R",'Mapa de Riesgos'!$A$72),"")</f>
        <v/>
      </c>
      <c r="S44" s="525"/>
      <c r="T44" s="525" t="str">
        <f>IF(AND('Mapa de Riesgos'!$H$78="Muy Baja",'Mapa de Riesgos'!$L$78="Menor"),CONCATENATE("R",'Mapa de Riesgos'!$A$78),"")</f>
        <v/>
      </c>
      <c r="U44" s="526"/>
      <c r="V44" s="516" t="str">
        <f>IF(AND('Mapa de Riesgos'!$H$66="Muy Baja",'Mapa de Riesgos'!$L$66="Moderado"),CONCATENATE("R",'Mapa de Riesgos'!$A$66),"")</f>
        <v/>
      </c>
      <c r="W44" s="517"/>
      <c r="X44" s="517" t="str">
        <f>IF(AND('Mapa de Riesgos'!$H$72="Muy Baja",'Mapa de Riesgos'!$L$72="Moderado"),CONCATENATE("R",'Mapa de Riesgos'!$A$72),"")</f>
        <v/>
      </c>
      <c r="Y44" s="517"/>
      <c r="Z44" s="517" t="str">
        <f>IF(AND('Mapa de Riesgos'!$H$78="Muy Baja",'Mapa de Riesgos'!$L$78="Moderado"),CONCATENATE("R",'Mapa de Riesgos'!$A$78),"")</f>
        <v/>
      </c>
      <c r="AA44" s="518"/>
      <c r="AB44" s="500" t="str">
        <f>IF(AND('Mapa de Riesgos'!$H$66="Muy Baja",'Mapa de Riesgos'!$L$66="Mayor"),CONCATENATE("R",'Mapa de Riesgos'!$A$66),"")</f>
        <v/>
      </c>
      <c r="AC44" s="496"/>
      <c r="AD44" s="496" t="str">
        <f>IF(AND('Mapa de Riesgos'!$H$72="Muy Baja",'Mapa de Riesgos'!$L$72="Mayor"),CONCATENATE("R",'Mapa de Riesgos'!$A$72),"")</f>
        <v/>
      </c>
      <c r="AE44" s="496"/>
      <c r="AF44" s="496" t="str">
        <f>IF(AND('Mapa de Riesgos'!$H$78="Muy Baja",'Mapa de Riesgos'!$L$78="Mayor"),CONCATENATE("R",'Mapa de Riesgos'!$A$78),"")</f>
        <v/>
      </c>
      <c r="AG44" s="497"/>
      <c r="AH44" s="507" t="str">
        <f>IF(AND('Mapa de Riesgos'!$H$66="Muy Baja",'Mapa de Riesgos'!$L$66="Catastrófico"),CONCATENATE("R",'Mapa de Riesgos'!$A$66),"")</f>
        <v/>
      </c>
      <c r="AI44" s="508"/>
      <c r="AJ44" s="508" t="str">
        <f>IF(AND('Mapa de Riesgos'!$H$72="Muy Baja",'Mapa de Riesgos'!$L$72="Catastrófico"),CONCATENATE("R",'Mapa de Riesgos'!$A$72),"")</f>
        <v/>
      </c>
      <c r="AK44" s="508"/>
      <c r="AL44" s="508" t="str">
        <f>IF(AND('Mapa de Riesgos'!$H$78="Muy Baja",'Mapa de Riesgos'!$L$78="Catastrófico"),CONCATENATE("R",'Mapa de Riesgos'!$A$78),"")</f>
        <v/>
      </c>
      <c r="AM44" s="509"/>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c r="A45" s="83"/>
      <c r="B45" s="449"/>
      <c r="C45" s="449"/>
      <c r="D45" s="450"/>
      <c r="E45" s="493"/>
      <c r="F45" s="494"/>
      <c r="G45" s="494"/>
      <c r="H45" s="494"/>
      <c r="I45" s="495"/>
      <c r="J45" s="528"/>
      <c r="K45" s="529"/>
      <c r="L45" s="529"/>
      <c r="M45" s="529"/>
      <c r="N45" s="529"/>
      <c r="O45" s="530"/>
      <c r="P45" s="528"/>
      <c r="Q45" s="529"/>
      <c r="R45" s="529"/>
      <c r="S45" s="529"/>
      <c r="T45" s="529"/>
      <c r="U45" s="530"/>
      <c r="V45" s="519"/>
      <c r="W45" s="520"/>
      <c r="X45" s="520"/>
      <c r="Y45" s="520"/>
      <c r="Z45" s="520"/>
      <c r="AA45" s="521"/>
      <c r="AB45" s="504"/>
      <c r="AC45" s="505"/>
      <c r="AD45" s="505"/>
      <c r="AE45" s="505"/>
      <c r="AF45" s="505"/>
      <c r="AG45" s="506"/>
      <c r="AH45" s="510"/>
      <c r="AI45" s="511"/>
      <c r="AJ45" s="511"/>
      <c r="AK45" s="511"/>
      <c r="AL45" s="511"/>
      <c r="AM45" s="512"/>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c r="A46" s="83"/>
      <c r="B46" s="83"/>
      <c r="C46" s="83"/>
      <c r="D46" s="83"/>
      <c r="E46" s="83"/>
      <c r="F46" s="83"/>
      <c r="G46" s="83"/>
      <c r="H46" s="83"/>
      <c r="I46" s="83"/>
      <c r="J46" s="487" t="s">
        <v>204</v>
      </c>
      <c r="K46" s="488"/>
      <c r="L46" s="488"/>
      <c r="M46" s="488"/>
      <c r="N46" s="488"/>
      <c r="O46" s="489"/>
      <c r="P46" s="487" t="s">
        <v>205</v>
      </c>
      <c r="Q46" s="488"/>
      <c r="R46" s="488"/>
      <c r="S46" s="488"/>
      <c r="T46" s="488"/>
      <c r="U46" s="489"/>
      <c r="V46" s="487" t="s">
        <v>206</v>
      </c>
      <c r="W46" s="488"/>
      <c r="X46" s="488"/>
      <c r="Y46" s="488"/>
      <c r="Z46" s="488"/>
      <c r="AA46" s="489"/>
      <c r="AB46" s="487" t="s">
        <v>207</v>
      </c>
      <c r="AC46" s="503"/>
      <c r="AD46" s="488"/>
      <c r="AE46" s="488"/>
      <c r="AF46" s="488"/>
      <c r="AG46" s="489"/>
      <c r="AH46" s="487" t="s">
        <v>208</v>
      </c>
      <c r="AI46" s="488"/>
      <c r="AJ46" s="488"/>
      <c r="AK46" s="488"/>
      <c r="AL46" s="488"/>
      <c r="AM46" s="489"/>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c r="A47" s="83"/>
      <c r="B47" s="83"/>
      <c r="C47" s="83"/>
      <c r="D47" s="83"/>
      <c r="E47" s="83"/>
      <c r="F47" s="83"/>
      <c r="G47" s="83"/>
      <c r="H47" s="83"/>
      <c r="I47" s="83"/>
      <c r="J47" s="490"/>
      <c r="K47" s="491"/>
      <c r="L47" s="491"/>
      <c r="M47" s="491"/>
      <c r="N47" s="491"/>
      <c r="O47" s="492"/>
      <c r="P47" s="490"/>
      <c r="Q47" s="491"/>
      <c r="R47" s="491"/>
      <c r="S47" s="491"/>
      <c r="T47" s="491"/>
      <c r="U47" s="492"/>
      <c r="V47" s="490"/>
      <c r="W47" s="491"/>
      <c r="X47" s="491"/>
      <c r="Y47" s="491"/>
      <c r="Z47" s="491"/>
      <c r="AA47" s="492"/>
      <c r="AB47" s="490"/>
      <c r="AC47" s="491"/>
      <c r="AD47" s="491"/>
      <c r="AE47" s="491"/>
      <c r="AF47" s="491"/>
      <c r="AG47" s="492"/>
      <c r="AH47" s="490"/>
      <c r="AI47" s="491"/>
      <c r="AJ47" s="491"/>
      <c r="AK47" s="491"/>
      <c r="AL47" s="491"/>
      <c r="AM47" s="492"/>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c r="A48" s="83"/>
      <c r="B48" s="83"/>
      <c r="C48" s="83"/>
      <c r="D48" s="83"/>
      <c r="E48" s="83"/>
      <c r="F48" s="83"/>
      <c r="G48" s="83"/>
      <c r="H48" s="83"/>
      <c r="I48" s="83"/>
      <c r="J48" s="490"/>
      <c r="K48" s="491"/>
      <c r="L48" s="491"/>
      <c r="M48" s="491"/>
      <c r="N48" s="491"/>
      <c r="O48" s="492"/>
      <c r="P48" s="490"/>
      <c r="Q48" s="491"/>
      <c r="R48" s="491"/>
      <c r="S48" s="491"/>
      <c r="T48" s="491"/>
      <c r="U48" s="492"/>
      <c r="V48" s="490"/>
      <c r="W48" s="491"/>
      <c r="X48" s="491"/>
      <c r="Y48" s="491"/>
      <c r="Z48" s="491"/>
      <c r="AA48" s="492"/>
      <c r="AB48" s="490"/>
      <c r="AC48" s="491"/>
      <c r="AD48" s="491"/>
      <c r="AE48" s="491"/>
      <c r="AF48" s="491"/>
      <c r="AG48" s="492"/>
      <c r="AH48" s="490"/>
      <c r="AI48" s="491"/>
      <c r="AJ48" s="491"/>
      <c r="AK48" s="491"/>
      <c r="AL48" s="491"/>
      <c r="AM48" s="492"/>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c r="A49" s="83"/>
      <c r="B49" s="83"/>
      <c r="C49" s="83"/>
      <c r="D49" s="83"/>
      <c r="E49" s="83"/>
      <c r="F49" s="83"/>
      <c r="G49" s="83"/>
      <c r="H49" s="83"/>
      <c r="I49" s="83"/>
      <c r="J49" s="490"/>
      <c r="K49" s="491"/>
      <c r="L49" s="491"/>
      <c r="M49" s="491"/>
      <c r="N49" s="491"/>
      <c r="O49" s="492"/>
      <c r="P49" s="490"/>
      <c r="Q49" s="491"/>
      <c r="R49" s="491"/>
      <c r="S49" s="491"/>
      <c r="T49" s="491"/>
      <c r="U49" s="492"/>
      <c r="V49" s="490"/>
      <c r="W49" s="491"/>
      <c r="X49" s="491"/>
      <c r="Y49" s="491"/>
      <c r="Z49" s="491"/>
      <c r="AA49" s="492"/>
      <c r="AB49" s="490"/>
      <c r="AC49" s="491"/>
      <c r="AD49" s="491"/>
      <c r="AE49" s="491"/>
      <c r="AF49" s="491"/>
      <c r="AG49" s="492"/>
      <c r="AH49" s="490"/>
      <c r="AI49" s="491"/>
      <c r="AJ49" s="491"/>
      <c r="AK49" s="491"/>
      <c r="AL49" s="491"/>
      <c r="AM49" s="492"/>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c r="A50" s="83"/>
      <c r="B50" s="83"/>
      <c r="C50" s="83"/>
      <c r="D50" s="83"/>
      <c r="E50" s="83"/>
      <c r="F50" s="83"/>
      <c r="G50" s="83"/>
      <c r="H50" s="83"/>
      <c r="I50" s="83"/>
      <c r="J50" s="490"/>
      <c r="K50" s="491"/>
      <c r="L50" s="491"/>
      <c r="M50" s="491"/>
      <c r="N50" s="491"/>
      <c r="O50" s="492"/>
      <c r="P50" s="490"/>
      <c r="Q50" s="491"/>
      <c r="R50" s="491"/>
      <c r="S50" s="491"/>
      <c r="T50" s="491"/>
      <c r="U50" s="492"/>
      <c r="V50" s="490"/>
      <c r="W50" s="491"/>
      <c r="X50" s="491"/>
      <c r="Y50" s="491"/>
      <c r="Z50" s="491"/>
      <c r="AA50" s="492"/>
      <c r="AB50" s="490"/>
      <c r="AC50" s="491"/>
      <c r="AD50" s="491"/>
      <c r="AE50" s="491"/>
      <c r="AF50" s="491"/>
      <c r="AG50" s="492"/>
      <c r="AH50" s="490"/>
      <c r="AI50" s="491"/>
      <c r="AJ50" s="491"/>
      <c r="AK50" s="491"/>
      <c r="AL50" s="491"/>
      <c r="AM50" s="492"/>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c r="A51" s="83"/>
      <c r="B51" s="83"/>
      <c r="C51" s="83"/>
      <c r="D51" s="83"/>
      <c r="E51" s="83"/>
      <c r="F51" s="83"/>
      <c r="G51" s="83"/>
      <c r="H51" s="83"/>
      <c r="I51" s="83"/>
      <c r="J51" s="493"/>
      <c r="K51" s="494"/>
      <c r="L51" s="494"/>
      <c r="M51" s="494"/>
      <c r="N51" s="494"/>
      <c r="O51" s="495"/>
      <c r="P51" s="493"/>
      <c r="Q51" s="494"/>
      <c r="R51" s="494"/>
      <c r="S51" s="494"/>
      <c r="T51" s="494"/>
      <c r="U51" s="495"/>
      <c r="V51" s="493"/>
      <c r="W51" s="494"/>
      <c r="X51" s="494"/>
      <c r="Y51" s="494"/>
      <c r="Z51" s="494"/>
      <c r="AA51" s="495"/>
      <c r="AB51" s="493"/>
      <c r="AC51" s="494"/>
      <c r="AD51" s="494"/>
      <c r="AE51" s="494"/>
      <c r="AF51" s="494"/>
      <c r="AG51" s="495"/>
      <c r="AH51" s="493"/>
      <c r="AI51" s="494"/>
      <c r="AJ51" s="494"/>
      <c r="AK51" s="494"/>
      <c r="AL51" s="494"/>
      <c r="AM51" s="495"/>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c r="A53" s="83"/>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c r="A54" s="83"/>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c r="B137" s="83"/>
      <c r="C137" s="83"/>
      <c r="D137" s="83"/>
      <c r="E137" s="83"/>
      <c r="F137" s="83"/>
      <c r="G137" s="83"/>
      <c r="H137" s="83"/>
      <c r="I137" s="83"/>
    </row>
    <row r="138" spans="2:63">
      <c r="B138" s="83"/>
      <c r="C138" s="83"/>
      <c r="D138" s="83"/>
      <c r="E138" s="83"/>
      <c r="F138" s="83"/>
      <c r="G138" s="83"/>
      <c r="H138" s="83"/>
      <c r="I138" s="83"/>
    </row>
    <row r="139" spans="2:63">
      <c r="B139" s="83"/>
      <c r="C139" s="83"/>
      <c r="D139" s="83"/>
      <c r="E139" s="83"/>
      <c r="F139" s="83"/>
      <c r="G139" s="83"/>
      <c r="H139" s="83"/>
      <c r="I139" s="83"/>
    </row>
    <row r="140" spans="2:63">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zoomScale="50" zoomScaleNormal="50" workbookViewId="0">
      <selection activeCell="AE47" sqref="AE47"/>
    </sheetView>
  </sheetViews>
  <sheetFormatPr defaultColWidth="11.42578125" defaultRowHeight="1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c r="A2" s="83"/>
      <c r="B2" s="560" t="s">
        <v>209</v>
      </c>
      <c r="C2" s="561"/>
      <c r="D2" s="561"/>
      <c r="E2" s="561"/>
      <c r="F2" s="561"/>
      <c r="G2" s="561"/>
      <c r="H2" s="561"/>
      <c r="I2" s="561"/>
      <c r="J2" s="502" t="s">
        <v>23</v>
      </c>
      <c r="K2" s="502"/>
      <c r="L2" s="502"/>
      <c r="M2" s="502"/>
      <c r="N2" s="502"/>
      <c r="O2" s="502"/>
      <c r="P2" s="502"/>
      <c r="Q2" s="502"/>
      <c r="R2" s="502"/>
      <c r="S2" s="502"/>
      <c r="T2" s="502"/>
      <c r="U2" s="502"/>
      <c r="V2" s="502"/>
      <c r="W2" s="502"/>
      <c r="X2" s="502"/>
      <c r="Y2" s="502"/>
      <c r="Z2" s="502"/>
      <c r="AA2" s="502"/>
      <c r="AB2" s="502"/>
      <c r="AC2" s="502"/>
      <c r="AD2" s="502"/>
      <c r="AE2" s="502"/>
      <c r="AF2" s="502"/>
      <c r="AG2" s="502"/>
      <c r="AH2" s="502"/>
      <c r="AI2" s="502"/>
      <c r="AJ2" s="502"/>
      <c r="AK2" s="502"/>
      <c r="AL2" s="502"/>
      <c r="AM2" s="502"/>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c r="A3" s="83"/>
      <c r="B3" s="561"/>
      <c r="C3" s="561"/>
      <c r="D3" s="561"/>
      <c r="E3" s="561"/>
      <c r="F3" s="561"/>
      <c r="G3" s="561"/>
      <c r="H3" s="561"/>
      <c r="I3" s="561"/>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502"/>
      <c r="AJ3" s="502"/>
      <c r="AK3" s="502"/>
      <c r="AL3" s="502"/>
      <c r="AM3" s="502"/>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c r="A4" s="83"/>
      <c r="B4" s="561"/>
      <c r="C4" s="561"/>
      <c r="D4" s="561"/>
      <c r="E4" s="561"/>
      <c r="F4" s="561"/>
      <c r="G4" s="561"/>
      <c r="H4" s="561"/>
      <c r="I4" s="561"/>
      <c r="J4" s="502"/>
      <c r="K4" s="502"/>
      <c r="L4" s="502"/>
      <c r="M4" s="502"/>
      <c r="N4" s="502"/>
      <c r="O4" s="502"/>
      <c r="P4" s="502"/>
      <c r="Q4" s="502"/>
      <c r="R4" s="502"/>
      <c r="S4" s="502"/>
      <c r="T4" s="502"/>
      <c r="U4" s="502"/>
      <c r="V4" s="502"/>
      <c r="W4" s="502"/>
      <c r="X4" s="502"/>
      <c r="Y4" s="502"/>
      <c r="Z4" s="502"/>
      <c r="AA4" s="502"/>
      <c r="AB4" s="502"/>
      <c r="AC4" s="502"/>
      <c r="AD4" s="502"/>
      <c r="AE4" s="502"/>
      <c r="AF4" s="502"/>
      <c r="AG4" s="502"/>
      <c r="AH4" s="502"/>
      <c r="AI4" s="502"/>
      <c r="AJ4" s="502"/>
      <c r="AK4" s="502"/>
      <c r="AL4" s="502"/>
      <c r="AM4" s="502"/>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c r="A6" s="83"/>
      <c r="B6" s="449" t="s">
        <v>194</v>
      </c>
      <c r="C6" s="449"/>
      <c r="D6" s="450"/>
      <c r="E6" s="544" t="s">
        <v>195</v>
      </c>
      <c r="F6" s="545"/>
      <c r="G6" s="545"/>
      <c r="H6" s="545"/>
      <c r="I6" s="562"/>
      <c r="J6" s="46" t="str">
        <f>IF(AND('Mapa de Riesgos'!$Y$12="Muy Alta",'Mapa de Riesgos'!$AA$12="Leve"),CONCATENATE("R1C",'Mapa de Riesgos'!$O$12),"")</f>
        <v/>
      </c>
      <c r="K6" s="47" t="str">
        <f>IF(AND('Mapa de Riesgos'!$Y$13="Muy Alta",'Mapa de Riesgos'!$AA$13="Leve"),CONCATENATE("R1C",'Mapa de Riesgos'!$O$13),"")</f>
        <v/>
      </c>
      <c r="L6" s="47" t="str">
        <f>IF(AND('Mapa de Riesgos'!$Y$14="Muy Alta",'Mapa de Riesgos'!$AA$14="Leve"),CONCATENATE("R1C",'Mapa de Riesgos'!$O$14),"")</f>
        <v/>
      </c>
      <c r="M6" s="47" t="str">
        <f>IF(AND('Mapa de Riesgos'!$Y$15="Muy Alta",'Mapa de Riesgos'!$AA$15="Leve"),CONCATENATE("R1C",'Mapa de Riesgos'!$O$15),"")</f>
        <v/>
      </c>
      <c r="N6" s="47" t="str">
        <f>IF(AND('Mapa de Riesgos'!$Y$16="Muy Alta",'Mapa de Riesgos'!$AA$16="Leve"),CONCATENATE("R1C",'Mapa de Riesgos'!$O$16),"")</f>
        <v/>
      </c>
      <c r="O6" s="48" t="str">
        <f>IF(AND('Mapa de Riesgos'!$Y$17="Muy Alta",'Mapa de Riesgos'!$AA$17="Leve"),CONCATENATE("R1C",'Mapa de Riesgos'!$O$17),"")</f>
        <v/>
      </c>
      <c r="P6" s="46" t="str">
        <f>IF(AND('Mapa de Riesgos'!$Y$12="Muy Alta",'Mapa de Riesgos'!$AA$12="Menor"),CONCATENATE("R1C",'Mapa de Riesgos'!$O$12),"")</f>
        <v/>
      </c>
      <c r="Q6" s="47" t="str">
        <f>IF(AND('Mapa de Riesgos'!$Y$13="Muy Alta",'Mapa de Riesgos'!$AA$13="Menor"),CONCATENATE("R1C",'Mapa de Riesgos'!$O$13),"")</f>
        <v/>
      </c>
      <c r="R6" s="47" t="str">
        <f>IF(AND('Mapa de Riesgos'!$Y$14="Muy Alta",'Mapa de Riesgos'!$AA$14="Menor"),CONCATENATE("R1C",'Mapa de Riesgos'!$O$14),"")</f>
        <v/>
      </c>
      <c r="S6" s="47" t="str">
        <f>IF(AND('Mapa de Riesgos'!$Y$15="Muy Alta",'Mapa de Riesgos'!$AA$15="Menor"),CONCATENATE("R1C",'Mapa de Riesgos'!$O$15),"")</f>
        <v/>
      </c>
      <c r="T6" s="47" t="str">
        <f>IF(AND('Mapa de Riesgos'!$Y$16="Muy Alta",'Mapa de Riesgos'!$AA$16="Menor"),CONCATENATE("R1C",'Mapa de Riesgos'!$O$16),"")</f>
        <v/>
      </c>
      <c r="U6" s="48" t="str">
        <f>IF(AND('Mapa de Riesgos'!$Y$17="Muy Alta",'Mapa de Riesgos'!$AA$17="Menor"),CONCATENATE("R1C",'Mapa de Riesgos'!$O$17),"")</f>
        <v/>
      </c>
      <c r="V6" s="46" t="str">
        <f>IF(AND('Mapa de Riesgos'!$Y$12="Muy Alta",'Mapa de Riesgos'!$AA$12="Moderado"),CONCATENATE("R1C",'Mapa de Riesgos'!$O$12),"")</f>
        <v/>
      </c>
      <c r="W6" s="47" t="str">
        <f>IF(AND('Mapa de Riesgos'!$Y$13="Muy Alta",'Mapa de Riesgos'!$AA$13="Moderado"),CONCATENATE("R1C",'Mapa de Riesgos'!$O$13),"")</f>
        <v/>
      </c>
      <c r="X6" s="47" t="str">
        <f>IF(AND('Mapa de Riesgos'!$Y$14="Muy Alta",'Mapa de Riesgos'!$AA$14="Moderado"),CONCATENATE("R1C",'Mapa de Riesgos'!$O$14),"")</f>
        <v/>
      </c>
      <c r="Y6" s="47" t="str">
        <f>IF(AND('Mapa de Riesgos'!$Y$15="Muy Alta",'Mapa de Riesgos'!$AA$15="Moderado"),CONCATENATE("R1C",'Mapa de Riesgos'!$O$15),"")</f>
        <v/>
      </c>
      <c r="Z6" s="47" t="str">
        <f>IF(AND('Mapa de Riesgos'!$Y$16="Muy Alta",'Mapa de Riesgos'!$AA$16="Moderado"),CONCATENATE("R1C",'Mapa de Riesgos'!$O$16),"")</f>
        <v/>
      </c>
      <c r="AA6" s="48" t="str">
        <f>IF(AND('Mapa de Riesgos'!$Y$17="Muy Alta",'Mapa de Riesgos'!$AA$17="Moderado"),CONCATENATE("R1C",'Mapa de Riesgos'!$O$17),"")</f>
        <v/>
      </c>
      <c r="AB6" s="46" t="str">
        <f>IF(AND('Mapa de Riesgos'!$Y$12="Muy Alta",'Mapa de Riesgos'!$AA$12="Mayor"),CONCATENATE("R1C",'Mapa de Riesgos'!$O$12),"")</f>
        <v/>
      </c>
      <c r="AC6" s="47" t="str">
        <f>IF(AND('Mapa de Riesgos'!$Y$13="Muy Alta",'Mapa de Riesgos'!$AA$13="Mayor"),CONCATENATE("R1C",'Mapa de Riesgos'!$O$13),"")</f>
        <v/>
      </c>
      <c r="AD6" s="47" t="str">
        <f>IF(AND('Mapa de Riesgos'!$Y$14="Muy Alta",'Mapa de Riesgos'!$AA$14="Mayor"),CONCATENATE("R1C",'Mapa de Riesgos'!$O$14),"")</f>
        <v/>
      </c>
      <c r="AE6" s="47" t="str">
        <f>IF(AND('Mapa de Riesgos'!$Y$15="Muy Alta",'Mapa de Riesgos'!$AA$15="Mayor"),CONCATENATE("R1C",'Mapa de Riesgos'!$O$15),"")</f>
        <v/>
      </c>
      <c r="AF6" s="47" t="str">
        <f>IF(AND('Mapa de Riesgos'!$Y$16="Muy Alta",'Mapa de Riesgos'!$AA$16="Mayor"),CONCATENATE("R1C",'Mapa de Riesgos'!$O$16),"")</f>
        <v/>
      </c>
      <c r="AG6" s="48" t="str">
        <f>IF(AND('Mapa de Riesgos'!$Y$17="Muy Alta",'Mapa de Riesgos'!$AA$17="Mayor"),CONCATENATE("R1C",'Mapa de Riesgos'!$O$17),"")</f>
        <v/>
      </c>
      <c r="AH6" s="49" t="str">
        <f>IF(AND('Mapa de Riesgos'!$Y$12="Muy Alta",'Mapa de Riesgos'!$AA$12="Catastrófico"),CONCATENATE("R1C",'Mapa de Riesgos'!$O$12),"")</f>
        <v/>
      </c>
      <c r="AI6" s="50" t="str">
        <f>IF(AND('Mapa de Riesgos'!$Y$13="Muy Alta",'Mapa de Riesgos'!$AA$13="Catastrófico"),CONCATENATE("R1C",'Mapa de Riesgos'!$O$13),"")</f>
        <v/>
      </c>
      <c r="AJ6" s="50" t="str">
        <f>IF(AND('Mapa de Riesgos'!$Y$14="Muy Alta",'Mapa de Riesgos'!$AA$14="Catastrófico"),CONCATENATE("R1C",'Mapa de Riesgos'!$O$14),"")</f>
        <v/>
      </c>
      <c r="AK6" s="50" t="str">
        <f>IF(AND('Mapa de Riesgos'!$Y$15="Muy Alta",'Mapa de Riesgos'!$AA$15="Catastrófico"),CONCATENATE("R1C",'Mapa de Riesgos'!$O$15),"")</f>
        <v/>
      </c>
      <c r="AL6" s="50" t="str">
        <f>IF(AND('Mapa de Riesgos'!$Y$16="Muy Alta",'Mapa de Riesgos'!$AA$16="Catastrófico"),CONCATENATE("R1C",'Mapa de Riesgos'!$O$16),"")</f>
        <v/>
      </c>
      <c r="AM6" s="51" t="str">
        <f>IF(AND('Mapa de Riesgos'!$Y$17="Muy Alta",'Mapa de Riesgos'!$AA$17="Catastrófico"),CONCATENATE("R1C",'Mapa de Riesgos'!$O$17),"")</f>
        <v/>
      </c>
      <c r="AN6" s="83"/>
      <c r="AO6" s="551" t="s">
        <v>196</v>
      </c>
      <c r="AP6" s="552"/>
      <c r="AQ6" s="552"/>
      <c r="AR6" s="552"/>
      <c r="AS6" s="552"/>
      <c r="AT6" s="55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c r="A7" s="83"/>
      <c r="B7" s="449"/>
      <c r="C7" s="449"/>
      <c r="D7" s="450"/>
      <c r="E7" s="548"/>
      <c r="F7" s="547"/>
      <c r="G7" s="547"/>
      <c r="H7" s="547"/>
      <c r="I7" s="563"/>
      <c r="J7" s="52" t="str">
        <f>IF(AND('Mapa de Riesgos'!$Y$18="Muy Alta",'Mapa de Riesgos'!$AA$18="Leve"),CONCATENATE("R2C",'Mapa de Riesgos'!$O$18),"")</f>
        <v/>
      </c>
      <c r="K7" s="53" t="str">
        <f>IF(AND('Mapa de Riesgos'!$Y$19="Muy Alta",'Mapa de Riesgos'!$AA$19="Leve"),CONCATENATE("R2C",'Mapa de Riesgos'!$O$19),"")</f>
        <v/>
      </c>
      <c r="L7" s="53" t="str">
        <f>IF(AND('Mapa de Riesgos'!$Y$20="Muy Alta",'Mapa de Riesgos'!$AA$20="Leve"),CONCATENATE("R2C",'Mapa de Riesgos'!$O$20),"")</f>
        <v/>
      </c>
      <c r="M7" s="53" t="str">
        <f>IF(AND('Mapa de Riesgos'!$Y$21="Muy Alta",'Mapa de Riesgos'!$AA$21="Leve"),CONCATENATE("R2C",'Mapa de Riesgos'!$O$21),"")</f>
        <v/>
      </c>
      <c r="N7" s="53" t="str">
        <f>IF(AND('Mapa de Riesgos'!$Y$22="Muy Alta",'Mapa de Riesgos'!$AA$22="Leve"),CONCATENATE("R2C",'Mapa de Riesgos'!$O$22),"")</f>
        <v/>
      </c>
      <c r="O7" s="54" t="str">
        <f>IF(AND('Mapa de Riesgos'!$Y$23="Muy Alta",'Mapa de Riesgos'!$AA$23="Leve"),CONCATENATE("R2C",'Mapa de Riesgos'!$O$23),"")</f>
        <v/>
      </c>
      <c r="P7" s="52" t="str">
        <f>IF(AND('Mapa de Riesgos'!$Y$18="Muy Alta",'Mapa de Riesgos'!$AA$18="Menor"),CONCATENATE("R2C",'Mapa de Riesgos'!$O$18),"")</f>
        <v/>
      </c>
      <c r="Q7" s="53" t="str">
        <f>IF(AND('Mapa de Riesgos'!$Y$19="Muy Alta",'Mapa de Riesgos'!$AA$19="Menor"),CONCATENATE("R2C",'Mapa de Riesgos'!$O$19),"")</f>
        <v/>
      </c>
      <c r="R7" s="53" t="str">
        <f>IF(AND('Mapa de Riesgos'!$Y$20="Muy Alta",'Mapa de Riesgos'!$AA$20="Menor"),CONCATENATE("R2C",'Mapa de Riesgos'!$O$20),"")</f>
        <v/>
      </c>
      <c r="S7" s="53" t="str">
        <f>IF(AND('Mapa de Riesgos'!$Y$21="Muy Alta",'Mapa de Riesgos'!$AA$21="Menor"),CONCATENATE("R2C",'Mapa de Riesgos'!$O$21),"")</f>
        <v/>
      </c>
      <c r="T7" s="53" t="str">
        <f>IF(AND('Mapa de Riesgos'!$Y$22="Muy Alta",'Mapa de Riesgos'!$AA$22="Menor"),CONCATENATE("R2C",'Mapa de Riesgos'!$O$22),"")</f>
        <v/>
      </c>
      <c r="U7" s="54" t="str">
        <f>IF(AND('Mapa de Riesgos'!$Y$23="Muy Alta",'Mapa de Riesgos'!$AA$23="Menor"),CONCATENATE("R2C",'Mapa de Riesgos'!$O$23),"")</f>
        <v/>
      </c>
      <c r="V7" s="52" t="str">
        <f>IF(AND('Mapa de Riesgos'!$Y$18="Muy Alta",'Mapa de Riesgos'!$AA$18="Moderado"),CONCATENATE("R2C",'Mapa de Riesgos'!$O$18),"")</f>
        <v/>
      </c>
      <c r="W7" s="53" t="str">
        <f>IF(AND('Mapa de Riesgos'!$Y$19="Muy Alta",'Mapa de Riesgos'!$AA$19="Moderado"),CONCATENATE("R2C",'Mapa de Riesgos'!$O$19),"")</f>
        <v/>
      </c>
      <c r="X7" s="53" t="str">
        <f>IF(AND('Mapa de Riesgos'!$Y$20="Muy Alta",'Mapa de Riesgos'!$AA$20="Moderado"),CONCATENATE("R2C",'Mapa de Riesgos'!$O$20),"")</f>
        <v/>
      </c>
      <c r="Y7" s="53" t="str">
        <f>IF(AND('Mapa de Riesgos'!$Y$21="Muy Alta",'Mapa de Riesgos'!$AA$21="Moderado"),CONCATENATE("R2C",'Mapa de Riesgos'!$O$21),"")</f>
        <v/>
      </c>
      <c r="Z7" s="53" t="str">
        <f>IF(AND('Mapa de Riesgos'!$Y$22="Muy Alta",'Mapa de Riesgos'!$AA$22="Moderado"),CONCATENATE("R2C",'Mapa de Riesgos'!$O$22),"")</f>
        <v/>
      </c>
      <c r="AA7" s="54" t="str">
        <f>IF(AND('Mapa de Riesgos'!$Y$23="Muy Alta",'Mapa de Riesgos'!$AA$23="Moderado"),CONCATENATE("R2C",'Mapa de Riesgos'!$O$23),"")</f>
        <v/>
      </c>
      <c r="AB7" s="52" t="str">
        <f>IF(AND('Mapa de Riesgos'!$Y$18="Muy Alta",'Mapa de Riesgos'!$AA$18="Mayor"),CONCATENATE("R2C",'Mapa de Riesgos'!$O$18),"")</f>
        <v/>
      </c>
      <c r="AC7" s="53" t="str">
        <f>IF(AND('Mapa de Riesgos'!$Y$19="Muy Alta",'Mapa de Riesgos'!$AA$19="Mayor"),CONCATENATE("R2C",'Mapa de Riesgos'!$O$19),"")</f>
        <v/>
      </c>
      <c r="AD7" s="53" t="str">
        <f>IF(AND('Mapa de Riesgos'!$Y$20="Muy Alta",'Mapa de Riesgos'!$AA$20="Mayor"),CONCATENATE("R2C",'Mapa de Riesgos'!$O$20),"")</f>
        <v/>
      </c>
      <c r="AE7" s="53" t="str">
        <f>IF(AND('Mapa de Riesgos'!$Y$21="Muy Alta",'Mapa de Riesgos'!$AA$21="Mayor"),CONCATENATE("R2C",'Mapa de Riesgos'!$O$21),"")</f>
        <v/>
      </c>
      <c r="AF7" s="53" t="str">
        <f>IF(AND('Mapa de Riesgos'!$Y$22="Muy Alta",'Mapa de Riesgos'!$AA$22="Mayor"),CONCATENATE("R2C",'Mapa de Riesgos'!$O$22),"")</f>
        <v/>
      </c>
      <c r="AG7" s="54" t="str">
        <f>IF(AND('Mapa de Riesgos'!$Y$23="Muy Alta",'Mapa de Riesgos'!$AA$23="Mayor"),CONCATENATE("R2C",'Mapa de Riesgos'!$O$23),"")</f>
        <v/>
      </c>
      <c r="AH7" s="55" t="str">
        <f>IF(AND('Mapa de Riesgos'!$Y$18="Muy Alta",'Mapa de Riesgos'!$AA$18="Catastrófico"),CONCATENATE("R2C",'Mapa de Riesgos'!$O$18),"")</f>
        <v/>
      </c>
      <c r="AI7" s="56" t="str">
        <f>IF(AND('Mapa de Riesgos'!$Y$19="Muy Alta",'Mapa de Riesgos'!$AA$19="Catastrófico"),CONCATENATE("R2C",'Mapa de Riesgos'!$O$19),"")</f>
        <v/>
      </c>
      <c r="AJ7" s="56" t="str">
        <f>IF(AND('Mapa de Riesgos'!$Y$20="Muy Alta",'Mapa de Riesgos'!$AA$20="Catastrófico"),CONCATENATE("R2C",'Mapa de Riesgos'!$O$20),"")</f>
        <v/>
      </c>
      <c r="AK7" s="56" t="str">
        <f>IF(AND('Mapa de Riesgos'!$Y$21="Muy Alta",'Mapa de Riesgos'!$AA$21="Catastrófico"),CONCATENATE("R2C",'Mapa de Riesgos'!$O$21),"")</f>
        <v/>
      </c>
      <c r="AL7" s="56" t="str">
        <f>IF(AND('Mapa de Riesgos'!$Y$22="Muy Alta",'Mapa de Riesgos'!$AA$22="Catastrófico"),CONCATENATE("R2C",'Mapa de Riesgos'!$O$22),"")</f>
        <v/>
      </c>
      <c r="AM7" s="57" t="str">
        <f>IF(AND('Mapa de Riesgos'!$Y$23="Muy Alta",'Mapa de Riesgos'!$AA$23="Catastrófico"),CONCATENATE("R2C",'Mapa de Riesgos'!$O$23),"")</f>
        <v/>
      </c>
      <c r="AN7" s="83"/>
      <c r="AO7" s="554"/>
      <c r="AP7" s="555"/>
      <c r="AQ7" s="555"/>
      <c r="AR7" s="555"/>
      <c r="AS7" s="555"/>
      <c r="AT7" s="556"/>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c r="A8" s="83"/>
      <c r="B8" s="449"/>
      <c r="C8" s="449"/>
      <c r="D8" s="450"/>
      <c r="E8" s="548"/>
      <c r="F8" s="547"/>
      <c r="G8" s="547"/>
      <c r="H8" s="547"/>
      <c r="I8" s="563"/>
      <c r="J8" s="52" t="str">
        <f>IF(AND('Mapa de Riesgos'!$Y$24="Muy Alta",'Mapa de Riesgos'!$AA$24="Leve"),CONCATENATE("R3C",'Mapa de Riesgos'!$O$24),"")</f>
        <v/>
      </c>
      <c r="K8" s="53" t="str">
        <f>IF(AND('Mapa de Riesgos'!$Y$25="Muy Alta",'Mapa de Riesgos'!$AA$25="Leve"),CONCATENATE("R3C",'Mapa de Riesgos'!$O$25),"")</f>
        <v/>
      </c>
      <c r="L8" s="53" t="str">
        <f>IF(AND('Mapa de Riesgos'!$Y$26="Muy Alta",'Mapa de Riesgos'!$AA$26="Leve"),CONCATENATE("R3C",'Mapa de Riesgos'!$O$26),"")</f>
        <v/>
      </c>
      <c r="M8" s="53" t="str">
        <f>IF(AND('Mapa de Riesgos'!$Y$27="Muy Alta",'Mapa de Riesgos'!$AA$27="Leve"),CONCATENATE("R3C",'Mapa de Riesgos'!$O$27),"")</f>
        <v/>
      </c>
      <c r="N8" s="53" t="str">
        <f>IF(AND('Mapa de Riesgos'!$Y$28="Muy Alta",'Mapa de Riesgos'!$AA$28="Leve"),CONCATENATE("R3C",'Mapa de Riesgos'!$O$28),"")</f>
        <v/>
      </c>
      <c r="O8" s="54" t="str">
        <f>IF(AND('Mapa de Riesgos'!$Y$29="Muy Alta",'Mapa de Riesgos'!$AA$29="Leve"),CONCATENATE("R3C",'Mapa de Riesgos'!$O$29),"")</f>
        <v/>
      </c>
      <c r="P8" s="52" t="str">
        <f>IF(AND('Mapa de Riesgos'!$Y$24="Muy Alta",'Mapa de Riesgos'!$AA$24="Menor"),CONCATENATE("R3C",'Mapa de Riesgos'!$O$24),"")</f>
        <v/>
      </c>
      <c r="Q8" s="53" t="str">
        <f>IF(AND('Mapa de Riesgos'!$Y$25="Muy Alta",'Mapa de Riesgos'!$AA$25="Menor"),CONCATENATE("R3C",'Mapa de Riesgos'!$O$25),"")</f>
        <v/>
      </c>
      <c r="R8" s="53" t="str">
        <f>IF(AND('Mapa de Riesgos'!$Y$26="Muy Alta",'Mapa de Riesgos'!$AA$26="Menor"),CONCATENATE("R3C",'Mapa de Riesgos'!$O$26),"")</f>
        <v/>
      </c>
      <c r="S8" s="53" t="str">
        <f>IF(AND('Mapa de Riesgos'!$Y$27="Muy Alta",'Mapa de Riesgos'!$AA$27="Menor"),CONCATENATE("R3C",'Mapa de Riesgos'!$O$27),"")</f>
        <v/>
      </c>
      <c r="T8" s="53" t="str">
        <f>IF(AND('Mapa de Riesgos'!$Y$28="Muy Alta",'Mapa de Riesgos'!$AA$28="Menor"),CONCATENATE("R3C",'Mapa de Riesgos'!$O$28),"")</f>
        <v/>
      </c>
      <c r="U8" s="54" t="str">
        <f>IF(AND('Mapa de Riesgos'!$Y$29="Muy Alta",'Mapa de Riesgos'!$AA$29="Menor"),CONCATENATE("R3C",'Mapa de Riesgos'!$O$29),"")</f>
        <v/>
      </c>
      <c r="V8" s="52" t="str">
        <f>IF(AND('Mapa de Riesgos'!$Y$24="Muy Alta",'Mapa de Riesgos'!$AA$24="Moderado"),CONCATENATE("R3C",'Mapa de Riesgos'!$O$24),"")</f>
        <v/>
      </c>
      <c r="W8" s="53" t="str">
        <f>IF(AND('Mapa de Riesgos'!$Y$25="Muy Alta",'Mapa de Riesgos'!$AA$25="Moderado"),CONCATENATE("R3C",'Mapa de Riesgos'!$O$25),"")</f>
        <v/>
      </c>
      <c r="X8" s="53" t="str">
        <f>IF(AND('Mapa de Riesgos'!$Y$26="Muy Alta",'Mapa de Riesgos'!$AA$26="Moderado"),CONCATENATE("R3C",'Mapa de Riesgos'!$O$26),"")</f>
        <v/>
      </c>
      <c r="Y8" s="53" t="str">
        <f>IF(AND('Mapa de Riesgos'!$Y$27="Muy Alta",'Mapa de Riesgos'!$AA$27="Moderado"),CONCATENATE("R3C",'Mapa de Riesgos'!$O$27),"")</f>
        <v/>
      </c>
      <c r="Z8" s="53" t="str">
        <f>IF(AND('Mapa de Riesgos'!$Y$28="Muy Alta",'Mapa de Riesgos'!$AA$28="Moderado"),CONCATENATE("R3C",'Mapa de Riesgos'!$O$28),"")</f>
        <v/>
      </c>
      <c r="AA8" s="54" t="str">
        <f>IF(AND('Mapa de Riesgos'!$Y$29="Muy Alta",'Mapa de Riesgos'!$AA$29="Moderado"),CONCATENATE("R3C",'Mapa de Riesgos'!$O$29),"")</f>
        <v/>
      </c>
      <c r="AB8" s="52" t="str">
        <f>IF(AND('Mapa de Riesgos'!$Y$24="Muy Alta",'Mapa de Riesgos'!$AA$24="Mayor"),CONCATENATE("R3C",'Mapa de Riesgos'!$O$24),"")</f>
        <v/>
      </c>
      <c r="AC8" s="53" t="str">
        <f>IF(AND('Mapa de Riesgos'!$Y$25="Muy Alta",'Mapa de Riesgos'!$AA$25="Mayor"),CONCATENATE("R3C",'Mapa de Riesgos'!$O$25),"")</f>
        <v/>
      </c>
      <c r="AD8" s="53" t="str">
        <f>IF(AND('Mapa de Riesgos'!$Y$26="Muy Alta",'Mapa de Riesgos'!$AA$26="Mayor"),CONCATENATE("R3C",'Mapa de Riesgos'!$O$26),"")</f>
        <v/>
      </c>
      <c r="AE8" s="53" t="str">
        <f>IF(AND('Mapa de Riesgos'!$Y$27="Muy Alta",'Mapa de Riesgos'!$AA$27="Mayor"),CONCATENATE("R3C",'Mapa de Riesgos'!$O$27),"")</f>
        <v/>
      </c>
      <c r="AF8" s="53" t="str">
        <f>IF(AND('Mapa de Riesgos'!$Y$28="Muy Alta",'Mapa de Riesgos'!$AA$28="Mayor"),CONCATENATE("R3C",'Mapa de Riesgos'!$O$28),"")</f>
        <v/>
      </c>
      <c r="AG8" s="54" t="str">
        <f>IF(AND('Mapa de Riesgos'!$Y$29="Muy Alta",'Mapa de Riesgos'!$AA$29="Mayor"),CONCATENATE("R3C",'Mapa de Riesgos'!$O$29),"")</f>
        <v/>
      </c>
      <c r="AH8" s="55" t="str">
        <f>IF(AND('Mapa de Riesgos'!$Y$24="Muy Alta",'Mapa de Riesgos'!$AA$24="Catastrófico"),CONCATENATE("R3C",'Mapa de Riesgos'!$O$24),"")</f>
        <v/>
      </c>
      <c r="AI8" s="56" t="str">
        <f>IF(AND('Mapa de Riesgos'!$Y$25="Muy Alta",'Mapa de Riesgos'!$AA$25="Catastrófico"),CONCATENATE("R3C",'Mapa de Riesgos'!$O$25),"")</f>
        <v/>
      </c>
      <c r="AJ8" s="56" t="str">
        <f>IF(AND('Mapa de Riesgos'!$Y$26="Muy Alta",'Mapa de Riesgos'!$AA$26="Catastrófico"),CONCATENATE("R3C",'Mapa de Riesgos'!$O$26),"")</f>
        <v/>
      </c>
      <c r="AK8" s="56" t="str">
        <f>IF(AND('Mapa de Riesgos'!$Y$27="Muy Alta",'Mapa de Riesgos'!$AA$27="Catastrófico"),CONCATENATE("R3C",'Mapa de Riesgos'!$O$27),"")</f>
        <v/>
      </c>
      <c r="AL8" s="56" t="str">
        <f>IF(AND('Mapa de Riesgos'!$Y$28="Muy Alta",'Mapa de Riesgos'!$AA$28="Catastrófico"),CONCATENATE("R3C",'Mapa de Riesgos'!$O$28),"")</f>
        <v/>
      </c>
      <c r="AM8" s="57" t="str">
        <f>IF(AND('Mapa de Riesgos'!$Y$29="Muy Alta",'Mapa de Riesgos'!$AA$29="Catastrófico"),CONCATENATE("R3C",'Mapa de Riesgos'!$O$29),"")</f>
        <v/>
      </c>
      <c r="AN8" s="83"/>
      <c r="AO8" s="554"/>
      <c r="AP8" s="555"/>
      <c r="AQ8" s="555"/>
      <c r="AR8" s="555"/>
      <c r="AS8" s="555"/>
      <c r="AT8" s="556"/>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c r="A9" s="83"/>
      <c r="B9" s="449"/>
      <c r="C9" s="449"/>
      <c r="D9" s="450"/>
      <c r="E9" s="548"/>
      <c r="F9" s="547"/>
      <c r="G9" s="547"/>
      <c r="H9" s="547"/>
      <c r="I9" s="563"/>
      <c r="J9" s="52" t="str">
        <f>IF(AND('Mapa de Riesgos'!$Y$30="Muy Alta",'Mapa de Riesgos'!$AA$30="Leve"),CONCATENATE("R4C",'Mapa de Riesgos'!$O$30),"")</f>
        <v/>
      </c>
      <c r="K9" s="53" t="str">
        <f>IF(AND('Mapa de Riesgos'!$Y$31="Muy Alta",'Mapa de Riesgos'!$AA$31="Leve"),CONCATENATE("R4C",'Mapa de Riesgos'!$O$31),"")</f>
        <v/>
      </c>
      <c r="L9" s="53" t="str">
        <f>IF(AND('Mapa de Riesgos'!$Y$32="Muy Alta",'Mapa de Riesgos'!$AA$32="Leve"),CONCATENATE("R4C",'Mapa de Riesgos'!$O$32),"")</f>
        <v/>
      </c>
      <c r="M9" s="53" t="str">
        <f>IF(AND('Mapa de Riesgos'!$Y$33="Muy Alta",'Mapa de Riesgos'!$AA$33="Leve"),CONCATENATE("R4C",'Mapa de Riesgos'!$O$33),"")</f>
        <v/>
      </c>
      <c r="N9" s="53" t="str">
        <f>IF(AND('Mapa de Riesgos'!$Y$34="Muy Alta",'Mapa de Riesgos'!$AA$34="Leve"),CONCATENATE("R4C",'Mapa de Riesgos'!$O$34),"")</f>
        <v/>
      </c>
      <c r="O9" s="54" t="str">
        <f>IF(AND('Mapa de Riesgos'!$Y$35="Muy Alta",'Mapa de Riesgos'!$AA$35="Leve"),CONCATENATE("R4C",'Mapa de Riesgos'!$O$35),"")</f>
        <v/>
      </c>
      <c r="P9" s="52" t="str">
        <f>IF(AND('Mapa de Riesgos'!$Y$30="Muy Alta",'Mapa de Riesgos'!$AA$30="Menor"),CONCATENATE("R4C",'Mapa de Riesgos'!$O$30),"")</f>
        <v/>
      </c>
      <c r="Q9" s="53" t="str">
        <f>IF(AND('Mapa de Riesgos'!$Y$31="Muy Alta",'Mapa de Riesgos'!$AA$31="Menor"),CONCATENATE("R4C",'Mapa de Riesgos'!$O$31),"")</f>
        <v/>
      </c>
      <c r="R9" s="53" t="str">
        <f>IF(AND('Mapa de Riesgos'!$Y$32="Muy Alta",'Mapa de Riesgos'!$AA$32="Menor"),CONCATENATE("R4C",'Mapa de Riesgos'!$O$32),"")</f>
        <v/>
      </c>
      <c r="S9" s="53" t="str">
        <f>IF(AND('Mapa de Riesgos'!$Y$33="Muy Alta",'Mapa de Riesgos'!$AA$33="Menor"),CONCATENATE("R4C",'Mapa de Riesgos'!$O$33),"")</f>
        <v/>
      </c>
      <c r="T9" s="53" t="str">
        <f>IF(AND('Mapa de Riesgos'!$Y$34="Muy Alta",'Mapa de Riesgos'!$AA$34="Menor"),CONCATENATE("R4C",'Mapa de Riesgos'!$O$34),"")</f>
        <v/>
      </c>
      <c r="U9" s="54" t="str">
        <f>IF(AND('Mapa de Riesgos'!$Y$35="Muy Alta",'Mapa de Riesgos'!$AA$35="Menor"),CONCATENATE("R4C",'Mapa de Riesgos'!$O$35),"")</f>
        <v/>
      </c>
      <c r="V9" s="52" t="str">
        <f>IF(AND('Mapa de Riesgos'!$Y$30="Muy Alta",'Mapa de Riesgos'!$AA$30="Moderado"),CONCATENATE("R4C",'Mapa de Riesgos'!$O$30),"")</f>
        <v/>
      </c>
      <c r="W9" s="53" t="str">
        <f>IF(AND('Mapa de Riesgos'!$Y$31="Muy Alta",'Mapa de Riesgos'!$AA$31="Moderado"),CONCATENATE("R4C",'Mapa de Riesgos'!$O$31),"")</f>
        <v/>
      </c>
      <c r="X9" s="53" t="str">
        <f>IF(AND('Mapa de Riesgos'!$Y$32="Muy Alta",'Mapa de Riesgos'!$AA$32="Moderado"),CONCATENATE("R4C",'Mapa de Riesgos'!$O$32),"")</f>
        <v/>
      </c>
      <c r="Y9" s="53" t="str">
        <f>IF(AND('Mapa de Riesgos'!$Y$33="Muy Alta",'Mapa de Riesgos'!$AA$33="Moderado"),CONCATENATE("R4C",'Mapa de Riesgos'!$O$33),"")</f>
        <v/>
      </c>
      <c r="Z9" s="53" t="str">
        <f>IF(AND('Mapa de Riesgos'!$Y$34="Muy Alta",'Mapa de Riesgos'!$AA$34="Moderado"),CONCATENATE("R4C",'Mapa de Riesgos'!$O$34),"")</f>
        <v/>
      </c>
      <c r="AA9" s="54" t="str">
        <f>IF(AND('Mapa de Riesgos'!$Y$35="Muy Alta",'Mapa de Riesgos'!$AA$35="Moderado"),CONCATENATE("R4C",'Mapa de Riesgos'!$O$35),"")</f>
        <v/>
      </c>
      <c r="AB9" s="52" t="str">
        <f>IF(AND('Mapa de Riesgos'!$Y$30="Muy Alta",'Mapa de Riesgos'!$AA$30="Mayor"),CONCATENATE("R4C",'Mapa de Riesgos'!$O$30),"")</f>
        <v/>
      </c>
      <c r="AC9" s="53" t="str">
        <f>IF(AND('Mapa de Riesgos'!$Y$31="Muy Alta",'Mapa de Riesgos'!$AA$31="Mayor"),CONCATENATE("R4C",'Mapa de Riesgos'!$O$31),"")</f>
        <v/>
      </c>
      <c r="AD9" s="53" t="str">
        <f>IF(AND('Mapa de Riesgos'!$Y$32="Muy Alta",'Mapa de Riesgos'!$AA$32="Mayor"),CONCATENATE("R4C",'Mapa de Riesgos'!$O$32),"")</f>
        <v/>
      </c>
      <c r="AE9" s="53" t="str">
        <f>IF(AND('Mapa de Riesgos'!$Y$33="Muy Alta",'Mapa de Riesgos'!$AA$33="Mayor"),CONCATENATE("R4C",'Mapa de Riesgos'!$O$33),"")</f>
        <v/>
      </c>
      <c r="AF9" s="53" t="str">
        <f>IF(AND('Mapa de Riesgos'!$Y$34="Muy Alta",'Mapa de Riesgos'!$AA$34="Mayor"),CONCATENATE("R4C",'Mapa de Riesgos'!$O$34),"")</f>
        <v/>
      </c>
      <c r="AG9" s="54" t="str">
        <f>IF(AND('Mapa de Riesgos'!$Y$35="Muy Alta",'Mapa de Riesgos'!$AA$35="Mayor"),CONCATENATE("R4C",'Mapa de Riesgos'!$O$35),"")</f>
        <v/>
      </c>
      <c r="AH9" s="55" t="str">
        <f>IF(AND('Mapa de Riesgos'!$Y$30="Muy Alta",'Mapa de Riesgos'!$AA$30="Catastrófico"),CONCATENATE("R4C",'Mapa de Riesgos'!$O$30),"")</f>
        <v/>
      </c>
      <c r="AI9" s="56" t="str">
        <f>IF(AND('Mapa de Riesgos'!$Y$31="Muy Alta",'Mapa de Riesgos'!$AA$31="Catastrófico"),CONCATENATE("R4C",'Mapa de Riesgos'!$O$31),"")</f>
        <v/>
      </c>
      <c r="AJ9" s="56" t="str">
        <f>IF(AND('Mapa de Riesgos'!$Y$32="Muy Alta",'Mapa de Riesgos'!$AA$32="Catastrófico"),CONCATENATE("R4C",'Mapa de Riesgos'!$O$32),"")</f>
        <v/>
      </c>
      <c r="AK9" s="56" t="str">
        <f>IF(AND('Mapa de Riesgos'!$Y$33="Muy Alta",'Mapa de Riesgos'!$AA$33="Catastrófico"),CONCATENATE("R4C",'Mapa de Riesgos'!$O$33),"")</f>
        <v/>
      </c>
      <c r="AL9" s="56" t="str">
        <f>IF(AND('Mapa de Riesgos'!$Y$34="Muy Alta",'Mapa de Riesgos'!$AA$34="Catastrófico"),CONCATENATE("R4C",'Mapa de Riesgos'!$O$34),"")</f>
        <v/>
      </c>
      <c r="AM9" s="57" t="str">
        <f>IF(AND('Mapa de Riesgos'!$Y$35="Muy Alta",'Mapa de Riesgos'!$AA$35="Catastrófico"),CONCATENATE("R4C",'Mapa de Riesgos'!$O$35),"")</f>
        <v/>
      </c>
      <c r="AN9" s="83"/>
      <c r="AO9" s="554"/>
      <c r="AP9" s="555"/>
      <c r="AQ9" s="555"/>
      <c r="AR9" s="555"/>
      <c r="AS9" s="555"/>
      <c r="AT9" s="556"/>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c r="A10" s="83"/>
      <c r="B10" s="449"/>
      <c r="C10" s="449"/>
      <c r="D10" s="450"/>
      <c r="E10" s="548"/>
      <c r="F10" s="547"/>
      <c r="G10" s="547"/>
      <c r="H10" s="547"/>
      <c r="I10" s="563"/>
      <c r="J10" s="52" t="str">
        <f>IF(AND('Mapa de Riesgos'!$Y$36="Muy Alta",'Mapa de Riesgos'!$AA$36="Leve"),CONCATENATE("R5C",'Mapa de Riesgos'!$O$36),"")</f>
        <v/>
      </c>
      <c r="K10" s="53" t="str">
        <f>IF(AND('Mapa de Riesgos'!$Y$37="Muy Alta",'Mapa de Riesgos'!$AA$37="Leve"),CONCATENATE("R5C",'Mapa de Riesgos'!$O$37),"")</f>
        <v/>
      </c>
      <c r="L10" s="53" t="str">
        <f>IF(AND('Mapa de Riesgos'!$Y$38="Muy Alta",'Mapa de Riesgos'!$AA$38="Leve"),CONCATENATE("R5C",'Mapa de Riesgos'!$O$38),"")</f>
        <v/>
      </c>
      <c r="M10" s="53" t="str">
        <f>IF(AND('Mapa de Riesgos'!$Y$39="Muy Alta",'Mapa de Riesgos'!$AA$39="Leve"),CONCATENATE("R5C",'Mapa de Riesgos'!$O$39),"")</f>
        <v/>
      </c>
      <c r="N10" s="53" t="str">
        <f>IF(AND('Mapa de Riesgos'!$Y$40="Muy Alta",'Mapa de Riesgos'!$AA$40="Leve"),CONCATENATE("R5C",'Mapa de Riesgos'!$O$40),"")</f>
        <v/>
      </c>
      <c r="O10" s="54" t="str">
        <f>IF(AND('Mapa de Riesgos'!$Y$41="Muy Alta",'Mapa de Riesgos'!$AA$41="Leve"),CONCATENATE("R5C",'Mapa de Riesgos'!$O$41),"")</f>
        <v/>
      </c>
      <c r="P10" s="52" t="str">
        <f>IF(AND('Mapa de Riesgos'!$Y$36="Muy Alta",'Mapa de Riesgos'!$AA$36="Menor"),CONCATENATE("R5C",'Mapa de Riesgos'!$O$36),"")</f>
        <v/>
      </c>
      <c r="Q10" s="53" t="str">
        <f>IF(AND('Mapa de Riesgos'!$Y$37="Muy Alta",'Mapa de Riesgos'!$AA$37="Menor"),CONCATENATE("R5C",'Mapa de Riesgos'!$O$37),"")</f>
        <v/>
      </c>
      <c r="R10" s="53" t="str">
        <f>IF(AND('Mapa de Riesgos'!$Y$38="Muy Alta",'Mapa de Riesgos'!$AA$38="Menor"),CONCATENATE("R5C",'Mapa de Riesgos'!$O$38),"")</f>
        <v/>
      </c>
      <c r="S10" s="53" t="str">
        <f>IF(AND('Mapa de Riesgos'!$Y$39="Muy Alta",'Mapa de Riesgos'!$AA$39="Menor"),CONCATENATE("R5C",'Mapa de Riesgos'!$O$39),"")</f>
        <v/>
      </c>
      <c r="T10" s="53" t="str">
        <f>IF(AND('Mapa de Riesgos'!$Y$40="Muy Alta",'Mapa de Riesgos'!$AA$40="Menor"),CONCATENATE("R5C",'Mapa de Riesgos'!$O$40),"")</f>
        <v/>
      </c>
      <c r="U10" s="54" t="str">
        <f>IF(AND('Mapa de Riesgos'!$Y$41="Muy Alta",'Mapa de Riesgos'!$AA$41="Menor"),CONCATENATE("R5C",'Mapa de Riesgos'!$O$41),"")</f>
        <v/>
      </c>
      <c r="V10" s="52" t="str">
        <f>IF(AND('Mapa de Riesgos'!$Y$36="Muy Alta",'Mapa de Riesgos'!$AA$36="Moderado"),CONCATENATE("R5C",'Mapa de Riesgos'!$O$36),"")</f>
        <v/>
      </c>
      <c r="W10" s="53" t="str">
        <f>IF(AND('Mapa de Riesgos'!$Y$37="Muy Alta",'Mapa de Riesgos'!$AA$37="Moderado"),CONCATENATE("R5C",'Mapa de Riesgos'!$O$37),"")</f>
        <v/>
      </c>
      <c r="X10" s="53" t="str">
        <f>IF(AND('Mapa de Riesgos'!$Y$38="Muy Alta",'Mapa de Riesgos'!$AA$38="Moderado"),CONCATENATE("R5C",'Mapa de Riesgos'!$O$38),"")</f>
        <v/>
      </c>
      <c r="Y10" s="53" t="str">
        <f>IF(AND('Mapa de Riesgos'!$Y$39="Muy Alta",'Mapa de Riesgos'!$AA$39="Moderado"),CONCATENATE("R5C",'Mapa de Riesgos'!$O$39),"")</f>
        <v/>
      </c>
      <c r="Z10" s="53" t="str">
        <f>IF(AND('Mapa de Riesgos'!$Y$40="Muy Alta",'Mapa de Riesgos'!$AA$40="Moderado"),CONCATENATE("R5C",'Mapa de Riesgos'!$O$40),"")</f>
        <v/>
      </c>
      <c r="AA10" s="54" t="str">
        <f>IF(AND('Mapa de Riesgos'!$Y$41="Muy Alta",'Mapa de Riesgos'!$AA$41="Moderado"),CONCATENATE("R5C",'Mapa de Riesgos'!$O$41),"")</f>
        <v/>
      </c>
      <c r="AB10" s="52" t="str">
        <f>IF(AND('Mapa de Riesgos'!$Y$36="Muy Alta",'Mapa de Riesgos'!$AA$36="Mayor"),CONCATENATE("R5C",'Mapa de Riesgos'!$O$36),"")</f>
        <v/>
      </c>
      <c r="AC10" s="53" t="str">
        <f>IF(AND('Mapa de Riesgos'!$Y$37="Muy Alta",'Mapa de Riesgos'!$AA$37="Mayor"),CONCATENATE("R5C",'Mapa de Riesgos'!$O$37),"")</f>
        <v/>
      </c>
      <c r="AD10" s="53" t="str">
        <f>IF(AND('Mapa de Riesgos'!$Y$38="Muy Alta",'Mapa de Riesgos'!$AA$38="Mayor"),CONCATENATE("R5C",'Mapa de Riesgos'!$O$38),"")</f>
        <v/>
      </c>
      <c r="AE10" s="53" t="str">
        <f>IF(AND('Mapa de Riesgos'!$Y$39="Muy Alta",'Mapa de Riesgos'!$AA$39="Mayor"),CONCATENATE("R5C",'Mapa de Riesgos'!$O$39),"")</f>
        <v/>
      </c>
      <c r="AF10" s="53" t="str">
        <f>IF(AND('Mapa de Riesgos'!$Y$40="Muy Alta",'Mapa de Riesgos'!$AA$40="Mayor"),CONCATENATE("R5C",'Mapa de Riesgos'!$O$40),"")</f>
        <v/>
      </c>
      <c r="AG10" s="54" t="str">
        <f>IF(AND('Mapa de Riesgos'!$Y$41="Muy Alta",'Mapa de Riesgos'!$AA$41="Mayor"),CONCATENATE("R5C",'Mapa de Riesgos'!$O$41),"")</f>
        <v/>
      </c>
      <c r="AH10" s="55" t="str">
        <f>IF(AND('Mapa de Riesgos'!$Y$36="Muy Alta",'Mapa de Riesgos'!$AA$36="Catastrófico"),CONCATENATE("R5C",'Mapa de Riesgos'!$O$36),"")</f>
        <v/>
      </c>
      <c r="AI10" s="56" t="str">
        <f>IF(AND('Mapa de Riesgos'!$Y$37="Muy Alta",'Mapa de Riesgos'!$AA$37="Catastrófico"),CONCATENATE("R5C",'Mapa de Riesgos'!$O$37),"")</f>
        <v/>
      </c>
      <c r="AJ10" s="56" t="str">
        <f>IF(AND('Mapa de Riesgos'!$Y$38="Muy Alta",'Mapa de Riesgos'!$AA$38="Catastrófico"),CONCATENATE("R5C",'Mapa de Riesgos'!$O$38),"")</f>
        <v/>
      </c>
      <c r="AK10" s="56" t="str">
        <f>IF(AND('Mapa de Riesgos'!$Y$39="Muy Alta",'Mapa de Riesgos'!$AA$39="Catastrófico"),CONCATENATE("R5C",'Mapa de Riesgos'!$O$39),"")</f>
        <v/>
      </c>
      <c r="AL10" s="56" t="str">
        <f>IF(AND('Mapa de Riesgos'!$Y$40="Muy Alta",'Mapa de Riesgos'!$AA$40="Catastrófico"),CONCATENATE("R5C",'Mapa de Riesgos'!$O$40),"")</f>
        <v/>
      </c>
      <c r="AM10" s="57" t="str">
        <f>IF(AND('Mapa de Riesgos'!$Y$41="Muy Alta",'Mapa de Riesgos'!$AA$41="Catastrófico"),CONCATENATE("R5C",'Mapa de Riesgos'!$O$41),"")</f>
        <v/>
      </c>
      <c r="AN10" s="83"/>
      <c r="AO10" s="554"/>
      <c r="AP10" s="555"/>
      <c r="AQ10" s="555"/>
      <c r="AR10" s="555"/>
      <c r="AS10" s="555"/>
      <c r="AT10" s="556"/>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c r="A11" s="83"/>
      <c r="B11" s="449"/>
      <c r="C11" s="449"/>
      <c r="D11" s="450"/>
      <c r="E11" s="548"/>
      <c r="F11" s="547"/>
      <c r="G11" s="547"/>
      <c r="H11" s="547"/>
      <c r="I11" s="563"/>
      <c r="J11" s="52" t="str">
        <f>IF(AND('Mapa de Riesgos'!$Y$42="Muy Alta",'Mapa de Riesgos'!$AA$42="Leve"),CONCATENATE("R6C",'Mapa de Riesgos'!$O$42),"")</f>
        <v/>
      </c>
      <c r="K11" s="53" t="str">
        <f>IF(AND('Mapa de Riesgos'!$Y$43="Muy Alta",'Mapa de Riesgos'!$AA$43="Leve"),CONCATENATE("R6C",'Mapa de Riesgos'!$O$43),"")</f>
        <v/>
      </c>
      <c r="L11" s="53" t="str">
        <f>IF(AND('Mapa de Riesgos'!$Y$44="Muy Alta",'Mapa de Riesgos'!$AA$44="Leve"),CONCATENATE("R6C",'Mapa de Riesgos'!$O$44),"")</f>
        <v/>
      </c>
      <c r="M11" s="53" t="str">
        <f>IF(AND('Mapa de Riesgos'!$Y$45="Muy Alta",'Mapa de Riesgos'!$AA$45="Leve"),CONCATENATE("R6C",'Mapa de Riesgos'!$O$45),"")</f>
        <v/>
      </c>
      <c r="N11" s="53" t="str">
        <f>IF(AND('Mapa de Riesgos'!$Y$46="Muy Alta",'Mapa de Riesgos'!$AA$46="Leve"),CONCATENATE("R6C",'Mapa de Riesgos'!$O$46),"")</f>
        <v/>
      </c>
      <c r="O11" s="54" t="str">
        <f>IF(AND('Mapa de Riesgos'!$Y$47="Muy Alta",'Mapa de Riesgos'!$AA$47="Leve"),CONCATENATE("R6C",'Mapa de Riesgos'!$O$47),"")</f>
        <v/>
      </c>
      <c r="P11" s="52" t="str">
        <f>IF(AND('Mapa de Riesgos'!$Y$42="Muy Alta",'Mapa de Riesgos'!$AA$42="Menor"),CONCATENATE("R6C",'Mapa de Riesgos'!$O$42),"")</f>
        <v/>
      </c>
      <c r="Q11" s="53" t="str">
        <f>IF(AND('Mapa de Riesgos'!$Y$43="Muy Alta",'Mapa de Riesgos'!$AA$43="Menor"),CONCATENATE("R6C",'Mapa de Riesgos'!$O$43),"")</f>
        <v/>
      </c>
      <c r="R11" s="53" t="str">
        <f>IF(AND('Mapa de Riesgos'!$Y$44="Muy Alta",'Mapa de Riesgos'!$AA$44="Menor"),CONCATENATE("R6C",'Mapa de Riesgos'!$O$44),"")</f>
        <v/>
      </c>
      <c r="S11" s="53" t="str">
        <f>IF(AND('Mapa de Riesgos'!$Y$45="Muy Alta",'Mapa de Riesgos'!$AA$45="Menor"),CONCATENATE("R6C",'Mapa de Riesgos'!$O$45),"")</f>
        <v/>
      </c>
      <c r="T11" s="53" t="str">
        <f>IF(AND('Mapa de Riesgos'!$Y$46="Muy Alta",'Mapa de Riesgos'!$AA$46="Menor"),CONCATENATE("R6C",'Mapa de Riesgos'!$O$46),"")</f>
        <v/>
      </c>
      <c r="U11" s="54" t="str">
        <f>IF(AND('Mapa de Riesgos'!$Y$47="Muy Alta",'Mapa de Riesgos'!$AA$47="Menor"),CONCATENATE("R6C",'Mapa de Riesgos'!$O$47),"")</f>
        <v/>
      </c>
      <c r="V11" s="52" t="str">
        <f>IF(AND('Mapa de Riesgos'!$Y$42="Muy Alta",'Mapa de Riesgos'!$AA$42="Moderado"),CONCATENATE("R6C",'Mapa de Riesgos'!$O$42),"")</f>
        <v/>
      </c>
      <c r="W11" s="53" t="str">
        <f>IF(AND('Mapa de Riesgos'!$Y$43="Muy Alta",'Mapa de Riesgos'!$AA$43="Moderado"),CONCATENATE("R6C",'Mapa de Riesgos'!$O$43),"")</f>
        <v/>
      </c>
      <c r="X11" s="53" t="str">
        <f>IF(AND('Mapa de Riesgos'!$Y$44="Muy Alta",'Mapa de Riesgos'!$AA$44="Moderado"),CONCATENATE("R6C",'Mapa de Riesgos'!$O$44),"")</f>
        <v/>
      </c>
      <c r="Y11" s="53" t="str">
        <f>IF(AND('Mapa de Riesgos'!$Y$45="Muy Alta",'Mapa de Riesgos'!$AA$45="Moderado"),CONCATENATE("R6C",'Mapa de Riesgos'!$O$45),"")</f>
        <v/>
      </c>
      <c r="Z11" s="53" t="str">
        <f>IF(AND('Mapa de Riesgos'!$Y$46="Muy Alta",'Mapa de Riesgos'!$AA$46="Moderado"),CONCATENATE("R6C",'Mapa de Riesgos'!$O$46),"")</f>
        <v/>
      </c>
      <c r="AA11" s="54" t="str">
        <f>IF(AND('Mapa de Riesgos'!$Y$47="Muy Alta",'Mapa de Riesgos'!$AA$47="Moderado"),CONCATENATE("R6C",'Mapa de Riesgos'!$O$47),"")</f>
        <v/>
      </c>
      <c r="AB11" s="52" t="str">
        <f>IF(AND('Mapa de Riesgos'!$Y$42="Muy Alta",'Mapa de Riesgos'!$AA$42="Mayor"),CONCATENATE("R6C",'Mapa de Riesgos'!$O$42),"")</f>
        <v/>
      </c>
      <c r="AC11" s="53" t="str">
        <f>IF(AND('Mapa de Riesgos'!$Y$43="Muy Alta",'Mapa de Riesgos'!$AA$43="Mayor"),CONCATENATE("R6C",'Mapa de Riesgos'!$O$43),"")</f>
        <v/>
      </c>
      <c r="AD11" s="53" t="str">
        <f>IF(AND('Mapa de Riesgos'!$Y$44="Muy Alta",'Mapa de Riesgos'!$AA$44="Mayor"),CONCATENATE("R6C",'Mapa de Riesgos'!$O$44),"")</f>
        <v/>
      </c>
      <c r="AE11" s="53" t="str">
        <f>IF(AND('Mapa de Riesgos'!$Y$45="Muy Alta",'Mapa de Riesgos'!$AA$45="Mayor"),CONCATENATE("R6C",'Mapa de Riesgos'!$O$45),"")</f>
        <v/>
      </c>
      <c r="AF11" s="53" t="str">
        <f>IF(AND('Mapa de Riesgos'!$Y$46="Muy Alta",'Mapa de Riesgos'!$AA$46="Mayor"),CONCATENATE("R6C",'Mapa de Riesgos'!$O$46),"")</f>
        <v/>
      </c>
      <c r="AG11" s="54" t="str">
        <f>IF(AND('Mapa de Riesgos'!$Y$47="Muy Alta",'Mapa de Riesgos'!$AA$47="Mayor"),CONCATENATE("R6C",'Mapa de Riesgos'!$O$47),"")</f>
        <v/>
      </c>
      <c r="AH11" s="55" t="str">
        <f>IF(AND('Mapa de Riesgos'!$Y$42="Muy Alta",'Mapa de Riesgos'!$AA$42="Catastrófico"),CONCATENATE("R6C",'Mapa de Riesgos'!$O$42),"")</f>
        <v/>
      </c>
      <c r="AI11" s="56" t="str">
        <f>IF(AND('Mapa de Riesgos'!$Y$43="Muy Alta",'Mapa de Riesgos'!$AA$43="Catastrófico"),CONCATENATE("R6C",'Mapa de Riesgos'!$O$43),"")</f>
        <v/>
      </c>
      <c r="AJ11" s="56" t="str">
        <f>IF(AND('Mapa de Riesgos'!$Y$44="Muy Alta",'Mapa de Riesgos'!$AA$44="Catastrófico"),CONCATENATE("R6C",'Mapa de Riesgos'!$O$44),"")</f>
        <v/>
      </c>
      <c r="AK11" s="56" t="str">
        <f>IF(AND('Mapa de Riesgos'!$Y$45="Muy Alta",'Mapa de Riesgos'!$AA$45="Catastrófico"),CONCATENATE("R6C",'Mapa de Riesgos'!$O$45),"")</f>
        <v/>
      </c>
      <c r="AL11" s="56" t="str">
        <f>IF(AND('Mapa de Riesgos'!$Y$46="Muy Alta",'Mapa de Riesgos'!$AA$46="Catastrófico"),CONCATENATE("R6C",'Mapa de Riesgos'!$O$46),"")</f>
        <v/>
      </c>
      <c r="AM11" s="57" t="str">
        <f>IF(AND('Mapa de Riesgos'!$Y$47="Muy Alta",'Mapa de Riesgos'!$AA$47="Catastrófico"),CONCATENATE("R6C",'Mapa de Riesgos'!$O$47),"")</f>
        <v/>
      </c>
      <c r="AN11" s="83"/>
      <c r="AO11" s="554"/>
      <c r="AP11" s="555"/>
      <c r="AQ11" s="555"/>
      <c r="AR11" s="555"/>
      <c r="AS11" s="555"/>
      <c r="AT11" s="556"/>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c r="A12" s="83"/>
      <c r="B12" s="449"/>
      <c r="C12" s="449"/>
      <c r="D12" s="450"/>
      <c r="E12" s="548"/>
      <c r="F12" s="547"/>
      <c r="G12" s="547"/>
      <c r="H12" s="547"/>
      <c r="I12" s="563"/>
      <c r="J12" s="52" t="str">
        <f>IF(AND('Mapa de Riesgos'!$Y$48="Muy Alta",'Mapa de Riesgos'!$AA$48="Leve"),CONCATENATE("R7C",'Mapa de Riesgos'!$O$48),"")</f>
        <v/>
      </c>
      <c r="K12" s="53" t="str">
        <f>IF(AND('Mapa de Riesgos'!$Y$49="Muy Alta",'Mapa de Riesgos'!$AA$49="Leve"),CONCATENATE("R7C",'Mapa de Riesgos'!$O$49),"")</f>
        <v/>
      </c>
      <c r="L12" s="53" t="str">
        <f>IF(AND('Mapa de Riesgos'!$Y$50="Muy Alta",'Mapa de Riesgos'!$AA$50="Leve"),CONCATENATE("R7C",'Mapa de Riesgos'!$O$50),"")</f>
        <v/>
      </c>
      <c r="M12" s="53" t="str">
        <f>IF(AND('Mapa de Riesgos'!$Y$51="Muy Alta",'Mapa de Riesgos'!$AA$51="Leve"),CONCATENATE("R7C",'Mapa de Riesgos'!$O$51),"")</f>
        <v/>
      </c>
      <c r="N12" s="53" t="str">
        <f>IF(AND('Mapa de Riesgos'!$Y$52="Muy Alta",'Mapa de Riesgos'!$AA$52="Leve"),CONCATENATE("R7C",'Mapa de Riesgos'!$O$52),"")</f>
        <v/>
      </c>
      <c r="O12" s="54" t="str">
        <f>IF(AND('Mapa de Riesgos'!$Y$53="Muy Alta",'Mapa de Riesgos'!$AA$53="Leve"),CONCATENATE("R7C",'Mapa de Riesgos'!$O$53),"")</f>
        <v/>
      </c>
      <c r="P12" s="52" t="str">
        <f>IF(AND('Mapa de Riesgos'!$Y$48="Muy Alta",'Mapa de Riesgos'!$AA$48="Menor"),CONCATENATE("R7C",'Mapa de Riesgos'!$O$48),"")</f>
        <v/>
      </c>
      <c r="Q12" s="53" t="str">
        <f>IF(AND('Mapa de Riesgos'!$Y$49="Muy Alta",'Mapa de Riesgos'!$AA$49="Menor"),CONCATENATE("R7C",'Mapa de Riesgos'!$O$49),"")</f>
        <v/>
      </c>
      <c r="R12" s="53" t="str">
        <f>IF(AND('Mapa de Riesgos'!$Y$50="Muy Alta",'Mapa de Riesgos'!$AA$50="Menor"),CONCATENATE("R7C",'Mapa de Riesgos'!$O$50),"")</f>
        <v/>
      </c>
      <c r="S12" s="53" t="str">
        <f>IF(AND('Mapa de Riesgos'!$Y$51="Muy Alta",'Mapa de Riesgos'!$AA$51="Menor"),CONCATENATE("R7C",'Mapa de Riesgos'!$O$51),"")</f>
        <v/>
      </c>
      <c r="T12" s="53" t="str">
        <f>IF(AND('Mapa de Riesgos'!$Y$52="Muy Alta",'Mapa de Riesgos'!$AA$52="Menor"),CONCATENATE("R7C",'Mapa de Riesgos'!$O$52),"")</f>
        <v/>
      </c>
      <c r="U12" s="54" t="str">
        <f>IF(AND('Mapa de Riesgos'!$Y$53="Muy Alta",'Mapa de Riesgos'!$AA$53="Menor"),CONCATENATE("R7C",'Mapa de Riesgos'!$O$53),"")</f>
        <v/>
      </c>
      <c r="V12" s="52" t="str">
        <f>IF(AND('Mapa de Riesgos'!$Y$48="Muy Alta",'Mapa de Riesgos'!$AA$48="Moderado"),CONCATENATE("R7C",'Mapa de Riesgos'!$O$48),"")</f>
        <v/>
      </c>
      <c r="W12" s="53" t="str">
        <f>IF(AND('Mapa de Riesgos'!$Y$49="Muy Alta",'Mapa de Riesgos'!$AA$49="Moderado"),CONCATENATE("R7C",'Mapa de Riesgos'!$O$49),"")</f>
        <v/>
      </c>
      <c r="X12" s="53" t="str">
        <f>IF(AND('Mapa de Riesgos'!$Y$50="Muy Alta",'Mapa de Riesgos'!$AA$50="Moderado"),CONCATENATE("R7C",'Mapa de Riesgos'!$O$50),"")</f>
        <v/>
      </c>
      <c r="Y12" s="53" t="str">
        <f>IF(AND('Mapa de Riesgos'!$Y$51="Muy Alta",'Mapa de Riesgos'!$AA$51="Moderado"),CONCATENATE("R7C",'Mapa de Riesgos'!$O$51),"")</f>
        <v/>
      </c>
      <c r="Z12" s="53" t="str">
        <f>IF(AND('Mapa de Riesgos'!$Y$52="Muy Alta",'Mapa de Riesgos'!$AA$52="Moderado"),CONCATENATE("R7C",'Mapa de Riesgos'!$O$52),"")</f>
        <v/>
      </c>
      <c r="AA12" s="54" t="str">
        <f>IF(AND('Mapa de Riesgos'!$Y$53="Muy Alta",'Mapa de Riesgos'!$AA$53="Moderado"),CONCATENATE("R7C",'Mapa de Riesgos'!$O$53),"")</f>
        <v/>
      </c>
      <c r="AB12" s="52" t="str">
        <f>IF(AND('Mapa de Riesgos'!$Y$48="Muy Alta",'Mapa de Riesgos'!$AA$48="Mayor"),CONCATENATE("R7C",'Mapa de Riesgos'!$O$48),"")</f>
        <v/>
      </c>
      <c r="AC12" s="53" t="str">
        <f>IF(AND('Mapa de Riesgos'!$Y$49="Muy Alta",'Mapa de Riesgos'!$AA$49="Mayor"),CONCATENATE("R7C",'Mapa de Riesgos'!$O$49),"")</f>
        <v/>
      </c>
      <c r="AD12" s="53" t="str">
        <f>IF(AND('Mapa de Riesgos'!$Y$50="Muy Alta",'Mapa de Riesgos'!$AA$50="Mayor"),CONCATENATE("R7C",'Mapa de Riesgos'!$O$50),"")</f>
        <v/>
      </c>
      <c r="AE12" s="53" t="str">
        <f>IF(AND('Mapa de Riesgos'!$Y$51="Muy Alta",'Mapa de Riesgos'!$AA$51="Mayor"),CONCATENATE("R7C",'Mapa de Riesgos'!$O$51),"")</f>
        <v/>
      </c>
      <c r="AF12" s="53" t="str">
        <f>IF(AND('Mapa de Riesgos'!$Y$52="Muy Alta",'Mapa de Riesgos'!$AA$52="Mayor"),CONCATENATE("R7C",'Mapa de Riesgos'!$O$52),"")</f>
        <v/>
      </c>
      <c r="AG12" s="54" t="str">
        <f>IF(AND('Mapa de Riesgos'!$Y$53="Muy Alta",'Mapa de Riesgos'!$AA$53="Mayor"),CONCATENATE("R7C",'Mapa de Riesgos'!$O$53),"")</f>
        <v/>
      </c>
      <c r="AH12" s="55" t="str">
        <f>IF(AND('Mapa de Riesgos'!$Y$48="Muy Alta",'Mapa de Riesgos'!$AA$48="Catastrófico"),CONCATENATE("R7C",'Mapa de Riesgos'!$O$48),"")</f>
        <v/>
      </c>
      <c r="AI12" s="56" t="str">
        <f>IF(AND('Mapa de Riesgos'!$Y$49="Muy Alta",'Mapa de Riesgos'!$AA$49="Catastrófico"),CONCATENATE("R7C",'Mapa de Riesgos'!$O$49),"")</f>
        <v/>
      </c>
      <c r="AJ12" s="56" t="str">
        <f>IF(AND('Mapa de Riesgos'!$Y$50="Muy Alta",'Mapa de Riesgos'!$AA$50="Catastrófico"),CONCATENATE("R7C",'Mapa de Riesgos'!$O$50),"")</f>
        <v/>
      </c>
      <c r="AK12" s="56" t="str">
        <f>IF(AND('Mapa de Riesgos'!$Y$51="Muy Alta",'Mapa de Riesgos'!$AA$51="Catastrófico"),CONCATENATE("R7C",'Mapa de Riesgos'!$O$51),"")</f>
        <v/>
      </c>
      <c r="AL12" s="56" t="str">
        <f>IF(AND('Mapa de Riesgos'!$Y$52="Muy Alta",'Mapa de Riesgos'!$AA$52="Catastrófico"),CONCATENATE("R7C",'Mapa de Riesgos'!$O$52),"")</f>
        <v/>
      </c>
      <c r="AM12" s="57" t="str">
        <f>IF(AND('Mapa de Riesgos'!$Y$53="Muy Alta",'Mapa de Riesgos'!$AA$53="Catastrófico"),CONCATENATE("R7C",'Mapa de Riesgos'!$O$53),"")</f>
        <v/>
      </c>
      <c r="AN12" s="83"/>
      <c r="AO12" s="554"/>
      <c r="AP12" s="555"/>
      <c r="AQ12" s="555"/>
      <c r="AR12" s="555"/>
      <c r="AS12" s="555"/>
      <c r="AT12" s="556"/>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c r="A13" s="83"/>
      <c r="B13" s="449"/>
      <c r="C13" s="449"/>
      <c r="D13" s="450"/>
      <c r="E13" s="548"/>
      <c r="F13" s="547"/>
      <c r="G13" s="547"/>
      <c r="H13" s="547"/>
      <c r="I13" s="563"/>
      <c r="J13" s="52" t="str">
        <f>IF(AND('Mapa de Riesgos'!$Y$54="Muy Alta",'Mapa de Riesgos'!$AA$54="Leve"),CONCATENATE("R8C",'Mapa de Riesgos'!$O$54),"")</f>
        <v/>
      </c>
      <c r="K13" s="53" t="str">
        <f>IF(AND('Mapa de Riesgos'!$Y$55="Muy Alta",'Mapa de Riesgos'!$AA$55="Leve"),CONCATENATE("R8C",'Mapa de Riesgos'!$O$55),"")</f>
        <v/>
      </c>
      <c r="L13" s="53" t="str">
        <f>IF(AND('Mapa de Riesgos'!$Y$56="Muy Alta",'Mapa de Riesgos'!$AA$56="Leve"),CONCATENATE("R8C",'Mapa de Riesgos'!$O$56),"")</f>
        <v/>
      </c>
      <c r="M13" s="53" t="str">
        <f>IF(AND('Mapa de Riesgos'!$Y$57="Muy Alta",'Mapa de Riesgos'!$AA$57="Leve"),CONCATENATE("R8C",'Mapa de Riesgos'!$O$57),"")</f>
        <v/>
      </c>
      <c r="N13" s="53" t="str">
        <f>IF(AND('Mapa de Riesgos'!$Y$58="Muy Alta",'Mapa de Riesgos'!$AA$58="Leve"),CONCATENATE("R8C",'Mapa de Riesgos'!$O$58),"")</f>
        <v/>
      </c>
      <c r="O13" s="54" t="str">
        <f>IF(AND('Mapa de Riesgos'!$Y$59="Muy Alta",'Mapa de Riesgos'!$AA$59="Leve"),CONCATENATE("R8C",'Mapa de Riesgos'!$O$59),"")</f>
        <v/>
      </c>
      <c r="P13" s="52" t="str">
        <f>IF(AND('Mapa de Riesgos'!$Y$54="Muy Alta",'Mapa de Riesgos'!$AA$54="Menor"),CONCATENATE("R8C",'Mapa de Riesgos'!$O$54),"")</f>
        <v/>
      </c>
      <c r="Q13" s="53" t="str">
        <f>IF(AND('Mapa de Riesgos'!$Y$55="Muy Alta",'Mapa de Riesgos'!$AA$55="Menor"),CONCATENATE("R8C",'Mapa de Riesgos'!$O$55),"")</f>
        <v/>
      </c>
      <c r="R13" s="53" t="str">
        <f>IF(AND('Mapa de Riesgos'!$Y$56="Muy Alta",'Mapa de Riesgos'!$AA$56="Menor"),CONCATENATE("R8C",'Mapa de Riesgos'!$O$56),"")</f>
        <v/>
      </c>
      <c r="S13" s="53" t="str">
        <f>IF(AND('Mapa de Riesgos'!$Y$57="Muy Alta",'Mapa de Riesgos'!$AA$57="Menor"),CONCATENATE("R8C",'Mapa de Riesgos'!$O$57),"")</f>
        <v/>
      </c>
      <c r="T13" s="53" t="str">
        <f>IF(AND('Mapa de Riesgos'!$Y$58="Muy Alta",'Mapa de Riesgos'!$AA$58="Menor"),CONCATENATE("R8C",'Mapa de Riesgos'!$O$58),"")</f>
        <v/>
      </c>
      <c r="U13" s="54" t="str">
        <f>IF(AND('Mapa de Riesgos'!$Y$59="Muy Alta",'Mapa de Riesgos'!$AA$59="Menor"),CONCATENATE("R8C",'Mapa de Riesgos'!$O$59),"")</f>
        <v/>
      </c>
      <c r="V13" s="52" t="str">
        <f>IF(AND('Mapa de Riesgos'!$Y$54="Muy Alta",'Mapa de Riesgos'!$AA$54="Moderado"),CONCATENATE("R8C",'Mapa de Riesgos'!$O$54),"")</f>
        <v/>
      </c>
      <c r="W13" s="53" t="str">
        <f>IF(AND('Mapa de Riesgos'!$Y$55="Muy Alta",'Mapa de Riesgos'!$AA$55="Moderado"),CONCATENATE("R8C",'Mapa de Riesgos'!$O$55),"")</f>
        <v/>
      </c>
      <c r="X13" s="53" t="str">
        <f>IF(AND('Mapa de Riesgos'!$Y$56="Muy Alta",'Mapa de Riesgos'!$AA$56="Moderado"),CONCATENATE("R8C",'Mapa de Riesgos'!$O$56),"")</f>
        <v/>
      </c>
      <c r="Y13" s="53" t="str">
        <f>IF(AND('Mapa de Riesgos'!$Y$57="Muy Alta",'Mapa de Riesgos'!$AA$57="Moderado"),CONCATENATE("R8C",'Mapa de Riesgos'!$O$57),"")</f>
        <v/>
      </c>
      <c r="Z13" s="53" t="str">
        <f>IF(AND('Mapa de Riesgos'!$Y$58="Muy Alta",'Mapa de Riesgos'!$AA$58="Moderado"),CONCATENATE("R8C",'Mapa de Riesgos'!$O$58),"")</f>
        <v/>
      </c>
      <c r="AA13" s="54" t="str">
        <f>IF(AND('Mapa de Riesgos'!$Y$59="Muy Alta",'Mapa de Riesgos'!$AA$59="Moderado"),CONCATENATE("R8C",'Mapa de Riesgos'!$O$59),"")</f>
        <v/>
      </c>
      <c r="AB13" s="52" t="str">
        <f>IF(AND('Mapa de Riesgos'!$Y$54="Muy Alta",'Mapa de Riesgos'!$AA$54="Mayor"),CONCATENATE("R8C",'Mapa de Riesgos'!$O$54),"")</f>
        <v/>
      </c>
      <c r="AC13" s="53" t="str">
        <f>IF(AND('Mapa de Riesgos'!$Y$55="Muy Alta",'Mapa de Riesgos'!$AA$55="Mayor"),CONCATENATE("R8C",'Mapa de Riesgos'!$O$55),"")</f>
        <v/>
      </c>
      <c r="AD13" s="53" t="str">
        <f>IF(AND('Mapa de Riesgos'!$Y$56="Muy Alta",'Mapa de Riesgos'!$AA$56="Mayor"),CONCATENATE("R8C",'Mapa de Riesgos'!$O$56),"")</f>
        <v/>
      </c>
      <c r="AE13" s="53" t="str">
        <f>IF(AND('Mapa de Riesgos'!$Y$57="Muy Alta",'Mapa de Riesgos'!$AA$57="Mayor"),CONCATENATE("R8C",'Mapa de Riesgos'!$O$57),"")</f>
        <v/>
      </c>
      <c r="AF13" s="53" t="str">
        <f>IF(AND('Mapa de Riesgos'!$Y$58="Muy Alta",'Mapa de Riesgos'!$AA$58="Mayor"),CONCATENATE("R8C",'Mapa de Riesgos'!$O$58),"")</f>
        <v/>
      </c>
      <c r="AG13" s="54" t="str">
        <f>IF(AND('Mapa de Riesgos'!$Y$59="Muy Alta",'Mapa de Riesgos'!$AA$59="Mayor"),CONCATENATE("R8C",'Mapa de Riesgos'!$O$59),"")</f>
        <v/>
      </c>
      <c r="AH13" s="55" t="str">
        <f>IF(AND('Mapa de Riesgos'!$Y$54="Muy Alta",'Mapa de Riesgos'!$AA$54="Catastrófico"),CONCATENATE("R8C",'Mapa de Riesgos'!$O$54),"")</f>
        <v/>
      </c>
      <c r="AI13" s="56" t="str">
        <f>IF(AND('Mapa de Riesgos'!$Y$55="Muy Alta",'Mapa de Riesgos'!$AA$55="Catastrófico"),CONCATENATE("R8C",'Mapa de Riesgos'!$O$55),"")</f>
        <v/>
      </c>
      <c r="AJ13" s="56" t="str">
        <f>IF(AND('Mapa de Riesgos'!$Y$56="Muy Alta",'Mapa de Riesgos'!$AA$56="Catastrófico"),CONCATENATE("R8C",'Mapa de Riesgos'!$O$56),"")</f>
        <v/>
      </c>
      <c r="AK13" s="56" t="str">
        <f>IF(AND('Mapa de Riesgos'!$Y$57="Muy Alta",'Mapa de Riesgos'!$AA$57="Catastrófico"),CONCATENATE("R8C",'Mapa de Riesgos'!$O$57),"")</f>
        <v/>
      </c>
      <c r="AL13" s="56" t="str">
        <f>IF(AND('Mapa de Riesgos'!$Y$58="Muy Alta",'Mapa de Riesgos'!$AA$58="Catastrófico"),CONCATENATE("R8C",'Mapa de Riesgos'!$O$58),"")</f>
        <v/>
      </c>
      <c r="AM13" s="57" t="str">
        <f>IF(AND('Mapa de Riesgos'!$Y$59="Muy Alta",'Mapa de Riesgos'!$AA$59="Catastrófico"),CONCATENATE("R8C",'Mapa de Riesgos'!$O$59),"")</f>
        <v/>
      </c>
      <c r="AN13" s="83"/>
      <c r="AO13" s="554"/>
      <c r="AP13" s="555"/>
      <c r="AQ13" s="555"/>
      <c r="AR13" s="555"/>
      <c r="AS13" s="555"/>
      <c r="AT13" s="556"/>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c r="A14" s="83"/>
      <c r="B14" s="449"/>
      <c r="C14" s="449"/>
      <c r="D14" s="450"/>
      <c r="E14" s="548"/>
      <c r="F14" s="547"/>
      <c r="G14" s="547"/>
      <c r="H14" s="547"/>
      <c r="I14" s="563"/>
      <c r="J14" s="52" t="str">
        <f>IF(AND('Mapa de Riesgos'!$Y$60="Muy Alta",'Mapa de Riesgos'!$AA$60="Leve"),CONCATENATE("R9C",'Mapa de Riesgos'!$O$60),"")</f>
        <v/>
      </c>
      <c r="K14" s="53" t="str">
        <f>IF(AND('Mapa de Riesgos'!$Y$61="Muy Alta",'Mapa de Riesgos'!$AA$61="Leve"),CONCATENATE("R9C",'Mapa de Riesgos'!$O$61),"")</f>
        <v/>
      </c>
      <c r="L14" s="53" t="str">
        <f>IF(AND('Mapa de Riesgos'!$Y$62="Muy Alta",'Mapa de Riesgos'!$AA$62="Leve"),CONCATENATE("R9C",'Mapa de Riesgos'!$O$62),"")</f>
        <v/>
      </c>
      <c r="M14" s="53" t="str">
        <f>IF(AND('Mapa de Riesgos'!$Y$63="Muy Alta",'Mapa de Riesgos'!$AA$63="Leve"),CONCATENATE("R9C",'Mapa de Riesgos'!$O$63),"")</f>
        <v/>
      </c>
      <c r="N14" s="53" t="str">
        <f>IF(AND('Mapa de Riesgos'!$Y$64="Muy Alta",'Mapa de Riesgos'!$AA$64="Leve"),CONCATENATE("R9C",'Mapa de Riesgos'!$O$64),"")</f>
        <v/>
      </c>
      <c r="O14" s="54" t="str">
        <f>IF(AND('Mapa de Riesgos'!$Y$65="Muy Alta",'Mapa de Riesgos'!$AA$65="Leve"),CONCATENATE("R9C",'Mapa de Riesgos'!$O$65),"")</f>
        <v/>
      </c>
      <c r="P14" s="52" t="str">
        <f>IF(AND('Mapa de Riesgos'!$Y$60="Muy Alta",'Mapa de Riesgos'!$AA$60="Menor"),CONCATENATE("R9C",'Mapa de Riesgos'!$O$60),"")</f>
        <v/>
      </c>
      <c r="Q14" s="53" t="str">
        <f>IF(AND('Mapa de Riesgos'!$Y$61="Muy Alta",'Mapa de Riesgos'!$AA$61="Menor"),CONCATENATE("R9C",'Mapa de Riesgos'!$O$61),"")</f>
        <v/>
      </c>
      <c r="R14" s="53" t="str">
        <f>IF(AND('Mapa de Riesgos'!$Y$62="Muy Alta",'Mapa de Riesgos'!$AA$62="Menor"),CONCATENATE("R9C",'Mapa de Riesgos'!$O$62),"")</f>
        <v/>
      </c>
      <c r="S14" s="53" t="str">
        <f>IF(AND('Mapa de Riesgos'!$Y$63="Muy Alta",'Mapa de Riesgos'!$AA$63="Menor"),CONCATENATE("R9C",'Mapa de Riesgos'!$O$63),"")</f>
        <v/>
      </c>
      <c r="T14" s="53" t="str">
        <f>IF(AND('Mapa de Riesgos'!$Y$64="Muy Alta",'Mapa de Riesgos'!$AA$64="Menor"),CONCATENATE("R9C",'Mapa de Riesgos'!$O$64),"")</f>
        <v/>
      </c>
      <c r="U14" s="54" t="str">
        <f>IF(AND('Mapa de Riesgos'!$Y$65="Muy Alta",'Mapa de Riesgos'!$AA$65="Menor"),CONCATENATE("R9C",'Mapa de Riesgos'!$O$65),"")</f>
        <v/>
      </c>
      <c r="V14" s="52" t="str">
        <f>IF(AND('Mapa de Riesgos'!$Y$60="Muy Alta",'Mapa de Riesgos'!$AA$60="Moderado"),CONCATENATE("R9C",'Mapa de Riesgos'!$O$60),"")</f>
        <v/>
      </c>
      <c r="W14" s="53" t="str">
        <f>IF(AND('Mapa de Riesgos'!$Y$61="Muy Alta",'Mapa de Riesgos'!$AA$61="Moderado"),CONCATENATE("R9C",'Mapa de Riesgos'!$O$61),"")</f>
        <v/>
      </c>
      <c r="X14" s="53" t="str">
        <f>IF(AND('Mapa de Riesgos'!$Y$62="Muy Alta",'Mapa de Riesgos'!$AA$62="Moderado"),CONCATENATE("R9C",'Mapa de Riesgos'!$O$62),"")</f>
        <v/>
      </c>
      <c r="Y14" s="53" t="str">
        <f>IF(AND('Mapa de Riesgos'!$Y$63="Muy Alta",'Mapa de Riesgos'!$AA$63="Moderado"),CONCATENATE("R9C",'Mapa de Riesgos'!$O$63),"")</f>
        <v/>
      </c>
      <c r="Z14" s="53" t="str">
        <f>IF(AND('Mapa de Riesgos'!$Y$64="Muy Alta",'Mapa de Riesgos'!$AA$64="Moderado"),CONCATENATE("R9C",'Mapa de Riesgos'!$O$64),"")</f>
        <v/>
      </c>
      <c r="AA14" s="54" t="str">
        <f>IF(AND('Mapa de Riesgos'!$Y$65="Muy Alta",'Mapa de Riesgos'!$AA$65="Moderado"),CONCATENATE("R9C",'Mapa de Riesgos'!$O$65),"")</f>
        <v/>
      </c>
      <c r="AB14" s="52" t="str">
        <f>IF(AND('Mapa de Riesgos'!$Y$60="Muy Alta",'Mapa de Riesgos'!$AA$60="Mayor"),CONCATENATE("R9C",'Mapa de Riesgos'!$O$60),"")</f>
        <v/>
      </c>
      <c r="AC14" s="53" t="str">
        <f>IF(AND('Mapa de Riesgos'!$Y$61="Muy Alta",'Mapa de Riesgos'!$AA$61="Mayor"),CONCATENATE("R9C",'Mapa de Riesgos'!$O$61),"")</f>
        <v/>
      </c>
      <c r="AD14" s="53" t="str">
        <f>IF(AND('Mapa de Riesgos'!$Y$62="Muy Alta",'Mapa de Riesgos'!$AA$62="Mayor"),CONCATENATE("R9C",'Mapa de Riesgos'!$O$62),"")</f>
        <v/>
      </c>
      <c r="AE14" s="53" t="str">
        <f>IF(AND('Mapa de Riesgos'!$Y$63="Muy Alta",'Mapa de Riesgos'!$AA$63="Mayor"),CONCATENATE("R9C",'Mapa de Riesgos'!$O$63),"")</f>
        <v/>
      </c>
      <c r="AF14" s="53" t="str">
        <f>IF(AND('Mapa de Riesgos'!$Y$64="Muy Alta",'Mapa de Riesgos'!$AA$64="Mayor"),CONCATENATE("R9C",'Mapa de Riesgos'!$O$64),"")</f>
        <v/>
      </c>
      <c r="AG14" s="54" t="str">
        <f>IF(AND('Mapa de Riesgos'!$Y$65="Muy Alta",'Mapa de Riesgos'!$AA$65="Mayor"),CONCATENATE("R9C",'Mapa de Riesgos'!$O$65),"")</f>
        <v/>
      </c>
      <c r="AH14" s="55" t="str">
        <f>IF(AND('Mapa de Riesgos'!$Y$60="Muy Alta",'Mapa de Riesgos'!$AA$60="Catastrófico"),CONCATENATE("R9C",'Mapa de Riesgos'!$O$60),"")</f>
        <v/>
      </c>
      <c r="AI14" s="56" t="str">
        <f>IF(AND('Mapa de Riesgos'!$Y$61="Muy Alta",'Mapa de Riesgos'!$AA$61="Catastrófico"),CONCATENATE("R9C",'Mapa de Riesgos'!$O$61),"")</f>
        <v/>
      </c>
      <c r="AJ14" s="56" t="str">
        <f>IF(AND('Mapa de Riesgos'!$Y$62="Muy Alta",'Mapa de Riesgos'!$AA$62="Catastrófico"),CONCATENATE("R9C",'Mapa de Riesgos'!$O$62),"")</f>
        <v/>
      </c>
      <c r="AK14" s="56" t="str">
        <f>IF(AND('Mapa de Riesgos'!$Y$63="Muy Alta",'Mapa de Riesgos'!$AA$63="Catastrófico"),CONCATENATE("R9C",'Mapa de Riesgos'!$O$63),"")</f>
        <v/>
      </c>
      <c r="AL14" s="56" t="str">
        <f>IF(AND('Mapa de Riesgos'!$Y$64="Muy Alta",'Mapa de Riesgos'!$AA$64="Catastrófico"),CONCATENATE("R9C",'Mapa de Riesgos'!$O$64),"")</f>
        <v/>
      </c>
      <c r="AM14" s="57" t="str">
        <f>IF(AND('Mapa de Riesgos'!$Y$65="Muy Alta",'Mapa de Riesgos'!$AA$65="Catastrófico"),CONCATENATE("R9C",'Mapa de Riesgos'!$O$65),"")</f>
        <v/>
      </c>
      <c r="AN14" s="83"/>
      <c r="AO14" s="554"/>
      <c r="AP14" s="555"/>
      <c r="AQ14" s="555"/>
      <c r="AR14" s="555"/>
      <c r="AS14" s="555"/>
      <c r="AT14" s="556"/>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c r="A15" s="83"/>
      <c r="B15" s="449"/>
      <c r="C15" s="449"/>
      <c r="D15" s="450"/>
      <c r="E15" s="549"/>
      <c r="F15" s="550"/>
      <c r="G15" s="550"/>
      <c r="H15" s="550"/>
      <c r="I15" s="564"/>
      <c r="J15" s="58" t="str">
        <f>IF(AND('Mapa de Riesgos'!$Y$66="Muy Alta",'Mapa de Riesgos'!$AA$66="Leve"),CONCATENATE("R10C",'Mapa de Riesgos'!$O$66),"")</f>
        <v/>
      </c>
      <c r="K15" s="59" t="str">
        <f>IF(AND('Mapa de Riesgos'!$Y$67="Muy Alta",'Mapa de Riesgos'!$AA$67="Leve"),CONCATENATE("R10C",'Mapa de Riesgos'!$O$67),"")</f>
        <v/>
      </c>
      <c r="L15" s="59" t="str">
        <f>IF(AND('Mapa de Riesgos'!$Y$68="Muy Alta",'Mapa de Riesgos'!$AA$68="Leve"),CONCATENATE("R10C",'Mapa de Riesgos'!$O$68),"")</f>
        <v/>
      </c>
      <c r="M15" s="59" t="str">
        <f>IF(AND('Mapa de Riesgos'!$Y$69="Muy Alta",'Mapa de Riesgos'!$AA$69="Leve"),CONCATENATE("R10C",'Mapa de Riesgos'!$O$69),"")</f>
        <v/>
      </c>
      <c r="N15" s="59" t="str">
        <f>IF(AND('Mapa de Riesgos'!$Y$70="Muy Alta",'Mapa de Riesgos'!$AA$70="Leve"),CONCATENATE("R10C",'Mapa de Riesgos'!$O$70),"")</f>
        <v/>
      </c>
      <c r="O15" s="60" t="str">
        <f>IF(AND('Mapa de Riesgos'!$Y$71="Muy Alta",'Mapa de Riesgos'!$AA$71="Leve"),CONCATENATE("R10C",'Mapa de Riesgos'!$O$71),"")</f>
        <v/>
      </c>
      <c r="P15" s="52" t="str">
        <f>IF(AND('Mapa de Riesgos'!$Y$66="Muy Alta",'Mapa de Riesgos'!$AA$66="Menor"),CONCATENATE("R10C",'Mapa de Riesgos'!$O$66),"")</f>
        <v/>
      </c>
      <c r="Q15" s="53" t="str">
        <f>IF(AND('Mapa de Riesgos'!$Y$67="Muy Alta",'Mapa de Riesgos'!$AA$67="Menor"),CONCATENATE("R10C",'Mapa de Riesgos'!$O$67),"")</f>
        <v/>
      </c>
      <c r="R15" s="53" t="str">
        <f>IF(AND('Mapa de Riesgos'!$Y$68="Muy Alta",'Mapa de Riesgos'!$AA$68="Menor"),CONCATENATE("R10C",'Mapa de Riesgos'!$O$68),"")</f>
        <v/>
      </c>
      <c r="S15" s="53" t="str">
        <f>IF(AND('Mapa de Riesgos'!$Y$69="Muy Alta",'Mapa de Riesgos'!$AA$69="Menor"),CONCATENATE("R10C",'Mapa de Riesgos'!$O$69),"")</f>
        <v/>
      </c>
      <c r="T15" s="53" t="str">
        <f>IF(AND('Mapa de Riesgos'!$Y$70="Muy Alta",'Mapa de Riesgos'!$AA$70="Menor"),CONCATENATE("R10C",'Mapa de Riesgos'!$O$70),"")</f>
        <v/>
      </c>
      <c r="U15" s="54" t="str">
        <f>IF(AND('Mapa de Riesgos'!$Y$71="Muy Alta",'Mapa de Riesgos'!$AA$71="Menor"),CONCATENATE("R10C",'Mapa de Riesgos'!$O$71),"")</f>
        <v/>
      </c>
      <c r="V15" s="58" t="str">
        <f>IF(AND('Mapa de Riesgos'!$Y$66="Muy Alta",'Mapa de Riesgos'!$AA$66="Moderado"),CONCATENATE("R10C",'Mapa de Riesgos'!$O$66),"")</f>
        <v/>
      </c>
      <c r="W15" s="59" t="str">
        <f>IF(AND('Mapa de Riesgos'!$Y$67="Muy Alta",'Mapa de Riesgos'!$AA$67="Moderado"),CONCATENATE("R10C",'Mapa de Riesgos'!$O$67),"")</f>
        <v/>
      </c>
      <c r="X15" s="59" t="str">
        <f>IF(AND('Mapa de Riesgos'!$Y$68="Muy Alta",'Mapa de Riesgos'!$AA$68="Moderado"),CONCATENATE("R10C",'Mapa de Riesgos'!$O$68),"")</f>
        <v/>
      </c>
      <c r="Y15" s="59" t="str">
        <f>IF(AND('Mapa de Riesgos'!$Y$69="Muy Alta",'Mapa de Riesgos'!$AA$69="Moderado"),CONCATENATE("R10C",'Mapa de Riesgos'!$O$69),"")</f>
        <v/>
      </c>
      <c r="Z15" s="59" t="str">
        <f>IF(AND('Mapa de Riesgos'!$Y$70="Muy Alta",'Mapa de Riesgos'!$AA$70="Moderado"),CONCATENATE("R10C",'Mapa de Riesgos'!$O$70),"")</f>
        <v/>
      </c>
      <c r="AA15" s="60" t="str">
        <f>IF(AND('Mapa de Riesgos'!$Y$71="Muy Alta",'Mapa de Riesgos'!$AA$71="Moderado"),CONCATENATE("R10C",'Mapa de Riesgos'!$O$71),"")</f>
        <v/>
      </c>
      <c r="AB15" s="52" t="str">
        <f>IF(AND('Mapa de Riesgos'!$Y$66="Muy Alta",'Mapa de Riesgos'!$AA$66="Mayor"),CONCATENATE("R10C",'Mapa de Riesgos'!$O$66),"")</f>
        <v/>
      </c>
      <c r="AC15" s="53" t="str">
        <f>IF(AND('Mapa de Riesgos'!$Y$67="Muy Alta",'Mapa de Riesgos'!$AA$67="Mayor"),CONCATENATE("R10C",'Mapa de Riesgos'!$O$67),"")</f>
        <v/>
      </c>
      <c r="AD15" s="53" t="str">
        <f>IF(AND('Mapa de Riesgos'!$Y$68="Muy Alta",'Mapa de Riesgos'!$AA$68="Mayor"),CONCATENATE("R10C",'Mapa de Riesgos'!$O$68),"")</f>
        <v/>
      </c>
      <c r="AE15" s="53" t="str">
        <f>IF(AND('Mapa de Riesgos'!$Y$69="Muy Alta",'Mapa de Riesgos'!$AA$69="Mayor"),CONCATENATE("R10C",'Mapa de Riesgos'!$O$69),"")</f>
        <v/>
      </c>
      <c r="AF15" s="53" t="str">
        <f>IF(AND('Mapa de Riesgos'!$Y$70="Muy Alta",'Mapa de Riesgos'!$AA$70="Mayor"),CONCATENATE("R10C",'Mapa de Riesgos'!$O$70),"")</f>
        <v/>
      </c>
      <c r="AG15" s="54" t="str">
        <f>IF(AND('Mapa de Riesgos'!$Y$71="Muy Alta",'Mapa de Riesgos'!$AA$71="Mayor"),CONCATENATE("R10C",'Mapa de Riesgos'!$O$71),"")</f>
        <v/>
      </c>
      <c r="AH15" s="61" t="str">
        <f>IF(AND('Mapa de Riesgos'!$Y$66="Muy Alta",'Mapa de Riesgos'!$AA$66="Catastrófico"),CONCATENATE("R10C",'Mapa de Riesgos'!$O$66),"")</f>
        <v/>
      </c>
      <c r="AI15" s="62" t="str">
        <f>IF(AND('Mapa de Riesgos'!$Y$67="Muy Alta",'Mapa de Riesgos'!$AA$67="Catastrófico"),CONCATENATE("R10C",'Mapa de Riesgos'!$O$67),"")</f>
        <v/>
      </c>
      <c r="AJ15" s="62" t="str">
        <f>IF(AND('Mapa de Riesgos'!$Y$68="Muy Alta",'Mapa de Riesgos'!$AA$68="Catastrófico"),CONCATENATE("R10C",'Mapa de Riesgos'!$O$68),"")</f>
        <v/>
      </c>
      <c r="AK15" s="62" t="str">
        <f>IF(AND('Mapa de Riesgos'!$Y$69="Muy Alta",'Mapa de Riesgos'!$AA$69="Catastrófico"),CONCATENATE("R10C",'Mapa de Riesgos'!$O$69),"")</f>
        <v/>
      </c>
      <c r="AL15" s="62" t="str">
        <f>IF(AND('Mapa de Riesgos'!$Y$70="Muy Alta",'Mapa de Riesgos'!$AA$70="Catastrófico"),CONCATENATE("R10C",'Mapa de Riesgos'!$O$70),"")</f>
        <v/>
      </c>
      <c r="AM15" s="63" t="str">
        <f>IF(AND('Mapa de Riesgos'!$Y$71="Muy Alta",'Mapa de Riesgos'!$AA$71="Catastrófico"),CONCATENATE("R10C",'Mapa de Riesgos'!$O$71),"")</f>
        <v/>
      </c>
      <c r="AN15" s="83"/>
      <c r="AO15" s="557"/>
      <c r="AP15" s="558"/>
      <c r="AQ15" s="558"/>
      <c r="AR15" s="558"/>
      <c r="AS15" s="558"/>
      <c r="AT15" s="559"/>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c r="A16" s="83"/>
      <c r="B16" s="449"/>
      <c r="C16" s="449"/>
      <c r="D16" s="450"/>
      <c r="E16" s="544" t="s">
        <v>197</v>
      </c>
      <c r="F16" s="545"/>
      <c r="G16" s="545"/>
      <c r="H16" s="545"/>
      <c r="I16" s="545"/>
      <c r="J16" s="64" t="str">
        <f>IF(AND('Mapa de Riesgos'!$Y$12="Alta",'Mapa de Riesgos'!$AA$12="Leve"),CONCATENATE("R1C",'Mapa de Riesgos'!$O$12),"")</f>
        <v/>
      </c>
      <c r="K16" s="65" t="str">
        <f>IF(AND('Mapa de Riesgos'!$Y$13="Alta",'Mapa de Riesgos'!$AA$13="Leve"),CONCATENATE("R1C",'Mapa de Riesgos'!$O$13),"")</f>
        <v/>
      </c>
      <c r="L16" s="65" t="str">
        <f>IF(AND('Mapa de Riesgos'!$Y$14="Alta",'Mapa de Riesgos'!$AA$14="Leve"),CONCATENATE("R1C",'Mapa de Riesgos'!$O$14),"")</f>
        <v/>
      </c>
      <c r="M16" s="65" t="str">
        <f>IF(AND('Mapa de Riesgos'!$Y$15="Alta",'Mapa de Riesgos'!$AA$15="Leve"),CONCATENATE("R1C",'Mapa de Riesgos'!$O$15),"")</f>
        <v/>
      </c>
      <c r="N16" s="65" t="str">
        <f>IF(AND('Mapa de Riesgos'!$Y$16="Alta",'Mapa de Riesgos'!$AA$16="Leve"),CONCATENATE("R1C",'Mapa de Riesgos'!$O$16),"")</f>
        <v/>
      </c>
      <c r="O16" s="66" t="str">
        <f>IF(AND('Mapa de Riesgos'!$Y$17="Alta",'Mapa de Riesgos'!$AA$17="Leve"),CONCATENATE("R1C",'Mapa de Riesgos'!$O$17),"")</f>
        <v/>
      </c>
      <c r="P16" s="64" t="str">
        <f>IF(AND('Mapa de Riesgos'!$Y$12="Alta",'Mapa de Riesgos'!$AA$12="Menor"),CONCATENATE("R1C",'Mapa de Riesgos'!$O$12),"")</f>
        <v/>
      </c>
      <c r="Q16" s="65" t="str">
        <f>IF(AND('Mapa de Riesgos'!$Y$13="Alta",'Mapa de Riesgos'!$AA$13="Menor"),CONCATENATE("R1C",'Mapa de Riesgos'!$O$13),"")</f>
        <v/>
      </c>
      <c r="R16" s="65" t="str">
        <f>IF(AND('Mapa de Riesgos'!$Y$14="Alta",'Mapa de Riesgos'!$AA$14="Menor"),CONCATENATE("R1C",'Mapa de Riesgos'!$O$14),"")</f>
        <v/>
      </c>
      <c r="S16" s="65" t="str">
        <f>IF(AND('Mapa de Riesgos'!$Y$15="Alta",'Mapa de Riesgos'!$AA$15="Menor"),CONCATENATE("R1C",'Mapa de Riesgos'!$O$15),"")</f>
        <v/>
      </c>
      <c r="T16" s="65" t="str">
        <f>IF(AND('Mapa de Riesgos'!$Y$16="Alta",'Mapa de Riesgos'!$AA$16="Menor"),CONCATENATE("R1C",'Mapa de Riesgos'!$O$16),"")</f>
        <v/>
      </c>
      <c r="U16" s="66" t="str">
        <f>IF(AND('Mapa de Riesgos'!$Y$17="Alta",'Mapa de Riesgos'!$AA$17="Menor"),CONCATENATE("R1C",'Mapa de Riesgos'!$O$17),"")</f>
        <v/>
      </c>
      <c r="V16" s="46" t="str">
        <f>IF(AND('Mapa de Riesgos'!$Y$12="Alta",'Mapa de Riesgos'!$AA$12="Moderado"),CONCATENATE("R1C",'Mapa de Riesgos'!$O$12),"")</f>
        <v/>
      </c>
      <c r="W16" s="47" t="str">
        <f>IF(AND('Mapa de Riesgos'!$Y$13="Alta",'Mapa de Riesgos'!$AA$13="Moderado"),CONCATENATE("R1C",'Mapa de Riesgos'!$O$13),"")</f>
        <v/>
      </c>
      <c r="X16" s="47" t="str">
        <f>IF(AND('Mapa de Riesgos'!$Y$14="Alta",'Mapa de Riesgos'!$AA$14="Moderado"),CONCATENATE("R1C",'Mapa de Riesgos'!$O$14),"")</f>
        <v/>
      </c>
      <c r="Y16" s="47" t="str">
        <f>IF(AND('Mapa de Riesgos'!$Y$15="Alta",'Mapa de Riesgos'!$AA$15="Moderado"),CONCATENATE("R1C",'Mapa de Riesgos'!$O$15),"")</f>
        <v/>
      </c>
      <c r="Z16" s="47" t="str">
        <f>IF(AND('Mapa de Riesgos'!$Y$16="Alta",'Mapa de Riesgos'!$AA$16="Moderado"),CONCATENATE("R1C",'Mapa de Riesgos'!$O$16),"")</f>
        <v/>
      </c>
      <c r="AA16" s="48" t="str">
        <f>IF(AND('Mapa de Riesgos'!$Y$17="Alta",'Mapa de Riesgos'!$AA$17="Moderado"),CONCATENATE("R1C",'Mapa de Riesgos'!$O$17),"")</f>
        <v/>
      </c>
      <c r="AB16" s="46" t="str">
        <f>IF(AND('Mapa de Riesgos'!$Y$12="Alta",'Mapa de Riesgos'!$AA$12="Mayor"),CONCATENATE("R1C",'Mapa de Riesgos'!$O$12),"")</f>
        <v/>
      </c>
      <c r="AC16" s="47" t="str">
        <f>IF(AND('Mapa de Riesgos'!$Y$13="Alta",'Mapa de Riesgos'!$AA$13="Mayor"),CONCATENATE("R1C",'Mapa de Riesgos'!$O$13),"")</f>
        <v/>
      </c>
      <c r="AD16" s="47" t="str">
        <f>IF(AND('Mapa de Riesgos'!$Y$14="Alta",'Mapa de Riesgos'!$AA$14="Mayor"),CONCATENATE("R1C",'Mapa de Riesgos'!$O$14),"")</f>
        <v/>
      </c>
      <c r="AE16" s="47" t="str">
        <f>IF(AND('Mapa de Riesgos'!$Y$15="Alta",'Mapa de Riesgos'!$AA$15="Mayor"),CONCATENATE("R1C",'Mapa de Riesgos'!$O$15),"")</f>
        <v/>
      </c>
      <c r="AF16" s="47" t="str">
        <f>IF(AND('Mapa de Riesgos'!$Y$16="Alta",'Mapa de Riesgos'!$AA$16="Mayor"),CONCATENATE("R1C",'Mapa de Riesgos'!$O$16),"")</f>
        <v/>
      </c>
      <c r="AG16" s="48" t="str">
        <f>IF(AND('Mapa de Riesgos'!$Y$17="Alta",'Mapa de Riesgos'!$AA$17="Mayor"),CONCATENATE("R1C",'Mapa de Riesgos'!$O$17),"")</f>
        <v/>
      </c>
      <c r="AH16" s="49" t="str">
        <f>IF(AND('Mapa de Riesgos'!$Y$12="Alta",'Mapa de Riesgos'!$AA$12="Catastrófico"),CONCATENATE("R1C",'Mapa de Riesgos'!$O$12),"")</f>
        <v/>
      </c>
      <c r="AI16" s="50" t="str">
        <f>IF(AND('Mapa de Riesgos'!$Y$13="Alta",'Mapa de Riesgos'!$AA$13="Catastrófico"),CONCATENATE("R1C",'Mapa de Riesgos'!$O$13),"")</f>
        <v/>
      </c>
      <c r="AJ16" s="50" t="str">
        <f>IF(AND('Mapa de Riesgos'!$Y$14="Alta",'Mapa de Riesgos'!$AA$14="Catastrófico"),CONCATENATE("R1C",'Mapa de Riesgos'!$O$14),"")</f>
        <v/>
      </c>
      <c r="AK16" s="50" t="str">
        <f>IF(AND('Mapa de Riesgos'!$Y$15="Alta",'Mapa de Riesgos'!$AA$15="Catastrófico"),CONCATENATE("R1C",'Mapa de Riesgos'!$O$15),"")</f>
        <v/>
      </c>
      <c r="AL16" s="50" t="str">
        <f>IF(AND('Mapa de Riesgos'!$Y$16="Alta",'Mapa de Riesgos'!$AA$16="Catastrófico"),CONCATENATE("R1C",'Mapa de Riesgos'!$O$16),"")</f>
        <v/>
      </c>
      <c r="AM16" s="51" t="str">
        <f>IF(AND('Mapa de Riesgos'!$Y$17="Alta",'Mapa de Riesgos'!$AA$17="Catastrófico"),CONCATENATE("R1C",'Mapa de Riesgos'!$O$17),"")</f>
        <v/>
      </c>
      <c r="AN16" s="83"/>
      <c r="AO16" s="535" t="s">
        <v>198</v>
      </c>
      <c r="AP16" s="536"/>
      <c r="AQ16" s="536"/>
      <c r="AR16" s="536"/>
      <c r="AS16" s="536"/>
      <c r="AT16" s="537"/>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c r="A17" s="83"/>
      <c r="B17" s="449"/>
      <c r="C17" s="449"/>
      <c r="D17" s="450"/>
      <c r="E17" s="546"/>
      <c r="F17" s="547"/>
      <c r="G17" s="547"/>
      <c r="H17" s="547"/>
      <c r="I17" s="547"/>
      <c r="J17" s="67" t="str">
        <f>IF(AND('Mapa de Riesgos'!$Y$18="Alta",'Mapa de Riesgos'!$AA$18="Leve"),CONCATENATE("R2C",'Mapa de Riesgos'!$O$18),"")</f>
        <v/>
      </c>
      <c r="K17" s="68" t="str">
        <f>IF(AND('Mapa de Riesgos'!$Y$19="Alta",'Mapa de Riesgos'!$AA$19="Leve"),CONCATENATE("R2C",'Mapa de Riesgos'!$O$19),"")</f>
        <v/>
      </c>
      <c r="L17" s="68" t="str">
        <f>IF(AND('Mapa de Riesgos'!$Y$20="Alta",'Mapa de Riesgos'!$AA$20="Leve"),CONCATENATE("R2C",'Mapa de Riesgos'!$O$20),"")</f>
        <v/>
      </c>
      <c r="M17" s="68" t="str">
        <f>IF(AND('Mapa de Riesgos'!$Y$21="Alta",'Mapa de Riesgos'!$AA$21="Leve"),CONCATENATE("R2C",'Mapa de Riesgos'!$O$21),"")</f>
        <v/>
      </c>
      <c r="N17" s="68" t="str">
        <f>IF(AND('Mapa de Riesgos'!$Y$22="Alta",'Mapa de Riesgos'!$AA$22="Leve"),CONCATENATE("R2C",'Mapa de Riesgos'!$O$22),"")</f>
        <v/>
      </c>
      <c r="O17" s="69" t="str">
        <f>IF(AND('Mapa de Riesgos'!$Y$23="Alta",'Mapa de Riesgos'!$AA$23="Leve"),CONCATENATE("R2C",'Mapa de Riesgos'!$O$23),"")</f>
        <v/>
      </c>
      <c r="P17" s="67" t="str">
        <f>IF(AND('Mapa de Riesgos'!$Y$18="Alta",'Mapa de Riesgos'!$AA$18="Menor"),CONCATENATE("R2C",'Mapa de Riesgos'!$O$18),"")</f>
        <v/>
      </c>
      <c r="Q17" s="68" t="str">
        <f>IF(AND('Mapa de Riesgos'!$Y$19="Alta",'Mapa de Riesgos'!$AA$19="Menor"),CONCATENATE("R2C",'Mapa de Riesgos'!$O$19),"")</f>
        <v/>
      </c>
      <c r="R17" s="68" t="str">
        <f>IF(AND('Mapa de Riesgos'!$Y$20="Alta",'Mapa de Riesgos'!$AA$20="Menor"),CONCATENATE("R2C",'Mapa de Riesgos'!$O$20),"")</f>
        <v/>
      </c>
      <c r="S17" s="68" t="str">
        <f>IF(AND('Mapa de Riesgos'!$Y$21="Alta",'Mapa de Riesgos'!$AA$21="Menor"),CONCATENATE("R2C",'Mapa de Riesgos'!$O$21),"")</f>
        <v/>
      </c>
      <c r="T17" s="68" t="str">
        <f>IF(AND('Mapa de Riesgos'!$Y$22="Alta",'Mapa de Riesgos'!$AA$22="Menor"),CONCATENATE("R2C",'Mapa de Riesgos'!$O$22),"")</f>
        <v/>
      </c>
      <c r="U17" s="69" t="str">
        <f>IF(AND('Mapa de Riesgos'!$Y$23="Alta",'Mapa de Riesgos'!$AA$23="Menor"),CONCATENATE("R2C",'Mapa de Riesgos'!$O$23),"")</f>
        <v/>
      </c>
      <c r="V17" s="52" t="str">
        <f>IF(AND('Mapa de Riesgos'!$Y$18="Alta",'Mapa de Riesgos'!$AA$18="Moderado"),CONCATENATE("R2C",'Mapa de Riesgos'!$O$18),"")</f>
        <v/>
      </c>
      <c r="W17" s="53" t="str">
        <f>IF(AND('Mapa de Riesgos'!$Y$19="Alta",'Mapa de Riesgos'!$AA$19="Moderado"),CONCATENATE("R2C",'Mapa de Riesgos'!$O$19),"")</f>
        <v/>
      </c>
      <c r="X17" s="53" t="str">
        <f>IF(AND('Mapa de Riesgos'!$Y$20="Alta",'Mapa de Riesgos'!$AA$20="Moderado"),CONCATENATE("R2C",'Mapa de Riesgos'!$O$20),"")</f>
        <v/>
      </c>
      <c r="Y17" s="53" t="str">
        <f>IF(AND('Mapa de Riesgos'!$Y$21="Alta",'Mapa de Riesgos'!$AA$21="Moderado"),CONCATENATE("R2C",'Mapa de Riesgos'!$O$21),"")</f>
        <v/>
      </c>
      <c r="Z17" s="53" t="str">
        <f>IF(AND('Mapa de Riesgos'!$Y$22="Alta",'Mapa de Riesgos'!$AA$22="Moderado"),CONCATENATE("R2C",'Mapa de Riesgos'!$O$22),"")</f>
        <v/>
      </c>
      <c r="AA17" s="54" t="str">
        <f>IF(AND('Mapa de Riesgos'!$Y$23="Alta",'Mapa de Riesgos'!$AA$23="Moderado"),CONCATENATE("R2C",'Mapa de Riesgos'!$O$23),"")</f>
        <v/>
      </c>
      <c r="AB17" s="52" t="str">
        <f>IF(AND('Mapa de Riesgos'!$Y$18="Alta",'Mapa de Riesgos'!$AA$18="Mayor"),CONCATENATE("R2C",'Mapa de Riesgos'!$O$18),"")</f>
        <v/>
      </c>
      <c r="AC17" s="53" t="str">
        <f>IF(AND('Mapa de Riesgos'!$Y$19="Alta",'Mapa de Riesgos'!$AA$19="Mayor"),CONCATENATE("R2C",'Mapa de Riesgos'!$O$19),"")</f>
        <v/>
      </c>
      <c r="AD17" s="53" t="str">
        <f>IF(AND('Mapa de Riesgos'!$Y$20="Alta",'Mapa de Riesgos'!$AA$20="Mayor"),CONCATENATE("R2C",'Mapa de Riesgos'!$O$20),"")</f>
        <v/>
      </c>
      <c r="AE17" s="53" t="str">
        <f>IF(AND('Mapa de Riesgos'!$Y$21="Alta",'Mapa de Riesgos'!$AA$21="Mayor"),CONCATENATE("R2C",'Mapa de Riesgos'!$O$21),"")</f>
        <v/>
      </c>
      <c r="AF17" s="53" t="str">
        <f>IF(AND('Mapa de Riesgos'!$Y$22="Alta",'Mapa de Riesgos'!$AA$22="Mayor"),CONCATENATE("R2C",'Mapa de Riesgos'!$O$22),"")</f>
        <v/>
      </c>
      <c r="AG17" s="54" t="str">
        <f>IF(AND('Mapa de Riesgos'!$Y$23="Alta",'Mapa de Riesgos'!$AA$23="Mayor"),CONCATENATE("R2C",'Mapa de Riesgos'!$O$23),"")</f>
        <v/>
      </c>
      <c r="AH17" s="55" t="str">
        <f>IF(AND('Mapa de Riesgos'!$Y$18="Alta",'Mapa de Riesgos'!$AA$18="Catastrófico"),CONCATENATE("R2C",'Mapa de Riesgos'!$O$18),"")</f>
        <v/>
      </c>
      <c r="AI17" s="56" t="str">
        <f>IF(AND('Mapa de Riesgos'!$Y$19="Alta",'Mapa de Riesgos'!$AA$19="Catastrófico"),CONCATENATE("R2C",'Mapa de Riesgos'!$O$19),"")</f>
        <v/>
      </c>
      <c r="AJ17" s="56" t="str">
        <f>IF(AND('Mapa de Riesgos'!$Y$20="Alta",'Mapa de Riesgos'!$AA$20="Catastrófico"),CONCATENATE("R2C",'Mapa de Riesgos'!$O$20),"")</f>
        <v/>
      </c>
      <c r="AK17" s="56" t="str">
        <f>IF(AND('Mapa de Riesgos'!$Y$21="Alta",'Mapa de Riesgos'!$AA$21="Catastrófico"),CONCATENATE("R2C",'Mapa de Riesgos'!$O$21),"")</f>
        <v/>
      </c>
      <c r="AL17" s="56" t="str">
        <f>IF(AND('Mapa de Riesgos'!$Y$22="Alta",'Mapa de Riesgos'!$AA$22="Catastrófico"),CONCATENATE("R2C",'Mapa de Riesgos'!$O$22),"")</f>
        <v/>
      </c>
      <c r="AM17" s="57" t="str">
        <f>IF(AND('Mapa de Riesgos'!$Y$23="Alta",'Mapa de Riesgos'!$AA$23="Catastrófico"),CONCATENATE("R2C",'Mapa de Riesgos'!$O$23),"")</f>
        <v/>
      </c>
      <c r="AN17" s="83"/>
      <c r="AO17" s="538"/>
      <c r="AP17" s="539"/>
      <c r="AQ17" s="539"/>
      <c r="AR17" s="539"/>
      <c r="AS17" s="539"/>
      <c r="AT17" s="540"/>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c r="A18" s="83"/>
      <c r="B18" s="449"/>
      <c r="C18" s="449"/>
      <c r="D18" s="450"/>
      <c r="E18" s="548"/>
      <c r="F18" s="547"/>
      <c r="G18" s="547"/>
      <c r="H18" s="547"/>
      <c r="I18" s="547"/>
      <c r="J18" s="67" t="str">
        <f>IF(AND('Mapa de Riesgos'!$Y$24="Alta",'Mapa de Riesgos'!$AA$24="Leve"),CONCATENATE("R3C",'Mapa de Riesgos'!$O$24),"")</f>
        <v/>
      </c>
      <c r="K18" s="68" t="str">
        <f>IF(AND('Mapa de Riesgos'!$Y$25="Alta",'Mapa de Riesgos'!$AA$25="Leve"),CONCATENATE("R3C",'Mapa de Riesgos'!$O$25),"")</f>
        <v/>
      </c>
      <c r="L18" s="68" t="str">
        <f>IF(AND('Mapa de Riesgos'!$Y$26="Alta",'Mapa de Riesgos'!$AA$26="Leve"),CONCATENATE("R3C",'Mapa de Riesgos'!$O$26),"")</f>
        <v/>
      </c>
      <c r="M18" s="68" t="str">
        <f>IF(AND('Mapa de Riesgos'!$Y$27="Alta",'Mapa de Riesgos'!$AA$27="Leve"),CONCATENATE("R3C",'Mapa de Riesgos'!$O$27),"")</f>
        <v/>
      </c>
      <c r="N18" s="68" t="str">
        <f>IF(AND('Mapa de Riesgos'!$Y$28="Alta",'Mapa de Riesgos'!$AA$28="Leve"),CONCATENATE("R3C",'Mapa de Riesgos'!$O$28),"")</f>
        <v/>
      </c>
      <c r="O18" s="69" t="str">
        <f>IF(AND('Mapa de Riesgos'!$Y$29="Alta",'Mapa de Riesgos'!$AA$29="Leve"),CONCATENATE("R3C",'Mapa de Riesgos'!$O$29),"")</f>
        <v/>
      </c>
      <c r="P18" s="67" t="str">
        <f>IF(AND('Mapa de Riesgos'!$Y$24="Alta",'Mapa de Riesgos'!$AA$24="Menor"),CONCATENATE("R3C",'Mapa de Riesgos'!$O$24),"")</f>
        <v/>
      </c>
      <c r="Q18" s="68" t="str">
        <f>IF(AND('Mapa de Riesgos'!$Y$25="Alta",'Mapa de Riesgos'!$AA$25="Menor"),CONCATENATE("R3C",'Mapa de Riesgos'!$O$25),"")</f>
        <v/>
      </c>
      <c r="R18" s="68" t="str">
        <f>IF(AND('Mapa de Riesgos'!$Y$26="Alta",'Mapa de Riesgos'!$AA$26="Menor"),CONCATENATE("R3C",'Mapa de Riesgos'!$O$26),"")</f>
        <v/>
      </c>
      <c r="S18" s="68" t="str">
        <f>IF(AND('Mapa de Riesgos'!$Y$27="Alta",'Mapa de Riesgos'!$AA$27="Menor"),CONCATENATE("R3C",'Mapa de Riesgos'!$O$27),"")</f>
        <v/>
      </c>
      <c r="T18" s="68" t="str">
        <f>IF(AND('Mapa de Riesgos'!$Y$28="Alta",'Mapa de Riesgos'!$AA$28="Menor"),CONCATENATE("R3C",'Mapa de Riesgos'!$O$28),"")</f>
        <v/>
      </c>
      <c r="U18" s="69" t="str">
        <f>IF(AND('Mapa de Riesgos'!$Y$29="Alta",'Mapa de Riesgos'!$AA$29="Menor"),CONCATENATE("R3C",'Mapa de Riesgos'!$O$29),"")</f>
        <v/>
      </c>
      <c r="V18" s="52" t="str">
        <f>IF(AND('Mapa de Riesgos'!$Y$24="Alta",'Mapa de Riesgos'!$AA$24="Moderado"),CONCATENATE("R3C",'Mapa de Riesgos'!$O$24),"")</f>
        <v/>
      </c>
      <c r="W18" s="53" t="str">
        <f>IF(AND('Mapa de Riesgos'!$Y$25="Alta",'Mapa de Riesgos'!$AA$25="Moderado"),CONCATENATE("R3C",'Mapa de Riesgos'!$O$25),"")</f>
        <v/>
      </c>
      <c r="X18" s="53" t="str">
        <f>IF(AND('Mapa de Riesgos'!$Y$26="Alta",'Mapa de Riesgos'!$AA$26="Moderado"),CONCATENATE("R3C",'Mapa de Riesgos'!$O$26),"")</f>
        <v/>
      </c>
      <c r="Y18" s="53" t="str">
        <f>IF(AND('Mapa de Riesgos'!$Y$27="Alta",'Mapa de Riesgos'!$AA$27="Moderado"),CONCATENATE("R3C",'Mapa de Riesgos'!$O$27),"")</f>
        <v/>
      </c>
      <c r="Z18" s="53" t="str">
        <f>IF(AND('Mapa de Riesgos'!$Y$28="Alta",'Mapa de Riesgos'!$AA$28="Moderado"),CONCATENATE("R3C",'Mapa de Riesgos'!$O$28),"")</f>
        <v/>
      </c>
      <c r="AA18" s="54" t="str">
        <f>IF(AND('Mapa de Riesgos'!$Y$29="Alta",'Mapa de Riesgos'!$AA$29="Moderado"),CONCATENATE("R3C",'Mapa de Riesgos'!$O$29),"")</f>
        <v/>
      </c>
      <c r="AB18" s="52" t="str">
        <f>IF(AND('Mapa de Riesgos'!$Y$24="Alta",'Mapa de Riesgos'!$AA$24="Mayor"),CONCATENATE("R3C",'Mapa de Riesgos'!$O$24),"")</f>
        <v/>
      </c>
      <c r="AC18" s="53" t="str">
        <f>IF(AND('Mapa de Riesgos'!$Y$25="Alta",'Mapa de Riesgos'!$AA$25="Mayor"),CONCATENATE("R3C",'Mapa de Riesgos'!$O$25),"")</f>
        <v/>
      </c>
      <c r="AD18" s="53" t="str">
        <f>IF(AND('Mapa de Riesgos'!$Y$26="Alta",'Mapa de Riesgos'!$AA$26="Mayor"),CONCATENATE("R3C",'Mapa de Riesgos'!$O$26),"")</f>
        <v/>
      </c>
      <c r="AE18" s="53" t="str">
        <f>IF(AND('Mapa de Riesgos'!$Y$27="Alta",'Mapa de Riesgos'!$AA$27="Mayor"),CONCATENATE("R3C",'Mapa de Riesgos'!$O$27),"")</f>
        <v/>
      </c>
      <c r="AF18" s="53" t="str">
        <f>IF(AND('Mapa de Riesgos'!$Y$28="Alta",'Mapa de Riesgos'!$AA$28="Mayor"),CONCATENATE("R3C",'Mapa de Riesgos'!$O$28),"")</f>
        <v/>
      </c>
      <c r="AG18" s="54" t="str">
        <f>IF(AND('Mapa de Riesgos'!$Y$29="Alta",'Mapa de Riesgos'!$AA$29="Mayor"),CONCATENATE("R3C",'Mapa de Riesgos'!$O$29),"")</f>
        <v/>
      </c>
      <c r="AH18" s="55" t="str">
        <f>IF(AND('Mapa de Riesgos'!$Y$24="Alta",'Mapa de Riesgos'!$AA$24="Catastrófico"),CONCATENATE("R3C",'Mapa de Riesgos'!$O$24),"")</f>
        <v/>
      </c>
      <c r="AI18" s="56" t="str">
        <f>IF(AND('Mapa de Riesgos'!$Y$25="Alta",'Mapa de Riesgos'!$AA$25="Catastrófico"),CONCATENATE("R3C",'Mapa de Riesgos'!$O$25),"")</f>
        <v/>
      </c>
      <c r="AJ18" s="56" t="str">
        <f>IF(AND('Mapa de Riesgos'!$Y$26="Alta",'Mapa de Riesgos'!$AA$26="Catastrófico"),CONCATENATE("R3C",'Mapa de Riesgos'!$O$26),"")</f>
        <v/>
      </c>
      <c r="AK18" s="56" t="str">
        <f>IF(AND('Mapa de Riesgos'!$Y$27="Alta",'Mapa de Riesgos'!$AA$27="Catastrófico"),CONCATENATE("R3C",'Mapa de Riesgos'!$O$27),"")</f>
        <v/>
      </c>
      <c r="AL18" s="56" t="str">
        <f>IF(AND('Mapa de Riesgos'!$Y$28="Alta",'Mapa de Riesgos'!$AA$28="Catastrófico"),CONCATENATE("R3C",'Mapa de Riesgos'!$O$28),"")</f>
        <v/>
      </c>
      <c r="AM18" s="57" t="str">
        <f>IF(AND('Mapa de Riesgos'!$Y$29="Alta",'Mapa de Riesgos'!$AA$29="Catastrófico"),CONCATENATE("R3C",'Mapa de Riesgos'!$O$29),"")</f>
        <v/>
      </c>
      <c r="AN18" s="83"/>
      <c r="AO18" s="538"/>
      <c r="AP18" s="539"/>
      <c r="AQ18" s="539"/>
      <c r="AR18" s="539"/>
      <c r="AS18" s="539"/>
      <c r="AT18" s="540"/>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c r="A19" s="83"/>
      <c r="B19" s="449"/>
      <c r="C19" s="449"/>
      <c r="D19" s="450"/>
      <c r="E19" s="548"/>
      <c r="F19" s="547"/>
      <c r="G19" s="547"/>
      <c r="H19" s="547"/>
      <c r="I19" s="547"/>
      <c r="J19" s="67" t="str">
        <f>IF(AND('Mapa de Riesgos'!$Y$30="Alta",'Mapa de Riesgos'!$AA$30="Leve"),CONCATENATE("R4C",'Mapa de Riesgos'!$O$30),"")</f>
        <v/>
      </c>
      <c r="K19" s="68" t="str">
        <f>IF(AND('Mapa de Riesgos'!$Y$31="Alta",'Mapa de Riesgos'!$AA$31="Leve"),CONCATENATE("R4C",'Mapa de Riesgos'!$O$31),"")</f>
        <v/>
      </c>
      <c r="L19" s="68" t="str">
        <f>IF(AND('Mapa de Riesgos'!$Y$32="Alta",'Mapa de Riesgos'!$AA$32="Leve"),CONCATENATE("R4C",'Mapa de Riesgos'!$O$32),"")</f>
        <v/>
      </c>
      <c r="M19" s="68" t="str">
        <f>IF(AND('Mapa de Riesgos'!$Y$33="Alta",'Mapa de Riesgos'!$AA$33="Leve"),CONCATENATE("R4C",'Mapa de Riesgos'!$O$33),"")</f>
        <v/>
      </c>
      <c r="N19" s="68" t="str">
        <f>IF(AND('Mapa de Riesgos'!$Y$34="Alta",'Mapa de Riesgos'!$AA$34="Leve"),CONCATENATE("R4C",'Mapa de Riesgos'!$O$34),"")</f>
        <v/>
      </c>
      <c r="O19" s="69" t="str">
        <f>IF(AND('Mapa de Riesgos'!$Y$35="Alta",'Mapa de Riesgos'!$AA$35="Leve"),CONCATENATE("R4C",'Mapa de Riesgos'!$O$35),"")</f>
        <v/>
      </c>
      <c r="P19" s="67" t="str">
        <f>IF(AND('Mapa de Riesgos'!$Y$30="Alta",'Mapa de Riesgos'!$AA$30="Menor"),CONCATENATE("R4C",'Mapa de Riesgos'!$O$30),"")</f>
        <v/>
      </c>
      <c r="Q19" s="68" t="str">
        <f>IF(AND('Mapa de Riesgos'!$Y$31="Alta",'Mapa de Riesgos'!$AA$31="Menor"),CONCATENATE("R4C",'Mapa de Riesgos'!$O$31),"")</f>
        <v/>
      </c>
      <c r="R19" s="68" t="str">
        <f>IF(AND('Mapa de Riesgos'!$Y$32="Alta",'Mapa de Riesgos'!$AA$32="Menor"),CONCATENATE("R4C",'Mapa de Riesgos'!$O$32),"")</f>
        <v/>
      </c>
      <c r="S19" s="68" t="str">
        <f>IF(AND('Mapa de Riesgos'!$Y$33="Alta",'Mapa de Riesgos'!$AA$33="Menor"),CONCATENATE("R4C",'Mapa de Riesgos'!$O$33),"")</f>
        <v/>
      </c>
      <c r="T19" s="68" t="str">
        <f>IF(AND('Mapa de Riesgos'!$Y$34="Alta",'Mapa de Riesgos'!$AA$34="Menor"),CONCATENATE("R4C",'Mapa de Riesgos'!$O$34),"")</f>
        <v/>
      </c>
      <c r="U19" s="69" t="str">
        <f>IF(AND('Mapa de Riesgos'!$Y$35="Alta",'Mapa de Riesgos'!$AA$35="Menor"),CONCATENATE("R4C",'Mapa de Riesgos'!$O$35),"")</f>
        <v/>
      </c>
      <c r="V19" s="52" t="str">
        <f>IF(AND('Mapa de Riesgos'!$Y$30="Alta",'Mapa de Riesgos'!$AA$30="Moderado"),CONCATENATE("R4C",'Mapa de Riesgos'!$O$30),"")</f>
        <v/>
      </c>
      <c r="W19" s="53" t="str">
        <f>IF(AND('Mapa de Riesgos'!$Y$31="Alta",'Mapa de Riesgos'!$AA$31="Moderado"),CONCATENATE("R4C",'Mapa de Riesgos'!$O$31),"")</f>
        <v/>
      </c>
      <c r="X19" s="53" t="str">
        <f>IF(AND('Mapa de Riesgos'!$Y$32="Alta",'Mapa de Riesgos'!$AA$32="Moderado"),CONCATENATE("R4C",'Mapa de Riesgos'!$O$32),"")</f>
        <v/>
      </c>
      <c r="Y19" s="53" t="str">
        <f>IF(AND('Mapa de Riesgos'!$Y$33="Alta",'Mapa de Riesgos'!$AA$33="Moderado"),CONCATENATE("R4C",'Mapa de Riesgos'!$O$33),"")</f>
        <v/>
      </c>
      <c r="Z19" s="53" t="str">
        <f>IF(AND('Mapa de Riesgos'!$Y$34="Alta",'Mapa de Riesgos'!$AA$34="Moderado"),CONCATENATE("R4C",'Mapa de Riesgos'!$O$34),"")</f>
        <v/>
      </c>
      <c r="AA19" s="54" t="str">
        <f>IF(AND('Mapa de Riesgos'!$Y$35="Alta",'Mapa de Riesgos'!$AA$35="Moderado"),CONCATENATE("R4C",'Mapa de Riesgos'!$O$35),"")</f>
        <v/>
      </c>
      <c r="AB19" s="52" t="str">
        <f>IF(AND('Mapa de Riesgos'!$Y$30="Alta",'Mapa de Riesgos'!$AA$30="Mayor"),CONCATENATE("R4C",'Mapa de Riesgos'!$O$30),"")</f>
        <v/>
      </c>
      <c r="AC19" s="53" t="str">
        <f>IF(AND('Mapa de Riesgos'!$Y$31="Alta",'Mapa de Riesgos'!$AA$31="Mayor"),CONCATENATE("R4C",'Mapa de Riesgos'!$O$31),"")</f>
        <v/>
      </c>
      <c r="AD19" s="53" t="str">
        <f>IF(AND('Mapa de Riesgos'!$Y$32="Alta",'Mapa de Riesgos'!$AA$32="Mayor"),CONCATENATE("R4C",'Mapa de Riesgos'!$O$32),"")</f>
        <v/>
      </c>
      <c r="AE19" s="53" t="str">
        <f>IF(AND('Mapa de Riesgos'!$Y$33="Alta",'Mapa de Riesgos'!$AA$33="Mayor"),CONCATENATE("R4C",'Mapa de Riesgos'!$O$33),"")</f>
        <v/>
      </c>
      <c r="AF19" s="53" t="str">
        <f>IF(AND('Mapa de Riesgos'!$Y$34="Alta",'Mapa de Riesgos'!$AA$34="Mayor"),CONCATENATE("R4C",'Mapa de Riesgos'!$O$34),"")</f>
        <v/>
      </c>
      <c r="AG19" s="54" t="str">
        <f>IF(AND('Mapa de Riesgos'!$Y$35="Alta",'Mapa de Riesgos'!$AA$35="Mayor"),CONCATENATE("R4C",'Mapa de Riesgos'!$O$35),"")</f>
        <v/>
      </c>
      <c r="AH19" s="55" t="str">
        <f>IF(AND('Mapa de Riesgos'!$Y$30="Alta",'Mapa de Riesgos'!$AA$30="Catastrófico"),CONCATENATE("R4C",'Mapa de Riesgos'!$O$30),"")</f>
        <v/>
      </c>
      <c r="AI19" s="56" t="str">
        <f>IF(AND('Mapa de Riesgos'!$Y$31="Alta",'Mapa de Riesgos'!$AA$31="Catastrófico"),CONCATENATE("R4C",'Mapa de Riesgos'!$O$31),"")</f>
        <v/>
      </c>
      <c r="AJ19" s="56" t="str">
        <f>IF(AND('Mapa de Riesgos'!$Y$32="Alta",'Mapa de Riesgos'!$AA$32="Catastrófico"),CONCATENATE("R4C",'Mapa de Riesgos'!$O$32),"")</f>
        <v/>
      </c>
      <c r="AK19" s="56" t="str">
        <f>IF(AND('Mapa de Riesgos'!$Y$33="Alta",'Mapa de Riesgos'!$AA$33="Catastrófico"),CONCATENATE("R4C",'Mapa de Riesgos'!$O$33),"")</f>
        <v/>
      </c>
      <c r="AL19" s="56" t="str">
        <f>IF(AND('Mapa de Riesgos'!$Y$34="Alta",'Mapa de Riesgos'!$AA$34="Catastrófico"),CONCATENATE("R4C",'Mapa de Riesgos'!$O$34),"")</f>
        <v/>
      </c>
      <c r="AM19" s="57" t="str">
        <f>IF(AND('Mapa de Riesgos'!$Y$35="Alta",'Mapa de Riesgos'!$AA$35="Catastrófico"),CONCATENATE("R4C",'Mapa de Riesgos'!$O$35),"")</f>
        <v/>
      </c>
      <c r="AN19" s="83"/>
      <c r="AO19" s="538"/>
      <c r="AP19" s="539"/>
      <c r="AQ19" s="539"/>
      <c r="AR19" s="539"/>
      <c r="AS19" s="539"/>
      <c r="AT19" s="540"/>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c r="A20" s="83"/>
      <c r="B20" s="449"/>
      <c r="C20" s="449"/>
      <c r="D20" s="450"/>
      <c r="E20" s="548"/>
      <c r="F20" s="547"/>
      <c r="G20" s="547"/>
      <c r="H20" s="547"/>
      <c r="I20" s="547"/>
      <c r="J20" s="67" t="str">
        <f>IF(AND('Mapa de Riesgos'!$Y$36="Alta",'Mapa de Riesgos'!$AA$36="Leve"),CONCATENATE("R5C",'Mapa de Riesgos'!$O$36),"")</f>
        <v/>
      </c>
      <c r="K20" s="68" t="str">
        <f>IF(AND('Mapa de Riesgos'!$Y$37="Alta",'Mapa de Riesgos'!$AA$37="Leve"),CONCATENATE("R5C",'Mapa de Riesgos'!$O$37),"")</f>
        <v/>
      </c>
      <c r="L20" s="68" t="str">
        <f>IF(AND('Mapa de Riesgos'!$Y$38="Alta",'Mapa de Riesgos'!$AA$38="Leve"),CONCATENATE("R5C",'Mapa de Riesgos'!$O$38),"")</f>
        <v/>
      </c>
      <c r="M20" s="68" t="str">
        <f>IF(AND('Mapa de Riesgos'!$Y$39="Alta",'Mapa de Riesgos'!$AA$39="Leve"),CONCATENATE("R5C",'Mapa de Riesgos'!$O$39),"")</f>
        <v/>
      </c>
      <c r="N20" s="68" t="str">
        <f>IF(AND('Mapa de Riesgos'!$Y$40="Alta",'Mapa de Riesgos'!$AA$40="Leve"),CONCATENATE("R5C",'Mapa de Riesgos'!$O$40),"")</f>
        <v/>
      </c>
      <c r="O20" s="69" t="str">
        <f>IF(AND('Mapa de Riesgos'!$Y$41="Alta",'Mapa de Riesgos'!$AA$41="Leve"),CONCATENATE("R5C",'Mapa de Riesgos'!$O$41),"")</f>
        <v/>
      </c>
      <c r="P20" s="67" t="str">
        <f>IF(AND('Mapa de Riesgos'!$Y$36="Alta",'Mapa de Riesgos'!$AA$36="Menor"),CONCATENATE("R5C",'Mapa de Riesgos'!$O$36),"")</f>
        <v/>
      </c>
      <c r="Q20" s="68" t="str">
        <f>IF(AND('Mapa de Riesgos'!$Y$37="Alta",'Mapa de Riesgos'!$AA$37="Menor"),CONCATENATE("R5C",'Mapa de Riesgos'!$O$37),"")</f>
        <v/>
      </c>
      <c r="R20" s="68" t="str">
        <f>IF(AND('Mapa de Riesgos'!$Y$38="Alta",'Mapa de Riesgos'!$AA$38="Menor"),CONCATENATE("R5C",'Mapa de Riesgos'!$O$38),"")</f>
        <v/>
      </c>
      <c r="S20" s="68" t="str">
        <f>IF(AND('Mapa de Riesgos'!$Y$39="Alta",'Mapa de Riesgos'!$AA$39="Menor"),CONCATENATE("R5C",'Mapa de Riesgos'!$O$39),"")</f>
        <v/>
      </c>
      <c r="T20" s="68" t="str">
        <f>IF(AND('Mapa de Riesgos'!$Y$40="Alta",'Mapa de Riesgos'!$AA$40="Menor"),CONCATENATE("R5C",'Mapa de Riesgos'!$O$40),"")</f>
        <v/>
      </c>
      <c r="U20" s="69" t="str">
        <f>IF(AND('Mapa de Riesgos'!$Y$41="Alta",'Mapa de Riesgos'!$AA$41="Menor"),CONCATENATE("R5C",'Mapa de Riesgos'!$O$41),"")</f>
        <v/>
      </c>
      <c r="V20" s="52" t="str">
        <f>IF(AND('Mapa de Riesgos'!$Y$36="Alta",'Mapa de Riesgos'!$AA$36="Moderado"),CONCATENATE("R5C",'Mapa de Riesgos'!$O$36),"")</f>
        <v/>
      </c>
      <c r="W20" s="53" t="str">
        <f>IF(AND('Mapa de Riesgos'!$Y$37="Alta",'Mapa de Riesgos'!$AA$37="Moderado"),CONCATENATE("R5C",'Mapa de Riesgos'!$O$37),"")</f>
        <v/>
      </c>
      <c r="X20" s="53" t="str">
        <f>IF(AND('Mapa de Riesgos'!$Y$38="Alta",'Mapa de Riesgos'!$AA$38="Moderado"),CONCATENATE("R5C",'Mapa de Riesgos'!$O$38),"")</f>
        <v/>
      </c>
      <c r="Y20" s="53" t="str">
        <f>IF(AND('Mapa de Riesgos'!$Y$39="Alta",'Mapa de Riesgos'!$AA$39="Moderado"),CONCATENATE("R5C",'Mapa de Riesgos'!$O$39),"")</f>
        <v/>
      </c>
      <c r="Z20" s="53" t="str">
        <f>IF(AND('Mapa de Riesgos'!$Y$40="Alta",'Mapa de Riesgos'!$AA$40="Moderado"),CONCATENATE("R5C",'Mapa de Riesgos'!$O$40),"")</f>
        <v/>
      </c>
      <c r="AA20" s="54" t="str">
        <f>IF(AND('Mapa de Riesgos'!$Y$41="Alta",'Mapa de Riesgos'!$AA$41="Moderado"),CONCATENATE("R5C",'Mapa de Riesgos'!$O$41),"")</f>
        <v/>
      </c>
      <c r="AB20" s="52" t="str">
        <f>IF(AND('Mapa de Riesgos'!$Y$36="Alta",'Mapa de Riesgos'!$AA$36="Mayor"),CONCATENATE("R5C",'Mapa de Riesgos'!$O$36),"")</f>
        <v/>
      </c>
      <c r="AC20" s="53" t="str">
        <f>IF(AND('Mapa de Riesgos'!$Y$37="Alta",'Mapa de Riesgos'!$AA$37="Mayor"),CONCATENATE("R5C",'Mapa de Riesgos'!$O$37),"")</f>
        <v/>
      </c>
      <c r="AD20" s="53" t="str">
        <f>IF(AND('Mapa de Riesgos'!$Y$38="Alta",'Mapa de Riesgos'!$AA$38="Mayor"),CONCATENATE("R5C",'Mapa de Riesgos'!$O$38),"")</f>
        <v/>
      </c>
      <c r="AE20" s="53" t="str">
        <f>IF(AND('Mapa de Riesgos'!$Y$39="Alta",'Mapa de Riesgos'!$AA$39="Mayor"),CONCATENATE("R5C",'Mapa de Riesgos'!$O$39),"")</f>
        <v/>
      </c>
      <c r="AF20" s="53" t="str">
        <f>IF(AND('Mapa de Riesgos'!$Y$40="Alta",'Mapa de Riesgos'!$AA$40="Mayor"),CONCATENATE("R5C",'Mapa de Riesgos'!$O$40),"")</f>
        <v/>
      </c>
      <c r="AG20" s="54" t="str">
        <f>IF(AND('Mapa de Riesgos'!$Y$41="Alta",'Mapa de Riesgos'!$AA$41="Mayor"),CONCATENATE("R5C",'Mapa de Riesgos'!$O$41),"")</f>
        <v/>
      </c>
      <c r="AH20" s="55" t="str">
        <f>IF(AND('Mapa de Riesgos'!$Y$36="Alta",'Mapa de Riesgos'!$AA$36="Catastrófico"),CONCATENATE("R5C",'Mapa de Riesgos'!$O$36),"")</f>
        <v/>
      </c>
      <c r="AI20" s="56" t="str">
        <f>IF(AND('Mapa de Riesgos'!$Y$37="Alta",'Mapa de Riesgos'!$AA$37="Catastrófico"),CONCATENATE("R5C",'Mapa de Riesgos'!$O$37),"")</f>
        <v/>
      </c>
      <c r="AJ20" s="56" t="str">
        <f>IF(AND('Mapa de Riesgos'!$Y$38="Alta",'Mapa de Riesgos'!$AA$38="Catastrófico"),CONCATENATE("R5C",'Mapa de Riesgos'!$O$38),"")</f>
        <v/>
      </c>
      <c r="AK20" s="56" t="str">
        <f>IF(AND('Mapa de Riesgos'!$Y$39="Alta",'Mapa de Riesgos'!$AA$39="Catastrófico"),CONCATENATE("R5C",'Mapa de Riesgos'!$O$39),"")</f>
        <v/>
      </c>
      <c r="AL20" s="56" t="str">
        <f>IF(AND('Mapa de Riesgos'!$Y$40="Alta",'Mapa de Riesgos'!$AA$40="Catastrófico"),CONCATENATE("R5C",'Mapa de Riesgos'!$O$40),"")</f>
        <v/>
      </c>
      <c r="AM20" s="57" t="str">
        <f>IF(AND('Mapa de Riesgos'!$Y$41="Alta",'Mapa de Riesgos'!$AA$41="Catastrófico"),CONCATENATE("R5C",'Mapa de Riesgos'!$O$41),"")</f>
        <v/>
      </c>
      <c r="AN20" s="83"/>
      <c r="AO20" s="538"/>
      <c r="AP20" s="539"/>
      <c r="AQ20" s="539"/>
      <c r="AR20" s="539"/>
      <c r="AS20" s="539"/>
      <c r="AT20" s="540"/>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c r="A21" s="83"/>
      <c r="B21" s="449"/>
      <c r="C21" s="449"/>
      <c r="D21" s="450"/>
      <c r="E21" s="548"/>
      <c r="F21" s="547"/>
      <c r="G21" s="547"/>
      <c r="H21" s="547"/>
      <c r="I21" s="547"/>
      <c r="J21" s="67" t="str">
        <f>IF(AND('Mapa de Riesgos'!$Y$42="Alta",'Mapa de Riesgos'!$AA$42="Leve"),CONCATENATE("R6C",'Mapa de Riesgos'!$O$42),"")</f>
        <v/>
      </c>
      <c r="K21" s="68" t="str">
        <f>IF(AND('Mapa de Riesgos'!$Y$43="Alta",'Mapa de Riesgos'!$AA$43="Leve"),CONCATENATE("R6C",'Mapa de Riesgos'!$O$43),"")</f>
        <v/>
      </c>
      <c r="L21" s="68" t="str">
        <f>IF(AND('Mapa de Riesgos'!$Y$44="Alta",'Mapa de Riesgos'!$AA$44="Leve"),CONCATENATE("R6C",'Mapa de Riesgos'!$O$44),"")</f>
        <v/>
      </c>
      <c r="M21" s="68" t="str">
        <f>IF(AND('Mapa de Riesgos'!$Y$45="Alta",'Mapa de Riesgos'!$AA$45="Leve"),CONCATENATE("R6C",'Mapa de Riesgos'!$O$45),"")</f>
        <v/>
      </c>
      <c r="N21" s="68" t="str">
        <f>IF(AND('Mapa de Riesgos'!$Y$46="Alta",'Mapa de Riesgos'!$AA$46="Leve"),CONCATENATE("R6C",'Mapa de Riesgos'!$O$46),"")</f>
        <v/>
      </c>
      <c r="O21" s="69" t="str">
        <f>IF(AND('Mapa de Riesgos'!$Y$47="Alta",'Mapa de Riesgos'!$AA$47="Leve"),CONCATENATE("R6C",'Mapa de Riesgos'!$O$47),"")</f>
        <v/>
      </c>
      <c r="P21" s="67" t="str">
        <f>IF(AND('Mapa de Riesgos'!$Y$42="Alta",'Mapa de Riesgos'!$AA$42="Menor"),CONCATENATE("R6C",'Mapa de Riesgos'!$O$42),"")</f>
        <v/>
      </c>
      <c r="Q21" s="68" t="str">
        <f>IF(AND('Mapa de Riesgos'!$Y$43="Alta",'Mapa de Riesgos'!$AA$43="Menor"),CONCATENATE("R6C",'Mapa de Riesgos'!$O$43),"")</f>
        <v/>
      </c>
      <c r="R21" s="68" t="str">
        <f>IF(AND('Mapa de Riesgos'!$Y$44="Alta",'Mapa de Riesgos'!$AA$44="Menor"),CONCATENATE("R6C",'Mapa de Riesgos'!$O$44),"")</f>
        <v/>
      </c>
      <c r="S21" s="68" t="str">
        <f>IF(AND('Mapa de Riesgos'!$Y$45="Alta",'Mapa de Riesgos'!$AA$45="Menor"),CONCATENATE("R6C",'Mapa de Riesgos'!$O$45),"")</f>
        <v/>
      </c>
      <c r="T21" s="68" t="str">
        <f>IF(AND('Mapa de Riesgos'!$Y$46="Alta",'Mapa de Riesgos'!$AA$46="Menor"),CONCATENATE("R6C",'Mapa de Riesgos'!$O$46),"")</f>
        <v/>
      </c>
      <c r="U21" s="69" t="str">
        <f>IF(AND('Mapa de Riesgos'!$Y$47="Alta",'Mapa de Riesgos'!$AA$47="Menor"),CONCATENATE("R6C",'Mapa de Riesgos'!$O$47),"")</f>
        <v/>
      </c>
      <c r="V21" s="52" t="str">
        <f>IF(AND('Mapa de Riesgos'!$Y$42="Alta",'Mapa de Riesgos'!$AA$42="Moderado"),CONCATENATE("R6C",'Mapa de Riesgos'!$O$42),"")</f>
        <v/>
      </c>
      <c r="W21" s="53" t="str">
        <f>IF(AND('Mapa de Riesgos'!$Y$43="Alta",'Mapa de Riesgos'!$AA$43="Moderado"),CONCATENATE("R6C",'Mapa de Riesgos'!$O$43),"")</f>
        <v/>
      </c>
      <c r="X21" s="53" t="str">
        <f>IF(AND('Mapa de Riesgos'!$Y$44="Alta",'Mapa de Riesgos'!$AA$44="Moderado"),CONCATENATE("R6C",'Mapa de Riesgos'!$O$44),"")</f>
        <v/>
      </c>
      <c r="Y21" s="53" t="str">
        <f>IF(AND('Mapa de Riesgos'!$Y$45="Alta",'Mapa de Riesgos'!$AA$45="Moderado"),CONCATENATE("R6C",'Mapa de Riesgos'!$O$45),"")</f>
        <v/>
      </c>
      <c r="Z21" s="53" t="str">
        <f>IF(AND('Mapa de Riesgos'!$Y$46="Alta",'Mapa de Riesgos'!$AA$46="Moderado"),CONCATENATE("R6C",'Mapa de Riesgos'!$O$46),"")</f>
        <v/>
      </c>
      <c r="AA21" s="54" t="str">
        <f>IF(AND('Mapa de Riesgos'!$Y$47="Alta",'Mapa de Riesgos'!$AA$47="Moderado"),CONCATENATE("R6C",'Mapa de Riesgos'!$O$47),"")</f>
        <v/>
      </c>
      <c r="AB21" s="52" t="str">
        <f>IF(AND('Mapa de Riesgos'!$Y$42="Alta",'Mapa de Riesgos'!$AA$42="Mayor"),CONCATENATE("R6C",'Mapa de Riesgos'!$O$42),"")</f>
        <v/>
      </c>
      <c r="AC21" s="53" t="str">
        <f>IF(AND('Mapa de Riesgos'!$Y$43="Alta",'Mapa de Riesgos'!$AA$43="Mayor"),CONCATENATE("R6C",'Mapa de Riesgos'!$O$43),"")</f>
        <v/>
      </c>
      <c r="AD21" s="53" t="str">
        <f>IF(AND('Mapa de Riesgos'!$Y$44="Alta",'Mapa de Riesgos'!$AA$44="Mayor"),CONCATENATE("R6C",'Mapa de Riesgos'!$O$44),"")</f>
        <v/>
      </c>
      <c r="AE21" s="53" t="str">
        <f>IF(AND('Mapa de Riesgos'!$Y$45="Alta",'Mapa de Riesgos'!$AA$45="Mayor"),CONCATENATE("R6C",'Mapa de Riesgos'!$O$45),"")</f>
        <v/>
      </c>
      <c r="AF21" s="53" t="str">
        <f>IF(AND('Mapa de Riesgos'!$Y$46="Alta",'Mapa de Riesgos'!$AA$46="Mayor"),CONCATENATE("R6C",'Mapa de Riesgos'!$O$46),"")</f>
        <v/>
      </c>
      <c r="AG21" s="54" t="str">
        <f>IF(AND('Mapa de Riesgos'!$Y$47="Alta",'Mapa de Riesgos'!$AA$47="Mayor"),CONCATENATE("R6C",'Mapa de Riesgos'!$O$47),"")</f>
        <v/>
      </c>
      <c r="AH21" s="55" t="str">
        <f>IF(AND('Mapa de Riesgos'!$Y$42="Alta",'Mapa de Riesgos'!$AA$42="Catastrófico"),CONCATENATE("R6C",'Mapa de Riesgos'!$O$42),"")</f>
        <v/>
      </c>
      <c r="AI21" s="56" t="str">
        <f>IF(AND('Mapa de Riesgos'!$Y$43="Alta",'Mapa de Riesgos'!$AA$43="Catastrófico"),CONCATENATE("R6C",'Mapa de Riesgos'!$O$43),"")</f>
        <v/>
      </c>
      <c r="AJ21" s="56" t="str">
        <f>IF(AND('Mapa de Riesgos'!$Y$44="Alta",'Mapa de Riesgos'!$AA$44="Catastrófico"),CONCATENATE("R6C",'Mapa de Riesgos'!$O$44),"")</f>
        <v/>
      </c>
      <c r="AK21" s="56" t="str">
        <f>IF(AND('Mapa de Riesgos'!$Y$45="Alta",'Mapa de Riesgos'!$AA$45="Catastrófico"),CONCATENATE("R6C",'Mapa de Riesgos'!$O$45),"")</f>
        <v/>
      </c>
      <c r="AL21" s="56" t="str">
        <f>IF(AND('Mapa de Riesgos'!$Y$46="Alta",'Mapa de Riesgos'!$AA$46="Catastrófico"),CONCATENATE("R6C",'Mapa de Riesgos'!$O$46),"")</f>
        <v/>
      </c>
      <c r="AM21" s="57" t="str">
        <f>IF(AND('Mapa de Riesgos'!$Y$47="Alta",'Mapa de Riesgos'!$AA$47="Catastrófico"),CONCATENATE("R6C",'Mapa de Riesgos'!$O$47),"")</f>
        <v/>
      </c>
      <c r="AN21" s="83"/>
      <c r="AO21" s="538"/>
      <c r="AP21" s="539"/>
      <c r="AQ21" s="539"/>
      <c r="AR21" s="539"/>
      <c r="AS21" s="539"/>
      <c r="AT21" s="540"/>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c r="A22" s="83"/>
      <c r="B22" s="449"/>
      <c r="C22" s="449"/>
      <c r="D22" s="450"/>
      <c r="E22" s="548"/>
      <c r="F22" s="547"/>
      <c r="G22" s="547"/>
      <c r="H22" s="547"/>
      <c r="I22" s="547"/>
      <c r="J22" s="67" t="str">
        <f>IF(AND('Mapa de Riesgos'!$Y$48="Alta",'Mapa de Riesgos'!$AA$48="Leve"),CONCATENATE("R7C",'Mapa de Riesgos'!$O$48),"")</f>
        <v/>
      </c>
      <c r="K22" s="68" t="str">
        <f>IF(AND('Mapa de Riesgos'!$Y$49="Alta",'Mapa de Riesgos'!$AA$49="Leve"),CONCATENATE("R7C",'Mapa de Riesgos'!$O$49),"")</f>
        <v/>
      </c>
      <c r="L22" s="68" t="str">
        <f>IF(AND('Mapa de Riesgos'!$Y$50="Alta",'Mapa de Riesgos'!$AA$50="Leve"),CONCATENATE("R7C",'Mapa de Riesgos'!$O$50),"")</f>
        <v/>
      </c>
      <c r="M22" s="68" t="str">
        <f>IF(AND('Mapa de Riesgos'!$Y$51="Alta",'Mapa de Riesgos'!$AA$51="Leve"),CONCATENATE("R7C",'Mapa de Riesgos'!$O$51),"")</f>
        <v/>
      </c>
      <c r="N22" s="68" t="str">
        <f>IF(AND('Mapa de Riesgos'!$Y$52="Alta",'Mapa de Riesgos'!$AA$52="Leve"),CONCATENATE("R7C",'Mapa de Riesgos'!$O$52),"")</f>
        <v/>
      </c>
      <c r="O22" s="69" t="str">
        <f>IF(AND('Mapa de Riesgos'!$Y$53="Alta",'Mapa de Riesgos'!$AA$53="Leve"),CONCATENATE("R7C",'Mapa de Riesgos'!$O$53),"")</f>
        <v/>
      </c>
      <c r="P22" s="67" t="str">
        <f>IF(AND('Mapa de Riesgos'!$Y$48="Alta",'Mapa de Riesgos'!$AA$48="Menor"),CONCATENATE("R7C",'Mapa de Riesgos'!$O$48),"")</f>
        <v/>
      </c>
      <c r="Q22" s="68" t="str">
        <f>IF(AND('Mapa de Riesgos'!$Y$49="Alta",'Mapa de Riesgos'!$AA$49="Menor"),CONCATENATE("R7C",'Mapa de Riesgos'!$O$49),"")</f>
        <v/>
      </c>
      <c r="R22" s="68" t="str">
        <f>IF(AND('Mapa de Riesgos'!$Y$50="Alta",'Mapa de Riesgos'!$AA$50="Menor"),CONCATENATE("R7C",'Mapa de Riesgos'!$O$50),"")</f>
        <v/>
      </c>
      <c r="S22" s="68" t="str">
        <f>IF(AND('Mapa de Riesgos'!$Y$51="Alta",'Mapa de Riesgos'!$AA$51="Menor"),CONCATENATE("R7C",'Mapa de Riesgos'!$O$51),"")</f>
        <v/>
      </c>
      <c r="T22" s="68" t="str">
        <f>IF(AND('Mapa de Riesgos'!$Y$52="Alta",'Mapa de Riesgos'!$AA$52="Menor"),CONCATENATE("R7C",'Mapa de Riesgos'!$O$52),"")</f>
        <v/>
      </c>
      <c r="U22" s="69" t="str">
        <f>IF(AND('Mapa de Riesgos'!$Y$53="Alta",'Mapa de Riesgos'!$AA$53="Menor"),CONCATENATE("R7C",'Mapa de Riesgos'!$O$53),"")</f>
        <v/>
      </c>
      <c r="V22" s="52" t="str">
        <f>IF(AND('Mapa de Riesgos'!$Y$48="Alta",'Mapa de Riesgos'!$AA$48="Moderado"),CONCATENATE("R7C",'Mapa de Riesgos'!$O$48),"")</f>
        <v/>
      </c>
      <c r="W22" s="53" t="str">
        <f>IF(AND('Mapa de Riesgos'!$Y$49="Alta",'Mapa de Riesgos'!$AA$49="Moderado"),CONCATENATE("R7C",'Mapa de Riesgos'!$O$49),"")</f>
        <v/>
      </c>
      <c r="X22" s="53" t="str">
        <f>IF(AND('Mapa de Riesgos'!$Y$50="Alta",'Mapa de Riesgos'!$AA$50="Moderado"),CONCATENATE("R7C",'Mapa de Riesgos'!$O$50),"")</f>
        <v/>
      </c>
      <c r="Y22" s="53" t="str">
        <f>IF(AND('Mapa de Riesgos'!$Y$51="Alta",'Mapa de Riesgos'!$AA$51="Moderado"),CONCATENATE("R7C",'Mapa de Riesgos'!$O$51),"")</f>
        <v/>
      </c>
      <c r="Z22" s="53" t="str">
        <f>IF(AND('Mapa de Riesgos'!$Y$52="Alta",'Mapa de Riesgos'!$AA$52="Moderado"),CONCATENATE("R7C",'Mapa de Riesgos'!$O$52),"")</f>
        <v/>
      </c>
      <c r="AA22" s="54" t="str">
        <f>IF(AND('Mapa de Riesgos'!$Y$53="Alta",'Mapa de Riesgos'!$AA$53="Moderado"),CONCATENATE("R7C",'Mapa de Riesgos'!$O$53),"")</f>
        <v/>
      </c>
      <c r="AB22" s="52" t="str">
        <f>IF(AND('Mapa de Riesgos'!$Y$48="Alta",'Mapa de Riesgos'!$AA$48="Mayor"),CONCATENATE("R7C",'Mapa de Riesgos'!$O$48),"")</f>
        <v/>
      </c>
      <c r="AC22" s="53" t="str">
        <f>IF(AND('Mapa de Riesgos'!$Y$49="Alta",'Mapa de Riesgos'!$AA$49="Mayor"),CONCATENATE("R7C",'Mapa de Riesgos'!$O$49),"")</f>
        <v/>
      </c>
      <c r="AD22" s="53" t="str">
        <f>IF(AND('Mapa de Riesgos'!$Y$50="Alta",'Mapa de Riesgos'!$AA$50="Mayor"),CONCATENATE("R7C",'Mapa de Riesgos'!$O$50),"")</f>
        <v/>
      </c>
      <c r="AE22" s="53" t="str">
        <f>IF(AND('Mapa de Riesgos'!$Y$51="Alta",'Mapa de Riesgos'!$AA$51="Mayor"),CONCATENATE("R7C",'Mapa de Riesgos'!$O$51),"")</f>
        <v/>
      </c>
      <c r="AF22" s="53" t="str">
        <f>IF(AND('Mapa de Riesgos'!$Y$52="Alta",'Mapa de Riesgos'!$AA$52="Mayor"),CONCATENATE("R7C",'Mapa de Riesgos'!$O$52),"")</f>
        <v/>
      </c>
      <c r="AG22" s="54" t="str">
        <f>IF(AND('Mapa de Riesgos'!$Y$53="Alta",'Mapa de Riesgos'!$AA$53="Mayor"),CONCATENATE("R7C",'Mapa de Riesgos'!$O$53),"")</f>
        <v/>
      </c>
      <c r="AH22" s="55" t="str">
        <f>IF(AND('Mapa de Riesgos'!$Y$48="Alta",'Mapa de Riesgos'!$AA$48="Catastrófico"),CONCATENATE("R7C",'Mapa de Riesgos'!$O$48),"")</f>
        <v/>
      </c>
      <c r="AI22" s="56" t="str">
        <f>IF(AND('Mapa de Riesgos'!$Y$49="Alta",'Mapa de Riesgos'!$AA$49="Catastrófico"),CONCATENATE("R7C",'Mapa de Riesgos'!$O$49),"")</f>
        <v/>
      </c>
      <c r="AJ22" s="56" t="str">
        <f>IF(AND('Mapa de Riesgos'!$Y$50="Alta",'Mapa de Riesgos'!$AA$50="Catastrófico"),CONCATENATE("R7C",'Mapa de Riesgos'!$O$50),"")</f>
        <v/>
      </c>
      <c r="AK22" s="56" t="str">
        <f>IF(AND('Mapa de Riesgos'!$Y$51="Alta",'Mapa de Riesgos'!$AA$51="Catastrófico"),CONCATENATE("R7C",'Mapa de Riesgos'!$O$51),"")</f>
        <v/>
      </c>
      <c r="AL22" s="56" t="str">
        <f>IF(AND('Mapa de Riesgos'!$Y$52="Alta",'Mapa de Riesgos'!$AA$52="Catastrófico"),CONCATENATE("R7C",'Mapa de Riesgos'!$O$52),"")</f>
        <v/>
      </c>
      <c r="AM22" s="57" t="str">
        <f>IF(AND('Mapa de Riesgos'!$Y$53="Alta",'Mapa de Riesgos'!$AA$53="Catastrófico"),CONCATENATE("R7C",'Mapa de Riesgos'!$O$53),"")</f>
        <v/>
      </c>
      <c r="AN22" s="83"/>
      <c r="AO22" s="538"/>
      <c r="AP22" s="539"/>
      <c r="AQ22" s="539"/>
      <c r="AR22" s="539"/>
      <c r="AS22" s="539"/>
      <c r="AT22" s="540"/>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c r="A23" s="83"/>
      <c r="B23" s="449"/>
      <c r="C23" s="449"/>
      <c r="D23" s="450"/>
      <c r="E23" s="548"/>
      <c r="F23" s="547"/>
      <c r="G23" s="547"/>
      <c r="H23" s="547"/>
      <c r="I23" s="547"/>
      <c r="J23" s="67" t="str">
        <f>IF(AND('Mapa de Riesgos'!$Y$54="Alta",'Mapa de Riesgos'!$AA$54="Leve"),CONCATENATE("R8C",'Mapa de Riesgos'!$O$54),"")</f>
        <v/>
      </c>
      <c r="K23" s="68" t="str">
        <f>IF(AND('Mapa de Riesgos'!$Y$55="Alta",'Mapa de Riesgos'!$AA$55="Leve"),CONCATENATE("R8C",'Mapa de Riesgos'!$O$55),"")</f>
        <v/>
      </c>
      <c r="L23" s="68" t="str">
        <f>IF(AND('Mapa de Riesgos'!$Y$56="Alta",'Mapa de Riesgos'!$AA$56="Leve"),CONCATENATE("R8C",'Mapa de Riesgos'!$O$56),"")</f>
        <v/>
      </c>
      <c r="M23" s="68" t="str">
        <f>IF(AND('Mapa de Riesgos'!$Y$57="Alta",'Mapa de Riesgos'!$AA$57="Leve"),CONCATENATE("R8C",'Mapa de Riesgos'!$O$57),"")</f>
        <v/>
      </c>
      <c r="N23" s="68" t="str">
        <f>IF(AND('Mapa de Riesgos'!$Y$58="Alta",'Mapa de Riesgos'!$AA$58="Leve"),CONCATENATE("R8C",'Mapa de Riesgos'!$O$58),"")</f>
        <v/>
      </c>
      <c r="O23" s="69" t="str">
        <f>IF(AND('Mapa de Riesgos'!$Y$59="Alta",'Mapa de Riesgos'!$AA$59="Leve"),CONCATENATE("R8C",'Mapa de Riesgos'!$O$59),"")</f>
        <v/>
      </c>
      <c r="P23" s="67" t="str">
        <f>IF(AND('Mapa de Riesgos'!$Y$54="Alta",'Mapa de Riesgos'!$AA$54="Menor"),CONCATENATE("R8C",'Mapa de Riesgos'!$O$54),"")</f>
        <v/>
      </c>
      <c r="Q23" s="68" t="str">
        <f>IF(AND('Mapa de Riesgos'!$Y$55="Alta",'Mapa de Riesgos'!$AA$55="Menor"),CONCATENATE("R8C",'Mapa de Riesgos'!$O$55),"")</f>
        <v/>
      </c>
      <c r="R23" s="68" t="str">
        <f>IF(AND('Mapa de Riesgos'!$Y$56="Alta",'Mapa de Riesgos'!$AA$56="Menor"),CONCATENATE("R8C",'Mapa de Riesgos'!$O$56),"")</f>
        <v/>
      </c>
      <c r="S23" s="68" t="str">
        <f>IF(AND('Mapa de Riesgos'!$Y$57="Alta",'Mapa de Riesgos'!$AA$57="Menor"),CONCATENATE("R8C",'Mapa de Riesgos'!$O$57),"")</f>
        <v/>
      </c>
      <c r="T23" s="68" t="str">
        <f>IF(AND('Mapa de Riesgos'!$Y$58="Alta",'Mapa de Riesgos'!$AA$58="Menor"),CONCATENATE("R8C",'Mapa de Riesgos'!$O$58),"")</f>
        <v/>
      </c>
      <c r="U23" s="69" t="str">
        <f>IF(AND('Mapa de Riesgos'!$Y$59="Alta",'Mapa de Riesgos'!$AA$59="Menor"),CONCATENATE("R8C",'Mapa de Riesgos'!$O$59),"")</f>
        <v/>
      </c>
      <c r="V23" s="52" t="str">
        <f>IF(AND('Mapa de Riesgos'!$Y$54="Alta",'Mapa de Riesgos'!$AA$54="Moderado"),CONCATENATE("R8C",'Mapa de Riesgos'!$O$54),"")</f>
        <v/>
      </c>
      <c r="W23" s="53" t="str">
        <f>IF(AND('Mapa de Riesgos'!$Y$55="Alta",'Mapa de Riesgos'!$AA$55="Moderado"),CONCATENATE("R8C",'Mapa de Riesgos'!$O$55),"")</f>
        <v/>
      </c>
      <c r="X23" s="53" t="str">
        <f>IF(AND('Mapa de Riesgos'!$Y$56="Alta",'Mapa de Riesgos'!$AA$56="Moderado"),CONCATENATE("R8C",'Mapa de Riesgos'!$O$56),"")</f>
        <v/>
      </c>
      <c r="Y23" s="53" t="str">
        <f>IF(AND('Mapa de Riesgos'!$Y$57="Alta",'Mapa de Riesgos'!$AA$57="Moderado"),CONCATENATE("R8C",'Mapa de Riesgos'!$O$57),"")</f>
        <v/>
      </c>
      <c r="Z23" s="53" t="str">
        <f>IF(AND('Mapa de Riesgos'!$Y$58="Alta",'Mapa de Riesgos'!$AA$58="Moderado"),CONCATENATE("R8C",'Mapa de Riesgos'!$O$58),"")</f>
        <v/>
      </c>
      <c r="AA23" s="54" t="str">
        <f>IF(AND('Mapa de Riesgos'!$Y$59="Alta",'Mapa de Riesgos'!$AA$59="Moderado"),CONCATENATE("R8C",'Mapa de Riesgos'!$O$59),"")</f>
        <v/>
      </c>
      <c r="AB23" s="52" t="str">
        <f>IF(AND('Mapa de Riesgos'!$Y$54="Alta",'Mapa de Riesgos'!$AA$54="Mayor"),CONCATENATE("R8C",'Mapa de Riesgos'!$O$54),"")</f>
        <v/>
      </c>
      <c r="AC23" s="53" t="str">
        <f>IF(AND('Mapa de Riesgos'!$Y$55="Alta",'Mapa de Riesgos'!$AA$55="Mayor"),CONCATENATE("R8C",'Mapa de Riesgos'!$O$55),"")</f>
        <v/>
      </c>
      <c r="AD23" s="53" t="str">
        <f>IF(AND('Mapa de Riesgos'!$Y$56="Alta",'Mapa de Riesgos'!$AA$56="Mayor"),CONCATENATE("R8C",'Mapa de Riesgos'!$O$56),"")</f>
        <v/>
      </c>
      <c r="AE23" s="53" t="str">
        <f>IF(AND('Mapa de Riesgos'!$Y$57="Alta",'Mapa de Riesgos'!$AA$57="Mayor"),CONCATENATE("R8C",'Mapa de Riesgos'!$O$57),"")</f>
        <v/>
      </c>
      <c r="AF23" s="53" t="str">
        <f>IF(AND('Mapa de Riesgos'!$Y$58="Alta",'Mapa de Riesgos'!$AA$58="Mayor"),CONCATENATE("R8C",'Mapa de Riesgos'!$O$58),"")</f>
        <v/>
      </c>
      <c r="AG23" s="54" t="str">
        <f>IF(AND('Mapa de Riesgos'!$Y$59="Alta",'Mapa de Riesgos'!$AA$59="Mayor"),CONCATENATE("R8C",'Mapa de Riesgos'!$O$59),"")</f>
        <v/>
      </c>
      <c r="AH23" s="55" t="str">
        <f>IF(AND('Mapa de Riesgos'!$Y$54="Alta",'Mapa de Riesgos'!$AA$54="Catastrófico"),CONCATENATE("R8C",'Mapa de Riesgos'!$O$54),"")</f>
        <v/>
      </c>
      <c r="AI23" s="56" t="str">
        <f>IF(AND('Mapa de Riesgos'!$Y$55="Alta",'Mapa de Riesgos'!$AA$55="Catastrófico"),CONCATENATE("R8C",'Mapa de Riesgos'!$O$55),"")</f>
        <v/>
      </c>
      <c r="AJ23" s="56" t="str">
        <f>IF(AND('Mapa de Riesgos'!$Y$56="Alta",'Mapa de Riesgos'!$AA$56="Catastrófico"),CONCATENATE("R8C",'Mapa de Riesgos'!$O$56),"")</f>
        <v/>
      </c>
      <c r="AK23" s="56" t="str">
        <f>IF(AND('Mapa de Riesgos'!$Y$57="Alta",'Mapa de Riesgos'!$AA$57="Catastrófico"),CONCATENATE("R8C",'Mapa de Riesgos'!$O$57),"")</f>
        <v/>
      </c>
      <c r="AL23" s="56" t="str">
        <f>IF(AND('Mapa de Riesgos'!$Y$58="Alta",'Mapa de Riesgos'!$AA$58="Catastrófico"),CONCATENATE("R8C",'Mapa de Riesgos'!$O$58),"")</f>
        <v/>
      </c>
      <c r="AM23" s="57" t="str">
        <f>IF(AND('Mapa de Riesgos'!$Y$59="Alta",'Mapa de Riesgos'!$AA$59="Catastrófico"),CONCATENATE("R8C",'Mapa de Riesgos'!$O$59),"")</f>
        <v/>
      </c>
      <c r="AN23" s="83"/>
      <c r="AO23" s="538"/>
      <c r="AP23" s="539"/>
      <c r="AQ23" s="539"/>
      <c r="AR23" s="539"/>
      <c r="AS23" s="539"/>
      <c r="AT23" s="540"/>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c r="A24" s="83"/>
      <c r="B24" s="449"/>
      <c r="C24" s="449"/>
      <c r="D24" s="450"/>
      <c r="E24" s="548"/>
      <c r="F24" s="547"/>
      <c r="G24" s="547"/>
      <c r="H24" s="547"/>
      <c r="I24" s="547"/>
      <c r="J24" s="67" t="str">
        <f>IF(AND('Mapa de Riesgos'!$Y$60="Alta",'Mapa de Riesgos'!$AA$60="Leve"),CONCATENATE("R9C",'Mapa de Riesgos'!$O$60),"")</f>
        <v/>
      </c>
      <c r="K24" s="68" t="str">
        <f>IF(AND('Mapa de Riesgos'!$Y$61="Alta",'Mapa de Riesgos'!$AA$61="Leve"),CONCATENATE("R9C",'Mapa de Riesgos'!$O$61),"")</f>
        <v/>
      </c>
      <c r="L24" s="68" t="str">
        <f>IF(AND('Mapa de Riesgos'!$Y$62="Alta",'Mapa de Riesgos'!$AA$62="Leve"),CONCATENATE("R9C",'Mapa de Riesgos'!$O$62),"")</f>
        <v/>
      </c>
      <c r="M24" s="68" t="str">
        <f>IF(AND('Mapa de Riesgos'!$Y$63="Alta",'Mapa de Riesgos'!$AA$63="Leve"),CONCATENATE("R9C",'Mapa de Riesgos'!$O$63),"")</f>
        <v/>
      </c>
      <c r="N24" s="68" t="str">
        <f>IF(AND('Mapa de Riesgos'!$Y$64="Alta",'Mapa de Riesgos'!$AA$64="Leve"),CONCATENATE("R9C",'Mapa de Riesgos'!$O$64),"")</f>
        <v/>
      </c>
      <c r="O24" s="69" t="str">
        <f>IF(AND('Mapa de Riesgos'!$Y$65="Alta",'Mapa de Riesgos'!$AA$65="Leve"),CONCATENATE("R9C",'Mapa de Riesgos'!$O$65),"")</f>
        <v/>
      </c>
      <c r="P24" s="67" t="str">
        <f>IF(AND('Mapa de Riesgos'!$Y$60="Alta",'Mapa de Riesgos'!$AA$60="Menor"),CONCATENATE("R9C",'Mapa de Riesgos'!$O$60),"")</f>
        <v/>
      </c>
      <c r="Q24" s="68" t="str">
        <f>IF(AND('Mapa de Riesgos'!$Y$61="Alta",'Mapa de Riesgos'!$AA$61="Menor"),CONCATENATE("R9C",'Mapa de Riesgos'!$O$61),"")</f>
        <v/>
      </c>
      <c r="R24" s="68" t="str">
        <f>IF(AND('Mapa de Riesgos'!$Y$62="Alta",'Mapa de Riesgos'!$AA$62="Menor"),CONCATENATE("R9C",'Mapa de Riesgos'!$O$62),"")</f>
        <v/>
      </c>
      <c r="S24" s="68" t="str">
        <f>IF(AND('Mapa de Riesgos'!$Y$63="Alta",'Mapa de Riesgos'!$AA$63="Menor"),CONCATENATE("R9C",'Mapa de Riesgos'!$O$63),"")</f>
        <v/>
      </c>
      <c r="T24" s="68" t="str">
        <f>IF(AND('Mapa de Riesgos'!$Y$64="Alta",'Mapa de Riesgos'!$AA$64="Menor"),CONCATENATE("R9C",'Mapa de Riesgos'!$O$64),"")</f>
        <v/>
      </c>
      <c r="U24" s="69" t="str">
        <f>IF(AND('Mapa de Riesgos'!$Y$65="Alta",'Mapa de Riesgos'!$AA$65="Menor"),CONCATENATE("R9C",'Mapa de Riesgos'!$O$65),"")</f>
        <v/>
      </c>
      <c r="V24" s="52" t="str">
        <f>IF(AND('Mapa de Riesgos'!$Y$60="Alta",'Mapa de Riesgos'!$AA$60="Moderado"),CONCATENATE("R9C",'Mapa de Riesgos'!$O$60),"")</f>
        <v/>
      </c>
      <c r="W24" s="53" t="str">
        <f>IF(AND('Mapa de Riesgos'!$Y$61="Alta",'Mapa de Riesgos'!$AA$61="Moderado"),CONCATENATE("R9C",'Mapa de Riesgos'!$O$61),"")</f>
        <v/>
      </c>
      <c r="X24" s="53" t="str">
        <f>IF(AND('Mapa de Riesgos'!$Y$62="Alta",'Mapa de Riesgos'!$AA$62="Moderado"),CONCATENATE("R9C",'Mapa de Riesgos'!$O$62),"")</f>
        <v/>
      </c>
      <c r="Y24" s="53" t="str">
        <f>IF(AND('Mapa de Riesgos'!$Y$63="Alta",'Mapa de Riesgos'!$AA$63="Moderado"),CONCATENATE("R9C",'Mapa de Riesgos'!$O$63),"")</f>
        <v/>
      </c>
      <c r="Z24" s="53" t="str">
        <f>IF(AND('Mapa de Riesgos'!$Y$64="Alta",'Mapa de Riesgos'!$AA$64="Moderado"),CONCATENATE("R9C",'Mapa de Riesgos'!$O$64),"")</f>
        <v/>
      </c>
      <c r="AA24" s="54" t="str">
        <f>IF(AND('Mapa de Riesgos'!$Y$65="Alta",'Mapa de Riesgos'!$AA$65="Moderado"),CONCATENATE("R9C",'Mapa de Riesgos'!$O$65),"")</f>
        <v/>
      </c>
      <c r="AB24" s="52" t="str">
        <f>IF(AND('Mapa de Riesgos'!$Y$60="Alta",'Mapa de Riesgos'!$AA$60="Mayor"),CONCATENATE("R9C",'Mapa de Riesgos'!$O$60),"")</f>
        <v/>
      </c>
      <c r="AC24" s="53" t="str">
        <f>IF(AND('Mapa de Riesgos'!$Y$61="Alta",'Mapa de Riesgos'!$AA$61="Mayor"),CONCATENATE("R9C",'Mapa de Riesgos'!$O$61),"")</f>
        <v/>
      </c>
      <c r="AD24" s="53" t="str">
        <f>IF(AND('Mapa de Riesgos'!$Y$62="Alta",'Mapa de Riesgos'!$AA$62="Mayor"),CONCATENATE("R9C",'Mapa de Riesgos'!$O$62),"")</f>
        <v/>
      </c>
      <c r="AE24" s="53" t="str">
        <f>IF(AND('Mapa de Riesgos'!$Y$63="Alta",'Mapa de Riesgos'!$AA$63="Mayor"),CONCATENATE("R9C",'Mapa de Riesgos'!$O$63),"")</f>
        <v/>
      </c>
      <c r="AF24" s="53" t="str">
        <f>IF(AND('Mapa de Riesgos'!$Y$64="Alta",'Mapa de Riesgos'!$AA$64="Mayor"),CONCATENATE("R9C",'Mapa de Riesgos'!$O$64),"")</f>
        <v/>
      </c>
      <c r="AG24" s="54" t="str">
        <f>IF(AND('Mapa de Riesgos'!$Y$65="Alta",'Mapa de Riesgos'!$AA$65="Mayor"),CONCATENATE("R9C",'Mapa de Riesgos'!$O$65),"")</f>
        <v/>
      </c>
      <c r="AH24" s="55" t="str">
        <f>IF(AND('Mapa de Riesgos'!$Y$60="Alta",'Mapa de Riesgos'!$AA$60="Catastrófico"),CONCATENATE("R9C",'Mapa de Riesgos'!$O$60),"")</f>
        <v/>
      </c>
      <c r="AI24" s="56" t="str">
        <f>IF(AND('Mapa de Riesgos'!$Y$61="Alta",'Mapa de Riesgos'!$AA$61="Catastrófico"),CONCATENATE("R9C",'Mapa de Riesgos'!$O$61),"")</f>
        <v/>
      </c>
      <c r="AJ24" s="56" t="str">
        <f>IF(AND('Mapa de Riesgos'!$Y$62="Alta",'Mapa de Riesgos'!$AA$62="Catastrófico"),CONCATENATE("R9C",'Mapa de Riesgos'!$O$62),"")</f>
        <v/>
      </c>
      <c r="AK24" s="56" t="str">
        <f>IF(AND('Mapa de Riesgos'!$Y$63="Alta",'Mapa de Riesgos'!$AA$63="Catastrófico"),CONCATENATE("R9C",'Mapa de Riesgos'!$O$63),"")</f>
        <v/>
      </c>
      <c r="AL24" s="56" t="str">
        <f>IF(AND('Mapa de Riesgos'!$Y$64="Alta",'Mapa de Riesgos'!$AA$64="Catastrófico"),CONCATENATE("R9C",'Mapa de Riesgos'!$O$64),"")</f>
        <v/>
      </c>
      <c r="AM24" s="57" t="str">
        <f>IF(AND('Mapa de Riesgos'!$Y$65="Alta",'Mapa de Riesgos'!$AA$65="Catastrófico"),CONCATENATE("R9C",'Mapa de Riesgos'!$O$65),"")</f>
        <v/>
      </c>
      <c r="AN24" s="83"/>
      <c r="AO24" s="538"/>
      <c r="AP24" s="539"/>
      <c r="AQ24" s="539"/>
      <c r="AR24" s="539"/>
      <c r="AS24" s="539"/>
      <c r="AT24" s="540"/>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c r="A25" s="83"/>
      <c r="B25" s="449"/>
      <c r="C25" s="449"/>
      <c r="D25" s="450"/>
      <c r="E25" s="549"/>
      <c r="F25" s="550"/>
      <c r="G25" s="550"/>
      <c r="H25" s="550"/>
      <c r="I25" s="550"/>
      <c r="J25" s="70" t="str">
        <f>IF(AND('Mapa de Riesgos'!$Y$66="Alta",'Mapa de Riesgos'!$AA$66="Leve"),CONCATENATE("R10C",'Mapa de Riesgos'!$O$66),"")</f>
        <v/>
      </c>
      <c r="K25" s="71" t="str">
        <f>IF(AND('Mapa de Riesgos'!$Y$67="Alta",'Mapa de Riesgos'!$AA$67="Leve"),CONCATENATE("R10C",'Mapa de Riesgos'!$O$67),"")</f>
        <v/>
      </c>
      <c r="L25" s="71" t="str">
        <f>IF(AND('Mapa de Riesgos'!$Y$68="Alta",'Mapa de Riesgos'!$AA$68="Leve"),CONCATENATE("R10C",'Mapa de Riesgos'!$O$68),"")</f>
        <v/>
      </c>
      <c r="M25" s="71" t="str">
        <f>IF(AND('Mapa de Riesgos'!$Y$69="Alta",'Mapa de Riesgos'!$AA$69="Leve"),CONCATENATE("R10C",'Mapa de Riesgos'!$O$69),"")</f>
        <v/>
      </c>
      <c r="N25" s="71" t="str">
        <f>IF(AND('Mapa de Riesgos'!$Y$70="Alta",'Mapa de Riesgos'!$AA$70="Leve"),CONCATENATE("R10C",'Mapa de Riesgos'!$O$70),"")</f>
        <v/>
      </c>
      <c r="O25" s="72" t="str">
        <f>IF(AND('Mapa de Riesgos'!$Y$71="Alta",'Mapa de Riesgos'!$AA$71="Leve"),CONCATENATE("R10C",'Mapa de Riesgos'!$O$71),"")</f>
        <v/>
      </c>
      <c r="P25" s="70" t="str">
        <f>IF(AND('Mapa de Riesgos'!$Y$66="Alta",'Mapa de Riesgos'!$AA$66="Menor"),CONCATENATE("R10C",'Mapa de Riesgos'!$O$66),"")</f>
        <v/>
      </c>
      <c r="Q25" s="71" t="str">
        <f>IF(AND('Mapa de Riesgos'!$Y$67="Alta",'Mapa de Riesgos'!$AA$67="Menor"),CONCATENATE("R10C",'Mapa de Riesgos'!$O$67),"")</f>
        <v/>
      </c>
      <c r="R25" s="71" t="str">
        <f>IF(AND('Mapa de Riesgos'!$Y$68="Alta",'Mapa de Riesgos'!$AA$68="Menor"),CONCATENATE("R10C",'Mapa de Riesgos'!$O$68),"")</f>
        <v/>
      </c>
      <c r="S25" s="71" t="str">
        <f>IF(AND('Mapa de Riesgos'!$Y$69="Alta",'Mapa de Riesgos'!$AA$69="Menor"),CONCATENATE("R10C",'Mapa de Riesgos'!$O$69),"")</f>
        <v/>
      </c>
      <c r="T25" s="71" t="str">
        <f>IF(AND('Mapa de Riesgos'!$Y$70="Alta",'Mapa de Riesgos'!$AA$70="Menor"),CONCATENATE("R10C",'Mapa de Riesgos'!$O$70),"")</f>
        <v/>
      </c>
      <c r="U25" s="72" t="str">
        <f>IF(AND('Mapa de Riesgos'!$Y$71="Alta",'Mapa de Riesgos'!$AA$71="Menor"),CONCATENATE("R10C",'Mapa de Riesgos'!$O$71),"")</f>
        <v/>
      </c>
      <c r="V25" s="58" t="str">
        <f>IF(AND('Mapa de Riesgos'!$Y$66="Alta",'Mapa de Riesgos'!$AA$66="Moderado"),CONCATENATE("R10C",'Mapa de Riesgos'!$O$66),"")</f>
        <v/>
      </c>
      <c r="W25" s="59" t="str">
        <f>IF(AND('Mapa de Riesgos'!$Y$67="Alta",'Mapa de Riesgos'!$AA$67="Moderado"),CONCATENATE("R10C",'Mapa de Riesgos'!$O$67),"")</f>
        <v/>
      </c>
      <c r="X25" s="59" t="str">
        <f>IF(AND('Mapa de Riesgos'!$Y$68="Alta",'Mapa de Riesgos'!$AA$68="Moderado"),CONCATENATE("R10C",'Mapa de Riesgos'!$O$68),"")</f>
        <v/>
      </c>
      <c r="Y25" s="59" t="str">
        <f>IF(AND('Mapa de Riesgos'!$Y$69="Alta",'Mapa de Riesgos'!$AA$69="Moderado"),CONCATENATE("R10C",'Mapa de Riesgos'!$O$69),"")</f>
        <v/>
      </c>
      <c r="Z25" s="59" t="str">
        <f>IF(AND('Mapa de Riesgos'!$Y$70="Alta",'Mapa de Riesgos'!$AA$70="Moderado"),CONCATENATE("R10C",'Mapa de Riesgos'!$O$70),"")</f>
        <v/>
      </c>
      <c r="AA25" s="60" t="str">
        <f>IF(AND('Mapa de Riesgos'!$Y$71="Alta",'Mapa de Riesgos'!$AA$71="Moderado"),CONCATENATE("R10C",'Mapa de Riesgos'!$O$71),"")</f>
        <v/>
      </c>
      <c r="AB25" s="58" t="str">
        <f>IF(AND('Mapa de Riesgos'!$Y$66="Alta",'Mapa de Riesgos'!$AA$66="Mayor"),CONCATENATE("R10C",'Mapa de Riesgos'!$O$66),"")</f>
        <v/>
      </c>
      <c r="AC25" s="59" t="str">
        <f>IF(AND('Mapa de Riesgos'!$Y$67="Alta",'Mapa de Riesgos'!$AA$67="Mayor"),CONCATENATE("R10C",'Mapa de Riesgos'!$O$67),"")</f>
        <v/>
      </c>
      <c r="AD25" s="59" t="str">
        <f>IF(AND('Mapa de Riesgos'!$Y$68="Alta",'Mapa de Riesgos'!$AA$68="Mayor"),CONCATENATE("R10C",'Mapa de Riesgos'!$O$68),"")</f>
        <v/>
      </c>
      <c r="AE25" s="59" t="str">
        <f>IF(AND('Mapa de Riesgos'!$Y$69="Alta",'Mapa de Riesgos'!$AA$69="Mayor"),CONCATENATE("R10C",'Mapa de Riesgos'!$O$69),"")</f>
        <v/>
      </c>
      <c r="AF25" s="59" t="str">
        <f>IF(AND('Mapa de Riesgos'!$Y$70="Alta",'Mapa de Riesgos'!$AA$70="Mayor"),CONCATENATE("R10C",'Mapa de Riesgos'!$O$70),"")</f>
        <v/>
      </c>
      <c r="AG25" s="60" t="str">
        <f>IF(AND('Mapa de Riesgos'!$Y$71="Alta",'Mapa de Riesgos'!$AA$71="Mayor"),CONCATENATE("R10C",'Mapa de Riesgos'!$O$71),"")</f>
        <v/>
      </c>
      <c r="AH25" s="61" t="str">
        <f>IF(AND('Mapa de Riesgos'!$Y$66="Alta",'Mapa de Riesgos'!$AA$66="Catastrófico"),CONCATENATE("R10C",'Mapa de Riesgos'!$O$66),"")</f>
        <v/>
      </c>
      <c r="AI25" s="62" t="str">
        <f>IF(AND('Mapa de Riesgos'!$Y$67="Alta",'Mapa de Riesgos'!$AA$67="Catastrófico"),CONCATENATE("R10C",'Mapa de Riesgos'!$O$67),"")</f>
        <v/>
      </c>
      <c r="AJ25" s="62" t="str">
        <f>IF(AND('Mapa de Riesgos'!$Y$68="Alta",'Mapa de Riesgos'!$AA$68="Catastrófico"),CONCATENATE("R10C",'Mapa de Riesgos'!$O$68),"")</f>
        <v/>
      </c>
      <c r="AK25" s="62" t="str">
        <f>IF(AND('Mapa de Riesgos'!$Y$69="Alta",'Mapa de Riesgos'!$AA$69="Catastrófico"),CONCATENATE("R10C",'Mapa de Riesgos'!$O$69),"")</f>
        <v/>
      </c>
      <c r="AL25" s="62" t="str">
        <f>IF(AND('Mapa de Riesgos'!$Y$70="Alta",'Mapa de Riesgos'!$AA$70="Catastrófico"),CONCATENATE("R10C",'Mapa de Riesgos'!$O$70),"")</f>
        <v/>
      </c>
      <c r="AM25" s="63" t="str">
        <f>IF(AND('Mapa de Riesgos'!$Y$71="Alta",'Mapa de Riesgos'!$AA$71="Catastrófico"),CONCATENATE("R10C",'Mapa de Riesgos'!$O$71),"")</f>
        <v/>
      </c>
      <c r="AN25" s="83"/>
      <c r="AO25" s="541"/>
      <c r="AP25" s="542"/>
      <c r="AQ25" s="542"/>
      <c r="AR25" s="542"/>
      <c r="AS25" s="542"/>
      <c r="AT25" s="54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c r="A26" s="83"/>
      <c r="B26" s="449"/>
      <c r="C26" s="449"/>
      <c r="D26" s="450"/>
      <c r="E26" s="544" t="s">
        <v>199</v>
      </c>
      <c r="F26" s="545"/>
      <c r="G26" s="545"/>
      <c r="H26" s="545"/>
      <c r="I26" s="562"/>
      <c r="J26" s="64" t="str">
        <f>IF(AND('Mapa de Riesgos'!$Y$12="Media",'Mapa de Riesgos'!$AA$12="Leve"),CONCATENATE("R1C",'Mapa de Riesgos'!$O$12),"")</f>
        <v/>
      </c>
      <c r="K26" s="65" t="str">
        <f>IF(AND('Mapa de Riesgos'!$Y$13="Media",'Mapa de Riesgos'!$AA$13="Leve"),CONCATENATE("R1C",'Mapa de Riesgos'!$O$13),"")</f>
        <v/>
      </c>
      <c r="L26" s="65" t="str">
        <f>IF(AND('Mapa de Riesgos'!$Y$14="Media",'Mapa de Riesgos'!$AA$14="Leve"),CONCATENATE("R1C",'Mapa de Riesgos'!$O$14),"")</f>
        <v/>
      </c>
      <c r="M26" s="65" t="str">
        <f>IF(AND('Mapa de Riesgos'!$Y$15="Media",'Mapa de Riesgos'!$AA$15="Leve"),CONCATENATE("R1C",'Mapa de Riesgos'!$O$15),"")</f>
        <v/>
      </c>
      <c r="N26" s="65" t="str">
        <f>IF(AND('Mapa de Riesgos'!$Y$16="Media",'Mapa de Riesgos'!$AA$16="Leve"),CONCATENATE("R1C",'Mapa de Riesgos'!$O$16),"")</f>
        <v/>
      </c>
      <c r="O26" s="66" t="str">
        <f>IF(AND('Mapa de Riesgos'!$Y$17="Media",'Mapa de Riesgos'!$AA$17="Leve"),CONCATENATE("R1C",'Mapa de Riesgos'!$O$17),"")</f>
        <v/>
      </c>
      <c r="P26" s="64" t="str">
        <f>IF(AND('Mapa de Riesgos'!$Y$12="Media",'Mapa de Riesgos'!$AA$12="Menor"),CONCATENATE("R1C",'Mapa de Riesgos'!$O$12),"")</f>
        <v/>
      </c>
      <c r="Q26" s="65" t="str">
        <f>IF(AND('Mapa de Riesgos'!$Y$13="Media",'Mapa de Riesgos'!$AA$13="Menor"),CONCATENATE("R1C",'Mapa de Riesgos'!$O$13),"")</f>
        <v/>
      </c>
      <c r="R26" s="65" t="str">
        <f>IF(AND('Mapa de Riesgos'!$Y$14="Media",'Mapa de Riesgos'!$AA$14="Menor"),CONCATENATE("R1C",'Mapa de Riesgos'!$O$14),"")</f>
        <v/>
      </c>
      <c r="S26" s="65" t="str">
        <f>IF(AND('Mapa de Riesgos'!$Y$15="Media",'Mapa de Riesgos'!$AA$15="Menor"),CONCATENATE("R1C",'Mapa de Riesgos'!$O$15),"")</f>
        <v/>
      </c>
      <c r="T26" s="65" t="str">
        <f>IF(AND('Mapa de Riesgos'!$Y$16="Media",'Mapa de Riesgos'!$AA$16="Menor"),CONCATENATE("R1C",'Mapa de Riesgos'!$O$16),"")</f>
        <v/>
      </c>
      <c r="U26" s="66" t="str">
        <f>IF(AND('Mapa de Riesgos'!$Y$17="Media",'Mapa de Riesgos'!$AA$17="Menor"),CONCATENATE("R1C",'Mapa de Riesgos'!$O$17),"")</f>
        <v/>
      </c>
      <c r="V26" s="64" t="str">
        <f>IF(AND('Mapa de Riesgos'!$Y$12="Media",'Mapa de Riesgos'!$AA$12="Moderado"),CONCATENATE("R1C",'Mapa de Riesgos'!$O$12),"")</f>
        <v/>
      </c>
      <c r="W26" s="65" t="str">
        <f>IF(AND('Mapa de Riesgos'!$Y$13="Media",'Mapa de Riesgos'!$AA$13="Moderado"),CONCATENATE("R1C",'Mapa de Riesgos'!$O$13),"")</f>
        <v/>
      </c>
      <c r="X26" s="65" t="str">
        <f>IF(AND('Mapa de Riesgos'!$Y$14="Media",'Mapa de Riesgos'!$AA$14="Moderado"),CONCATENATE("R1C",'Mapa de Riesgos'!$O$14),"")</f>
        <v/>
      </c>
      <c r="Y26" s="65" t="str">
        <f>IF(AND('Mapa de Riesgos'!$Y$15="Media",'Mapa de Riesgos'!$AA$15="Moderado"),CONCATENATE("R1C",'Mapa de Riesgos'!$O$15),"")</f>
        <v/>
      </c>
      <c r="Z26" s="65" t="str">
        <f>IF(AND('Mapa de Riesgos'!$Y$16="Media",'Mapa de Riesgos'!$AA$16="Moderado"),CONCATENATE("R1C",'Mapa de Riesgos'!$O$16),"")</f>
        <v/>
      </c>
      <c r="AA26" s="66" t="str">
        <f>IF(AND('Mapa de Riesgos'!$Y$17="Media",'Mapa de Riesgos'!$AA$17="Moderado"),CONCATENATE("R1C",'Mapa de Riesgos'!$O$17),"")</f>
        <v/>
      </c>
      <c r="AB26" s="46" t="str">
        <f>IF(AND('Mapa de Riesgos'!$Y$12="Media",'Mapa de Riesgos'!$AA$12="Mayor"),CONCATENATE("R1C",'Mapa de Riesgos'!$O$12),"")</f>
        <v/>
      </c>
      <c r="AC26" s="47" t="str">
        <f>IF(AND('Mapa de Riesgos'!$Y$13="Media",'Mapa de Riesgos'!$AA$13="Mayor"),CONCATENATE("R1C",'Mapa de Riesgos'!$O$13),"")</f>
        <v/>
      </c>
      <c r="AD26" s="47" t="str">
        <f>IF(AND('Mapa de Riesgos'!$Y$14="Media",'Mapa de Riesgos'!$AA$14="Mayor"),CONCATENATE("R1C",'Mapa de Riesgos'!$O$14),"")</f>
        <v/>
      </c>
      <c r="AE26" s="47" t="str">
        <f>IF(AND('Mapa de Riesgos'!$Y$15="Media",'Mapa de Riesgos'!$AA$15="Mayor"),CONCATENATE("R1C",'Mapa de Riesgos'!$O$15),"")</f>
        <v/>
      </c>
      <c r="AF26" s="47" t="str">
        <f>IF(AND('Mapa de Riesgos'!$Y$16="Media",'Mapa de Riesgos'!$AA$16="Mayor"),CONCATENATE("R1C",'Mapa de Riesgos'!$O$16),"")</f>
        <v/>
      </c>
      <c r="AG26" s="48" t="str">
        <f>IF(AND('Mapa de Riesgos'!$Y$17="Media",'Mapa de Riesgos'!$AA$17="Mayor"),CONCATENATE("R1C",'Mapa de Riesgos'!$O$17),"")</f>
        <v/>
      </c>
      <c r="AH26" s="49" t="str">
        <f>IF(AND('Mapa de Riesgos'!$Y$12="Media",'Mapa de Riesgos'!$AA$12="Catastrófico"),CONCATENATE("R1C",'Mapa de Riesgos'!$O$12),"")</f>
        <v/>
      </c>
      <c r="AI26" s="50" t="str">
        <f>IF(AND('Mapa de Riesgos'!$Y$13="Media",'Mapa de Riesgos'!$AA$13="Catastrófico"),CONCATENATE("R1C",'Mapa de Riesgos'!$O$13),"")</f>
        <v/>
      </c>
      <c r="AJ26" s="50" t="str">
        <f>IF(AND('Mapa de Riesgos'!$Y$14="Media",'Mapa de Riesgos'!$AA$14="Catastrófico"),CONCATENATE("R1C",'Mapa de Riesgos'!$O$14),"")</f>
        <v/>
      </c>
      <c r="AK26" s="50" t="str">
        <f>IF(AND('Mapa de Riesgos'!$Y$15="Media",'Mapa de Riesgos'!$AA$15="Catastrófico"),CONCATENATE("R1C",'Mapa de Riesgos'!$O$15),"")</f>
        <v/>
      </c>
      <c r="AL26" s="50" t="str">
        <f>IF(AND('Mapa de Riesgos'!$Y$16="Media",'Mapa de Riesgos'!$AA$16="Catastrófico"),CONCATENATE("R1C",'Mapa de Riesgos'!$O$16),"")</f>
        <v/>
      </c>
      <c r="AM26" s="51" t="str">
        <f>IF(AND('Mapa de Riesgos'!$Y$17="Media",'Mapa de Riesgos'!$AA$17="Catastrófico"),CONCATENATE("R1C",'Mapa de Riesgos'!$O$17),"")</f>
        <v/>
      </c>
      <c r="AN26" s="83"/>
      <c r="AO26" s="574" t="s">
        <v>200</v>
      </c>
      <c r="AP26" s="575"/>
      <c r="AQ26" s="575"/>
      <c r="AR26" s="575"/>
      <c r="AS26" s="575"/>
      <c r="AT26" s="576"/>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c r="A27" s="83"/>
      <c r="B27" s="449"/>
      <c r="C27" s="449"/>
      <c r="D27" s="450"/>
      <c r="E27" s="546"/>
      <c r="F27" s="547"/>
      <c r="G27" s="547"/>
      <c r="H27" s="547"/>
      <c r="I27" s="563"/>
      <c r="J27" s="67" t="str">
        <f>IF(AND('Mapa de Riesgos'!$Y$18="Media",'Mapa de Riesgos'!$AA$18="Leve"),CONCATENATE("R2C",'Mapa de Riesgos'!$O$18),"")</f>
        <v/>
      </c>
      <c r="K27" s="68" t="str">
        <f>IF(AND('Mapa de Riesgos'!$Y$19="Media",'Mapa de Riesgos'!$AA$19="Leve"),CONCATENATE("R2C",'Mapa de Riesgos'!$O$19),"")</f>
        <v/>
      </c>
      <c r="L27" s="68" t="str">
        <f>IF(AND('Mapa de Riesgos'!$Y$20="Media",'Mapa de Riesgos'!$AA$20="Leve"),CONCATENATE("R2C",'Mapa de Riesgos'!$O$20),"")</f>
        <v/>
      </c>
      <c r="M27" s="68" t="str">
        <f>IF(AND('Mapa de Riesgos'!$Y$21="Media",'Mapa de Riesgos'!$AA$21="Leve"),CONCATENATE("R2C",'Mapa de Riesgos'!$O$21),"")</f>
        <v/>
      </c>
      <c r="N27" s="68" t="str">
        <f>IF(AND('Mapa de Riesgos'!$Y$22="Media",'Mapa de Riesgos'!$AA$22="Leve"),CONCATENATE("R2C",'Mapa de Riesgos'!$O$22),"")</f>
        <v/>
      </c>
      <c r="O27" s="69" t="str">
        <f>IF(AND('Mapa de Riesgos'!$Y$23="Media",'Mapa de Riesgos'!$AA$23="Leve"),CONCATENATE("R2C",'Mapa de Riesgos'!$O$23),"")</f>
        <v/>
      </c>
      <c r="P27" s="67" t="str">
        <f>IF(AND('Mapa de Riesgos'!$Y$18="Media",'Mapa de Riesgos'!$AA$18="Menor"),CONCATENATE("R2C",'Mapa de Riesgos'!$O$18),"")</f>
        <v/>
      </c>
      <c r="Q27" s="68" t="str">
        <f>IF(AND('Mapa de Riesgos'!$Y$19="Media",'Mapa de Riesgos'!$AA$19="Menor"),CONCATENATE("R2C",'Mapa de Riesgos'!$O$19),"")</f>
        <v/>
      </c>
      <c r="R27" s="68" t="str">
        <f>IF(AND('Mapa de Riesgos'!$Y$20="Media",'Mapa de Riesgos'!$AA$20="Menor"),CONCATENATE("R2C",'Mapa de Riesgos'!$O$20),"")</f>
        <v/>
      </c>
      <c r="S27" s="68" t="str">
        <f>IF(AND('Mapa de Riesgos'!$Y$21="Media",'Mapa de Riesgos'!$AA$21="Menor"),CONCATENATE("R2C",'Mapa de Riesgos'!$O$21),"")</f>
        <v/>
      </c>
      <c r="T27" s="68" t="str">
        <f>IF(AND('Mapa de Riesgos'!$Y$22="Media",'Mapa de Riesgos'!$AA$22="Menor"),CONCATENATE("R2C",'Mapa de Riesgos'!$O$22),"")</f>
        <v/>
      </c>
      <c r="U27" s="69" t="str">
        <f>IF(AND('Mapa de Riesgos'!$Y$23="Media",'Mapa de Riesgos'!$AA$23="Menor"),CONCATENATE("R2C",'Mapa de Riesgos'!$O$23),"")</f>
        <v/>
      </c>
      <c r="V27" s="67" t="str">
        <f>IF(AND('Mapa de Riesgos'!$Y$18="Media",'Mapa de Riesgos'!$AA$18="Moderado"),CONCATENATE("R2C",'Mapa de Riesgos'!$O$18),"")</f>
        <v/>
      </c>
      <c r="W27" s="68" t="str">
        <f>IF(AND('Mapa de Riesgos'!$Y$19="Media",'Mapa de Riesgos'!$AA$19="Moderado"),CONCATENATE("R2C",'Mapa de Riesgos'!$O$19),"")</f>
        <v/>
      </c>
      <c r="X27" s="68" t="str">
        <f>IF(AND('Mapa de Riesgos'!$Y$20="Media",'Mapa de Riesgos'!$AA$20="Moderado"),CONCATENATE("R2C",'Mapa de Riesgos'!$O$20),"")</f>
        <v/>
      </c>
      <c r="Y27" s="68" t="str">
        <f>IF(AND('Mapa de Riesgos'!$Y$21="Media",'Mapa de Riesgos'!$AA$21="Moderado"),CONCATENATE("R2C",'Mapa de Riesgos'!$O$21),"")</f>
        <v/>
      </c>
      <c r="Z27" s="68" t="str">
        <f>IF(AND('Mapa de Riesgos'!$Y$22="Media",'Mapa de Riesgos'!$AA$22="Moderado"),CONCATENATE("R2C",'Mapa de Riesgos'!$O$22),"")</f>
        <v/>
      </c>
      <c r="AA27" s="69" t="str">
        <f>IF(AND('Mapa de Riesgos'!$Y$23="Media",'Mapa de Riesgos'!$AA$23="Moderado"),CONCATENATE("R2C",'Mapa de Riesgos'!$O$23),"")</f>
        <v/>
      </c>
      <c r="AB27" s="52" t="str">
        <f>IF(AND('Mapa de Riesgos'!$Y$18="Media",'Mapa de Riesgos'!$AA$18="Mayor"),CONCATENATE("R2C",'Mapa de Riesgos'!$O$18),"")</f>
        <v/>
      </c>
      <c r="AC27" s="53" t="str">
        <f>IF(AND('Mapa de Riesgos'!$Y$19="Media",'Mapa de Riesgos'!$AA$19="Mayor"),CONCATENATE("R2C",'Mapa de Riesgos'!$O$19),"")</f>
        <v/>
      </c>
      <c r="AD27" s="53" t="str">
        <f>IF(AND('Mapa de Riesgos'!$Y$20="Media",'Mapa de Riesgos'!$AA$20="Mayor"),CONCATENATE("R2C",'Mapa de Riesgos'!$O$20),"")</f>
        <v/>
      </c>
      <c r="AE27" s="53" t="str">
        <f>IF(AND('Mapa de Riesgos'!$Y$21="Media",'Mapa de Riesgos'!$AA$21="Mayor"),CONCATENATE("R2C",'Mapa de Riesgos'!$O$21),"")</f>
        <v/>
      </c>
      <c r="AF27" s="53" t="str">
        <f>IF(AND('Mapa de Riesgos'!$Y$22="Media",'Mapa de Riesgos'!$AA$22="Mayor"),CONCATENATE("R2C",'Mapa de Riesgos'!$O$22),"")</f>
        <v/>
      </c>
      <c r="AG27" s="54" t="str">
        <f>IF(AND('Mapa de Riesgos'!$Y$23="Media",'Mapa de Riesgos'!$AA$23="Mayor"),CONCATENATE("R2C",'Mapa de Riesgos'!$O$23),"")</f>
        <v/>
      </c>
      <c r="AH27" s="55" t="str">
        <f>IF(AND('Mapa de Riesgos'!$Y$18="Media",'Mapa de Riesgos'!$AA$18="Catastrófico"),CONCATENATE("R2C",'Mapa de Riesgos'!$O$18),"")</f>
        <v/>
      </c>
      <c r="AI27" s="56" t="str">
        <f>IF(AND('Mapa de Riesgos'!$Y$19="Media",'Mapa de Riesgos'!$AA$19="Catastrófico"),CONCATENATE("R2C",'Mapa de Riesgos'!$O$19),"")</f>
        <v/>
      </c>
      <c r="AJ27" s="56" t="str">
        <f>IF(AND('Mapa de Riesgos'!$Y$20="Media",'Mapa de Riesgos'!$AA$20="Catastrófico"),CONCATENATE("R2C",'Mapa de Riesgos'!$O$20),"")</f>
        <v/>
      </c>
      <c r="AK27" s="56" t="str">
        <f>IF(AND('Mapa de Riesgos'!$Y$21="Media",'Mapa de Riesgos'!$AA$21="Catastrófico"),CONCATENATE("R2C",'Mapa de Riesgos'!$O$21),"")</f>
        <v/>
      </c>
      <c r="AL27" s="56" t="str">
        <f>IF(AND('Mapa de Riesgos'!$Y$22="Media",'Mapa de Riesgos'!$AA$22="Catastrófico"),CONCATENATE("R2C",'Mapa de Riesgos'!$O$22),"")</f>
        <v/>
      </c>
      <c r="AM27" s="57" t="str">
        <f>IF(AND('Mapa de Riesgos'!$Y$23="Media",'Mapa de Riesgos'!$AA$23="Catastrófico"),CONCATENATE("R2C",'Mapa de Riesgos'!$O$23),"")</f>
        <v/>
      </c>
      <c r="AN27" s="83"/>
      <c r="AO27" s="577"/>
      <c r="AP27" s="578"/>
      <c r="AQ27" s="578"/>
      <c r="AR27" s="578"/>
      <c r="AS27" s="578"/>
      <c r="AT27" s="579"/>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c r="A28" s="83"/>
      <c r="B28" s="449"/>
      <c r="C28" s="449"/>
      <c r="D28" s="450"/>
      <c r="E28" s="548"/>
      <c r="F28" s="547"/>
      <c r="G28" s="547"/>
      <c r="H28" s="547"/>
      <c r="I28" s="563"/>
      <c r="J28" s="67" t="str">
        <f>IF(AND('Mapa de Riesgos'!$Y$24="Media",'Mapa de Riesgos'!$AA$24="Leve"),CONCATENATE("R3C",'Mapa de Riesgos'!$O$24),"")</f>
        <v/>
      </c>
      <c r="K28" s="68" t="str">
        <f>IF(AND('Mapa de Riesgos'!$Y$25="Media",'Mapa de Riesgos'!$AA$25="Leve"),CONCATENATE("R3C",'Mapa de Riesgos'!$O$25),"")</f>
        <v/>
      </c>
      <c r="L28" s="68" t="str">
        <f>IF(AND('Mapa de Riesgos'!$Y$26="Media",'Mapa de Riesgos'!$AA$26="Leve"),CONCATENATE("R3C",'Mapa de Riesgos'!$O$26),"")</f>
        <v/>
      </c>
      <c r="M28" s="68" t="str">
        <f>IF(AND('Mapa de Riesgos'!$Y$27="Media",'Mapa de Riesgos'!$AA$27="Leve"),CONCATENATE("R3C",'Mapa de Riesgos'!$O$27),"")</f>
        <v/>
      </c>
      <c r="N28" s="68" t="str">
        <f>IF(AND('Mapa de Riesgos'!$Y$28="Media",'Mapa de Riesgos'!$AA$28="Leve"),CONCATENATE("R3C",'Mapa de Riesgos'!$O$28),"")</f>
        <v/>
      </c>
      <c r="O28" s="69" t="str">
        <f>IF(AND('Mapa de Riesgos'!$Y$29="Media",'Mapa de Riesgos'!$AA$29="Leve"),CONCATENATE("R3C",'Mapa de Riesgos'!$O$29),"")</f>
        <v/>
      </c>
      <c r="P28" s="67" t="str">
        <f>IF(AND('Mapa de Riesgos'!$Y$24="Media",'Mapa de Riesgos'!$AA$24="Menor"),CONCATENATE("R3C",'Mapa de Riesgos'!$O$24),"")</f>
        <v/>
      </c>
      <c r="Q28" s="68" t="str">
        <f>IF(AND('Mapa de Riesgos'!$Y$25="Media",'Mapa de Riesgos'!$AA$25="Menor"),CONCATENATE("R3C",'Mapa de Riesgos'!$O$25),"")</f>
        <v/>
      </c>
      <c r="R28" s="68" t="str">
        <f>IF(AND('Mapa de Riesgos'!$Y$26="Media",'Mapa de Riesgos'!$AA$26="Menor"),CONCATENATE("R3C",'Mapa de Riesgos'!$O$26),"")</f>
        <v/>
      </c>
      <c r="S28" s="68" t="str">
        <f>IF(AND('Mapa de Riesgos'!$Y$27="Media",'Mapa de Riesgos'!$AA$27="Menor"),CONCATENATE("R3C",'Mapa de Riesgos'!$O$27),"")</f>
        <v/>
      </c>
      <c r="T28" s="68" t="str">
        <f>IF(AND('Mapa de Riesgos'!$Y$28="Media",'Mapa de Riesgos'!$AA$28="Menor"),CONCATENATE("R3C",'Mapa de Riesgos'!$O$28),"")</f>
        <v/>
      </c>
      <c r="U28" s="69" t="str">
        <f>IF(AND('Mapa de Riesgos'!$Y$29="Media",'Mapa de Riesgos'!$AA$29="Menor"),CONCATENATE("R3C",'Mapa de Riesgos'!$O$29),"")</f>
        <v/>
      </c>
      <c r="V28" s="67" t="str">
        <f>IF(AND('Mapa de Riesgos'!$Y$24="Media",'Mapa de Riesgos'!$AA$24="Moderado"),CONCATENATE("R3C",'Mapa de Riesgos'!$O$24),"")</f>
        <v/>
      </c>
      <c r="W28" s="68" t="str">
        <f>IF(AND('Mapa de Riesgos'!$Y$25="Media",'Mapa de Riesgos'!$AA$25="Moderado"),CONCATENATE("R3C",'Mapa de Riesgos'!$O$25),"")</f>
        <v/>
      </c>
      <c r="X28" s="68" t="str">
        <f>IF(AND('Mapa de Riesgos'!$Y$26="Media",'Mapa de Riesgos'!$AA$26="Moderado"),CONCATENATE("R3C",'Mapa de Riesgos'!$O$26),"")</f>
        <v/>
      </c>
      <c r="Y28" s="68" t="str">
        <f>IF(AND('Mapa de Riesgos'!$Y$27="Media",'Mapa de Riesgos'!$AA$27="Moderado"),CONCATENATE("R3C",'Mapa de Riesgos'!$O$27),"")</f>
        <v/>
      </c>
      <c r="Z28" s="68" t="str">
        <f>IF(AND('Mapa de Riesgos'!$Y$28="Media",'Mapa de Riesgos'!$AA$28="Moderado"),CONCATENATE("R3C",'Mapa de Riesgos'!$O$28),"")</f>
        <v/>
      </c>
      <c r="AA28" s="69" t="str">
        <f>IF(AND('Mapa de Riesgos'!$Y$29="Media",'Mapa de Riesgos'!$AA$29="Moderado"),CONCATENATE("R3C",'Mapa de Riesgos'!$O$29),"")</f>
        <v/>
      </c>
      <c r="AB28" s="52" t="str">
        <f>IF(AND('Mapa de Riesgos'!$Y$24="Media",'Mapa de Riesgos'!$AA$24="Mayor"),CONCATENATE("R3C",'Mapa de Riesgos'!$O$24),"")</f>
        <v>R3C1</v>
      </c>
      <c r="AC28" s="53" t="str">
        <f>IF(AND('Mapa de Riesgos'!$Y$25="Media",'Mapa de Riesgos'!$AA$25="Mayor"),CONCATENATE("R3C",'Mapa de Riesgos'!$O$25),"")</f>
        <v/>
      </c>
      <c r="AD28" s="53" t="str">
        <f>IF(AND('Mapa de Riesgos'!$Y$26="Media",'Mapa de Riesgos'!$AA$26="Mayor"),CONCATENATE("R3C",'Mapa de Riesgos'!$O$26),"")</f>
        <v/>
      </c>
      <c r="AE28" s="53" t="str">
        <f>IF(AND('Mapa de Riesgos'!$Y$27="Media",'Mapa de Riesgos'!$AA$27="Mayor"),CONCATENATE("R3C",'Mapa de Riesgos'!$O$27),"")</f>
        <v/>
      </c>
      <c r="AF28" s="53" t="str">
        <f>IF(AND('Mapa de Riesgos'!$Y$28="Media",'Mapa de Riesgos'!$AA$28="Mayor"),CONCATENATE("R3C",'Mapa de Riesgos'!$O$28),"")</f>
        <v/>
      </c>
      <c r="AG28" s="54" t="str">
        <f>IF(AND('Mapa de Riesgos'!$Y$29="Media",'Mapa de Riesgos'!$AA$29="Mayor"),CONCATENATE("R3C",'Mapa de Riesgos'!$O$29),"")</f>
        <v/>
      </c>
      <c r="AH28" s="55" t="str">
        <f>IF(AND('Mapa de Riesgos'!$Y$24="Media",'Mapa de Riesgos'!$AA$24="Catastrófico"),CONCATENATE("R3C",'Mapa de Riesgos'!$O$24),"")</f>
        <v/>
      </c>
      <c r="AI28" s="56" t="str">
        <f>IF(AND('Mapa de Riesgos'!$Y$25="Media",'Mapa de Riesgos'!$AA$25="Catastrófico"),CONCATENATE("R3C",'Mapa de Riesgos'!$O$25),"")</f>
        <v/>
      </c>
      <c r="AJ28" s="56" t="str">
        <f>IF(AND('Mapa de Riesgos'!$Y$26="Media",'Mapa de Riesgos'!$AA$26="Catastrófico"),CONCATENATE("R3C",'Mapa de Riesgos'!$O$26),"")</f>
        <v/>
      </c>
      <c r="AK28" s="56" t="str">
        <f>IF(AND('Mapa de Riesgos'!$Y$27="Media",'Mapa de Riesgos'!$AA$27="Catastrófico"),CONCATENATE("R3C",'Mapa de Riesgos'!$O$27),"")</f>
        <v/>
      </c>
      <c r="AL28" s="56" t="str">
        <f>IF(AND('Mapa de Riesgos'!$Y$28="Media",'Mapa de Riesgos'!$AA$28="Catastrófico"),CONCATENATE("R3C",'Mapa de Riesgos'!$O$28),"")</f>
        <v/>
      </c>
      <c r="AM28" s="57" t="str">
        <f>IF(AND('Mapa de Riesgos'!$Y$29="Media",'Mapa de Riesgos'!$AA$29="Catastrófico"),CONCATENATE("R3C",'Mapa de Riesgos'!$O$29),"")</f>
        <v/>
      </c>
      <c r="AN28" s="83"/>
      <c r="AO28" s="577"/>
      <c r="AP28" s="578"/>
      <c r="AQ28" s="578"/>
      <c r="AR28" s="578"/>
      <c r="AS28" s="578"/>
      <c r="AT28" s="579"/>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c r="A29" s="83"/>
      <c r="B29" s="449"/>
      <c r="C29" s="449"/>
      <c r="D29" s="450"/>
      <c r="E29" s="548"/>
      <c r="F29" s="547"/>
      <c r="G29" s="547"/>
      <c r="H29" s="547"/>
      <c r="I29" s="563"/>
      <c r="J29" s="67" t="str">
        <f>IF(AND('Mapa de Riesgos'!$Y$30="Media",'Mapa de Riesgos'!$AA$30="Leve"),CONCATENATE("R4C",'Mapa de Riesgos'!$O$30),"")</f>
        <v/>
      </c>
      <c r="K29" s="68" t="str">
        <f>IF(AND('Mapa de Riesgos'!$Y$31="Media",'Mapa de Riesgos'!$AA$31="Leve"),CONCATENATE("R4C",'Mapa de Riesgos'!$O$31),"")</f>
        <v/>
      </c>
      <c r="L29" s="68" t="str">
        <f>IF(AND('Mapa de Riesgos'!$Y$32="Media",'Mapa de Riesgos'!$AA$32="Leve"),CONCATENATE("R4C",'Mapa de Riesgos'!$O$32),"")</f>
        <v/>
      </c>
      <c r="M29" s="68" t="str">
        <f>IF(AND('Mapa de Riesgos'!$Y$33="Media",'Mapa de Riesgos'!$AA$33="Leve"),CONCATENATE("R4C",'Mapa de Riesgos'!$O$33),"")</f>
        <v/>
      </c>
      <c r="N29" s="68" t="str">
        <f>IF(AND('Mapa de Riesgos'!$Y$34="Media",'Mapa de Riesgos'!$AA$34="Leve"),CONCATENATE("R4C",'Mapa de Riesgos'!$O$34),"")</f>
        <v/>
      </c>
      <c r="O29" s="69" t="str">
        <f>IF(AND('Mapa de Riesgos'!$Y$35="Media",'Mapa de Riesgos'!$AA$35="Leve"),CONCATENATE("R4C",'Mapa de Riesgos'!$O$35),"")</f>
        <v/>
      </c>
      <c r="P29" s="67" t="str">
        <f>IF(AND('Mapa de Riesgos'!$Y$30="Media",'Mapa de Riesgos'!$AA$30="Menor"),CONCATENATE("R4C",'Mapa de Riesgos'!$O$30),"")</f>
        <v/>
      </c>
      <c r="Q29" s="68" t="str">
        <f>IF(AND('Mapa de Riesgos'!$Y$31="Media",'Mapa de Riesgos'!$AA$31="Menor"),CONCATENATE("R4C",'Mapa de Riesgos'!$O$31),"")</f>
        <v/>
      </c>
      <c r="R29" s="68" t="str">
        <f>IF(AND('Mapa de Riesgos'!$Y$32="Media",'Mapa de Riesgos'!$AA$32="Menor"),CONCATENATE("R4C",'Mapa de Riesgos'!$O$32),"")</f>
        <v/>
      </c>
      <c r="S29" s="68" t="str">
        <f>IF(AND('Mapa de Riesgos'!$Y$33="Media",'Mapa de Riesgos'!$AA$33="Menor"),CONCATENATE("R4C",'Mapa de Riesgos'!$O$33),"")</f>
        <v/>
      </c>
      <c r="T29" s="68" t="str">
        <f>IF(AND('Mapa de Riesgos'!$Y$34="Media",'Mapa de Riesgos'!$AA$34="Menor"),CONCATENATE("R4C",'Mapa de Riesgos'!$O$34),"")</f>
        <v/>
      </c>
      <c r="U29" s="69" t="str">
        <f>IF(AND('Mapa de Riesgos'!$Y$35="Media",'Mapa de Riesgos'!$AA$35="Menor"),CONCATENATE("R4C",'Mapa de Riesgos'!$O$35),"")</f>
        <v/>
      </c>
      <c r="V29" s="67" t="str">
        <f>IF(AND('Mapa de Riesgos'!$Y$30="Media",'Mapa de Riesgos'!$AA$30="Moderado"),CONCATENATE("R4C",'Mapa de Riesgos'!$O$30),"")</f>
        <v/>
      </c>
      <c r="W29" s="68" t="str">
        <f>IF(AND('Mapa de Riesgos'!$Y$31="Media",'Mapa de Riesgos'!$AA$31="Moderado"),CONCATENATE("R4C",'Mapa de Riesgos'!$O$31),"")</f>
        <v/>
      </c>
      <c r="X29" s="68" t="str">
        <f>IF(AND('Mapa de Riesgos'!$Y$32="Media",'Mapa de Riesgos'!$AA$32="Moderado"),CONCATENATE("R4C",'Mapa de Riesgos'!$O$32),"")</f>
        <v/>
      </c>
      <c r="Y29" s="68" t="str">
        <f>IF(AND('Mapa de Riesgos'!$Y$33="Media",'Mapa de Riesgos'!$AA$33="Moderado"),CONCATENATE("R4C",'Mapa de Riesgos'!$O$33),"")</f>
        <v/>
      </c>
      <c r="Z29" s="68" t="str">
        <f>IF(AND('Mapa de Riesgos'!$Y$34="Media",'Mapa de Riesgos'!$AA$34="Moderado"),CONCATENATE("R4C",'Mapa de Riesgos'!$O$34),"")</f>
        <v/>
      </c>
      <c r="AA29" s="69" t="str">
        <f>IF(AND('Mapa de Riesgos'!$Y$35="Media",'Mapa de Riesgos'!$AA$35="Moderado"),CONCATENATE("R4C",'Mapa de Riesgos'!$O$35),"")</f>
        <v/>
      </c>
      <c r="AB29" s="52" t="str">
        <f>IF(AND('Mapa de Riesgos'!$Y$30="Media",'Mapa de Riesgos'!$AA$30="Mayor"),CONCATENATE("R4C",'Mapa de Riesgos'!$O$30),"")</f>
        <v/>
      </c>
      <c r="AC29" s="53" t="str">
        <f>IF(AND('Mapa de Riesgos'!$Y$31="Media",'Mapa de Riesgos'!$AA$31="Mayor"),CONCATENATE("R4C",'Mapa de Riesgos'!$O$31),"")</f>
        <v/>
      </c>
      <c r="AD29" s="53" t="str">
        <f>IF(AND('Mapa de Riesgos'!$Y$32="Media",'Mapa de Riesgos'!$AA$32="Mayor"),CONCATENATE("R4C",'Mapa de Riesgos'!$O$32),"")</f>
        <v/>
      </c>
      <c r="AE29" s="53" t="str">
        <f>IF(AND('Mapa de Riesgos'!$Y$33="Media",'Mapa de Riesgos'!$AA$33="Mayor"),CONCATENATE("R4C",'Mapa de Riesgos'!$O$33),"")</f>
        <v/>
      </c>
      <c r="AF29" s="53" t="str">
        <f>IF(AND('Mapa de Riesgos'!$Y$34="Media",'Mapa de Riesgos'!$AA$34="Mayor"),CONCATENATE("R4C",'Mapa de Riesgos'!$O$34),"")</f>
        <v/>
      </c>
      <c r="AG29" s="54" t="str">
        <f>IF(AND('Mapa de Riesgos'!$Y$35="Media",'Mapa de Riesgos'!$AA$35="Mayor"),CONCATENATE("R4C",'Mapa de Riesgos'!$O$35),"")</f>
        <v/>
      </c>
      <c r="AH29" s="55" t="str">
        <f>IF(AND('Mapa de Riesgos'!$Y$30="Media",'Mapa de Riesgos'!$AA$30="Catastrófico"),CONCATENATE("R4C",'Mapa de Riesgos'!$O$30),"")</f>
        <v/>
      </c>
      <c r="AI29" s="56" t="str">
        <f>IF(AND('Mapa de Riesgos'!$Y$31="Media",'Mapa de Riesgos'!$AA$31="Catastrófico"),CONCATENATE("R4C",'Mapa de Riesgos'!$O$31),"")</f>
        <v/>
      </c>
      <c r="AJ29" s="56" t="str">
        <f>IF(AND('Mapa de Riesgos'!$Y$32="Media",'Mapa de Riesgos'!$AA$32="Catastrófico"),CONCATENATE("R4C",'Mapa de Riesgos'!$O$32),"")</f>
        <v/>
      </c>
      <c r="AK29" s="56" t="str">
        <f>IF(AND('Mapa de Riesgos'!$Y$33="Media",'Mapa de Riesgos'!$AA$33="Catastrófico"),CONCATENATE("R4C",'Mapa de Riesgos'!$O$33),"")</f>
        <v/>
      </c>
      <c r="AL29" s="56" t="str">
        <f>IF(AND('Mapa de Riesgos'!$Y$34="Media",'Mapa de Riesgos'!$AA$34="Catastrófico"),CONCATENATE("R4C",'Mapa de Riesgos'!$O$34),"")</f>
        <v/>
      </c>
      <c r="AM29" s="57" t="str">
        <f>IF(AND('Mapa de Riesgos'!$Y$35="Media",'Mapa de Riesgos'!$AA$35="Catastrófico"),CONCATENATE("R4C",'Mapa de Riesgos'!$O$35),"")</f>
        <v/>
      </c>
      <c r="AN29" s="83"/>
      <c r="AO29" s="577"/>
      <c r="AP29" s="578"/>
      <c r="AQ29" s="578"/>
      <c r="AR29" s="578"/>
      <c r="AS29" s="578"/>
      <c r="AT29" s="579"/>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c r="A30" s="83"/>
      <c r="B30" s="449"/>
      <c r="C30" s="449"/>
      <c r="D30" s="450"/>
      <c r="E30" s="548"/>
      <c r="F30" s="547"/>
      <c r="G30" s="547"/>
      <c r="H30" s="547"/>
      <c r="I30" s="563"/>
      <c r="J30" s="67" t="str">
        <f>IF(AND('Mapa de Riesgos'!$Y$36="Media",'Mapa de Riesgos'!$AA$36="Leve"),CONCATENATE("R5C",'Mapa de Riesgos'!$O$36),"")</f>
        <v/>
      </c>
      <c r="K30" s="68" t="str">
        <f>IF(AND('Mapa de Riesgos'!$Y$37="Media",'Mapa de Riesgos'!$AA$37="Leve"),CONCATENATE("R5C",'Mapa de Riesgos'!$O$37),"")</f>
        <v/>
      </c>
      <c r="L30" s="68" t="str">
        <f>IF(AND('Mapa de Riesgos'!$Y$38="Media",'Mapa de Riesgos'!$AA$38="Leve"),CONCATENATE("R5C",'Mapa de Riesgos'!$O$38),"")</f>
        <v/>
      </c>
      <c r="M30" s="68" t="str">
        <f>IF(AND('Mapa de Riesgos'!$Y$39="Media",'Mapa de Riesgos'!$AA$39="Leve"),CONCATENATE("R5C",'Mapa de Riesgos'!$O$39),"")</f>
        <v/>
      </c>
      <c r="N30" s="68" t="str">
        <f>IF(AND('Mapa de Riesgos'!$Y$40="Media",'Mapa de Riesgos'!$AA$40="Leve"),CONCATENATE("R5C",'Mapa de Riesgos'!$O$40),"")</f>
        <v/>
      </c>
      <c r="O30" s="69" t="str">
        <f>IF(AND('Mapa de Riesgos'!$Y$41="Media",'Mapa de Riesgos'!$AA$41="Leve"),CONCATENATE("R5C",'Mapa de Riesgos'!$O$41),"")</f>
        <v/>
      </c>
      <c r="P30" s="67" t="str">
        <f>IF(AND('Mapa de Riesgos'!$Y$36="Media",'Mapa de Riesgos'!$AA$36="Menor"),CONCATENATE("R5C",'Mapa de Riesgos'!$O$36),"")</f>
        <v/>
      </c>
      <c r="Q30" s="68" t="str">
        <f>IF(AND('Mapa de Riesgos'!$Y$37="Media",'Mapa de Riesgos'!$AA$37="Menor"),CONCATENATE("R5C",'Mapa de Riesgos'!$O$37),"")</f>
        <v/>
      </c>
      <c r="R30" s="68" t="str">
        <f>IF(AND('Mapa de Riesgos'!$Y$38="Media",'Mapa de Riesgos'!$AA$38="Menor"),CONCATENATE("R5C",'Mapa de Riesgos'!$O$38),"")</f>
        <v/>
      </c>
      <c r="S30" s="68" t="str">
        <f>IF(AND('Mapa de Riesgos'!$Y$39="Media",'Mapa de Riesgos'!$AA$39="Menor"),CONCATENATE("R5C",'Mapa de Riesgos'!$O$39),"")</f>
        <v/>
      </c>
      <c r="T30" s="68" t="str">
        <f>IF(AND('Mapa de Riesgos'!$Y$40="Media",'Mapa de Riesgos'!$AA$40="Menor"),CONCATENATE("R5C",'Mapa de Riesgos'!$O$40),"")</f>
        <v/>
      </c>
      <c r="U30" s="69" t="str">
        <f>IF(AND('Mapa de Riesgos'!$Y$41="Media",'Mapa de Riesgos'!$AA$41="Menor"),CONCATENATE("R5C",'Mapa de Riesgos'!$O$41),"")</f>
        <v/>
      </c>
      <c r="V30" s="67" t="str">
        <f>IF(AND('Mapa de Riesgos'!$Y$36="Media",'Mapa de Riesgos'!$AA$36="Moderado"),CONCATENATE("R5C",'Mapa de Riesgos'!$O$36),"")</f>
        <v/>
      </c>
      <c r="W30" s="68" t="str">
        <f>IF(AND('Mapa de Riesgos'!$Y$37="Media",'Mapa de Riesgos'!$AA$37="Moderado"),CONCATENATE("R5C",'Mapa de Riesgos'!$O$37),"")</f>
        <v/>
      </c>
      <c r="X30" s="68" t="str">
        <f>IF(AND('Mapa de Riesgos'!$Y$38="Media",'Mapa de Riesgos'!$AA$38="Moderado"),CONCATENATE("R5C",'Mapa de Riesgos'!$O$38),"")</f>
        <v/>
      </c>
      <c r="Y30" s="68" t="str">
        <f>IF(AND('Mapa de Riesgos'!$Y$39="Media",'Mapa de Riesgos'!$AA$39="Moderado"),CONCATENATE("R5C",'Mapa de Riesgos'!$O$39),"")</f>
        <v/>
      </c>
      <c r="Z30" s="68" t="str">
        <f>IF(AND('Mapa de Riesgos'!$Y$40="Media",'Mapa de Riesgos'!$AA$40="Moderado"),CONCATENATE("R5C",'Mapa de Riesgos'!$O$40),"")</f>
        <v/>
      </c>
      <c r="AA30" s="69" t="str">
        <f>IF(AND('Mapa de Riesgos'!$Y$41="Media",'Mapa de Riesgos'!$AA$41="Moderado"),CONCATENATE("R5C",'Mapa de Riesgos'!$O$41),"")</f>
        <v/>
      </c>
      <c r="AB30" s="52" t="str">
        <f>IF(AND('Mapa de Riesgos'!$Y$36="Media",'Mapa de Riesgos'!$AA$36="Mayor"),CONCATENATE("R5C",'Mapa de Riesgos'!$O$36),"")</f>
        <v/>
      </c>
      <c r="AC30" s="53" t="str">
        <f>IF(AND('Mapa de Riesgos'!$Y$37="Media",'Mapa de Riesgos'!$AA$37="Mayor"),CONCATENATE("R5C",'Mapa de Riesgos'!$O$37),"")</f>
        <v/>
      </c>
      <c r="AD30" s="53" t="str">
        <f>IF(AND('Mapa de Riesgos'!$Y$38="Media",'Mapa de Riesgos'!$AA$38="Mayor"),CONCATENATE("R5C",'Mapa de Riesgos'!$O$38),"")</f>
        <v/>
      </c>
      <c r="AE30" s="53" t="str">
        <f>IF(AND('Mapa de Riesgos'!$Y$39="Media",'Mapa de Riesgos'!$AA$39="Mayor"),CONCATENATE("R5C",'Mapa de Riesgos'!$O$39),"")</f>
        <v/>
      </c>
      <c r="AF30" s="53" t="str">
        <f>IF(AND('Mapa de Riesgos'!$Y$40="Media",'Mapa de Riesgos'!$AA$40="Mayor"),CONCATENATE("R5C",'Mapa de Riesgos'!$O$40),"")</f>
        <v/>
      </c>
      <c r="AG30" s="54" t="str">
        <f>IF(AND('Mapa de Riesgos'!$Y$41="Media",'Mapa de Riesgos'!$AA$41="Mayor"),CONCATENATE("R5C",'Mapa de Riesgos'!$O$41),"")</f>
        <v/>
      </c>
      <c r="AH30" s="55" t="str">
        <f>IF(AND('Mapa de Riesgos'!$Y$36="Media",'Mapa de Riesgos'!$AA$36="Catastrófico"),CONCATENATE("R5C",'Mapa de Riesgos'!$O$36),"")</f>
        <v/>
      </c>
      <c r="AI30" s="56" t="str">
        <f>IF(AND('Mapa de Riesgos'!$Y$37="Media",'Mapa de Riesgos'!$AA$37="Catastrófico"),CONCATENATE("R5C",'Mapa de Riesgos'!$O$37),"")</f>
        <v/>
      </c>
      <c r="AJ30" s="56" t="str">
        <f>IF(AND('Mapa de Riesgos'!$Y$38="Media",'Mapa de Riesgos'!$AA$38="Catastrófico"),CONCATENATE("R5C",'Mapa de Riesgos'!$O$38),"")</f>
        <v/>
      </c>
      <c r="AK30" s="56" t="str">
        <f>IF(AND('Mapa de Riesgos'!$Y$39="Media",'Mapa de Riesgos'!$AA$39="Catastrófico"),CONCATENATE("R5C",'Mapa de Riesgos'!$O$39),"")</f>
        <v/>
      </c>
      <c r="AL30" s="56" t="str">
        <f>IF(AND('Mapa de Riesgos'!$Y$40="Media",'Mapa de Riesgos'!$AA$40="Catastrófico"),CONCATENATE("R5C",'Mapa de Riesgos'!$O$40),"")</f>
        <v/>
      </c>
      <c r="AM30" s="57" t="str">
        <f>IF(AND('Mapa de Riesgos'!$Y$41="Media",'Mapa de Riesgos'!$AA$41="Catastrófico"),CONCATENATE("R5C",'Mapa de Riesgos'!$O$41),"")</f>
        <v/>
      </c>
      <c r="AN30" s="83"/>
      <c r="AO30" s="577"/>
      <c r="AP30" s="578"/>
      <c r="AQ30" s="578"/>
      <c r="AR30" s="578"/>
      <c r="AS30" s="578"/>
      <c r="AT30" s="579"/>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c r="A31" s="83"/>
      <c r="B31" s="449"/>
      <c r="C31" s="449"/>
      <c r="D31" s="450"/>
      <c r="E31" s="548"/>
      <c r="F31" s="547"/>
      <c r="G31" s="547"/>
      <c r="H31" s="547"/>
      <c r="I31" s="563"/>
      <c r="J31" s="67" t="str">
        <f>IF(AND('Mapa de Riesgos'!$Y$42="Media",'Mapa de Riesgos'!$AA$42="Leve"),CONCATENATE("R6C",'Mapa de Riesgos'!$O$42),"")</f>
        <v/>
      </c>
      <c r="K31" s="68" t="str">
        <f>IF(AND('Mapa de Riesgos'!$Y$43="Media",'Mapa de Riesgos'!$AA$43="Leve"),CONCATENATE("R6C",'Mapa de Riesgos'!$O$43),"")</f>
        <v/>
      </c>
      <c r="L31" s="68" t="str">
        <f>IF(AND('Mapa de Riesgos'!$Y$44="Media",'Mapa de Riesgos'!$AA$44="Leve"),CONCATENATE("R6C",'Mapa de Riesgos'!$O$44),"")</f>
        <v/>
      </c>
      <c r="M31" s="68" t="str">
        <f>IF(AND('Mapa de Riesgos'!$Y$45="Media",'Mapa de Riesgos'!$AA$45="Leve"),CONCATENATE("R6C",'Mapa de Riesgos'!$O$45),"")</f>
        <v/>
      </c>
      <c r="N31" s="68" t="str">
        <f>IF(AND('Mapa de Riesgos'!$Y$46="Media",'Mapa de Riesgos'!$AA$46="Leve"),CONCATENATE("R6C",'Mapa de Riesgos'!$O$46),"")</f>
        <v/>
      </c>
      <c r="O31" s="69" t="str">
        <f>IF(AND('Mapa de Riesgos'!$Y$47="Media",'Mapa de Riesgos'!$AA$47="Leve"),CONCATENATE("R6C",'Mapa de Riesgos'!$O$47),"")</f>
        <v/>
      </c>
      <c r="P31" s="67" t="str">
        <f>IF(AND('Mapa de Riesgos'!$Y$42="Media",'Mapa de Riesgos'!$AA$42="Menor"),CONCATENATE("R6C",'Mapa de Riesgos'!$O$42),"")</f>
        <v/>
      </c>
      <c r="Q31" s="68" t="str">
        <f>IF(AND('Mapa de Riesgos'!$Y$43="Media",'Mapa de Riesgos'!$AA$43="Menor"),CONCATENATE("R6C",'Mapa de Riesgos'!$O$43),"")</f>
        <v/>
      </c>
      <c r="R31" s="68" t="str">
        <f>IF(AND('Mapa de Riesgos'!$Y$44="Media",'Mapa de Riesgos'!$AA$44="Menor"),CONCATENATE("R6C",'Mapa de Riesgos'!$O$44),"")</f>
        <v/>
      </c>
      <c r="S31" s="68" t="str">
        <f>IF(AND('Mapa de Riesgos'!$Y$45="Media",'Mapa de Riesgos'!$AA$45="Menor"),CONCATENATE("R6C",'Mapa de Riesgos'!$O$45),"")</f>
        <v/>
      </c>
      <c r="T31" s="68" t="str">
        <f>IF(AND('Mapa de Riesgos'!$Y$46="Media",'Mapa de Riesgos'!$AA$46="Menor"),CONCATENATE("R6C",'Mapa de Riesgos'!$O$46),"")</f>
        <v/>
      </c>
      <c r="U31" s="69" t="str">
        <f>IF(AND('Mapa de Riesgos'!$Y$47="Media",'Mapa de Riesgos'!$AA$47="Menor"),CONCATENATE("R6C",'Mapa de Riesgos'!$O$47),"")</f>
        <v/>
      </c>
      <c r="V31" s="67" t="str">
        <f>IF(AND('Mapa de Riesgos'!$Y$42="Media",'Mapa de Riesgos'!$AA$42="Moderado"),CONCATENATE("R6C",'Mapa de Riesgos'!$O$42),"")</f>
        <v/>
      </c>
      <c r="W31" s="68" t="str">
        <f>IF(AND('Mapa de Riesgos'!$Y$43="Media",'Mapa de Riesgos'!$AA$43="Moderado"),CONCATENATE("R6C",'Mapa de Riesgos'!$O$43),"")</f>
        <v/>
      </c>
      <c r="X31" s="68" t="str">
        <f>IF(AND('Mapa de Riesgos'!$Y$44="Media",'Mapa de Riesgos'!$AA$44="Moderado"),CONCATENATE("R6C",'Mapa de Riesgos'!$O$44),"")</f>
        <v/>
      </c>
      <c r="Y31" s="68" t="str">
        <f>IF(AND('Mapa de Riesgos'!$Y$45="Media",'Mapa de Riesgos'!$AA$45="Moderado"),CONCATENATE("R6C",'Mapa de Riesgos'!$O$45),"")</f>
        <v/>
      </c>
      <c r="Z31" s="68" t="str">
        <f>IF(AND('Mapa de Riesgos'!$Y$46="Media",'Mapa de Riesgos'!$AA$46="Moderado"),CONCATENATE("R6C",'Mapa de Riesgos'!$O$46),"")</f>
        <v/>
      </c>
      <c r="AA31" s="69" t="str">
        <f>IF(AND('Mapa de Riesgos'!$Y$47="Media",'Mapa de Riesgos'!$AA$47="Moderado"),CONCATENATE("R6C",'Mapa de Riesgos'!$O$47),"")</f>
        <v/>
      </c>
      <c r="AB31" s="52" t="str">
        <f>IF(AND('Mapa de Riesgos'!$Y$42="Media",'Mapa de Riesgos'!$AA$42="Mayor"),CONCATENATE("R6C",'Mapa de Riesgos'!$O$42),"")</f>
        <v/>
      </c>
      <c r="AC31" s="53" t="str">
        <f>IF(AND('Mapa de Riesgos'!$Y$43="Media",'Mapa de Riesgos'!$AA$43="Mayor"),CONCATENATE("R6C",'Mapa de Riesgos'!$O$43),"")</f>
        <v/>
      </c>
      <c r="AD31" s="53" t="str">
        <f>IF(AND('Mapa de Riesgos'!$Y$44="Media",'Mapa de Riesgos'!$AA$44="Mayor"),CONCATENATE("R6C",'Mapa de Riesgos'!$O$44),"")</f>
        <v/>
      </c>
      <c r="AE31" s="53" t="str">
        <f>IF(AND('Mapa de Riesgos'!$Y$45="Media",'Mapa de Riesgos'!$AA$45="Mayor"),CONCATENATE("R6C",'Mapa de Riesgos'!$O$45),"")</f>
        <v/>
      </c>
      <c r="AF31" s="53" t="str">
        <f>IF(AND('Mapa de Riesgos'!$Y$46="Media",'Mapa de Riesgos'!$AA$46="Mayor"),CONCATENATE("R6C",'Mapa de Riesgos'!$O$46),"")</f>
        <v/>
      </c>
      <c r="AG31" s="54" t="str">
        <f>IF(AND('Mapa de Riesgos'!$Y$47="Media",'Mapa de Riesgos'!$AA$47="Mayor"),CONCATENATE("R6C",'Mapa de Riesgos'!$O$47),"")</f>
        <v/>
      </c>
      <c r="AH31" s="55" t="str">
        <f>IF(AND('Mapa de Riesgos'!$Y$42="Media",'Mapa de Riesgos'!$AA$42="Catastrófico"),CONCATENATE("R6C",'Mapa de Riesgos'!$O$42),"")</f>
        <v/>
      </c>
      <c r="AI31" s="56" t="str">
        <f>IF(AND('Mapa de Riesgos'!$Y$43="Media",'Mapa de Riesgos'!$AA$43="Catastrófico"),CONCATENATE("R6C",'Mapa de Riesgos'!$O$43),"")</f>
        <v/>
      </c>
      <c r="AJ31" s="56" t="str">
        <f>IF(AND('Mapa de Riesgos'!$Y$44="Media",'Mapa de Riesgos'!$AA$44="Catastrófico"),CONCATENATE("R6C",'Mapa de Riesgos'!$O$44),"")</f>
        <v/>
      </c>
      <c r="AK31" s="56" t="str">
        <f>IF(AND('Mapa de Riesgos'!$Y$45="Media",'Mapa de Riesgos'!$AA$45="Catastrófico"),CONCATENATE("R6C",'Mapa de Riesgos'!$O$45),"")</f>
        <v/>
      </c>
      <c r="AL31" s="56" t="str">
        <f>IF(AND('Mapa de Riesgos'!$Y$46="Media",'Mapa de Riesgos'!$AA$46="Catastrófico"),CONCATENATE("R6C",'Mapa de Riesgos'!$O$46),"")</f>
        <v/>
      </c>
      <c r="AM31" s="57" t="str">
        <f>IF(AND('Mapa de Riesgos'!$Y$47="Media",'Mapa de Riesgos'!$AA$47="Catastrófico"),CONCATENATE("R6C",'Mapa de Riesgos'!$O$47),"")</f>
        <v/>
      </c>
      <c r="AN31" s="83"/>
      <c r="AO31" s="577"/>
      <c r="AP31" s="578"/>
      <c r="AQ31" s="578"/>
      <c r="AR31" s="578"/>
      <c r="AS31" s="578"/>
      <c r="AT31" s="579"/>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c r="A32" s="83"/>
      <c r="B32" s="449"/>
      <c r="C32" s="449"/>
      <c r="D32" s="450"/>
      <c r="E32" s="548"/>
      <c r="F32" s="547"/>
      <c r="G32" s="547"/>
      <c r="H32" s="547"/>
      <c r="I32" s="563"/>
      <c r="J32" s="67" t="str">
        <f>IF(AND('Mapa de Riesgos'!$Y$48="Media",'Mapa de Riesgos'!$AA$48="Leve"),CONCATENATE("R7C",'Mapa de Riesgos'!$O$48),"")</f>
        <v/>
      </c>
      <c r="K32" s="68" t="str">
        <f>IF(AND('Mapa de Riesgos'!$Y$49="Media",'Mapa de Riesgos'!$AA$49="Leve"),CONCATENATE("R7C",'Mapa de Riesgos'!$O$49),"")</f>
        <v/>
      </c>
      <c r="L32" s="68" t="str">
        <f>IF(AND('Mapa de Riesgos'!$Y$50="Media",'Mapa de Riesgos'!$AA$50="Leve"),CONCATENATE("R7C",'Mapa de Riesgos'!$O$50),"")</f>
        <v/>
      </c>
      <c r="M32" s="68" t="str">
        <f>IF(AND('Mapa de Riesgos'!$Y$51="Media",'Mapa de Riesgos'!$AA$51="Leve"),CONCATENATE("R7C",'Mapa de Riesgos'!$O$51),"")</f>
        <v/>
      </c>
      <c r="N32" s="68" t="str">
        <f>IF(AND('Mapa de Riesgos'!$Y$52="Media",'Mapa de Riesgos'!$AA$52="Leve"),CONCATENATE("R7C",'Mapa de Riesgos'!$O$52),"")</f>
        <v/>
      </c>
      <c r="O32" s="69" t="str">
        <f>IF(AND('Mapa de Riesgos'!$Y$53="Media",'Mapa de Riesgos'!$AA$53="Leve"),CONCATENATE("R7C",'Mapa de Riesgos'!$O$53),"")</f>
        <v/>
      </c>
      <c r="P32" s="67" t="str">
        <f>IF(AND('Mapa de Riesgos'!$Y$48="Media",'Mapa de Riesgos'!$AA$48="Menor"),CONCATENATE("R7C",'Mapa de Riesgos'!$O$48),"")</f>
        <v/>
      </c>
      <c r="Q32" s="68" t="str">
        <f>IF(AND('Mapa de Riesgos'!$Y$49="Media",'Mapa de Riesgos'!$AA$49="Menor"),CONCATENATE("R7C",'Mapa de Riesgos'!$O$49),"")</f>
        <v/>
      </c>
      <c r="R32" s="68" t="str">
        <f>IF(AND('Mapa de Riesgos'!$Y$50="Media",'Mapa de Riesgos'!$AA$50="Menor"),CONCATENATE("R7C",'Mapa de Riesgos'!$O$50),"")</f>
        <v/>
      </c>
      <c r="S32" s="68" t="str">
        <f>IF(AND('Mapa de Riesgos'!$Y$51="Media",'Mapa de Riesgos'!$AA$51="Menor"),CONCATENATE("R7C",'Mapa de Riesgos'!$O$51),"")</f>
        <v/>
      </c>
      <c r="T32" s="68" t="str">
        <f>IF(AND('Mapa de Riesgos'!$Y$52="Media",'Mapa de Riesgos'!$AA$52="Menor"),CONCATENATE("R7C",'Mapa de Riesgos'!$O$52),"")</f>
        <v/>
      </c>
      <c r="U32" s="69" t="str">
        <f>IF(AND('Mapa de Riesgos'!$Y$53="Media",'Mapa de Riesgos'!$AA$53="Menor"),CONCATENATE("R7C",'Mapa de Riesgos'!$O$53),"")</f>
        <v/>
      </c>
      <c r="V32" s="67" t="str">
        <f>IF(AND('Mapa de Riesgos'!$Y$48="Media",'Mapa de Riesgos'!$AA$48="Moderado"),CONCATENATE("R7C",'Mapa de Riesgos'!$O$48),"")</f>
        <v/>
      </c>
      <c r="W32" s="68" t="str">
        <f>IF(AND('Mapa de Riesgos'!$Y$49="Media",'Mapa de Riesgos'!$AA$49="Moderado"),CONCATENATE("R7C",'Mapa de Riesgos'!$O$49),"")</f>
        <v/>
      </c>
      <c r="X32" s="68" t="str">
        <f>IF(AND('Mapa de Riesgos'!$Y$50="Media",'Mapa de Riesgos'!$AA$50="Moderado"),CONCATENATE("R7C",'Mapa de Riesgos'!$O$50),"")</f>
        <v/>
      </c>
      <c r="Y32" s="68" t="str">
        <f>IF(AND('Mapa de Riesgos'!$Y$51="Media",'Mapa de Riesgos'!$AA$51="Moderado"),CONCATENATE("R7C",'Mapa de Riesgos'!$O$51),"")</f>
        <v/>
      </c>
      <c r="Z32" s="68" t="str">
        <f>IF(AND('Mapa de Riesgos'!$Y$52="Media",'Mapa de Riesgos'!$AA$52="Moderado"),CONCATENATE("R7C",'Mapa de Riesgos'!$O$52),"")</f>
        <v/>
      </c>
      <c r="AA32" s="69" t="str">
        <f>IF(AND('Mapa de Riesgos'!$Y$53="Media",'Mapa de Riesgos'!$AA$53="Moderado"),CONCATENATE("R7C",'Mapa de Riesgos'!$O$53),"")</f>
        <v/>
      </c>
      <c r="AB32" s="52" t="str">
        <f>IF(AND('Mapa de Riesgos'!$Y$48="Media",'Mapa de Riesgos'!$AA$48="Mayor"),CONCATENATE("R7C",'Mapa de Riesgos'!$O$48),"")</f>
        <v/>
      </c>
      <c r="AC32" s="53" t="str">
        <f>IF(AND('Mapa de Riesgos'!$Y$49="Media",'Mapa de Riesgos'!$AA$49="Mayor"),CONCATENATE("R7C",'Mapa de Riesgos'!$O$49),"")</f>
        <v/>
      </c>
      <c r="AD32" s="53" t="str">
        <f>IF(AND('Mapa de Riesgos'!$Y$50="Media",'Mapa de Riesgos'!$AA$50="Mayor"),CONCATENATE("R7C",'Mapa de Riesgos'!$O$50),"")</f>
        <v/>
      </c>
      <c r="AE32" s="53" t="str">
        <f>IF(AND('Mapa de Riesgos'!$Y$51="Media",'Mapa de Riesgos'!$AA$51="Mayor"),CONCATENATE("R7C",'Mapa de Riesgos'!$O$51),"")</f>
        <v/>
      </c>
      <c r="AF32" s="53" t="str">
        <f>IF(AND('Mapa de Riesgos'!$Y$52="Media",'Mapa de Riesgos'!$AA$52="Mayor"),CONCATENATE("R7C",'Mapa de Riesgos'!$O$52),"")</f>
        <v/>
      </c>
      <c r="AG32" s="54" t="str">
        <f>IF(AND('Mapa de Riesgos'!$Y$53="Media",'Mapa de Riesgos'!$AA$53="Mayor"),CONCATENATE("R7C",'Mapa de Riesgos'!$O$53),"")</f>
        <v/>
      </c>
      <c r="AH32" s="55" t="str">
        <f>IF(AND('Mapa de Riesgos'!$Y$48="Media",'Mapa de Riesgos'!$AA$48="Catastrófico"),CONCATENATE("R7C",'Mapa de Riesgos'!$O$48),"")</f>
        <v/>
      </c>
      <c r="AI32" s="56" t="str">
        <f>IF(AND('Mapa de Riesgos'!$Y$49="Media",'Mapa de Riesgos'!$AA$49="Catastrófico"),CONCATENATE("R7C",'Mapa de Riesgos'!$O$49),"")</f>
        <v/>
      </c>
      <c r="AJ32" s="56" t="str">
        <f>IF(AND('Mapa de Riesgos'!$Y$50="Media",'Mapa de Riesgos'!$AA$50="Catastrófico"),CONCATENATE("R7C",'Mapa de Riesgos'!$O$50),"")</f>
        <v/>
      </c>
      <c r="AK32" s="56" t="str">
        <f>IF(AND('Mapa de Riesgos'!$Y$51="Media",'Mapa de Riesgos'!$AA$51="Catastrófico"),CONCATENATE("R7C",'Mapa de Riesgos'!$O$51),"")</f>
        <v/>
      </c>
      <c r="AL32" s="56" t="str">
        <f>IF(AND('Mapa de Riesgos'!$Y$52="Media",'Mapa de Riesgos'!$AA$52="Catastrófico"),CONCATENATE("R7C",'Mapa de Riesgos'!$O$52),"")</f>
        <v/>
      </c>
      <c r="AM32" s="57" t="str">
        <f>IF(AND('Mapa de Riesgos'!$Y$53="Media",'Mapa de Riesgos'!$AA$53="Catastrófico"),CONCATENATE("R7C",'Mapa de Riesgos'!$O$53),"")</f>
        <v/>
      </c>
      <c r="AN32" s="83"/>
      <c r="AO32" s="577"/>
      <c r="AP32" s="578"/>
      <c r="AQ32" s="578"/>
      <c r="AR32" s="578"/>
      <c r="AS32" s="578"/>
      <c r="AT32" s="579"/>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c r="A33" s="83"/>
      <c r="B33" s="449"/>
      <c r="C33" s="449"/>
      <c r="D33" s="450"/>
      <c r="E33" s="548"/>
      <c r="F33" s="547"/>
      <c r="G33" s="547"/>
      <c r="H33" s="547"/>
      <c r="I33" s="563"/>
      <c r="J33" s="67" t="str">
        <f>IF(AND('Mapa de Riesgos'!$Y$54="Media",'Mapa de Riesgos'!$AA$54="Leve"),CONCATENATE("R8C",'Mapa de Riesgos'!$O$54),"")</f>
        <v/>
      </c>
      <c r="K33" s="68" t="str">
        <f>IF(AND('Mapa de Riesgos'!$Y$55="Media",'Mapa de Riesgos'!$AA$55="Leve"),CONCATENATE("R8C",'Mapa de Riesgos'!$O$55),"")</f>
        <v/>
      </c>
      <c r="L33" s="68" t="str">
        <f>IF(AND('Mapa de Riesgos'!$Y$56="Media",'Mapa de Riesgos'!$AA$56="Leve"),CONCATENATE("R8C",'Mapa de Riesgos'!$O$56),"")</f>
        <v/>
      </c>
      <c r="M33" s="68" t="str">
        <f>IF(AND('Mapa de Riesgos'!$Y$57="Media",'Mapa de Riesgos'!$AA$57="Leve"),CONCATENATE("R8C",'Mapa de Riesgos'!$O$57),"")</f>
        <v/>
      </c>
      <c r="N33" s="68" t="str">
        <f>IF(AND('Mapa de Riesgos'!$Y$58="Media",'Mapa de Riesgos'!$AA$58="Leve"),CONCATENATE("R8C",'Mapa de Riesgos'!$O$58),"")</f>
        <v/>
      </c>
      <c r="O33" s="69" t="str">
        <f>IF(AND('Mapa de Riesgos'!$Y$59="Media",'Mapa de Riesgos'!$AA$59="Leve"),CONCATENATE("R8C",'Mapa de Riesgos'!$O$59),"")</f>
        <v/>
      </c>
      <c r="P33" s="67" t="str">
        <f>IF(AND('Mapa de Riesgos'!$Y$54="Media",'Mapa de Riesgos'!$AA$54="Menor"),CONCATENATE("R8C",'Mapa de Riesgos'!$O$54),"")</f>
        <v/>
      </c>
      <c r="Q33" s="68" t="str">
        <f>IF(AND('Mapa de Riesgos'!$Y$55="Media",'Mapa de Riesgos'!$AA$55="Menor"),CONCATENATE("R8C",'Mapa de Riesgos'!$O$55),"")</f>
        <v/>
      </c>
      <c r="R33" s="68" t="str">
        <f>IF(AND('Mapa de Riesgos'!$Y$56="Media",'Mapa de Riesgos'!$AA$56="Menor"),CONCATENATE("R8C",'Mapa de Riesgos'!$O$56),"")</f>
        <v/>
      </c>
      <c r="S33" s="68" t="str">
        <f>IF(AND('Mapa de Riesgos'!$Y$57="Media",'Mapa de Riesgos'!$AA$57="Menor"),CONCATENATE("R8C",'Mapa de Riesgos'!$O$57),"")</f>
        <v/>
      </c>
      <c r="T33" s="68" t="str">
        <f>IF(AND('Mapa de Riesgos'!$Y$58="Media",'Mapa de Riesgos'!$AA$58="Menor"),CONCATENATE("R8C",'Mapa de Riesgos'!$O$58),"")</f>
        <v/>
      </c>
      <c r="U33" s="69" t="str">
        <f>IF(AND('Mapa de Riesgos'!$Y$59="Media",'Mapa de Riesgos'!$AA$59="Menor"),CONCATENATE("R8C",'Mapa de Riesgos'!$O$59),"")</f>
        <v/>
      </c>
      <c r="V33" s="67" t="str">
        <f>IF(AND('Mapa de Riesgos'!$Y$54="Media",'Mapa de Riesgos'!$AA$54="Moderado"),CONCATENATE("R8C",'Mapa de Riesgos'!$O$54),"")</f>
        <v/>
      </c>
      <c r="W33" s="68" t="str">
        <f>IF(AND('Mapa de Riesgos'!$Y$55="Media",'Mapa de Riesgos'!$AA$55="Moderado"),CONCATENATE("R8C",'Mapa de Riesgos'!$O$55),"")</f>
        <v/>
      </c>
      <c r="X33" s="68" t="str">
        <f>IF(AND('Mapa de Riesgos'!$Y$56="Media",'Mapa de Riesgos'!$AA$56="Moderado"),CONCATENATE("R8C",'Mapa de Riesgos'!$O$56),"")</f>
        <v/>
      </c>
      <c r="Y33" s="68" t="str">
        <f>IF(AND('Mapa de Riesgos'!$Y$57="Media",'Mapa de Riesgos'!$AA$57="Moderado"),CONCATENATE("R8C",'Mapa de Riesgos'!$O$57),"")</f>
        <v/>
      </c>
      <c r="Z33" s="68" t="str">
        <f>IF(AND('Mapa de Riesgos'!$Y$58="Media",'Mapa de Riesgos'!$AA$58="Moderado"),CONCATENATE("R8C",'Mapa de Riesgos'!$O$58),"")</f>
        <v/>
      </c>
      <c r="AA33" s="69" t="str">
        <f>IF(AND('Mapa de Riesgos'!$Y$59="Media",'Mapa de Riesgos'!$AA$59="Moderado"),CONCATENATE("R8C",'Mapa de Riesgos'!$O$59),"")</f>
        <v/>
      </c>
      <c r="AB33" s="52" t="str">
        <f>IF(AND('Mapa de Riesgos'!$Y$54="Media",'Mapa de Riesgos'!$AA$54="Mayor"),CONCATENATE("R8C",'Mapa de Riesgos'!$O$54),"")</f>
        <v/>
      </c>
      <c r="AC33" s="53" t="str">
        <f>IF(AND('Mapa de Riesgos'!$Y$55="Media",'Mapa de Riesgos'!$AA$55="Mayor"),CONCATENATE("R8C",'Mapa de Riesgos'!$O$55),"")</f>
        <v/>
      </c>
      <c r="AD33" s="53" t="str">
        <f>IF(AND('Mapa de Riesgos'!$Y$56="Media",'Mapa de Riesgos'!$AA$56="Mayor"),CONCATENATE("R8C",'Mapa de Riesgos'!$O$56),"")</f>
        <v/>
      </c>
      <c r="AE33" s="53" t="str">
        <f>IF(AND('Mapa de Riesgos'!$Y$57="Media",'Mapa de Riesgos'!$AA$57="Mayor"),CONCATENATE("R8C",'Mapa de Riesgos'!$O$57),"")</f>
        <v/>
      </c>
      <c r="AF33" s="53" t="str">
        <f>IF(AND('Mapa de Riesgos'!$Y$58="Media",'Mapa de Riesgos'!$AA$58="Mayor"),CONCATENATE("R8C",'Mapa de Riesgos'!$O$58),"")</f>
        <v/>
      </c>
      <c r="AG33" s="54" t="str">
        <f>IF(AND('Mapa de Riesgos'!$Y$59="Media",'Mapa de Riesgos'!$AA$59="Mayor"),CONCATENATE("R8C",'Mapa de Riesgos'!$O$59),"")</f>
        <v/>
      </c>
      <c r="AH33" s="55" t="str">
        <f>IF(AND('Mapa de Riesgos'!$Y$54="Media",'Mapa de Riesgos'!$AA$54="Catastrófico"),CONCATENATE("R8C",'Mapa de Riesgos'!$O$54),"")</f>
        <v/>
      </c>
      <c r="AI33" s="56" t="str">
        <f>IF(AND('Mapa de Riesgos'!$Y$55="Media",'Mapa de Riesgos'!$AA$55="Catastrófico"),CONCATENATE("R8C",'Mapa de Riesgos'!$O$55),"")</f>
        <v/>
      </c>
      <c r="AJ33" s="56" t="str">
        <f>IF(AND('Mapa de Riesgos'!$Y$56="Media",'Mapa de Riesgos'!$AA$56="Catastrófico"),CONCATENATE("R8C",'Mapa de Riesgos'!$O$56),"")</f>
        <v/>
      </c>
      <c r="AK33" s="56" t="str">
        <f>IF(AND('Mapa de Riesgos'!$Y$57="Media",'Mapa de Riesgos'!$AA$57="Catastrófico"),CONCATENATE("R8C",'Mapa de Riesgos'!$O$57),"")</f>
        <v/>
      </c>
      <c r="AL33" s="56" t="str">
        <f>IF(AND('Mapa de Riesgos'!$Y$58="Media",'Mapa de Riesgos'!$AA$58="Catastrófico"),CONCATENATE("R8C",'Mapa de Riesgos'!$O$58),"")</f>
        <v/>
      </c>
      <c r="AM33" s="57" t="str">
        <f>IF(AND('Mapa de Riesgos'!$Y$59="Media",'Mapa de Riesgos'!$AA$59="Catastrófico"),CONCATENATE("R8C",'Mapa de Riesgos'!$O$59),"")</f>
        <v/>
      </c>
      <c r="AN33" s="83"/>
      <c r="AO33" s="577"/>
      <c r="AP33" s="578"/>
      <c r="AQ33" s="578"/>
      <c r="AR33" s="578"/>
      <c r="AS33" s="578"/>
      <c r="AT33" s="579"/>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c r="A34" s="83"/>
      <c r="B34" s="449"/>
      <c r="C34" s="449"/>
      <c r="D34" s="450"/>
      <c r="E34" s="548"/>
      <c r="F34" s="547"/>
      <c r="G34" s="547"/>
      <c r="H34" s="547"/>
      <c r="I34" s="563"/>
      <c r="J34" s="67" t="str">
        <f>IF(AND('Mapa de Riesgos'!$Y$60="Media",'Mapa de Riesgos'!$AA$60="Leve"),CONCATENATE("R9C",'Mapa de Riesgos'!$O$60),"")</f>
        <v/>
      </c>
      <c r="K34" s="68" t="str">
        <f>IF(AND('Mapa de Riesgos'!$Y$61="Media",'Mapa de Riesgos'!$AA$61="Leve"),CONCATENATE("R9C",'Mapa de Riesgos'!$O$61),"")</f>
        <v/>
      </c>
      <c r="L34" s="68" t="str">
        <f>IF(AND('Mapa de Riesgos'!$Y$62="Media",'Mapa de Riesgos'!$AA$62="Leve"),CONCATENATE("R9C",'Mapa de Riesgos'!$O$62),"")</f>
        <v/>
      </c>
      <c r="M34" s="68" t="str">
        <f>IF(AND('Mapa de Riesgos'!$Y$63="Media",'Mapa de Riesgos'!$AA$63="Leve"),CONCATENATE("R9C",'Mapa de Riesgos'!$O$63),"")</f>
        <v/>
      </c>
      <c r="N34" s="68" t="str">
        <f>IF(AND('Mapa de Riesgos'!$Y$64="Media",'Mapa de Riesgos'!$AA$64="Leve"),CONCATENATE("R9C",'Mapa de Riesgos'!$O$64),"")</f>
        <v/>
      </c>
      <c r="O34" s="69" t="str">
        <f>IF(AND('Mapa de Riesgos'!$Y$65="Media",'Mapa de Riesgos'!$AA$65="Leve"),CONCATENATE("R9C",'Mapa de Riesgos'!$O$65),"")</f>
        <v/>
      </c>
      <c r="P34" s="67" t="str">
        <f>IF(AND('Mapa de Riesgos'!$Y$60="Media",'Mapa de Riesgos'!$AA$60="Menor"),CONCATENATE("R9C",'Mapa de Riesgos'!$O$60),"")</f>
        <v/>
      </c>
      <c r="Q34" s="68" t="str">
        <f>IF(AND('Mapa de Riesgos'!$Y$61="Media",'Mapa de Riesgos'!$AA$61="Menor"),CONCATENATE("R9C",'Mapa de Riesgos'!$O$61),"")</f>
        <v/>
      </c>
      <c r="R34" s="68" t="str">
        <f>IF(AND('Mapa de Riesgos'!$Y$62="Media",'Mapa de Riesgos'!$AA$62="Menor"),CONCATENATE("R9C",'Mapa de Riesgos'!$O$62),"")</f>
        <v/>
      </c>
      <c r="S34" s="68" t="str">
        <f>IF(AND('Mapa de Riesgos'!$Y$63="Media",'Mapa de Riesgos'!$AA$63="Menor"),CONCATENATE("R9C",'Mapa de Riesgos'!$O$63),"")</f>
        <v/>
      </c>
      <c r="T34" s="68" t="str">
        <f>IF(AND('Mapa de Riesgos'!$Y$64="Media",'Mapa de Riesgos'!$AA$64="Menor"),CONCATENATE("R9C",'Mapa de Riesgos'!$O$64),"")</f>
        <v/>
      </c>
      <c r="U34" s="69" t="str">
        <f>IF(AND('Mapa de Riesgos'!$Y$65="Media",'Mapa de Riesgos'!$AA$65="Menor"),CONCATENATE("R9C",'Mapa de Riesgos'!$O$65),"")</f>
        <v/>
      </c>
      <c r="V34" s="67" t="str">
        <f>IF(AND('Mapa de Riesgos'!$Y$60="Media",'Mapa de Riesgos'!$AA$60="Moderado"),CONCATENATE("R9C",'Mapa de Riesgos'!$O$60),"")</f>
        <v/>
      </c>
      <c r="W34" s="68" t="str">
        <f>IF(AND('Mapa de Riesgos'!$Y$61="Media",'Mapa de Riesgos'!$AA$61="Moderado"),CONCATENATE("R9C",'Mapa de Riesgos'!$O$61),"")</f>
        <v/>
      </c>
      <c r="X34" s="68" t="str">
        <f>IF(AND('Mapa de Riesgos'!$Y$62="Media",'Mapa de Riesgos'!$AA$62="Moderado"),CONCATENATE("R9C",'Mapa de Riesgos'!$O$62),"")</f>
        <v/>
      </c>
      <c r="Y34" s="68" t="str">
        <f>IF(AND('Mapa de Riesgos'!$Y$63="Media",'Mapa de Riesgos'!$AA$63="Moderado"),CONCATENATE("R9C",'Mapa de Riesgos'!$O$63),"")</f>
        <v/>
      </c>
      <c r="Z34" s="68" t="str">
        <f>IF(AND('Mapa de Riesgos'!$Y$64="Media",'Mapa de Riesgos'!$AA$64="Moderado"),CONCATENATE("R9C",'Mapa de Riesgos'!$O$64),"")</f>
        <v/>
      </c>
      <c r="AA34" s="69" t="str">
        <f>IF(AND('Mapa de Riesgos'!$Y$65="Media",'Mapa de Riesgos'!$AA$65="Moderado"),CONCATENATE("R9C",'Mapa de Riesgos'!$O$65),"")</f>
        <v/>
      </c>
      <c r="AB34" s="52" t="str">
        <f>IF(AND('Mapa de Riesgos'!$Y$60="Media",'Mapa de Riesgos'!$AA$60="Mayor"),CONCATENATE("R9C",'Mapa de Riesgos'!$O$60),"")</f>
        <v/>
      </c>
      <c r="AC34" s="53" t="str">
        <f>IF(AND('Mapa de Riesgos'!$Y$61="Media",'Mapa de Riesgos'!$AA$61="Mayor"),CONCATENATE("R9C",'Mapa de Riesgos'!$O$61),"")</f>
        <v/>
      </c>
      <c r="AD34" s="53" t="str">
        <f>IF(AND('Mapa de Riesgos'!$Y$62="Media",'Mapa de Riesgos'!$AA$62="Mayor"),CONCATENATE("R9C",'Mapa de Riesgos'!$O$62),"")</f>
        <v/>
      </c>
      <c r="AE34" s="53" t="str">
        <f>IF(AND('Mapa de Riesgos'!$Y$63="Media",'Mapa de Riesgos'!$AA$63="Mayor"),CONCATENATE("R9C",'Mapa de Riesgos'!$O$63),"")</f>
        <v/>
      </c>
      <c r="AF34" s="53" t="str">
        <f>IF(AND('Mapa de Riesgos'!$Y$64="Media",'Mapa de Riesgos'!$AA$64="Mayor"),CONCATENATE("R9C",'Mapa de Riesgos'!$O$64),"")</f>
        <v/>
      </c>
      <c r="AG34" s="54" t="str">
        <f>IF(AND('Mapa de Riesgos'!$Y$65="Media",'Mapa de Riesgos'!$AA$65="Mayor"),CONCATENATE("R9C",'Mapa de Riesgos'!$O$65),"")</f>
        <v/>
      </c>
      <c r="AH34" s="55" t="str">
        <f>IF(AND('Mapa de Riesgos'!$Y$60="Media",'Mapa de Riesgos'!$AA$60="Catastrófico"),CONCATENATE("R9C",'Mapa de Riesgos'!$O$60),"")</f>
        <v/>
      </c>
      <c r="AI34" s="56" t="str">
        <f>IF(AND('Mapa de Riesgos'!$Y$61="Media",'Mapa de Riesgos'!$AA$61="Catastrófico"),CONCATENATE("R9C",'Mapa de Riesgos'!$O$61),"")</f>
        <v/>
      </c>
      <c r="AJ34" s="56" t="str">
        <f>IF(AND('Mapa de Riesgos'!$Y$62="Media",'Mapa de Riesgos'!$AA$62="Catastrófico"),CONCATENATE("R9C",'Mapa de Riesgos'!$O$62),"")</f>
        <v/>
      </c>
      <c r="AK34" s="56" t="str">
        <f>IF(AND('Mapa de Riesgos'!$Y$63="Media",'Mapa de Riesgos'!$AA$63="Catastrófico"),CONCATENATE("R9C",'Mapa de Riesgos'!$O$63),"")</f>
        <v/>
      </c>
      <c r="AL34" s="56" t="str">
        <f>IF(AND('Mapa de Riesgos'!$Y$64="Media",'Mapa de Riesgos'!$AA$64="Catastrófico"),CONCATENATE("R9C",'Mapa de Riesgos'!$O$64),"")</f>
        <v/>
      </c>
      <c r="AM34" s="57" t="str">
        <f>IF(AND('Mapa de Riesgos'!$Y$65="Media",'Mapa de Riesgos'!$AA$65="Catastrófico"),CONCATENATE("R9C",'Mapa de Riesgos'!$O$65),"")</f>
        <v/>
      </c>
      <c r="AN34" s="83"/>
      <c r="AO34" s="577"/>
      <c r="AP34" s="578"/>
      <c r="AQ34" s="578"/>
      <c r="AR34" s="578"/>
      <c r="AS34" s="578"/>
      <c r="AT34" s="579"/>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c r="A35" s="83"/>
      <c r="B35" s="449"/>
      <c r="C35" s="449"/>
      <c r="D35" s="450"/>
      <c r="E35" s="549"/>
      <c r="F35" s="550"/>
      <c r="G35" s="550"/>
      <c r="H35" s="550"/>
      <c r="I35" s="564"/>
      <c r="J35" s="67" t="str">
        <f>IF(AND('Mapa de Riesgos'!$Y$66="Media",'Mapa de Riesgos'!$AA$66="Leve"),CONCATENATE("R10C",'Mapa de Riesgos'!$O$66),"")</f>
        <v/>
      </c>
      <c r="K35" s="68" t="str">
        <f>IF(AND('Mapa de Riesgos'!$Y$67="Media",'Mapa de Riesgos'!$AA$67="Leve"),CONCATENATE("R10C",'Mapa de Riesgos'!$O$67),"")</f>
        <v/>
      </c>
      <c r="L35" s="68" t="str">
        <f>IF(AND('Mapa de Riesgos'!$Y$68="Media",'Mapa de Riesgos'!$AA$68="Leve"),CONCATENATE("R10C",'Mapa de Riesgos'!$O$68),"")</f>
        <v/>
      </c>
      <c r="M35" s="68" t="str">
        <f>IF(AND('Mapa de Riesgos'!$Y$69="Media",'Mapa de Riesgos'!$AA$69="Leve"),CONCATENATE("R10C",'Mapa de Riesgos'!$O$69),"")</f>
        <v/>
      </c>
      <c r="N35" s="68" t="str">
        <f>IF(AND('Mapa de Riesgos'!$Y$70="Media",'Mapa de Riesgos'!$AA$70="Leve"),CONCATENATE("R10C",'Mapa de Riesgos'!$O$70),"")</f>
        <v/>
      </c>
      <c r="O35" s="69" t="str">
        <f>IF(AND('Mapa de Riesgos'!$Y$71="Media",'Mapa de Riesgos'!$AA$71="Leve"),CONCATENATE("R10C",'Mapa de Riesgos'!$O$71),"")</f>
        <v/>
      </c>
      <c r="P35" s="67" t="str">
        <f>IF(AND('Mapa de Riesgos'!$Y$66="Media",'Mapa de Riesgos'!$AA$66="Menor"),CONCATENATE("R10C",'Mapa de Riesgos'!$O$66),"")</f>
        <v/>
      </c>
      <c r="Q35" s="68" t="str">
        <f>IF(AND('Mapa de Riesgos'!$Y$67="Media",'Mapa de Riesgos'!$AA$67="Menor"),CONCATENATE("R10C",'Mapa de Riesgos'!$O$67),"")</f>
        <v/>
      </c>
      <c r="R35" s="68" t="str">
        <f>IF(AND('Mapa de Riesgos'!$Y$68="Media",'Mapa de Riesgos'!$AA$68="Menor"),CONCATENATE("R10C",'Mapa de Riesgos'!$O$68),"")</f>
        <v/>
      </c>
      <c r="S35" s="68" t="str">
        <f>IF(AND('Mapa de Riesgos'!$Y$69="Media",'Mapa de Riesgos'!$AA$69="Menor"),CONCATENATE("R10C",'Mapa de Riesgos'!$O$69),"")</f>
        <v/>
      </c>
      <c r="T35" s="68" t="str">
        <f>IF(AND('Mapa de Riesgos'!$Y$70="Media",'Mapa de Riesgos'!$AA$70="Menor"),CONCATENATE("R10C",'Mapa de Riesgos'!$O$70),"")</f>
        <v/>
      </c>
      <c r="U35" s="69" t="str">
        <f>IF(AND('Mapa de Riesgos'!$Y$71="Media",'Mapa de Riesgos'!$AA$71="Menor"),CONCATENATE("R10C",'Mapa de Riesgos'!$O$71),"")</f>
        <v/>
      </c>
      <c r="V35" s="67" t="str">
        <f>IF(AND('Mapa de Riesgos'!$Y$66="Media",'Mapa de Riesgos'!$AA$66="Moderado"),CONCATENATE("R10C",'Mapa de Riesgos'!$O$66),"")</f>
        <v/>
      </c>
      <c r="W35" s="68" t="str">
        <f>IF(AND('Mapa de Riesgos'!$Y$67="Media",'Mapa de Riesgos'!$AA$67="Moderado"),CONCATENATE("R10C",'Mapa de Riesgos'!$O$67),"")</f>
        <v/>
      </c>
      <c r="X35" s="68" t="str">
        <f>IF(AND('Mapa de Riesgos'!$Y$68="Media",'Mapa de Riesgos'!$AA$68="Moderado"),CONCATENATE("R10C",'Mapa de Riesgos'!$O$68),"")</f>
        <v/>
      </c>
      <c r="Y35" s="68" t="str">
        <f>IF(AND('Mapa de Riesgos'!$Y$69="Media",'Mapa de Riesgos'!$AA$69="Moderado"),CONCATENATE("R10C",'Mapa de Riesgos'!$O$69),"")</f>
        <v/>
      </c>
      <c r="Z35" s="68" t="str">
        <f>IF(AND('Mapa de Riesgos'!$Y$70="Media",'Mapa de Riesgos'!$AA$70="Moderado"),CONCATENATE("R10C",'Mapa de Riesgos'!$O$70),"")</f>
        <v/>
      </c>
      <c r="AA35" s="69" t="str">
        <f>IF(AND('Mapa de Riesgos'!$Y$71="Media",'Mapa de Riesgos'!$AA$71="Moderado"),CONCATENATE("R10C",'Mapa de Riesgos'!$O$71),"")</f>
        <v/>
      </c>
      <c r="AB35" s="58" t="str">
        <f>IF(AND('Mapa de Riesgos'!$Y$66="Media",'Mapa de Riesgos'!$AA$66="Mayor"),CONCATENATE("R10C",'Mapa de Riesgos'!$O$66),"")</f>
        <v/>
      </c>
      <c r="AC35" s="59" t="str">
        <f>IF(AND('Mapa de Riesgos'!$Y$67="Media",'Mapa de Riesgos'!$AA$67="Mayor"),CONCATENATE("R10C",'Mapa de Riesgos'!$O$67),"")</f>
        <v/>
      </c>
      <c r="AD35" s="59" t="str">
        <f>IF(AND('Mapa de Riesgos'!$Y$68="Media",'Mapa de Riesgos'!$AA$68="Mayor"),CONCATENATE("R10C",'Mapa de Riesgos'!$O$68),"")</f>
        <v/>
      </c>
      <c r="AE35" s="59" t="str">
        <f>IF(AND('Mapa de Riesgos'!$Y$69="Media",'Mapa de Riesgos'!$AA$69="Mayor"),CONCATENATE("R10C",'Mapa de Riesgos'!$O$69),"")</f>
        <v/>
      </c>
      <c r="AF35" s="59" t="str">
        <f>IF(AND('Mapa de Riesgos'!$Y$70="Media",'Mapa de Riesgos'!$AA$70="Mayor"),CONCATENATE("R10C",'Mapa de Riesgos'!$O$70),"")</f>
        <v/>
      </c>
      <c r="AG35" s="60" t="str">
        <f>IF(AND('Mapa de Riesgos'!$Y$71="Media",'Mapa de Riesgos'!$AA$71="Mayor"),CONCATENATE("R10C",'Mapa de Riesgos'!$O$71),"")</f>
        <v/>
      </c>
      <c r="AH35" s="61" t="str">
        <f>IF(AND('Mapa de Riesgos'!$Y$66="Media",'Mapa de Riesgos'!$AA$66="Catastrófico"),CONCATENATE("R10C",'Mapa de Riesgos'!$O$66),"")</f>
        <v/>
      </c>
      <c r="AI35" s="62" t="str">
        <f>IF(AND('Mapa de Riesgos'!$Y$67="Media",'Mapa de Riesgos'!$AA$67="Catastrófico"),CONCATENATE("R10C",'Mapa de Riesgos'!$O$67),"")</f>
        <v/>
      </c>
      <c r="AJ35" s="62" t="str">
        <f>IF(AND('Mapa de Riesgos'!$Y$68="Media",'Mapa de Riesgos'!$AA$68="Catastrófico"),CONCATENATE("R10C",'Mapa de Riesgos'!$O$68),"")</f>
        <v/>
      </c>
      <c r="AK35" s="62" t="str">
        <f>IF(AND('Mapa de Riesgos'!$Y$69="Media",'Mapa de Riesgos'!$AA$69="Catastrófico"),CONCATENATE("R10C",'Mapa de Riesgos'!$O$69),"")</f>
        <v/>
      </c>
      <c r="AL35" s="62" t="str">
        <f>IF(AND('Mapa de Riesgos'!$Y$70="Media",'Mapa de Riesgos'!$AA$70="Catastrófico"),CONCATENATE("R10C",'Mapa de Riesgos'!$O$70),"")</f>
        <v/>
      </c>
      <c r="AM35" s="63" t="str">
        <f>IF(AND('Mapa de Riesgos'!$Y$71="Media",'Mapa de Riesgos'!$AA$71="Catastrófico"),CONCATENATE("R10C",'Mapa de Riesgos'!$O$71),"")</f>
        <v/>
      </c>
      <c r="AN35" s="83"/>
      <c r="AO35" s="580"/>
      <c r="AP35" s="581"/>
      <c r="AQ35" s="581"/>
      <c r="AR35" s="581"/>
      <c r="AS35" s="581"/>
      <c r="AT35" s="582"/>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c r="A36" s="83"/>
      <c r="B36" s="449"/>
      <c r="C36" s="449"/>
      <c r="D36" s="450"/>
      <c r="E36" s="544" t="s">
        <v>201</v>
      </c>
      <c r="F36" s="545"/>
      <c r="G36" s="545"/>
      <c r="H36" s="545"/>
      <c r="I36" s="545"/>
      <c r="J36" s="73" t="str">
        <f>IF(AND('Mapa de Riesgos'!$Y$12="Baja",'Mapa de Riesgos'!$AA$12="Leve"),CONCATENATE("R1C",'Mapa de Riesgos'!$O$12),"")</f>
        <v>R1C1</v>
      </c>
      <c r="K36" s="74" t="str">
        <f>IF(AND('Mapa de Riesgos'!$Y$13="Baja",'Mapa de Riesgos'!$AA$13="Leve"),CONCATENATE("R1C",'Mapa de Riesgos'!$O$13),"")</f>
        <v/>
      </c>
      <c r="L36" s="74" t="str">
        <f>IF(AND('Mapa de Riesgos'!$Y$14="Baja",'Mapa de Riesgos'!$AA$14="Leve"),CONCATENATE("R1C",'Mapa de Riesgos'!$O$14),"")</f>
        <v/>
      </c>
      <c r="M36" s="74" t="str">
        <f>IF(AND('Mapa de Riesgos'!$Y$15="Baja",'Mapa de Riesgos'!$AA$15="Leve"),CONCATENATE("R1C",'Mapa de Riesgos'!$O$15),"")</f>
        <v/>
      </c>
      <c r="N36" s="74" t="str">
        <f>IF(AND('Mapa de Riesgos'!$Y$16="Baja",'Mapa de Riesgos'!$AA$16="Leve"),CONCATENATE("R1C",'Mapa de Riesgos'!$O$16),"")</f>
        <v/>
      </c>
      <c r="O36" s="75" t="str">
        <f>IF(AND('Mapa de Riesgos'!$Y$17="Baja",'Mapa de Riesgos'!$AA$17="Leve"),CONCATENATE("R1C",'Mapa de Riesgos'!$O$17),"")</f>
        <v/>
      </c>
      <c r="P36" s="64" t="str">
        <f>IF(AND('Mapa de Riesgos'!$Y$12="Baja",'Mapa de Riesgos'!$AA$12="Menor"),CONCATENATE("R1C",'Mapa de Riesgos'!$O$12),"")</f>
        <v/>
      </c>
      <c r="Q36" s="65" t="str">
        <f>IF(AND('Mapa de Riesgos'!$Y$13="Baja",'Mapa de Riesgos'!$AA$13="Menor"),CONCATENATE("R1C",'Mapa de Riesgos'!$O$13),"")</f>
        <v/>
      </c>
      <c r="R36" s="65" t="str">
        <f>IF(AND('Mapa de Riesgos'!$Y$14="Baja",'Mapa de Riesgos'!$AA$14="Menor"),CONCATENATE("R1C",'Mapa de Riesgos'!$O$14),"")</f>
        <v/>
      </c>
      <c r="S36" s="65" t="str">
        <f>IF(AND('Mapa de Riesgos'!$Y$15="Baja",'Mapa de Riesgos'!$AA$15="Menor"),CONCATENATE("R1C",'Mapa de Riesgos'!$O$15),"")</f>
        <v/>
      </c>
      <c r="T36" s="65" t="str">
        <f>IF(AND('Mapa de Riesgos'!$Y$16="Baja",'Mapa de Riesgos'!$AA$16="Menor"),CONCATENATE("R1C",'Mapa de Riesgos'!$O$16),"")</f>
        <v/>
      </c>
      <c r="U36" s="66" t="str">
        <f>IF(AND('Mapa de Riesgos'!$Y$17="Baja",'Mapa de Riesgos'!$AA$17="Menor"),CONCATENATE("R1C",'Mapa de Riesgos'!$O$17),"")</f>
        <v/>
      </c>
      <c r="V36" s="64" t="str">
        <f>IF(AND('Mapa de Riesgos'!$Y$12="Baja",'Mapa de Riesgos'!$AA$12="Moderado"),CONCATENATE("R1C",'Mapa de Riesgos'!$O$12),"")</f>
        <v/>
      </c>
      <c r="W36" s="65" t="str">
        <f>IF(AND('Mapa de Riesgos'!$Y$13="Baja",'Mapa de Riesgos'!$AA$13="Moderado"),CONCATENATE("R1C",'Mapa de Riesgos'!$O$13),"")</f>
        <v/>
      </c>
      <c r="X36" s="65" t="str">
        <f>IF(AND('Mapa de Riesgos'!$Y$14="Baja",'Mapa de Riesgos'!$AA$14="Moderado"),CONCATENATE("R1C",'Mapa de Riesgos'!$O$14),"")</f>
        <v/>
      </c>
      <c r="Y36" s="65" t="str">
        <f>IF(AND('Mapa de Riesgos'!$Y$15="Baja",'Mapa de Riesgos'!$AA$15="Moderado"),CONCATENATE("R1C",'Mapa de Riesgos'!$O$15),"")</f>
        <v/>
      </c>
      <c r="Z36" s="65" t="str">
        <f>IF(AND('Mapa de Riesgos'!$Y$16="Baja",'Mapa de Riesgos'!$AA$16="Moderado"),CONCATENATE("R1C",'Mapa de Riesgos'!$O$16),"")</f>
        <v/>
      </c>
      <c r="AA36" s="66" t="str">
        <f>IF(AND('Mapa de Riesgos'!$Y$17="Baja",'Mapa de Riesgos'!$AA$17="Moderado"),CONCATENATE("R1C",'Mapa de Riesgos'!$O$17),"")</f>
        <v/>
      </c>
      <c r="AB36" s="46" t="str">
        <f>IF(AND('Mapa de Riesgos'!$Y$12="Baja",'Mapa de Riesgos'!$AA$12="Mayor"),CONCATENATE("R1C",'Mapa de Riesgos'!$O$12),"")</f>
        <v/>
      </c>
      <c r="AC36" s="47" t="str">
        <f>IF(AND('Mapa de Riesgos'!$Y$13="Baja",'Mapa de Riesgos'!$AA$13="Mayor"),CONCATENATE("R1C",'Mapa de Riesgos'!$O$13),"")</f>
        <v/>
      </c>
      <c r="AD36" s="47" t="str">
        <f>IF(AND('Mapa de Riesgos'!$Y$14="Baja",'Mapa de Riesgos'!$AA$14="Mayor"),CONCATENATE("R1C",'Mapa de Riesgos'!$O$14),"")</f>
        <v/>
      </c>
      <c r="AE36" s="47" t="str">
        <f>IF(AND('Mapa de Riesgos'!$Y$15="Baja",'Mapa de Riesgos'!$AA$15="Mayor"),CONCATENATE("R1C",'Mapa de Riesgos'!$O$15),"")</f>
        <v/>
      </c>
      <c r="AF36" s="47" t="str">
        <f>IF(AND('Mapa de Riesgos'!$Y$16="Baja",'Mapa de Riesgos'!$AA$16="Mayor"),CONCATENATE("R1C",'Mapa de Riesgos'!$O$16),"")</f>
        <v/>
      </c>
      <c r="AG36" s="48" t="str">
        <f>IF(AND('Mapa de Riesgos'!$Y$17="Baja",'Mapa de Riesgos'!$AA$17="Mayor"),CONCATENATE("R1C",'Mapa de Riesgos'!$O$17),"")</f>
        <v/>
      </c>
      <c r="AH36" s="49" t="str">
        <f>IF(AND('Mapa de Riesgos'!$Y$12="Baja",'Mapa de Riesgos'!$AA$12="Catastrófico"),CONCATENATE("R1C",'Mapa de Riesgos'!$O$12),"")</f>
        <v/>
      </c>
      <c r="AI36" s="50" t="str">
        <f>IF(AND('Mapa de Riesgos'!$Y$13="Baja",'Mapa de Riesgos'!$AA$13="Catastrófico"),CONCATENATE("R1C",'Mapa de Riesgos'!$O$13),"")</f>
        <v/>
      </c>
      <c r="AJ36" s="50" t="str">
        <f>IF(AND('Mapa de Riesgos'!$Y$14="Baja",'Mapa de Riesgos'!$AA$14="Catastrófico"),CONCATENATE("R1C",'Mapa de Riesgos'!$O$14),"")</f>
        <v/>
      </c>
      <c r="AK36" s="50" t="str">
        <f>IF(AND('Mapa de Riesgos'!$Y$15="Baja",'Mapa de Riesgos'!$AA$15="Catastrófico"),CONCATENATE("R1C",'Mapa de Riesgos'!$O$15),"")</f>
        <v/>
      </c>
      <c r="AL36" s="50" t="str">
        <f>IF(AND('Mapa de Riesgos'!$Y$16="Baja",'Mapa de Riesgos'!$AA$16="Catastrófico"),CONCATENATE("R1C",'Mapa de Riesgos'!$O$16),"")</f>
        <v/>
      </c>
      <c r="AM36" s="51" t="str">
        <f>IF(AND('Mapa de Riesgos'!$Y$17="Baja",'Mapa de Riesgos'!$AA$17="Catastrófico"),CONCATENATE("R1C",'Mapa de Riesgos'!$O$17),"")</f>
        <v/>
      </c>
      <c r="AN36" s="83"/>
      <c r="AO36" s="565" t="s">
        <v>202</v>
      </c>
      <c r="AP36" s="566"/>
      <c r="AQ36" s="566"/>
      <c r="AR36" s="566"/>
      <c r="AS36" s="566"/>
      <c r="AT36" s="567"/>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c r="A37" s="83"/>
      <c r="B37" s="449"/>
      <c r="C37" s="449"/>
      <c r="D37" s="450"/>
      <c r="E37" s="546"/>
      <c r="F37" s="547"/>
      <c r="G37" s="547"/>
      <c r="H37" s="547"/>
      <c r="I37" s="547"/>
      <c r="J37" s="76" t="str">
        <f>IF(AND('Mapa de Riesgos'!$Y$18="Baja",'Mapa de Riesgos'!$AA$18="Leve"),CONCATENATE("R2C",'Mapa de Riesgos'!$O$18),"")</f>
        <v/>
      </c>
      <c r="K37" s="77" t="str">
        <f>IF(AND('Mapa de Riesgos'!$Y$19="Baja",'Mapa de Riesgos'!$AA$19="Leve"),CONCATENATE("R2C",'Mapa de Riesgos'!$O$19),"")</f>
        <v/>
      </c>
      <c r="L37" s="77" t="str">
        <f>IF(AND('Mapa de Riesgos'!$Y$20="Baja",'Mapa de Riesgos'!$AA$20="Leve"),CONCATENATE("R2C",'Mapa de Riesgos'!$O$20),"")</f>
        <v/>
      </c>
      <c r="M37" s="77" t="str">
        <f>IF(AND('Mapa de Riesgos'!$Y$21="Baja",'Mapa de Riesgos'!$AA$21="Leve"),CONCATENATE("R2C",'Mapa de Riesgos'!$O$21),"")</f>
        <v/>
      </c>
      <c r="N37" s="77" t="str">
        <f>IF(AND('Mapa de Riesgos'!$Y$22="Baja",'Mapa de Riesgos'!$AA$22="Leve"),CONCATENATE("R2C",'Mapa de Riesgos'!$O$22),"")</f>
        <v/>
      </c>
      <c r="O37" s="78" t="str">
        <f>IF(AND('Mapa de Riesgos'!$Y$23="Baja",'Mapa de Riesgos'!$AA$23="Leve"),CONCATENATE("R2C",'Mapa de Riesgos'!$O$23),"")</f>
        <v/>
      </c>
      <c r="P37" s="67" t="str">
        <f>IF(AND('Mapa de Riesgos'!$Y$18="Baja",'Mapa de Riesgos'!$AA$18="Menor"),CONCATENATE("R2C",'Mapa de Riesgos'!$O$18),"")</f>
        <v/>
      </c>
      <c r="Q37" s="68" t="str">
        <f>IF(AND('Mapa de Riesgos'!$Y$19="Baja",'Mapa de Riesgos'!$AA$19="Menor"),CONCATENATE("R2C",'Mapa de Riesgos'!$O$19),"")</f>
        <v/>
      </c>
      <c r="R37" s="68" t="str">
        <f>IF(AND('Mapa de Riesgos'!$Y$20="Baja",'Mapa de Riesgos'!$AA$20="Menor"),CONCATENATE("R2C",'Mapa de Riesgos'!$O$20),"")</f>
        <v/>
      </c>
      <c r="S37" s="68" t="str">
        <f>IF(AND('Mapa de Riesgos'!$Y$21="Baja",'Mapa de Riesgos'!$AA$21="Menor"),CONCATENATE("R2C",'Mapa de Riesgos'!$O$21),"")</f>
        <v/>
      </c>
      <c r="T37" s="68" t="str">
        <f>IF(AND('Mapa de Riesgos'!$Y$22="Baja",'Mapa de Riesgos'!$AA$22="Menor"),CONCATENATE("R2C",'Mapa de Riesgos'!$O$22),"")</f>
        <v/>
      </c>
      <c r="U37" s="69" t="str">
        <f>IF(AND('Mapa de Riesgos'!$Y$23="Baja",'Mapa de Riesgos'!$AA$23="Menor"),CONCATENATE("R2C",'Mapa de Riesgos'!$O$23),"")</f>
        <v/>
      </c>
      <c r="V37" s="67" t="str">
        <f>IF(AND('Mapa de Riesgos'!$Y$18="Baja",'Mapa de Riesgos'!$AA$18="Moderado"),CONCATENATE("R2C",'Mapa de Riesgos'!$O$18),"")</f>
        <v/>
      </c>
      <c r="W37" s="68" t="str">
        <f>IF(AND('Mapa de Riesgos'!$Y$19="Baja",'Mapa de Riesgos'!$AA$19="Moderado"),CONCATENATE("R2C",'Mapa de Riesgos'!$O$19),"")</f>
        <v/>
      </c>
      <c r="X37" s="68" t="str">
        <f>IF(AND('Mapa de Riesgos'!$Y$20="Baja",'Mapa de Riesgos'!$AA$20="Moderado"),CONCATENATE("R2C",'Mapa de Riesgos'!$O$20),"")</f>
        <v/>
      </c>
      <c r="Y37" s="68" t="str">
        <f>IF(AND('Mapa de Riesgos'!$Y$21="Baja",'Mapa de Riesgos'!$AA$21="Moderado"),CONCATENATE("R2C",'Mapa de Riesgos'!$O$21),"")</f>
        <v/>
      </c>
      <c r="Z37" s="68" t="str">
        <f>IF(AND('Mapa de Riesgos'!$Y$22="Baja",'Mapa de Riesgos'!$AA$22="Moderado"),CONCATENATE("R2C",'Mapa de Riesgos'!$O$22),"")</f>
        <v/>
      </c>
      <c r="AA37" s="69" t="str">
        <f>IF(AND('Mapa de Riesgos'!$Y$23="Baja",'Mapa de Riesgos'!$AA$23="Moderado"),CONCATENATE("R2C",'Mapa de Riesgos'!$O$23),"")</f>
        <v/>
      </c>
      <c r="AB37" s="52" t="str">
        <f>IF(AND('Mapa de Riesgos'!$Y$18="Baja",'Mapa de Riesgos'!$AA$18="Mayor"),CONCATENATE("R2C",'Mapa de Riesgos'!$O$18),"")</f>
        <v>R2C1</v>
      </c>
      <c r="AC37" s="53" t="str">
        <f>IF(AND('Mapa de Riesgos'!$Y$19="Baja",'Mapa de Riesgos'!$AA$19="Mayor"),CONCATENATE("R2C",'Mapa de Riesgos'!$O$19),"")</f>
        <v/>
      </c>
      <c r="AD37" s="53" t="str">
        <f>IF(AND('Mapa de Riesgos'!$Y$20="Baja",'Mapa de Riesgos'!$AA$20="Mayor"),CONCATENATE("R2C",'Mapa de Riesgos'!$O$20),"")</f>
        <v/>
      </c>
      <c r="AE37" s="53" t="str">
        <f>IF(AND('Mapa de Riesgos'!$Y$21="Baja",'Mapa de Riesgos'!$AA$21="Mayor"),CONCATENATE("R2C",'Mapa de Riesgos'!$O$21),"")</f>
        <v/>
      </c>
      <c r="AF37" s="53" t="str">
        <f>IF(AND('Mapa de Riesgos'!$Y$22="Baja",'Mapa de Riesgos'!$AA$22="Mayor"),CONCATENATE("R2C",'Mapa de Riesgos'!$O$22),"")</f>
        <v/>
      </c>
      <c r="AG37" s="54" t="str">
        <f>IF(AND('Mapa de Riesgos'!$Y$23="Baja",'Mapa de Riesgos'!$AA$23="Mayor"),CONCATENATE("R2C",'Mapa de Riesgos'!$O$23),"")</f>
        <v/>
      </c>
      <c r="AH37" s="55" t="str">
        <f>IF(AND('Mapa de Riesgos'!$Y$18="Baja",'Mapa de Riesgos'!$AA$18="Catastrófico"),CONCATENATE("R2C",'Mapa de Riesgos'!$O$18),"")</f>
        <v/>
      </c>
      <c r="AI37" s="56" t="str">
        <f>IF(AND('Mapa de Riesgos'!$Y$19="Baja",'Mapa de Riesgos'!$AA$19="Catastrófico"),CONCATENATE("R2C",'Mapa de Riesgos'!$O$19),"")</f>
        <v/>
      </c>
      <c r="AJ37" s="56" t="str">
        <f>IF(AND('Mapa de Riesgos'!$Y$20="Baja",'Mapa de Riesgos'!$AA$20="Catastrófico"),CONCATENATE("R2C",'Mapa de Riesgos'!$O$20),"")</f>
        <v/>
      </c>
      <c r="AK37" s="56" t="str">
        <f>IF(AND('Mapa de Riesgos'!$Y$21="Baja",'Mapa de Riesgos'!$AA$21="Catastrófico"),CONCATENATE("R2C",'Mapa de Riesgos'!$O$21),"")</f>
        <v/>
      </c>
      <c r="AL37" s="56" t="str">
        <f>IF(AND('Mapa de Riesgos'!$Y$22="Baja",'Mapa de Riesgos'!$AA$22="Catastrófico"),CONCATENATE("R2C",'Mapa de Riesgos'!$O$22),"")</f>
        <v/>
      </c>
      <c r="AM37" s="57" t="str">
        <f>IF(AND('Mapa de Riesgos'!$Y$23="Baja",'Mapa de Riesgos'!$AA$23="Catastrófico"),CONCATENATE("R2C",'Mapa de Riesgos'!$O$23),"")</f>
        <v/>
      </c>
      <c r="AN37" s="83"/>
      <c r="AO37" s="568"/>
      <c r="AP37" s="569"/>
      <c r="AQ37" s="569"/>
      <c r="AR37" s="569"/>
      <c r="AS37" s="569"/>
      <c r="AT37" s="570"/>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c r="A38" s="83"/>
      <c r="B38" s="449"/>
      <c r="C38" s="449"/>
      <c r="D38" s="450"/>
      <c r="E38" s="548"/>
      <c r="F38" s="547"/>
      <c r="G38" s="547"/>
      <c r="H38" s="547"/>
      <c r="I38" s="547"/>
      <c r="J38" s="76" t="str">
        <f>IF(AND('Mapa de Riesgos'!$Y$24="Baja",'Mapa de Riesgos'!$AA$24="Leve"),CONCATENATE("R3C",'Mapa de Riesgos'!$O$24),"")</f>
        <v/>
      </c>
      <c r="K38" s="77" t="str">
        <f>IF(AND('Mapa de Riesgos'!$Y$25="Baja",'Mapa de Riesgos'!$AA$25="Leve"),CONCATENATE("R3C",'Mapa de Riesgos'!$O$25),"")</f>
        <v/>
      </c>
      <c r="L38" s="77" t="str">
        <f>IF(AND('Mapa de Riesgos'!$Y$26="Baja",'Mapa de Riesgos'!$AA$26="Leve"),CONCATENATE("R3C",'Mapa de Riesgos'!$O$26),"")</f>
        <v/>
      </c>
      <c r="M38" s="77" t="str">
        <f>IF(AND('Mapa de Riesgos'!$Y$27="Baja",'Mapa de Riesgos'!$AA$27="Leve"),CONCATENATE("R3C",'Mapa de Riesgos'!$O$27),"")</f>
        <v/>
      </c>
      <c r="N38" s="77" t="str">
        <f>IF(AND('Mapa de Riesgos'!$Y$28="Baja",'Mapa de Riesgos'!$AA$28="Leve"),CONCATENATE("R3C",'Mapa de Riesgos'!$O$28),"")</f>
        <v/>
      </c>
      <c r="O38" s="78" t="str">
        <f>IF(AND('Mapa de Riesgos'!$Y$29="Baja",'Mapa de Riesgos'!$AA$29="Leve"),CONCATENATE("R3C",'Mapa de Riesgos'!$O$29),"")</f>
        <v/>
      </c>
      <c r="P38" s="67" t="str">
        <f>IF(AND('Mapa de Riesgos'!$Y$24="Baja",'Mapa de Riesgos'!$AA$24="Menor"),CONCATENATE("R3C",'Mapa de Riesgos'!$O$24),"")</f>
        <v/>
      </c>
      <c r="Q38" s="68" t="str">
        <f>IF(AND('Mapa de Riesgos'!$Y$25="Baja",'Mapa de Riesgos'!$AA$25="Menor"),CONCATENATE("R3C",'Mapa de Riesgos'!$O$25),"")</f>
        <v/>
      </c>
      <c r="R38" s="68" t="str">
        <f>IF(AND('Mapa de Riesgos'!$Y$26="Baja",'Mapa de Riesgos'!$AA$26="Menor"),CONCATENATE("R3C",'Mapa de Riesgos'!$O$26),"")</f>
        <v/>
      </c>
      <c r="S38" s="68" t="str">
        <f>IF(AND('Mapa de Riesgos'!$Y$27="Baja",'Mapa de Riesgos'!$AA$27="Menor"),CONCATENATE("R3C",'Mapa de Riesgos'!$O$27),"")</f>
        <v/>
      </c>
      <c r="T38" s="68" t="str">
        <f>IF(AND('Mapa de Riesgos'!$Y$28="Baja",'Mapa de Riesgos'!$AA$28="Menor"),CONCATENATE("R3C",'Mapa de Riesgos'!$O$28),"")</f>
        <v/>
      </c>
      <c r="U38" s="69" t="str">
        <f>IF(AND('Mapa de Riesgos'!$Y$29="Baja",'Mapa de Riesgos'!$AA$29="Menor"),CONCATENATE("R3C",'Mapa de Riesgos'!$O$29),"")</f>
        <v/>
      </c>
      <c r="V38" s="67" t="str">
        <f>IF(AND('Mapa de Riesgos'!$Y$24="Baja",'Mapa de Riesgos'!$AA$24="Moderado"),CONCATENATE("R3C",'Mapa de Riesgos'!$O$24),"")</f>
        <v/>
      </c>
      <c r="W38" s="68" t="str">
        <f>IF(AND('Mapa de Riesgos'!$Y$25="Baja",'Mapa de Riesgos'!$AA$25="Moderado"),CONCATENATE("R3C",'Mapa de Riesgos'!$O$25),"")</f>
        <v/>
      </c>
      <c r="X38" s="68" t="str">
        <f>IF(AND('Mapa de Riesgos'!$Y$26="Baja",'Mapa de Riesgos'!$AA$26="Moderado"),CONCATENATE("R3C",'Mapa de Riesgos'!$O$26),"")</f>
        <v/>
      </c>
      <c r="Y38" s="68" t="str">
        <f>IF(AND('Mapa de Riesgos'!$Y$27="Baja",'Mapa de Riesgos'!$AA$27="Moderado"),CONCATENATE("R3C",'Mapa de Riesgos'!$O$27),"")</f>
        <v/>
      </c>
      <c r="Z38" s="68" t="str">
        <f>IF(AND('Mapa de Riesgos'!$Y$28="Baja",'Mapa de Riesgos'!$AA$28="Moderado"),CONCATENATE("R3C",'Mapa de Riesgos'!$O$28),"")</f>
        <v/>
      </c>
      <c r="AA38" s="69" t="str">
        <f>IF(AND('Mapa de Riesgos'!$Y$29="Baja",'Mapa de Riesgos'!$AA$29="Moderado"),CONCATENATE("R3C",'Mapa de Riesgos'!$O$29),"")</f>
        <v/>
      </c>
      <c r="AB38" s="52" t="str">
        <f>IF(AND('Mapa de Riesgos'!$Y$24="Baja",'Mapa de Riesgos'!$AA$24="Mayor"),CONCATENATE("R3C",'Mapa de Riesgos'!$O$24),"")</f>
        <v/>
      </c>
      <c r="AC38" s="53" t="str">
        <f>IF(AND('Mapa de Riesgos'!$Y$25="Baja",'Mapa de Riesgos'!$AA$25="Mayor"),CONCATENATE("R3C",'Mapa de Riesgos'!$O$25),"")</f>
        <v>R3C2</v>
      </c>
      <c r="AD38" s="53" t="str">
        <f>IF(AND('Mapa de Riesgos'!$Y$26="Baja",'Mapa de Riesgos'!$AA$26="Mayor"),CONCATENATE("R3C",'Mapa de Riesgos'!$O$26),"")</f>
        <v/>
      </c>
      <c r="AE38" s="53" t="str">
        <f>IF(AND('Mapa de Riesgos'!$Y$27="Baja",'Mapa de Riesgos'!$AA$27="Mayor"),CONCATENATE("R3C",'Mapa de Riesgos'!$O$27),"")</f>
        <v/>
      </c>
      <c r="AF38" s="53" t="str">
        <f>IF(AND('Mapa de Riesgos'!$Y$28="Baja",'Mapa de Riesgos'!$AA$28="Mayor"),CONCATENATE("R3C",'Mapa de Riesgos'!$O$28),"")</f>
        <v/>
      </c>
      <c r="AG38" s="54" t="str">
        <f>IF(AND('Mapa de Riesgos'!$Y$29="Baja",'Mapa de Riesgos'!$AA$29="Mayor"),CONCATENATE("R3C",'Mapa de Riesgos'!$O$29),"")</f>
        <v/>
      </c>
      <c r="AH38" s="55" t="str">
        <f>IF(AND('Mapa de Riesgos'!$Y$24="Baja",'Mapa de Riesgos'!$AA$24="Catastrófico"),CONCATENATE("R3C",'Mapa de Riesgos'!$O$24),"")</f>
        <v/>
      </c>
      <c r="AI38" s="56" t="str">
        <f>IF(AND('Mapa de Riesgos'!$Y$25="Baja",'Mapa de Riesgos'!$AA$25="Catastrófico"),CONCATENATE("R3C",'Mapa de Riesgos'!$O$25),"")</f>
        <v/>
      </c>
      <c r="AJ38" s="56" t="str">
        <f>IF(AND('Mapa de Riesgos'!$Y$26="Baja",'Mapa de Riesgos'!$AA$26="Catastrófico"),CONCATENATE("R3C",'Mapa de Riesgos'!$O$26),"")</f>
        <v/>
      </c>
      <c r="AK38" s="56" t="str">
        <f>IF(AND('Mapa de Riesgos'!$Y$27="Baja",'Mapa de Riesgos'!$AA$27="Catastrófico"),CONCATENATE("R3C",'Mapa de Riesgos'!$O$27),"")</f>
        <v/>
      </c>
      <c r="AL38" s="56" t="str">
        <f>IF(AND('Mapa de Riesgos'!$Y$28="Baja",'Mapa de Riesgos'!$AA$28="Catastrófico"),CONCATENATE("R3C",'Mapa de Riesgos'!$O$28),"")</f>
        <v/>
      </c>
      <c r="AM38" s="57" t="str">
        <f>IF(AND('Mapa de Riesgos'!$Y$29="Baja",'Mapa de Riesgos'!$AA$29="Catastrófico"),CONCATENATE("R3C",'Mapa de Riesgos'!$O$29),"")</f>
        <v/>
      </c>
      <c r="AN38" s="83"/>
      <c r="AO38" s="568"/>
      <c r="AP38" s="569"/>
      <c r="AQ38" s="569"/>
      <c r="AR38" s="569"/>
      <c r="AS38" s="569"/>
      <c r="AT38" s="570"/>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c r="A39" s="83"/>
      <c r="B39" s="449"/>
      <c r="C39" s="449"/>
      <c r="D39" s="450"/>
      <c r="E39" s="548"/>
      <c r="F39" s="547"/>
      <c r="G39" s="547"/>
      <c r="H39" s="547"/>
      <c r="I39" s="547"/>
      <c r="J39" s="76" t="str">
        <f>IF(AND('Mapa de Riesgos'!$Y$30="Baja",'Mapa de Riesgos'!$AA$30="Leve"),CONCATENATE("R4C",'Mapa de Riesgos'!$O$30),"")</f>
        <v/>
      </c>
      <c r="K39" s="77" t="str">
        <f>IF(AND('Mapa de Riesgos'!$Y$31="Baja",'Mapa de Riesgos'!$AA$31="Leve"),CONCATENATE("R4C",'Mapa de Riesgos'!$O$31),"")</f>
        <v/>
      </c>
      <c r="L39" s="77" t="str">
        <f>IF(AND('Mapa de Riesgos'!$Y$32="Baja",'Mapa de Riesgos'!$AA$32="Leve"),CONCATENATE("R4C",'Mapa de Riesgos'!$O$32),"")</f>
        <v/>
      </c>
      <c r="M39" s="77" t="str">
        <f>IF(AND('Mapa de Riesgos'!$Y$33="Baja",'Mapa de Riesgos'!$AA$33="Leve"),CONCATENATE("R4C",'Mapa de Riesgos'!$O$33),"")</f>
        <v/>
      </c>
      <c r="N39" s="77" t="str">
        <f>IF(AND('Mapa de Riesgos'!$Y$34="Baja",'Mapa de Riesgos'!$AA$34="Leve"),CONCATENATE("R4C",'Mapa de Riesgos'!$O$34),"")</f>
        <v/>
      </c>
      <c r="O39" s="78" t="str">
        <f>IF(AND('Mapa de Riesgos'!$Y$35="Baja",'Mapa de Riesgos'!$AA$35="Leve"),CONCATENATE("R4C",'Mapa de Riesgos'!$O$35),"")</f>
        <v/>
      </c>
      <c r="P39" s="67" t="str">
        <f>IF(AND('Mapa de Riesgos'!$Y$30="Baja",'Mapa de Riesgos'!$AA$30="Menor"),CONCATENATE("R4C",'Mapa de Riesgos'!$O$30),"")</f>
        <v/>
      </c>
      <c r="Q39" s="68" t="str">
        <f>IF(AND('Mapa de Riesgos'!$Y$31="Baja",'Mapa de Riesgos'!$AA$31="Menor"),CONCATENATE("R4C",'Mapa de Riesgos'!$O$31),"")</f>
        <v/>
      </c>
      <c r="R39" s="68" t="str">
        <f>IF(AND('Mapa de Riesgos'!$Y$32="Baja",'Mapa de Riesgos'!$AA$32="Menor"),CONCATENATE("R4C",'Mapa de Riesgos'!$O$32),"")</f>
        <v/>
      </c>
      <c r="S39" s="68" t="str">
        <f>IF(AND('Mapa de Riesgos'!$Y$33="Baja",'Mapa de Riesgos'!$AA$33="Menor"),CONCATENATE("R4C",'Mapa de Riesgos'!$O$33),"")</f>
        <v/>
      </c>
      <c r="T39" s="68" t="str">
        <f>IF(AND('Mapa de Riesgos'!$Y$34="Baja",'Mapa de Riesgos'!$AA$34="Menor"),CONCATENATE("R4C",'Mapa de Riesgos'!$O$34),"")</f>
        <v/>
      </c>
      <c r="U39" s="69" t="str">
        <f>IF(AND('Mapa de Riesgos'!$Y$35="Baja",'Mapa de Riesgos'!$AA$35="Menor"),CONCATENATE("R4C",'Mapa de Riesgos'!$O$35),"")</f>
        <v/>
      </c>
      <c r="V39" s="67" t="str">
        <f>IF(AND('Mapa de Riesgos'!$Y$30="Baja",'Mapa de Riesgos'!$AA$30="Moderado"),CONCATENATE("R4C",'Mapa de Riesgos'!$O$30),"")</f>
        <v>R4C1</v>
      </c>
      <c r="W39" s="68" t="str">
        <f>IF(AND('Mapa de Riesgos'!$Y$31="Baja",'Mapa de Riesgos'!$AA$31="Moderado"),CONCATENATE("R4C",'Mapa de Riesgos'!$O$31),"")</f>
        <v>R4C2</v>
      </c>
      <c r="X39" s="68" t="str">
        <f>IF(AND('Mapa de Riesgos'!$Y$32="Baja",'Mapa de Riesgos'!$AA$32="Moderado"),CONCATENATE("R4C",'Mapa de Riesgos'!$O$32),"")</f>
        <v/>
      </c>
      <c r="Y39" s="68" t="str">
        <f>IF(AND('Mapa de Riesgos'!$Y$33="Baja",'Mapa de Riesgos'!$AA$33="Moderado"),CONCATENATE("R4C",'Mapa de Riesgos'!$O$33),"")</f>
        <v/>
      </c>
      <c r="Z39" s="68" t="str">
        <f>IF(AND('Mapa de Riesgos'!$Y$34="Baja",'Mapa de Riesgos'!$AA$34="Moderado"),CONCATENATE("R4C",'Mapa de Riesgos'!$O$34),"")</f>
        <v/>
      </c>
      <c r="AA39" s="69" t="str">
        <f>IF(AND('Mapa de Riesgos'!$Y$35="Baja",'Mapa de Riesgos'!$AA$35="Moderado"),CONCATENATE("R4C",'Mapa de Riesgos'!$O$35),"")</f>
        <v/>
      </c>
      <c r="AB39" s="52" t="str">
        <f>IF(AND('Mapa de Riesgos'!$Y$30="Baja",'Mapa de Riesgos'!$AA$30="Mayor"),CONCATENATE("R4C",'Mapa de Riesgos'!$O$30),"")</f>
        <v/>
      </c>
      <c r="AC39" s="53" t="str">
        <f>IF(AND('Mapa de Riesgos'!$Y$31="Baja",'Mapa de Riesgos'!$AA$31="Mayor"),CONCATENATE("R4C",'Mapa de Riesgos'!$O$31),"")</f>
        <v/>
      </c>
      <c r="AD39" s="53" t="str">
        <f>IF(AND('Mapa de Riesgos'!$Y$32="Baja",'Mapa de Riesgos'!$AA$32="Mayor"),CONCATENATE("R4C",'Mapa de Riesgos'!$O$32),"")</f>
        <v/>
      </c>
      <c r="AE39" s="53" t="str">
        <f>IF(AND('Mapa de Riesgos'!$Y$33="Baja",'Mapa de Riesgos'!$AA$33="Mayor"),CONCATENATE("R4C",'Mapa de Riesgos'!$O$33),"")</f>
        <v/>
      </c>
      <c r="AF39" s="53" t="str">
        <f>IF(AND('Mapa de Riesgos'!$Y$34="Baja",'Mapa de Riesgos'!$AA$34="Mayor"),CONCATENATE("R4C",'Mapa de Riesgos'!$O$34),"")</f>
        <v/>
      </c>
      <c r="AG39" s="54" t="str">
        <f>IF(AND('Mapa de Riesgos'!$Y$35="Baja",'Mapa de Riesgos'!$AA$35="Mayor"),CONCATENATE("R4C",'Mapa de Riesgos'!$O$35),"")</f>
        <v/>
      </c>
      <c r="AH39" s="55" t="str">
        <f>IF(AND('Mapa de Riesgos'!$Y$30="Baja",'Mapa de Riesgos'!$AA$30="Catastrófico"),CONCATENATE("R4C",'Mapa de Riesgos'!$O$30),"")</f>
        <v/>
      </c>
      <c r="AI39" s="56" t="str">
        <f>IF(AND('Mapa de Riesgos'!$Y$31="Baja",'Mapa de Riesgos'!$AA$31="Catastrófico"),CONCATENATE("R4C",'Mapa de Riesgos'!$O$31),"")</f>
        <v/>
      </c>
      <c r="AJ39" s="56" t="str">
        <f>IF(AND('Mapa de Riesgos'!$Y$32="Baja",'Mapa de Riesgos'!$AA$32="Catastrófico"),CONCATENATE("R4C",'Mapa de Riesgos'!$O$32),"")</f>
        <v/>
      </c>
      <c r="AK39" s="56" t="str">
        <f>IF(AND('Mapa de Riesgos'!$Y$33="Baja",'Mapa de Riesgos'!$AA$33="Catastrófico"),CONCATENATE("R4C",'Mapa de Riesgos'!$O$33),"")</f>
        <v/>
      </c>
      <c r="AL39" s="56" t="str">
        <f>IF(AND('Mapa de Riesgos'!$Y$34="Baja",'Mapa de Riesgos'!$AA$34="Catastrófico"),CONCATENATE("R4C",'Mapa de Riesgos'!$O$34),"")</f>
        <v/>
      </c>
      <c r="AM39" s="57" t="str">
        <f>IF(AND('Mapa de Riesgos'!$Y$35="Baja",'Mapa de Riesgos'!$AA$35="Catastrófico"),CONCATENATE("R4C",'Mapa de Riesgos'!$O$35),"")</f>
        <v/>
      </c>
      <c r="AN39" s="83"/>
      <c r="AO39" s="568"/>
      <c r="AP39" s="569"/>
      <c r="AQ39" s="569"/>
      <c r="AR39" s="569"/>
      <c r="AS39" s="569"/>
      <c r="AT39" s="570"/>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c r="A40" s="83"/>
      <c r="B40" s="449"/>
      <c r="C40" s="449"/>
      <c r="D40" s="450"/>
      <c r="E40" s="548"/>
      <c r="F40" s="547"/>
      <c r="G40" s="547"/>
      <c r="H40" s="547"/>
      <c r="I40" s="547"/>
      <c r="J40" s="76" t="str">
        <f>IF(AND('Mapa de Riesgos'!$Y$36="Baja",'Mapa de Riesgos'!$AA$36="Leve"),CONCATENATE("R5C",'Mapa de Riesgos'!$O$36),"")</f>
        <v/>
      </c>
      <c r="K40" s="77" t="str">
        <f>IF(AND('Mapa de Riesgos'!$Y$37="Baja",'Mapa de Riesgos'!$AA$37="Leve"),CONCATENATE("R5C",'Mapa de Riesgos'!$O$37),"")</f>
        <v/>
      </c>
      <c r="L40" s="77" t="str">
        <f>IF(AND('Mapa de Riesgos'!$Y$38="Baja",'Mapa de Riesgos'!$AA$38="Leve"),CONCATENATE("R5C",'Mapa de Riesgos'!$O$38),"")</f>
        <v/>
      </c>
      <c r="M40" s="77" t="str">
        <f>IF(AND('Mapa de Riesgos'!$Y$39="Baja",'Mapa de Riesgos'!$AA$39="Leve"),CONCATENATE("R5C",'Mapa de Riesgos'!$O$39),"")</f>
        <v/>
      </c>
      <c r="N40" s="77" t="str">
        <f>IF(AND('Mapa de Riesgos'!$Y$40="Baja",'Mapa de Riesgos'!$AA$40="Leve"),CONCATENATE("R5C",'Mapa de Riesgos'!$O$40),"")</f>
        <v/>
      </c>
      <c r="O40" s="78" t="str">
        <f>IF(AND('Mapa de Riesgos'!$Y$41="Baja",'Mapa de Riesgos'!$AA$41="Leve"),CONCATENATE("R5C",'Mapa de Riesgos'!$O$41),"")</f>
        <v/>
      </c>
      <c r="P40" s="67" t="str">
        <f>IF(AND('Mapa de Riesgos'!$Y$36="Baja",'Mapa de Riesgos'!$AA$36="Menor"),CONCATENATE("R5C",'Mapa de Riesgos'!$O$36),"")</f>
        <v>R5C1</v>
      </c>
      <c r="Q40" s="68" t="str">
        <f>IF(AND('Mapa de Riesgos'!$Y$37="Baja",'Mapa de Riesgos'!$AA$37="Menor"),CONCATENATE("R5C",'Mapa de Riesgos'!$O$37),"")</f>
        <v/>
      </c>
      <c r="R40" s="68" t="str">
        <f>IF(AND('Mapa de Riesgos'!$Y$38="Baja",'Mapa de Riesgos'!$AA$38="Menor"),CONCATENATE("R5C",'Mapa de Riesgos'!$O$38),"")</f>
        <v/>
      </c>
      <c r="S40" s="68" t="str">
        <f>IF(AND('Mapa de Riesgos'!$Y$39="Baja",'Mapa de Riesgos'!$AA$39="Menor"),CONCATENATE("R5C",'Mapa de Riesgos'!$O$39),"")</f>
        <v/>
      </c>
      <c r="T40" s="68" t="str">
        <f>IF(AND('Mapa de Riesgos'!$Y$40="Baja",'Mapa de Riesgos'!$AA$40="Menor"),CONCATENATE("R5C",'Mapa de Riesgos'!$O$40),"")</f>
        <v/>
      </c>
      <c r="U40" s="69" t="str">
        <f>IF(AND('Mapa de Riesgos'!$Y$41="Baja",'Mapa de Riesgos'!$AA$41="Menor"),CONCATENATE("R5C",'Mapa de Riesgos'!$O$41),"")</f>
        <v/>
      </c>
      <c r="V40" s="67" t="str">
        <f>IF(AND('Mapa de Riesgos'!$Y$36="Baja",'Mapa de Riesgos'!$AA$36="Moderado"),CONCATENATE("R5C",'Mapa de Riesgos'!$O$36),"")</f>
        <v/>
      </c>
      <c r="W40" s="68" t="str">
        <f>IF(AND('Mapa de Riesgos'!$Y$37="Baja",'Mapa de Riesgos'!$AA$37="Moderado"),CONCATENATE("R5C",'Mapa de Riesgos'!$O$37),"")</f>
        <v/>
      </c>
      <c r="X40" s="68" t="str">
        <f>IF(AND('Mapa de Riesgos'!$Y$38="Baja",'Mapa de Riesgos'!$AA$38="Moderado"),CONCATENATE("R5C",'Mapa de Riesgos'!$O$38),"")</f>
        <v/>
      </c>
      <c r="Y40" s="68" t="str">
        <f>IF(AND('Mapa de Riesgos'!$Y$39="Baja",'Mapa de Riesgos'!$AA$39="Moderado"),CONCATENATE("R5C",'Mapa de Riesgos'!$O$39),"")</f>
        <v/>
      </c>
      <c r="Z40" s="68" t="str">
        <f>IF(AND('Mapa de Riesgos'!$Y$40="Baja",'Mapa de Riesgos'!$AA$40="Moderado"),CONCATENATE("R5C",'Mapa de Riesgos'!$O$40),"")</f>
        <v/>
      </c>
      <c r="AA40" s="69" t="str">
        <f>IF(AND('Mapa de Riesgos'!$Y$41="Baja",'Mapa de Riesgos'!$AA$41="Moderado"),CONCATENATE("R5C",'Mapa de Riesgos'!$O$41),"")</f>
        <v/>
      </c>
      <c r="AB40" s="52" t="str">
        <f>IF(AND('Mapa de Riesgos'!$Y$36="Baja",'Mapa de Riesgos'!$AA$36="Mayor"),CONCATENATE("R5C",'Mapa de Riesgos'!$O$36),"")</f>
        <v/>
      </c>
      <c r="AC40" s="53" t="str">
        <f>IF(AND('Mapa de Riesgos'!$Y$37="Baja",'Mapa de Riesgos'!$AA$37="Mayor"),CONCATENATE("R5C",'Mapa de Riesgos'!$O$37),"")</f>
        <v/>
      </c>
      <c r="AD40" s="53" t="str">
        <f>IF(AND('Mapa de Riesgos'!$Y$38="Baja",'Mapa de Riesgos'!$AA$38="Mayor"),CONCATENATE("R5C",'Mapa de Riesgos'!$O$38),"")</f>
        <v/>
      </c>
      <c r="AE40" s="53" t="str">
        <f>IF(AND('Mapa de Riesgos'!$Y$39="Baja",'Mapa de Riesgos'!$AA$39="Mayor"),CONCATENATE("R5C",'Mapa de Riesgos'!$O$39),"")</f>
        <v/>
      </c>
      <c r="AF40" s="53" t="str">
        <f>IF(AND('Mapa de Riesgos'!$Y$40="Baja",'Mapa de Riesgos'!$AA$40="Mayor"),CONCATENATE("R5C",'Mapa de Riesgos'!$O$40),"")</f>
        <v/>
      </c>
      <c r="AG40" s="54" t="str">
        <f>IF(AND('Mapa de Riesgos'!$Y$41="Baja",'Mapa de Riesgos'!$AA$41="Mayor"),CONCATENATE("R5C",'Mapa de Riesgos'!$O$41),"")</f>
        <v/>
      </c>
      <c r="AH40" s="55" t="str">
        <f>IF(AND('Mapa de Riesgos'!$Y$36="Baja",'Mapa de Riesgos'!$AA$36="Catastrófico"),CONCATENATE("R5C",'Mapa de Riesgos'!$O$36),"")</f>
        <v/>
      </c>
      <c r="AI40" s="56" t="str">
        <f>IF(AND('Mapa de Riesgos'!$Y$37="Baja",'Mapa de Riesgos'!$AA$37="Catastrófico"),CONCATENATE("R5C",'Mapa de Riesgos'!$O$37),"")</f>
        <v/>
      </c>
      <c r="AJ40" s="56" t="str">
        <f>IF(AND('Mapa de Riesgos'!$Y$38="Baja",'Mapa de Riesgos'!$AA$38="Catastrófico"),CONCATENATE("R5C",'Mapa de Riesgos'!$O$38),"")</f>
        <v/>
      </c>
      <c r="AK40" s="56" t="str">
        <f>IF(AND('Mapa de Riesgos'!$Y$39="Baja",'Mapa de Riesgos'!$AA$39="Catastrófico"),CONCATENATE("R5C",'Mapa de Riesgos'!$O$39),"")</f>
        <v/>
      </c>
      <c r="AL40" s="56" t="str">
        <f>IF(AND('Mapa de Riesgos'!$Y$40="Baja",'Mapa de Riesgos'!$AA$40="Catastrófico"),CONCATENATE("R5C",'Mapa de Riesgos'!$O$40),"")</f>
        <v/>
      </c>
      <c r="AM40" s="57" t="str">
        <f>IF(AND('Mapa de Riesgos'!$Y$41="Baja",'Mapa de Riesgos'!$AA$41="Catastrófico"),CONCATENATE("R5C",'Mapa de Riesgos'!$O$41),"")</f>
        <v/>
      </c>
      <c r="AN40" s="83"/>
      <c r="AO40" s="568"/>
      <c r="AP40" s="569"/>
      <c r="AQ40" s="569"/>
      <c r="AR40" s="569"/>
      <c r="AS40" s="569"/>
      <c r="AT40" s="570"/>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c r="A41" s="83"/>
      <c r="B41" s="449"/>
      <c r="C41" s="449"/>
      <c r="D41" s="450"/>
      <c r="E41" s="548"/>
      <c r="F41" s="547"/>
      <c r="G41" s="547"/>
      <c r="H41" s="547"/>
      <c r="I41" s="547"/>
      <c r="J41" s="76" t="str">
        <f>IF(AND('Mapa de Riesgos'!$Y$42="Baja",'Mapa de Riesgos'!$AA$42="Leve"),CONCATENATE("R6C",'Mapa de Riesgos'!$O$42),"")</f>
        <v/>
      </c>
      <c r="K41" s="77" t="str">
        <f>IF(AND('Mapa de Riesgos'!$Y$43="Baja",'Mapa de Riesgos'!$AA$43="Leve"),CONCATENATE("R6C",'Mapa de Riesgos'!$O$43),"")</f>
        <v/>
      </c>
      <c r="L41" s="77" t="str">
        <f>IF(AND('Mapa de Riesgos'!$Y$44="Baja",'Mapa de Riesgos'!$AA$44="Leve"),CONCATENATE("R6C",'Mapa de Riesgos'!$O$44),"")</f>
        <v/>
      </c>
      <c r="M41" s="77" t="str">
        <f>IF(AND('Mapa de Riesgos'!$Y$45="Baja",'Mapa de Riesgos'!$AA$45="Leve"),CONCATENATE("R6C",'Mapa de Riesgos'!$O$45),"")</f>
        <v/>
      </c>
      <c r="N41" s="77" t="str">
        <f>IF(AND('Mapa de Riesgos'!$Y$46="Baja",'Mapa de Riesgos'!$AA$46="Leve"),CONCATENATE("R6C",'Mapa de Riesgos'!$O$46),"")</f>
        <v/>
      </c>
      <c r="O41" s="78" t="str">
        <f>IF(AND('Mapa de Riesgos'!$Y$47="Baja",'Mapa de Riesgos'!$AA$47="Leve"),CONCATENATE("R6C",'Mapa de Riesgos'!$O$47),"")</f>
        <v/>
      </c>
      <c r="P41" s="67" t="str">
        <f>IF(AND('Mapa de Riesgos'!$Y$42="Baja",'Mapa de Riesgos'!$AA$42="Menor"),CONCATENATE("R6C",'Mapa de Riesgos'!$O$42),"")</f>
        <v/>
      </c>
      <c r="Q41" s="68" t="str">
        <f>IF(AND('Mapa de Riesgos'!$Y$43="Baja",'Mapa de Riesgos'!$AA$43="Menor"),CONCATENATE("R6C",'Mapa de Riesgos'!$O$43),"")</f>
        <v/>
      </c>
      <c r="R41" s="68" t="str">
        <f>IF(AND('Mapa de Riesgos'!$Y$44="Baja",'Mapa de Riesgos'!$AA$44="Menor"),CONCATENATE("R6C",'Mapa de Riesgos'!$O$44),"")</f>
        <v/>
      </c>
      <c r="S41" s="68" t="str">
        <f>IF(AND('Mapa de Riesgos'!$Y$45="Baja",'Mapa de Riesgos'!$AA$45="Menor"),CONCATENATE("R6C",'Mapa de Riesgos'!$O$45),"")</f>
        <v/>
      </c>
      <c r="T41" s="68" t="str">
        <f>IF(AND('Mapa de Riesgos'!$Y$46="Baja",'Mapa de Riesgos'!$AA$46="Menor"),CONCATENATE("R6C",'Mapa de Riesgos'!$O$46),"")</f>
        <v/>
      </c>
      <c r="U41" s="69" t="str">
        <f>IF(AND('Mapa de Riesgos'!$Y$47="Baja",'Mapa de Riesgos'!$AA$47="Menor"),CONCATENATE("R6C",'Mapa de Riesgos'!$O$47),"")</f>
        <v/>
      </c>
      <c r="V41" s="67" t="str">
        <f>IF(AND('Mapa de Riesgos'!$Y$42="Baja",'Mapa de Riesgos'!$AA$42="Moderado"),CONCATENATE("R6C",'Mapa de Riesgos'!$O$42),"")</f>
        <v/>
      </c>
      <c r="W41" s="68" t="str">
        <f>IF(AND('Mapa de Riesgos'!$Y$43="Baja",'Mapa de Riesgos'!$AA$43="Moderado"),CONCATENATE("R6C",'Mapa de Riesgos'!$O$43),"")</f>
        <v/>
      </c>
      <c r="X41" s="68" t="str">
        <f>IF(AND('Mapa de Riesgos'!$Y$44="Baja",'Mapa de Riesgos'!$AA$44="Moderado"),CONCATENATE("R6C",'Mapa de Riesgos'!$O$44),"")</f>
        <v/>
      </c>
      <c r="Y41" s="68" t="str">
        <f>IF(AND('Mapa de Riesgos'!$Y$45="Baja",'Mapa de Riesgos'!$AA$45="Moderado"),CONCATENATE("R6C",'Mapa de Riesgos'!$O$45),"")</f>
        <v/>
      </c>
      <c r="Z41" s="68" t="str">
        <f>IF(AND('Mapa de Riesgos'!$Y$46="Baja",'Mapa de Riesgos'!$AA$46="Moderado"),CONCATENATE("R6C",'Mapa de Riesgos'!$O$46),"")</f>
        <v/>
      </c>
      <c r="AA41" s="69" t="str">
        <f>IF(AND('Mapa de Riesgos'!$Y$47="Baja",'Mapa de Riesgos'!$AA$47="Moderado"),CONCATENATE("R6C",'Mapa de Riesgos'!$O$47),"")</f>
        <v/>
      </c>
      <c r="AB41" s="52" t="str">
        <f>IF(AND('Mapa de Riesgos'!$Y$42="Baja",'Mapa de Riesgos'!$AA$42="Mayor"),CONCATENATE("R6C",'Mapa de Riesgos'!$O$42),"")</f>
        <v/>
      </c>
      <c r="AC41" s="53" t="str">
        <f>IF(AND('Mapa de Riesgos'!$Y$43="Baja",'Mapa de Riesgos'!$AA$43="Mayor"),CONCATENATE("R6C",'Mapa de Riesgos'!$O$43),"")</f>
        <v/>
      </c>
      <c r="AD41" s="53" t="str">
        <f>IF(AND('Mapa de Riesgos'!$Y$44="Baja",'Mapa de Riesgos'!$AA$44="Mayor"),CONCATENATE("R6C",'Mapa de Riesgos'!$O$44),"")</f>
        <v/>
      </c>
      <c r="AE41" s="53" t="str">
        <f>IF(AND('Mapa de Riesgos'!$Y$45="Baja",'Mapa de Riesgos'!$AA$45="Mayor"),CONCATENATE("R6C",'Mapa de Riesgos'!$O$45),"")</f>
        <v/>
      </c>
      <c r="AF41" s="53" t="str">
        <f>IF(AND('Mapa de Riesgos'!$Y$46="Baja",'Mapa de Riesgos'!$AA$46="Mayor"),CONCATENATE("R6C",'Mapa de Riesgos'!$O$46),"")</f>
        <v/>
      </c>
      <c r="AG41" s="54" t="str">
        <f>IF(AND('Mapa de Riesgos'!$Y$47="Baja",'Mapa de Riesgos'!$AA$47="Mayor"),CONCATENATE("R6C",'Mapa de Riesgos'!$O$47),"")</f>
        <v/>
      </c>
      <c r="AH41" s="55" t="str">
        <f>IF(AND('Mapa de Riesgos'!$Y$42="Baja",'Mapa de Riesgos'!$AA$42="Catastrófico"),CONCATENATE("R6C",'Mapa de Riesgos'!$O$42),"")</f>
        <v/>
      </c>
      <c r="AI41" s="56" t="str">
        <f>IF(AND('Mapa de Riesgos'!$Y$43="Baja",'Mapa de Riesgos'!$AA$43="Catastrófico"),CONCATENATE("R6C",'Mapa de Riesgos'!$O$43),"")</f>
        <v/>
      </c>
      <c r="AJ41" s="56" t="str">
        <f>IF(AND('Mapa de Riesgos'!$Y$44="Baja",'Mapa de Riesgos'!$AA$44="Catastrófico"),CONCATENATE("R6C",'Mapa de Riesgos'!$O$44),"")</f>
        <v/>
      </c>
      <c r="AK41" s="56" t="str">
        <f>IF(AND('Mapa de Riesgos'!$Y$45="Baja",'Mapa de Riesgos'!$AA$45="Catastrófico"),CONCATENATE("R6C",'Mapa de Riesgos'!$O$45),"")</f>
        <v/>
      </c>
      <c r="AL41" s="56" t="str">
        <f>IF(AND('Mapa de Riesgos'!$Y$46="Baja",'Mapa de Riesgos'!$AA$46="Catastrófico"),CONCATENATE("R6C",'Mapa de Riesgos'!$O$46),"")</f>
        <v/>
      </c>
      <c r="AM41" s="57" t="str">
        <f>IF(AND('Mapa de Riesgos'!$Y$47="Baja",'Mapa de Riesgos'!$AA$47="Catastrófico"),CONCATENATE("R6C",'Mapa de Riesgos'!$O$47),"")</f>
        <v/>
      </c>
      <c r="AN41" s="83"/>
      <c r="AO41" s="568"/>
      <c r="AP41" s="569"/>
      <c r="AQ41" s="569"/>
      <c r="AR41" s="569"/>
      <c r="AS41" s="569"/>
      <c r="AT41" s="570"/>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c r="A42" s="83"/>
      <c r="B42" s="449"/>
      <c r="C42" s="449"/>
      <c r="D42" s="450"/>
      <c r="E42" s="548"/>
      <c r="F42" s="547"/>
      <c r="G42" s="547"/>
      <c r="H42" s="547"/>
      <c r="I42" s="547"/>
      <c r="J42" s="76" t="str">
        <f>IF(AND('Mapa de Riesgos'!$Y$48="Baja",'Mapa de Riesgos'!$AA$48="Leve"),CONCATENATE("R7C",'Mapa de Riesgos'!$O$48),"")</f>
        <v/>
      </c>
      <c r="K42" s="77" t="str">
        <f>IF(AND('Mapa de Riesgos'!$Y$49="Baja",'Mapa de Riesgos'!$AA$49="Leve"),CONCATENATE("R7C",'Mapa de Riesgos'!$O$49),"")</f>
        <v/>
      </c>
      <c r="L42" s="77" t="str">
        <f>IF(AND('Mapa de Riesgos'!$Y$50="Baja",'Mapa de Riesgos'!$AA$50="Leve"),CONCATENATE("R7C",'Mapa de Riesgos'!$O$50),"")</f>
        <v/>
      </c>
      <c r="M42" s="77" t="str">
        <f>IF(AND('Mapa de Riesgos'!$Y$51="Baja",'Mapa de Riesgos'!$AA$51="Leve"),CONCATENATE("R7C",'Mapa de Riesgos'!$O$51),"")</f>
        <v/>
      </c>
      <c r="N42" s="77" t="str">
        <f>IF(AND('Mapa de Riesgos'!$Y$52="Baja",'Mapa de Riesgos'!$AA$52="Leve"),CONCATENATE("R7C",'Mapa de Riesgos'!$O$52),"")</f>
        <v/>
      </c>
      <c r="O42" s="78" t="str">
        <f>IF(AND('Mapa de Riesgos'!$Y$53="Baja",'Mapa de Riesgos'!$AA$53="Leve"),CONCATENATE("R7C",'Mapa de Riesgos'!$O$53),"")</f>
        <v/>
      </c>
      <c r="P42" s="67" t="str">
        <f>IF(AND('Mapa de Riesgos'!$Y$48="Baja",'Mapa de Riesgos'!$AA$48="Menor"),CONCATENATE("R7C",'Mapa de Riesgos'!$O$48),"")</f>
        <v/>
      </c>
      <c r="Q42" s="68" t="str">
        <f>IF(AND('Mapa de Riesgos'!$Y$49="Baja",'Mapa de Riesgos'!$AA$49="Menor"),CONCATENATE("R7C",'Mapa de Riesgos'!$O$49),"")</f>
        <v/>
      </c>
      <c r="R42" s="68" t="str">
        <f>IF(AND('Mapa de Riesgos'!$Y$50="Baja",'Mapa de Riesgos'!$AA$50="Menor"),CONCATENATE("R7C",'Mapa de Riesgos'!$O$50),"")</f>
        <v/>
      </c>
      <c r="S42" s="68" t="str">
        <f>IF(AND('Mapa de Riesgos'!$Y$51="Baja",'Mapa de Riesgos'!$AA$51="Menor"),CONCATENATE("R7C",'Mapa de Riesgos'!$O$51),"")</f>
        <v/>
      </c>
      <c r="T42" s="68" t="str">
        <f>IF(AND('Mapa de Riesgos'!$Y$52="Baja",'Mapa de Riesgos'!$AA$52="Menor"),CONCATENATE("R7C",'Mapa de Riesgos'!$O$52),"")</f>
        <v/>
      </c>
      <c r="U42" s="69" t="str">
        <f>IF(AND('Mapa de Riesgos'!$Y$53="Baja",'Mapa de Riesgos'!$AA$53="Menor"),CONCATENATE("R7C",'Mapa de Riesgos'!$O$53),"")</f>
        <v/>
      </c>
      <c r="V42" s="67" t="str">
        <f>IF(AND('Mapa de Riesgos'!$Y$48="Baja",'Mapa de Riesgos'!$AA$48="Moderado"),CONCATENATE("R7C",'Mapa de Riesgos'!$O$48),"")</f>
        <v/>
      </c>
      <c r="W42" s="68" t="str">
        <f>IF(AND('Mapa de Riesgos'!$Y$49="Baja",'Mapa de Riesgos'!$AA$49="Moderado"),CONCATENATE("R7C",'Mapa de Riesgos'!$O$49),"")</f>
        <v/>
      </c>
      <c r="X42" s="68" t="str">
        <f>IF(AND('Mapa de Riesgos'!$Y$50="Baja",'Mapa de Riesgos'!$AA$50="Moderado"),CONCATENATE("R7C",'Mapa de Riesgos'!$O$50),"")</f>
        <v/>
      </c>
      <c r="Y42" s="68" t="str">
        <f>IF(AND('Mapa de Riesgos'!$Y$51="Baja",'Mapa de Riesgos'!$AA$51="Moderado"),CONCATENATE("R7C",'Mapa de Riesgos'!$O$51),"")</f>
        <v/>
      </c>
      <c r="Z42" s="68" t="str">
        <f>IF(AND('Mapa de Riesgos'!$Y$52="Baja",'Mapa de Riesgos'!$AA$52="Moderado"),CONCATENATE("R7C",'Mapa de Riesgos'!$O$52),"")</f>
        <v/>
      </c>
      <c r="AA42" s="69" t="str">
        <f>IF(AND('Mapa de Riesgos'!$Y$53="Baja",'Mapa de Riesgos'!$AA$53="Moderado"),CONCATENATE("R7C",'Mapa de Riesgos'!$O$53),"")</f>
        <v/>
      </c>
      <c r="AB42" s="52" t="str">
        <f>IF(AND('Mapa de Riesgos'!$Y$48="Baja",'Mapa de Riesgos'!$AA$48="Mayor"),CONCATENATE("R7C",'Mapa de Riesgos'!$O$48),"")</f>
        <v/>
      </c>
      <c r="AC42" s="53" t="str">
        <f>IF(AND('Mapa de Riesgos'!$Y$49="Baja",'Mapa de Riesgos'!$AA$49="Mayor"),CONCATENATE("R7C",'Mapa de Riesgos'!$O$49),"")</f>
        <v/>
      </c>
      <c r="AD42" s="53" t="str">
        <f>IF(AND('Mapa de Riesgos'!$Y$50="Baja",'Mapa de Riesgos'!$AA$50="Mayor"),CONCATENATE("R7C",'Mapa de Riesgos'!$O$50),"")</f>
        <v/>
      </c>
      <c r="AE42" s="53" t="str">
        <f>IF(AND('Mapa de Riesgos'!$Y$51="Baja",'Mapa de Riesgos'!$AA$51="Mayor"),CONCATENATE("R7C",'Mapa de Riesgos'!$O$51),"")</f>
        <v/>
      </c>
      <c r="AF42" s="53" t="str">
        <f>IF(AND('Mapa de Riesgos'!$Y$52="Baja",'Mapa de Riesgos'!$AA$52="Mayor"),CONCATENATE("R7C",'Mapa de Riesgos'!$O$52),"")</f>
        <v/>
      </c>
      <c r="AG42" s="54" t="str">
        <f>IF(AND('Mapa de Riesgos'!$Y$53="Baja",'Mapa de Riesgos'!$AA$53="Mayor"),CONCATENATE("R7C",'Mapa de Riesgos'!$O$53),"")</f>
        <v/>
      </c>
      <c r="AH42" s="55" t="str">
        <f>IF(AND('Mapa de Riesgos'!$Y$48="Baja",'Mapa de Riesgos'!$AA$48="Catastrófico"),CONCATENATE("R7C",'Mapa de Riesgos'!$O$48),"")</f>
        <v/>
      </c>
      <c r="AI42" s="56" t="str">
        <f>IF(AND('Mapa de Riesgos'!$Y$49="Baja",'Mapa de Riesgos'!$AA$49="Catastrófico"),CONCATENATE("R7C",'Mapa de Riesgos'!$O$49),"")</f>
        <v/>
      </c>
      <c r="AJ42" s="56" t="str">
        <f>IF(AND('Mapa de Riesgos'!$Y$50="Baja",'Mapa de Riesgos'!$AA$50="Catastrófico"),CONCATENATE("R7C",'Mapa de Riesgos'!$O$50),"")</f>
        <v/>
      </c>
      <c r="AK42" s="56" t="str">
        <f>IF(AND('Mapa de Riesgos'!$Y$51="Baja",'Mapa de Riesgos'!$AA$51="Catastrófico"),CONCATENATE("R7C",'Mapa de Riesgos'!$O$51),"")</f>
        <v/>
      </c>
      <c r="AL42" s="56" t="str">
        <f>IF(AND('Mapa de Riesgos'!$Y$52="Baja",'Mapa de Riesgos'!$AA$52="Catastrófico"),CONCATENATE("R7C",'Mapa de Riesgos'!$O$52),"")</f>
        <v/>
      </c>
      <c r="AM42" s="57" t="str">
        <f>IF(AND('Mapa de Riesgos'!$Y$53="Baja",'Mapa de Riesgos'!$AA$53="Catastrófico"),CONCATENATE("R7C",'Mapa de Riesgos'!$O$53),"")</f>
        <v/>
      </c>
      <c r="AN42" s="83"/>
      <c r="AO42" s="568"/>
      <c r="AP42" s="569"/>
      <c r="AQ42" s="569"/>
      <c r="AR42" s="569"/>
      <c r="AS42" s="569"/>
      <c r="AT42" s="570"/>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c r="A43" s="83"/>
      <c r="B43" s="449"/>
      <c r="C43" s="449"/>
      <c r="D43" s="450"/>
      <c r="E43" s="548"/>
      <c r="F43" s="547"/>
      <c r="G43" s="547"/>
      <c r="H43" s="547"/>
      <c r="I43" s="547"/>
      <c r="J43" s="76" t="str">
        <f>IF(AND('Mapa de Riesgos'!$Y$54="Baja",'Mapa de Riesgos'!$AA$54="Leve"),CONCATENATE("R8C",'Mapa de Riesgos'!$O$54),"")</f>
        <v/>
      </c>
      <c r="K43" s="77" t="str">
        <f>IF(AND('Mapa de Riesgos'!$Y$55="Baja",'Mapa de Riesgos'!$AA$55="Leve"),CONCATENATE("R8C",'Mapa de Riesgos'!$O$55),"")</f>
        <v/>
      </c>
      <c r="L43" s="77" t="str">
        <f>IF(AND('Mapa de Riesgos'!$Y$56="Baja",'Mapa de Riesgos'!$AA$56="Leve"),CONCATENATE("R8C",'Mapa de Riesgos'!$O$56),"")</f>
        <v/>
      </c>
      <c r="M43" s="77" t="str">
        <f>IF(AND('Mapa de Riesgos'!$Y$57="Baja",'Mapa de Riesgos'!$AA$57="Leve"),CONCATENATE("R8C",'Mapa de Riesgos'!$O$57),"")</f>
        <v/>
      </c>
      <c r="N43" s="77" t="str">
        <f>IF(AND('Mapa de Riesgos'!$Y$58="Baja",'Mapa de Riesgos'!$AA$58="Leve"),CONCATENATE("R8C",'Mapa de Riesgos'!$O$58),"")</f>
        <v/>
      </c>
      <c r="O43" s="78" t="str">
        <f>IF(AND('Mapa de Riesgos'!$Y$59="Baja",'Mapa de Riesgos'!$AA$59="Leve"),CONCATENATE("R8C",'Mapa de Riesgos'!$O$59),"")</f>
        <v/>
      </c>
      <c r="P43" s="67" t="str">
        <f>IF(AND('Mapa de Riesgos'!$Y$54="Baja",'Mapa de Riesgos'!$AA$54="Menor"),CONCATENATE("R8C",'Mapa de Riesgos'!$O$54),"")</f>
        <v/>
      </c>
      <c r="Q43" s="68" t="str">
        <f>IF(AND('Mapa de Riesgos'!$Y$55="Baja",'Mapa de Riesgos'!$AA$55="Menor"),CONCATENATE("R8C",'Mapa de Riesgos'!$O$55),"")</f>
        <v/>
      </c>
      <c r="R43" s="68" t="str">
        <f>IF(AND('Mapa de Riesgos'!$Y$56="Baja",'Mapa de Riesgos'!$AA$56="Menor"),CONCATENATE("R8C",'Mapa de Riesgos'!$O$56),"")</f>
        <v/>
      </c>
      <c r="S43" s="68" t="str">
        <f>IF(AND('Mapa de Riesgos'!$Y$57="Baja",'Mapa de Riesgos'!$AA$57="Menor"),CONCATENATE("R8C",'Mapa de Riesgos'!$O$57),"")</f>
        <v/>
      </c>
      <c r="T43" s="68" t="str">
        <f>IF(AND('Mapa de Riesgos'!$Y$58="Baja",'Mapa de Riesgos'!$AA$58="Menor"),CONCATENATE("R8C",'Mapa de Riesgos'!$O$58),"")</f>
        <v/>
      </c>
      <c r="U43" s="69" t="str">
        <f>IF(AND('Mapa de Riesgos'!$Y$59="Baja",'Mapa de Riesgos'!$AA$59="Menor"),CONCATENATE("R8C",'Mapa de Riesgos'!$O$59),"")</f>
        <v/>
      </c>
      <c r="V43" s="67" t="str">
        <f>IF(AND('Mapa de Riesgos'!$Y$54="Baja",'Mapa de Riesgos'!$AA$54="Moderado"),CONCATENATE("R8C",'Mapa de Riesgos'!$O$54),"")</f>
        <v/>
      </c>
      <c r="W43" s="68" t="str">
        <f>IF(AND('Mapa de Riesgos'!$Y$55="Baja",'Mapa de Riesgos'!$AA$55="Moderado"),CONCATENATE("R8C",'Mapa de Riesgos'!$O$55),"")</f>
        <v/>
      </c>
      <c r="X43" s="68" t="str">
        <f>IF(AND('Mapa de Riesgos'!$Y$56="Baja",'Mapa de Riesgos'!$AA$56="Moderado"),CONCATENATE("R8C",'Mapa de Riesgos'!$O$56),"")</f>
        <v/>
      </c>
      <c r="Y43" s="68" t="str">
        <f>IF(AND('Mapa de Riesgos'!$Y$57="Baja",'Mapa de Riesgos'!$AA$57="Moderado"),CONCATENATE("R8C",'Mapa de Riesgos'!$O$57),"")</f>
        <v/>
      </c>
      <c r="Z43" s="68" t="str">
        <f>IF(AND('Mapa de Riesgos'!$Y$58="Baja",'Mapa de Riesgos'!$AA$58="Moderado"),CONCATENATE("R8C",'Mapa de Riesgos'!$O$58),"")</f>
        <v/>
      </c>
      <c r="AA43" s="69" t="str">
        <f>IF(AND('Mapa de Riesgos'!$Y$59="Baja",'Mapa de Riesgos'!$AA$59="Moderado"),CONCATENATE("R8C",'Mapa de Riesgos'!$O$59),"")</f>
        <v/>
      </c>
      <c r="AB43" s="52" t="str">
        <f>IF(AND('Mapa de Riesgos'!$Y$54="Baja",'Mapa de Riesgos'!$AA$54="Mayor"),CONCATENATE("R8C",'Mapa de Riesgos'!$O$54),"")</f>
        <v/>
      </c>
      <c r="AC43" s="53" t="str">
        <f>IF(AND('Mapa de Riesgos'!$Y$55="Baja",'Mapa de Riesgos'!$AA$55="Mayor"),CONCATENATE("R8C",'Mapa de Riesgos'!$O$55),"")</f>
        <v/>
      </c>
      <c r="AD43" s="53" t="str">
        <f>IF(AND('Mapa de Riesgos'!$Y$56="Baja",'Mapa de Riesgos'!$AA$56="Mayor"),CONCATENATE("R8C",'Mapa de Riesgos'!$O$56),"")</f>
        <v/>
      </c>
      <c r="AE43" s="53" t="str">
        <f>IF(AND('Mapa de Riesgos'!$Y$57="Baja",'Mapa de Riesgos'!$AA$57="Mayor"),CONCATENATE("R8C",'Mapa de Riesgos'!$O$57),"")</f>
        <v/>
      </c>
      <c r="AF43" s="53" t="str">
        <f>IF(AND('Mapa de Riesgos'!$Y$58="Baja",'Mapa de Riesgos'!$AA$58="Mayor"),CONCATENATE("R8C",'Mapa de Riesgos'!$O$58),"")</f>
        <v/>
      </c>
      <c r="AG43" s="54" t="str">
        <f>IF(AND('Mapa de Riesgos'!$Y$59="Baja",'Mapa de Riesgos'!$AA$59="Mayor"),CONCATENATE("R8C",'Mapa de Riesgos'!$O$59),"")</f>
        <v/>
      </c>
      <c r="AH43" s="55" t="str">
        <f>IF(AND('Mapa de Riesgos'!$Y$54="Baja",'Mapa de Riesgos'!$AA$54="Catastrófico"),CONCATENATE("R8C",'Mapa de Riesgos'!$O$54),"")</f>
        <v/>
      </c>
      <c r="AI43" s="56" t="str">
        <f>IF(AND('Mapa de Riesgos'!$Y$55="Baja",'Mapa de Riesgos'!$AA$55="Catastrófico"),CONCATENATE("R8C",'Mapa de Riesgos'!$O$55),"")</f>
        <v/>
      </c>
      <c r="AJ43" s="56" t="str">
        <f>IF(AND('Mapa de Riesgos'!$Y$56="Baja",'Mapa de Riesgos'!$AA$56="Catastrófico"),CONCATENATE("R8C",'Mapa de Riesgos'!$O$56),"")</f>
        <v/>
      </c>
      <c r="AK43" s="56" t="str">
        <f>IF(AND('Mapa de Riesgos'!$Y$57="Baja",'Mapa de Riesgos'!$AA$57="Catastrófico"),CONCATENATE("R8C",'Mapa de Riesgos'!$O$57),"")</f>
        <v/>
      </c>
      <c r="AL43" s="56" t="str">
        <f>IF(AND('Mapa de Riesgos'!$Y$58="Baja",'Mapa de Riesgos'!$AA$58="Catastrófico"),CONCATENATE("R8C",'Mapa de Riesgos'!$O$58),"")</f>
        <v/>
      </c>
      <c r="AM43" s="57" t="str">
        <f>IF(AND('Mapa de Riesgos'!$Y$59="Baja",'Mapa de Riesgos'!$AA$59="Catastrófico"),CONCATENATE("R8C",'Mapa de Riesgos'!$O$59),"")</f>
        <v/>
      </c>
      <c r="AN43" s="83"/>
      <c r="AO43" s="568"/>
      <c r="AP43" s="569"/>
      <c r="AQ43" s="569"/>
      <c r="AR43" s="569"/>
      <c r="AS43" s="569"/>
      <c r="AT43" s="570"/>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c r="A44" s="83"/>
      <c r="B44" s="449"/>
      <c r="C44" s="449"/>
      <c r="D44" s="450"/>
      <c r="E44" s="548"/>
      <c r="F44" s="547"/>
      <c r="G44" s="547"/>
      <c r="H44" s="547"/>
      <c r="I44" s="547"/>
      <c r="J44" s="76" t="str">
        <f>IF(AND('Mapa de Riesgos'!$Y$60="Baja",'Mapa de Riesgos'!$AA$60="Leve"),CONCATENATE("R9C",'Mapa de Riesgos'!$O$60),"")</f>
        <v/>
      </c>
      <c r="K44" s="77" t="str">
        <f>IF(AND('Mapa de Riesgos'!$Y$61="Baja",'Mapa de Riesgos'!$AA$61="Leve"),CONCATENATE("R9C",'Mapa de Riesgos'!$O$61),"")</f>
        <v/>
      </c>
      <c r="L44" s="77" t="str">
        <f>IF(AND('Mapa de Riesgos'!$Y$62="Baja",'Mapa de Riesgos'!$AA$62="Leve"),CONCATENATE("R9C",'Mapa de Riesgos'!$O$62),"")</f>
        <v/>
      </c>
      <c r="M44" s="77" t="str">
        <f>IF(AND('Mapa de Riesgos'!$Y$63="Baja",'Mapa de Riesgos'!$AA$63="Leve"),CONCATENATE("R9C",'Mapa de Riesgos'!$O$63),"")</f>
        <v/>
      </c>
      <c r="N44" s="77" t="str">
        <f>IF(AND('Mapa de Riesgos'!$Y$64="Baja",'Mapa de Riesgos'!$AA$64="Leve"),CONCATENATE("R9C",'Mapa de Riesgos'!$O$64),"")</f>
        <v/>
      </c>
      <c r="O44" s="78" t="str">
        <f>IF(AND('Mapa de Riesgos'!$Y$65="Baja",'Mapa de Riesgos'!$AA$65="Leve"),CONCATENATE("R9C",'Mapa de Riesgos'!$O$65),"")</f>
        <v/>
      </c>
      <c r="P44" s="67" t="str">
        <f>IF(AND('Mapa de Riesgos'!$Y$60="Baja",'Mapa de Riesgos'!$AA$60="Menor"),CONCATENATE("R9C",'Mapa de Riesgos'!$O$60),"")</f>
        <v/>
      </c>
      <c r="Q44" s="68" t="str">
        <f>IF(AND('Mapa de Riesgos'!$Y$61="Baja",'Mapa de Riesgos'!$AA$61="Menor"),CONCATENATE("R9C",'Mapa de Riesgos'!$O$61),"")</f>
        <v/>
      </c>
      <c r="R44" s="68" t="str">
        <f>IF(AND('Mapa de Riesgos'!$Y$62="Baja",'Mapa de Riesgos'!$AA$62="Menor"),CONCATENATE("R9C",'Mapa de Riesgos'!$O$62),"")</f>
        <v/>
      </c>
      <c r="S44" s="68" t="str">
        <f>IF(AND('Mapa de Riesgos'!$Y$63="Baja",'Mapa de Riesgos'!$AA$63="Menor"),CONCATENATE("R9C",'Mapa de Riesgos'!$O$63),"")</f>
        <v/>
      </c>
      <c r="T44" s="68" t="str">
        <f>IF(AND('Mapa de Riesgos'!$Y$64="Baja",'Mapa de Riesgos'!$AA$64="Menor"),CONCATENATE("R9C",'Mapa de Riesgos'!$O$64),"")</f>
        <v/>
      </c>
      <c r="U44" s="69" t="str">
        <f>IF(AND('Mapa de Riesgos'!$Y$65="Baja",'Mapa de Riesgos'!$AA$65="Menor"),CONCATENATE("R9C",'Mapa de Riesgos'!$O$65),"")</f>
        <v/>
      </c>
      <c r="V44" s="67" t="str">
        <f>IF(AND('Mapa de Riesgos'!$Y$60="Baja",'Mapa de Riesgos'!$AA$60="Moderado"),CONCATENATE("R9C",'Mapa de Riesgos'!$O$60),"")</f>
        <v/>
      </c>
      <c r="W44" s="68" t="str">
        <f>IF(AND('Mapa de Riesgos'!$Y$61="Baja",'Mapa de Riesgos'!$AA$61="Moderado"),CONCATENATE("R9C",'Mapa de Riesgos'!$O$61),"")</f>
        <v/>
      </c>
      <c r="X44" s="68" t="str">
        <f>IF(AND('Mapa de Riesgos'!$Y$62="Baja",'Mapa de Riesgos'!$AA$62="Moderado"),CONCATENATE("R9C",'Mapa de Riesgos'!$O$62),"")</f>
        <v/>
      </c>
      <c r="Y44" s="68" t="str">
        <f>IF(AND('Mapa de Riesgos'!$Y$63="Baja",'Mapa de Riesgos'!$AA$63="Moderado"),CONCATENATE("R9C",'Mapa de Riesgos'!$O$63),"")</f>
        <v/>
      </c>
      <c r="Z44" s="68" t="str">
        <f>IF(AND('Mapa de Riesgos'!$Y$64="Baja",'Mapa de Riesgos'!$AA$64="Moderado"),CONCATENATE("R9C",'Mapa de Riesgos'!$O$64),"")</f>
        <v/>
      </c>
      <c r="AA44" s="69" t="str">
        <f>IF(AND('Mapa de Riesgos'!$Y$65="Baja",'Mapa de Riesgos'!$AA$65="Moderado"),CONCATENATE("R9C",'Mapa de Riesgos'!$O$65),"")</f>
        <v/>
      </c>
      <c r="AB44" s="52" t="str">
        <f>IF(AND('Mapa de Riesgos'!$Y$60="Baja",'Mapa de Riesgos'!$AA$60="Mayor"),CONCATENATE("R9C",'Mapa de Riesgos'!$O$60),"")</f>
        <v/>
      </c>
      <c r="AC44" s="53" t="str">
        <f>IF(AND('Mapa de Riesgos'!$Y$61="Baja",'Mapa de Riesgos'!$AA$61="Mayor"),CONCATENATE("R9C",'Mapa de Riesgos'!$O$61),"")</f>
        <v/>
      </c>
      <c r="AD44" s="53" t="str">
        <f>IF(AND('Mapa de Riesgos'!$Y$62="Baja",'Mapa de Riesgos'!$AA$62="Mayor"),CONCATENATE("R9C",'Mapa de Riesgos'!$O$62),"")</f>
        <v/>
      </c>
      <c r="AE44" s="53" t="str">
        <f>IF(AND('Mapa de Riesgos'!$Y$63="Baja",'Mapa de Riesgos'!$AA$63="Mayor"),CONCATENATE("R9C",'Mapa de Riesgos'!$O$63),"")</f>
        <v/>
      </c>
      <c r="AF44" s="53" t="str">
        <f>IF(AND('Mapa de Riesgos'!$Y$64="Baja",'Mapa de Riesgos'!$AA$64="Mayor"),CONCATENATE("R9C",'Mapa de Riesgos'!$O$64),"")</f>
        <v/>
      </c>
      <c r="AG44" s="54" t="str">
        <f>IF(AND('Mapa de Riesgos'!$Y$65="Baja",'Mapa de Riesgos'!$AA$65="Mayor"),CONCATENATE("R9C",'Mapa de Riesgos'!$O$65),"")</f>
        <v/>
      </c>
      <c r="AH44" s="55" t="str">
        <f>IF(AND('Mapa de Riesgos'!$Y$60="Baja",'Mapa de Riesgos'!$AA$60="Catastrófico"),CONCATENATE("R9C",'Mapa de Riesgos'!$O$60),"")</f>
        <v/>
      </c>
      <c r="AI44" s="56" t="str">
        <f>IF(AND('Mapa de Riesgos'!$Y$61="Baja",'Mapa de Riesgos'!$AA$61="Catastrófico"),CONCATENATE("R9C",'Mapa de Riesgos'!$O$61),"")</f>
        <v/>
      </c>
      <c r="AJ44" s="56" t="str">
        <f>IF(AND('Mapa de Riesgos'!$Y$62="Baja",'Mapa de Riesgos'!$AA$62="Catastrófico"),CONCATENATE("R9C",'Mapa de Riesgos'!$O$62),"")</f>
        <v/>
      </c>
      <c r="AK44" s="56" t="str">
        <f>IF(AND('Mapa de Riesgos'!$Y$63="Baja",'Mapa de Riesgos'!$AA$63="Catastrófico"),CONCATENATE("R9C",'Mapa de Riesgos'!$O$63),"")</f>
        <v/>
      </c>
      <c r="AL44" s="56" t="str">
        <f>IF(AND('Mapa de Riesgos'!$Y$64="Baja",'Mapa de Riesgos'!$AA$64="Catastrófico"),CONCATENATE("R9C",'Mapa de Riesgos'!$O$64),"")</f>
        <v/>
      </c>
      <c r="AM44" s="57" t="str">
        <f>IF(AND('Mapa de Riesgos'!$Y$65="Baja",'Mapa de Riesgos'!$AA$65="Catastrófico"),CONCATENATE("R9C",'Mapa de Riesgos'!$O$65),"")</f>
        <v/>
      </c>
      <c r="AN44" s="83"/>
      <c r="AO44" s="568"/>
      <c r="AP44" s="569"/>
      <c r="AQ44" s="569"/>
      <c r="AR44" s="569"/>
      <c r="AS44" s="569"/>
      <c r="AT44" s="570"/>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c r="A45" s="83"/>
      <c r="B45" s="449"/>
      <c r="C45" s="449"/>
      <c r="D45" s="450"/>
      <c r="E45" s="549"/>
      <c r="F45" s="550"/>
      <c r="G45" s="550"/>
      <c r="H45" s="550"/>
      <c r="I45" s="550"/>
      <c r="J45" s="79" t="str">
        <f>IF(AND('Mapa de Riesgos'!$Y$66="Baja",'Mapa de Riesgos'!$AA$66="Leve"),CONCATENATE("R10C",'Mapa de Riesgos'!$O$66),"")</f>
        <v/>
      </c>
      <c r="K45" s="80" t="str">
        <f>IF(AND('Mapa de Riesgos'!$Y$67="Baja",'Mapa de Riesgos'!$AA$67="Leve"),CONCATENATE("R10C",'Mapa de Riesgos'!$O$67),"")</f>
        <v/>
      </c>
      <c r="L45" s="80" t="str">
        <f>IF(AND('Mapa de Riesgos'!$Y$68="Baja",'Mapa de Riesgos'!$AA$68="Leve"),CONCATENATE("R10C",'Mapa de Riesgos'!$O$68),"")</f>
        <v/>
      </c>
      <c r="M45" s="80" t="str">
        <f>IF(AND('Mapa de Riesgos'!$Y$69="Baja",'Mapa de Riesgos'!$AA$69="Leve"),CONCATENATE("R10C",'Mapa de Riesgos'!$O$69),"")</f>
        <v/>
      </c>
      <c r="N45" s="80" t="str">
        <f>IF(AND('Mapa de Riesgos'!$Y$70="Baja",'Mapa de Riesgos'!$AA$70="Leve"),CONCATENATE("R10C",'Mapa de Riesgos'!$O$70),"")</f>
        <v/>
      </c>
      <c r="O45" s="81" t="str">
        <f>IF(AND('Mapa de Riesgos'!$Y$71="Baja",'Mapa de Riesgos'!$AA$71="Leve"),CONCATENATE("R10C",'Mapa de Riesgos'!$O$71),"")</f>
        <v/>
      </c>
      <c r="P45" s="67" t="str">
        <f>IF(AND('Mapa de Riesgos'!$Y$66="Baja",'Mapa de Riesgos'!$AA$66="Menor"),CONCATENATE("R10C",'Mapa de Riesgos'!$O$66),"")</f>
        <v/>
      </c>
      <c r="Q45" s="68" t="str">
        <f>IF(AND('Mapa de Riesgos'!$Y$67="Baja",'Mapa de Riesgos'!$AA$67="Menor"),CONCATENATE("R10C",'Mapa de Riesgos'!$O$67),"")</f>
        <v/>
      </c>
      <c r="R45" s="68" t="str">
        <f>IF(AND('Mapa de Riesgos'!$Y$68="Baja",'Mapa de Riesgos'!$AA$68="Menor"),CONCATENATE("R10C",'Mapa de Riesgos'!$O$68),"")</f>
        <v/>
      </c>
      <c r="S45" s="68" t="str">
        <f>IF(AND('Mapa de Riesgos'!$Y$69="Baja",'Mapa de Riesgos'!$AA$69="Menor"),CONCATENATE("R10C",'Mapa de Riesgos'!$O$69),"")</f>
        <v/>
      </c>
      <c r="T45" s="68" t="str">
        <f>IF(AND('Mapa de Riesgos'!$Y$70="Baja",'Mapa de Riesgos'!$AA$70="Menor"),CONCATENATE("R10C",'Mapa de Riesgos'!$O$70),"")</f>
        <v/>
      </c>
      <c r="U45" s="69" t="str">
        <f>IF(AND('Mapa de Riesgos'!$Y$71="Baja",'Mapa de Riesgos'!$AA$71="Menor"),CONCATENATE("R10C",'Mapa de Riesgos'!$O$71),"")</f>
        <v/>
      </c>
      <c r="V45" s="70" t="str">
        <f>IF(AND('Mapa de Riesgos'!$Y$66="Baja",'Mapa de Riesgos'!$AA$66="Moderado"),CONCATENATE("R10C",'Mapa de Riesgos'!$O$66),"")</f>
        <v/>
      </c>
      <c r="W45" s="71" t="str">
        <f>IF(AND('Mapa de Riesgos'!$Y$67="Baja",'Mapa de Riesgos'!$AA$67="Moderado"),CONCATENATE("R10C",'Mapa de Riesgos'!$O$67),"")</f>
        <v/>
      </c>
      <c r="X45" s="71" t="str">
        <f>IF(AND('Mapa de Riesgos'!$Y$68="Baja",'Mapa de Riesgos'!$AA$68="Moderado"),CONCATENATE("R10C",'Mapa de Riesgos'!$O$68),"")</f>
        <v/>
      </c>
      <c r="Y45" s="71" t="str">
        <f>IF(AND('Mapa de Riesgos'!$Y$69="Baja",'Mapa de Riesgos'!$AA$69="Moderado"),CONCATENATE("R10C",'Mapa de Riesgos'!$O$69),"")</f>
        <v/>
      </c>
      <c r="Z45" s="71" t="str">
        <f>IF(AND('Mapa de Riesgos'!$Y$70="Baja",'Mapa de Riesgos'!$AA$70="Moderado"),CONCATENATE("R10C",'Mapa de Riesgos'!$O$70),"")</f>
        <v/>
      </c>
      <c r="AA45" s="72" t="str">
        <f>IF(AND('Mapa de Riesgos'!$Y$71="Baja",'Mapa de Riesgos'!$AA$71="Moderado"),CONCATENATE("R10C",'Mapa de Riesgos'!$O$71),"")</f>
        <v/>
      </c>
      <c r="AB45" s="58" t="str">
        <f>IF(AND('Mapa de Riesgos'!$Y$66="Baja",'Mapa de Riesgos'!$AA$66="Mayor"),CONCATENATE("R10C",'Mapa de Riesgos'!$O$66),"")</f>
        <v/>
      </c>
      <c r="AC45" s="59" t="str">
        <f>IF(AND('Mapa de Riesgos'!$Y$67="Baja",'Mapa de Riesgos'!$AA$67="Mayor"),CONCATENATE("R10C",'Mapa de Riesgos'!$O$67),"")</f>
        <v/>
      </c>
      <c r="AD45" s="59" t="str">
        <f>IF(AND('Mapa de Riesgos'!$Y$68="Baja",'Mapa de Riesgos'!$AA$68="Mayor"),CONCATENATE("R10C",'Mapa de Riesgos'!$O$68),"")</f>
        <v/>
      </c>
      <c r="AE45" s="59" t="str">
        <f>IF(AND('Mapa de Riesgos'!$Y$69="Baja",'Mapa de Riesgos'!$AA$69="Mayor"),CONCATENATE("R10C",'Mapa de Riesgos'!$O$69),"")</f>
        <v/>
      </c>
      <c r="AF45" s="59" t="str">
        <f>IF(AND('Mapa de Riesgos'!$Y$70="Baja",'Mapa de Riesgos'!$AA$70="Mayor"),CONCATENATE("R10C",'Mapa de Riesgos'!$O$70),"")</f>
        <v/>
      </c>
      <c r="AG45" s="60" t="str">
        <f>IF(AND('Mapa de Riesgos'!$Y$71="Baja",'Mapa de Riesgos'!$AA$71="Mayor"),CONCATENATE("R10C",'Mapa de Riesgos'!$O$71),"")</f>
        <v/>
      </c>
      <c r="AH45" s="61" t="str">
        <f>IF(AND('Mapa de Riesgos'!$Y$66="Baja",'Mapa de Riesgos'!$AA$66="Catastrófico"),CONCATENATE("R10C",'Mapa de Riesgos'!$O$66),"")</f>
        <v/>
      </c>
      <c r="AI45" s="62" t="str">
        <f>IF(AND('Mapa de Riesgos'!$Y$67="Baja",'Mapa de Riesgos'!$AA$67="Catastrófico"),CONCATENATE("R10C",'Mapa de Riesgos'!$O$67),"")</f>
        <v/>
      </c>
      <c r="AJ45" s="62" t="str">
        <f>IF(AND('Mapa de Riesgos'!$Y$68="Baja",'Mapa de Riesgos'!$AA$68="Catastrófico"),CONCATENATE("R10C",'Mapa de Riesgos'!$O$68),"")</f>
        <v/>
      </c>
      <c r="AK45" s="62" t="str">
        <f>IF(AND('Mapa de Riesgos'!$Y$69="Baja",'Mapa de Riesgos'!$AA$69="Catastrófico"),CONCATENATE("R10C",'Mapa de Riesgos'!$O$69),"")</f>
        <v/>
      </c>
      <c r="AL45" s="62" t="str">
        <f>IF(AND('Mapa de Riesgos'!$Y$70="Baja",'Mapa de Riesgos'!$AA$70="Catastrófico"),CONCATENATE("R10C",'Mapa de Riesgos'!$O$70),"")</f>
        <v/>
      </c>
      <c r="AM45" s="63" t="str">
        <f>IF(AND('Mapa de Riesgos'!$Y$71="Baja",'Mapa de Riesgos'!$AA$71="Catastrófico"),CONCATENATE("R10C",'Mapa de Riesgos'!$O$71),"")</f>
        <v/>
      </c>
      <c r="AN45" s="83"/>
      <c r="AO45" s="571"/>
      <c r="AP45" s="572"/>
      <c r="AQ45" s="572"/>
      <c r="AR45" s="572"/>
      <c r="AS45" s="572"/>
      <c r="AT45" s="573"/>
    </row>
    <row r="46" spans="1:80" ht="46.5" customHeight="1">
      <c r="A46" s="83"/>
      <c r="B46" s="449"/>
      <c r="C46" s="449"/>
      <c r="D46" s="450"/>
      <c r="E46" s="544" t="s">
        <v>203</v>
      </c>
      <c r="F46" s="545"/>
      <c r="G46" s="545"/>
      <c r="H46" s="545"/>
      <c r="I46" s="562"/>
      <c r="J46" s="73" t="str">
        <f>IF(AND('Mapa de Riesgos'!$Y$12="Muy Baja",'Mapa de Riesgos'!$AA$12="Leve"),CONCATENATE("R1C",'Mapa de Riesgos'!$O$12),"")</f>
        <v/>
      </c>
      <c r="K46" s="74" t="str">
        <f>IF(AND('Mapa de Riesgos'!$Y$13="Muy Baja",'Mapa de Riesgos'!$AA$13="Leve"),CONCATENATE("R1C",'Mapa de Riesgos'!$O$13),"")</f>
        <v/>
      </c>
      <c r="L46" s="74" t="str">
        <f>IF(AND('Mapa de Riesgos'!$Y$14="Muy Baja",'Mapa de Riesgos'!$AA$14="Leve"),CONCATENATE("R1C",'Mapa de Riesgos'!$O$14),"")</f>
        <v/>
      </c>
      <c r="M46" s="74" t="str">
        <f>IF(AND('Mapa de Riesgos'!$Y$15="Muy Baja",'Mapa de Riesgos'!$AA$15="Leve"),CONCATENATE("R1C",'Mapa de Riesgos'!$O$15),"")</f>
        <v/>
      </c>
      <c r="N46" s="74" t="str">
        <f>IF(AND('Mapa de Riesgos'!$Y$16="Muy Baja",'Mapa de Riesgos'!$AA$16="Leve"),CONCATENATE("R1C",'Mapa de Riesgos'!$O$16),"")</f>
        <v/>
      </c>
      <c r="O46" s="75" t="str">
        <f>IF(AND('Mapa de Riesgos'!$Y$17="Muy Baja",'Mapa de Riesgos'!$AA$17="Leve"),CONCATENATE("R1C",'Mapa de Riesgos'!$O$17),"")</f>
        <v/>
      </c>
      <c r="P46" s="73" t="str">
        <f>IF(AND('Mapa de Riesgos'!$Y$12="Muy Baja",'Mapa de Riesgos'!$AA$12="Menor"),CONCATENATE("R1C",'Mapa de Riesgos'!$O$12),"")</f>
        <v/>
      </c>
      <c r="Q46" s="74" t="str">
        <f>IF(AND('Mapa de Riesgos'!$Y$13="Muy Baja",'Mapa de Riesgos'!$AA$13="Menor"),CONCATENATE("R1C",'Mapa de Riesgos'!$O$13),"")</f>
        <v/>
      </c>
      <c r="R46" s="74" t="str">
        <f>IF(AND('Mapa de Riesgos'!$Y$14="Muy Baja",'Mapa de Riesgos'!$AA$14="Menor"),CONCATENATE("R1C",'Mapa de Riesgos'!$O$14),"")</f>
        <v/>
      </c>
      <c r="S46" s="74" t="str">
        <f>IF(AND('Mapa de Riesgos'!$Y$15="Muy Baja",'Mapa de Riesgos'!$AA$15="Menor"),CONCATENATE("R1C",'Mapa de Riesgos'!$O$15),"")</f>
        <v/>
      </c>
      <c r="T46" s="74" t="str">
        <f>IF(AND('Mapa de Riesgos'!$Y$16="Muy Baja",'Mapa de Riesgos'!$AA$16="Menor"),CONCATENATE("R1C",'Mapa de Riesgos'!$O$16),"")</f>
        <v/>
      </c>
      <c r="U46" s="75" t="str">
        <f>IF(AND('Mapa de Riesgos'!$Y$17="Muy Baja",'Mapa de Riesgos'!$AA$17="Menor"),CONCATENATE("R1C",'Mapa de Riesgos'!$O$17),"")</f>
        <v/>
      </c>
      <c r="V46" s="64" t="str">
        <f>IF(AND('Mapa de Riesgos'!$Y$12="Muy Baja",'Mapa de Riesgos'!$AA$12="Moderado"),CONCATENATE("R1C",'Mapa de Riesgos'!$O$12),"")</f>
        <v/>
      </c>
      <c r="W46" s="82" t="str">
        <f>IF(AND('Mapa de Riesgos'!$Y$13="Muy Baja",'Mapa de Riesgos'!$AA$13="Moderado"),CONCATENATE("R1C",'Mapa de Riesgos'!$O$13),"")</f>
        <v/>
      </c>
      <c r="X46" s="65" t="str">
        <f>IF(AND('Mapa de Riesgos'!$Y$14="Muy Baja",'Mapa de Riesgos'!$AA$14="Moderado"),CONCATENATE("R1C",'Mapa de Riesgos'!$O$14),"")</f>
        <v/>
      </c>
      <c r="Y46" s="65" t="str">
        <f>IF(AND('Mapa de Riesgos'!$Y$15="Muy Baja",'Mapa de Riesgos'!$AA$15="Moderado"),CONCATENATE("R1C",'Mapa de Riesgos'!$O$15),"")</f>
        <v/>
      </c>
      <c r="Z46" s="65" t="str">
        <f>IF(AND('Mapa de Riesgos'!$Y$16="Muy Baja",'Mapa de Riesgos'!$AA$16="Moderado"),CONCATENATE("R1C",'Mapa de Riesgos'!$O$16),"")</f>
        <v/>
      </c>
      <c r="AA46" s="66" t="str">
        <f>IF(AND('Mapa de Riesgos'!$Y$17="Muy Baja",'Mapa de Riesgos'!$AA$17="Moderado"),CONCATENATE("R1C",'Mapa de Riesgos'!$O$17),"")</f>
        <v/>
      </c>
      <c r="AB46" s="46" t="str">
        <f>IF(AND('Mapa de Riesgos'!$Y$12="Muy Baja",'Mapa de Riesgos'!$AA$12="Mayor"),CONCATENATE("R1C",'Mapa de Riesgos'!$O$12),"")</f>
        <v/>
      </c>
      <c r="AC46" s="47" t="str">
        <f>IF(AND('Mapa de Riesgos'!$Y$13="Muy Baja",'Mapa de Riesgos'!$AA$13="Mayor"),CONCATENATE("R1C",'Mapa de Riesgos'!$O$13),"")</f>
        <v/>
      </c>
      <c r="AD46" s="47" t="str">
        <f>IF(AND('Mapa de Riesgos'!$Y$14="Muy Baja",'Mapa de Riesgos'!$AA$14="Mayor"),CONCATENATE("R1C",'Mapa de Riesgos'!$O$14),"")</f>
        <v/>
      </c>
      <c r="AE46" s="47" t="str">
        <f>IF(AND('Mapa de Riesgos'!$Y$15="Muy Baja",'Mapa de Riesgos'!$AA$15="Mayor"),CONCATENATE("R1C",'Mapa de Riesgos'!$O$15),"")</f>
        <v/>
      </c>
      <c r="AF46" s="47" t="str">
        <f>IF(AND('Mapa de Riesgos'!$Y$16="Muy Baja",'Mapa de Riesgos'!$AA$16="Mayor"),CONCATENATE("R1C",'Mapa de Riesgos'!$O$16),"")</f>
        <v/>
      </c>
      <c r="AG46" s="48" t="str">
        <f>IF(AND('Mapa de Riesgos'!$Y$17="Muy Baja",'Mapa de Riesgos'!$AA$17="Mayor"),CONCATENATE("R1C",'Mapa de Riesgos'!$O$17),"")</f>
        <v/>
      </c>
      <c r="AH46" s="49" t="str">
        <f>IF(AND('Mapa de Riesgos'!$Y$12="Muy Baja",'Mapa de Riesgos'!$AA$12="Catastrófico"),CONCATENATE("R1C",'Mapa de Riesgos'!$O$12),"")</f>
        <v/>
      </c>
      <c r="AI46" s="50" t="str">
        <f>IF(AND('Mapa de Riesgos'!$Y$13="Muy Baja",'Mapa de Riesgos'!$AA$13="Catastrófico"),CONCATENATE("R1C",'Mapa de Riesgos'!$O$13),"")</f>
        <v/>
      </c>
      <c r="AJ46" s="50" t="str">
        <f>IF(AND('Mapa de Riesgos'!$Y$14="Muy Baja",'Mapa de Riesgos'!$AA$14="Catastrófico"),CONCATENATE("R1C",'Mapa de Riesgos'!$O$14),"")</f>
        <v/>
      </c>
      <c r="AK46" s="50" t="str">
        <f>IF(AND('Mapa de Riesgos'!$Y$15="Muy Baja",'Mapa de Riesgos'!$AA$15="Catastrófico"),CONCATENATE("R1C",'Mapa de Riesgos'!$O$15),"")</f>
        <v/>
      </c>
      <c r="AL46" s="50" t="str">
        <f>IF(AND('Mapa de Riesgos'!$Y$16="Muy Baja",'Mapa de Riesgos'!$AA$16="Catastrófico"),CONCATENATE("R1C",'Mapa de Riesgos'!$O$16),"")</f>
        <v/>
      </c>
      <c r="AM46" s="51" t="str">
        <f>IF(AND('Mapa de Riesgos'!$Y$17="Muy Baja",'Mapa de Riesgos'!$AA$17="Catastrófico"),CONCATENATE("R1C",'Mapa de Riesgos'!$O$17),"")</f>
        <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c r="A47" s="83"/>
      <c r="B47" s="449"/>
      <c r="C47" s="449"/>
      <c r="D47" s="450"/>
      <c r="E47" s="546"/>
      <c r="F47" s="547"/>
      <c r="G47" s="547"/>
      <c r="H47" s="547"/>
      <c r="I47" s="563"/>
      <c r="J47" s="76" t="str">
        <f>IF(AND('Mapa de Riesgos'!$Y$18="Muy Baja",'Mapa de Riesgos'!$AA$18="Leve"),CONCATENATE("R2C",'Mapa de Riesgos'!$O$18),"")</f>
        <v/>
      </c>
      <c r="K47" s="77" t="str">
        <f>IF(AND('Mapa de Riesgos'!$Y$19="Muy Baja",'Mapa de Riesgos'!$AA$19="Leve"),CONCATENATE("R2C",'Mapa de Riesgos'!$O$19),"")</f>
        <v/>
      </c>
      <c r="L47" s="77" t="str">
        <f>IF(AND('Mapa de Riesgos'!$Y$20="Muy Baja",'Mapa de Riesgos'!$AA$20="Leve"),CONCATENATE("R2C",'Mapa de Riesgos'!$O$20),"")</f>
        <v/>
      </c>
      <c r="M47" s="77" t="str">
        <f>IF(AND('Mapa de Riesgos'!$Y$21="Muy Baja",'Mapa de Riesgos'!$AA$21="Leve"),CONCATENATE("R2C",'Mapa de Riesgos'!$O$21),"")</f>
        <v/>
      </c>
      <c r="N47" s="77" t="str">
        <f>IF(AND('Mapa de Riesgos'!$Y$22="Muy Baja",'Mapa de Riesgos'!$AA$22="Leve"),CONCATENATE("R2C",'Mapa de Riesgos'!$O$22),"")</f>
        <v/>
      </c>
      <c r="O47" s="78" t="str">
        <f>IF(AND('Mapa de Riesgos'!$Y$23="Muy Baja",'Mapa de Riesgos'!$AA$23="Leve"),CONCATENATE("R2C",'Mapa de Riesgos'!$O$23),"")</f>
        <v/>
      </c>
      <c r="P47" s="76" t="str">
        <f>IF(AND('Mapa de Riesgos'!$Y$18="Muy Baja",'Mapa de Riesgos'!$AA$18="Menor"),CONCATENATE("R2C",'Mapa de Riesgos'!$O$18),"")</f>
        <v/>
      </c>
      <c r="Q47" s="77" t="str">
        <f>IF(AND('Mapa de Riesgos'!$Y$19="Muy Baja",'Mapa de Riesgos'!$AA$19="Menor"),CONCATENATE("R2C",'Mapa de Riesgos'!$O$19),"")</f>
        <v/>
      </c>
      <c r="R47" s="77" t="str">
        <f>IF(AND('Mapa de Riesgos'!$Y$20="Muy Baja",'Mapa de Riesgos'!$AA$20="Menor"),CONCATENATE("R2C",'Mapa de Riesgos'!$O$20),"")</f>
        <v/>
      </c>
      <c r="S47" s="77" t="str">
        <f>IF(AND('Mapa de Riesgos'!$Y$21="Muy Baja",'Mapa de Riesgos'!$AA$21="Menor"),CONCATENATE("R2C",'Mapa de Riesgos'!$O$21),"")</f>
        <v/>
      </c>
      <c r="T47" s="77" t="str">
        <f>IF(AND('Mapa de Riesgos'!$Y$22="Muy Baja",'Mapa de Riesgos'!$AA$22="Menor"),CONCATENATE("R2C",'Mapa de Riesgos'!$O$22),"")</f>
        <v/>
      </c>
      <c r="U47" s="78" t="str">
        <f>IF(AND('Mapa de Riesgos'!$Y$23="Muy Baja",'Mapa de Riesgos'!$AA$23="Menor"),CONCATENATE("R2C",'Mapa de Riesgos'!$O$23),"")</f>
        <v/>
      </c>
      <c r="V47" s="67" t="str">
        <f>IF(AND('Mapa de Riesgos'!$Y$18="Muy Baja",'Mapa de Riesgos'!$AA$18="Moderado"),CONCATENATE("R2C",'Mapa de Riesgos'!$O$18),"")</f>
        <v/>
      </c>
      <c r="W47" s="68" t="str">
        <f>IF(AND('Mapa de Riesgos'!$Y$19="Muy Baja",'Mapa de Riesgos'!$AA$19="Moderado"),CONCATENATE("R2C",'Mapa de Riesgos'!$O$19),"")</f>
        <v/>
      </c>
      <c r="X47" s="68" t="str">
        <f>IF(AND('Mapa de Riesgos'!$Y$20="Muy Baja",'Mapa de Riesgos'!$AA$20="Moderado"),CONCATENATE("R2C",'Mapa de Riesgos'!$O$20),"")</f>
        <v/>
      </c>
      <c r="Y47" s="68" t="str">
        <f>IF(AND('Mapa de Riesgos'!$Y$21="Muy Baja",'Mapa de Riesgos'!$AA$21="Moderado"),CONCATENATE("R2C",'Mapa de Riesgos'!$O$21),"")</f>
        <v/>
      </c>
      <c r="Z47" s="68" t="str">
        <f>IF(AND('Mapa de Riesgos'!$Y$22="Muy Baja",'Mapa de Riesgos'!$AA$22="Moderado"),CONCATENATE("R2C",'Mapa de Riesgos'!$O$22),"")</f>
        <v/>
      </c>
      <c r="AA47" s="69" t="str">
        <f>IF(AND('Mapa de Riesgos'!$Y$23="Muy Baja",'Mapa de Riesgos'!$AA$23="Moderado"),CONCATENATE("R2C",'Mapa de Riesgos'!$O$23),"")</f>
        <v/>
      </c>
      <c r="AB47" s="52" t="str">
        <f>IF(AND('Mapa de Riesgos'!$Y$18="Muy Baja",'Mapa de Riesgos'!$AA$18="Mayor"),CONCATENATE("R2C",'Mapa de Riesgos'!$O$18),"")</f>
        <v/>
      </c>
      <c r="AC47" s="53" t="str">
        <f>IF(AND('Mapa de Riesgos'!$Y$19="Muy Baja",'Mapa de Riesgos'!$AA$19="Mayor"),CONCATENATE("R2C",'Mapa de Riesgos'!$O$19),"")</f>
        <v/>
      </c>
      <c r="AD47" s="53" t="str">
        <f>IF(AND('Mapa de Riesgos'!$Y$20="Muy Baja",'Mapa de Riesgos'!$AA$20="Mayor"),CONCATENATE("R2C",'Mapa de Riesgos'!$O$20),"")</f>
        <v/>
      </c>
      <c r="AE47" s="53" t="str">
        <f>IF(AND('Mapa de Riesgos'!$Y$21="Muy Baja",'Mapa de Riesgos'!$AA$21="Mayor"),CONCATENATE("R2C",'Mapa de Riesgos'!$O$21),"")</f>
        <v/>
      </c>
      <c r="AF47" s="53" t="str">
        <f>IF(AND('Mapa de Riesgos'!$Y$22="Muy Baja",'Mapa de Riesgos'!$AA$22="Mayor"),CONCATENATE("R2C",'Mapa de Riesgos'!$O$22),"")</f>
        <v/>
      </c>
      <c r="AG47" s="54" t="str">
        <f>IF(AND('Mapa de Riesgos'!$Y$23="Muy Baja",'Mapa de Riesgos'!$AA$23="Mayor"),CONCATENATE("R2C",'Mapa de Riesgos'!$O$23),"")</f>
        <v/>
      </c>
      <c r="AH47" s="55" t="str">
        <f>IF(AND('Mapa de Riesgos'!$Y$18="Muy Baja",'Mapa de Riesgos'!$AA$18="Catastrófico"),CONCATENATE("R2C",'Mapa de Riesgos'!$O$18),"")</f>
        <v/>
      </c>
      <c r="AI47" s="56" t="str">
        <f>IF(AND('Mapa de Riesgos'!$Y$19="Muy Baja",'Mapa de Riesgos'!$AA$19="Catastrófico"),CONCATENATE("R2C",'Mapa de Riesgos'!$O$19),"")</f>
        <v/>
      </c>
      <c r="AJ47" s="56" t="str">
        <f>IF(AND('Mapa de Riesgos'!$Y$20="Muy Baja",'Mapa de Riesgos'!$AA$20="Catastrófico"),CONCATENATE("R2C",'Mapa de Riesgos'!$O$20),"")</f>
        <v/>
      </c>
      <c r="AK47" s="56" t="str">
        <f>IF(AND('Mapa de Riesgos'!$Y$21="Muy Baja",'Mapa de Riesgos'!$AA$21="Catastrófico"),CONCATENATE("R2C",'Mapa de Riesgos'!$O$21),"")</f>
        <v/>
      </c>
      <c r="AL47" s="56" t="str">
        <f>IF(AND('Mapa de Riesgos'!$Y$22="Muy Baja",'Mapa de Riesgos'!$AA$22="Catastrófico"),CONCATENATE("R2C",'Mapa de Riesgos'!$O$22),"")</f>
        <v/>
      </c>
      <c r="AM47" s="57" t="str">
        <f>IF(AND('Mapa de Riesgos'!$Y$23="Muy Baja",'Mapa de Riesgos'!$AA$23="Catastrófico"),CONCATENATE("R2C",'Mapa de Riesgos'!$O$23),"")</f>
        <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c r="A48" s="83"/>
      <c r="B48" s="449"/>
      <c r="C48" s="449"/>
      <c r="D48" s="450"/>
      <c r="E48" s="546"/>
      <c r="F48" s="547"/>
      <c r="G48" s="547"/>
      <c r="H48" s="547"/>
      <c r="I48" s="563"/>
      <c r="J48" s="76" t="str">
        <f>IF(AND('Mapa de Riesgos'!$Y$24="Muy Baja",'Mapa de Riesgos'!$AA$24="Leve"),CONCATENATE("R3C",'Mapa de Riesgos'!$O$24),"")</f>
        <v/>
      </c>
      <c r="K48" s="77" t="str">
        <f>IF(AND('Mapa de Riesgos'!$Y$25="Muy Baja",'Mapa de Riesgos'!$AA$25="Leve"),CONCATENATE("R3C",'Mapa de Riesgos'!$O$25),"")</f>
        <v/>
      </c>
      <c r="L48" s="77" t="str">
        <f>IF(AND('Mapa de Riesgos'!$Y$26="Muy Baja",'Mapa de Riesgos'!$AA$26="Leve"),CONCATENATE("R3C",'Mapa de Riesgos'!$O$26),"")</f>
        <v/>
      </c>
      <c r="M48" s="77" t="str">
        <f>IF(AND('Mapa de Riesgos'!$Y$27="Muy Baja",'Mapa de Riesgos'!$AA$27="Leve"),CONCATENATE("R3C",'Mapa de Riesgos'!$O$27),"")</f>
        <v/>
      </c>
      <c r="N48" s="77" t="str">
        <f>IF(AND('Mapa de Riesgos'!$Y$28="Muy Baja",'Mapa de Riesgos'!$AA$28="Leve"),CONCATENATE("R3C",'Mapa de Riesgos'!$O$28),"")</f>
        <v/>
      </c>
      <c r="O48" s="78" t="str">
        <f>IF(AND('Mapa de Riesgos'!$Y$29="Muy Baja",'Mapa de Riesgos'!$AA$29="Leve"),CONCATENATE("R3C",'Mapa de Riesgos'!$O$29),"")</f>
        <v/>
      </c>
      <c r="P48" s="76" t="str">
        <f>IF(AND('Mapa de Riesgos'!$Y$24="Muy Baja",'Mapa de Riesgos'!$AA$24="Menor"),CONCATENATE("R3C",'Mapa de Riesgos'!$O$24),"")</f>
        <v/>
      </c>
      <c r="Q48" s="77" t="str">
        <f>IF(AND('Mapa de Riesgos'!$Y$25="Muy Baja",'Mapa de Riesgos'!$AA$25="Menor"),CONCATENATE("R3C",'Mapa de Riesgos'!$O$25),"")</f>
        <v/>
      </c>
      <c r="R48" s="77" t="str">
        <f>IF(AND('Mapa de Riesgos'!$Y$26="Muy Baja",'Mapa de Riesgos'!$AA$26="Menor"),CONCATENATE("R3C",'Mapa de Riesgos'!$O$26),"")</f>
        <v/>
      </c>
      <c r="S48" s="77" t="str">
        <f>IF(AND('Mapa de Riesgos'!$Y$27="Muy Baja",'Mapa de Riesgos'!$AA$27="Menor"),CONCATENATE("R3C",'Mapa de Riesgos'!$O$27),"")</f>
        <v/>
      </c>
      <c r="T48" s="77" t="str">
        <f>IF(AND('Mapa de Riesgos'!$Y$28="Muy Baja",'Mapa de Riesgos'!$AA$28="Menor"),CONCATENATE("R3C",'Mapa de Riesgos'!$O$28),"")</f>
        <v/>
      </c>
      <c r="U48" s="78" t="str">
        <f>IF(AND('Mapa de Riesgos'!$Y$29="Muy Baja",'Mapa de Riesgos'!$AA$29="Menor"),CONCATENATE("R3C",'Mapa de Riesgos'!$O$29),"")</f>
        <v/>
      </c>
      <c r="V48" s="67" t="str">
        <f>IF(AND('Mapa de Riesgos'!$Y$24="Muy Baja",'Mapa de Riesgos'!$AA$24="Moderado"),CONCATENATE("R3C",'Mapa de Riesgos'!$O$24),"")</f>
        <v/>
      </c>
      <c r="W48" s="68" t="str">
        <f>IF(AND('Mapa de Riesgos'!$Y$25="Muy Baja",'Mapa de Riesgos'!$AA$25="Moderado"),CONCATENATE("R3C",'Mapa de Riesgos'!$O$25),"")</f>
        <v/>
      </c>
      <c r="X48" s="68" t="str">
        <f>IF(AND('Mapa de Riesgos'!$Y$26="Muy Baja",'Mapa de Riesgos'!$AA$26="Moderado"),CONCATENATE("R3C",'Mapa de Riesgos'!$O$26),"")</f>
        <v/>
      </c>
      <c r="Y48" s="68" t="str">
        <f>IF(AND('Mapa de Riesgos'!$Y$27="Muy Baja",'Mapa de Riesgos'!$AA$27="Moderado"),CONCATENATE("R3C",'Mapa de Riesgos'!$O$27),"")</f>
        <v/>
      </c>
      <c r="Z48" s="68" t="str">
        <f>IF(AND('Mapa de Riesgos'!$Y$28="Muy Baja",'Mapa de Riesgos'!$AA$28="Moderado"),CONCATENATE("R3C",'Mapa de Riesgos'!$O$28),"")</f>
        <v/>
      </c>
      <c r="AA48" s="69" t="str">
        <f>IF(AND('Mapa de Riesgos'!$Y$29="Muy Baja",'Mapa de Riesgos'!$AA$29="Moderado"),CONCATENATE("R3C",'Mapa de Riesgos'!$O$29),"")</f>
        <v/>
      </c>
      <c r="AB48" s="52" t="str">
        <f>IF(AND('Mapa de Riesgos'!$Y$24="Muy Baja",'Mapa de Riesgos'!$AA$24="Mayor"),CONCATENATE("R3C",'Mapa de Riesgos'!$O$24),"")</f>
        <v/>
      </c>
      <c r="AC48" s="53" t="str">
        <f>IF(AND('Mapa de Riesgos'!$Y$25="Muy Baja",'Mapa de Riesgos'!$AA$25="Mayor"),CONCATENATE("R3C",'Mapa de Riesgos'!$O$25),"")</f>
        <v/>
      </c>
      <c r="AD48" s="53" t="str">
        <f>IF(AND('Mapa de Riesgos'!$Y$26="Muy Baja",'Mapa de Riesgos'!$AA$26="Mayor"),CONCATENATE("R3C",'Mapa de Riesgos'!$O$26),"")</f>
        <v/>
      </c>
      <c r="AE48" s="53" t="str">
        <f>IF(AND('Mapa de Riesgos'!$Y$27="Muy Baja",'Mapa de Riesgos'!$AA$27="Mayor"),CONCATENATE("R3C",'Mapa de Riesgos'!$O$27),"")</f>
        <v/>
      </c>
      <c r="AF48" s="53" t="str">
        <f>IF(AND('Mapa de Riesgos'!$Y$28="Muy Baja",'Mapa de Riesgos'!$AA$28="Mayor"),CONCATENATE("R3C",'Mapa de Riesgos'!$O$28),"")</f>
        <v/>
      </c>
      <c r="AG48" s="54" t="str">
        <f>IF(AND('Mapa de Riesgos'!$Y$29="Muy Baja",'Mapa de Riesgos'!$AA$29="Mayor"),CONCATENATE("R3C",'Mapa de Riesgos'!$O$29),"")</f>
        <v/>
      </c>
      <c r="AH48" s="55" t="str">
        <f>IF(AND('Mapa de Riesgos'!$Y$24="Muy Baja",'Mapa de Riesgos'!$AA$24="Catastrófico"),CONCATENATE("R3C",'Mapa de Riesgos'!$O$24),"")</f>
        <v/>
      </c>
      <c r="AI48" s="56" t="str">
        <f>IF(AND('Mapa de Riesgos'!$Y$25="Muy Baja",'Mapa de Riesgos'!$AA$25="Catastrófico"),CONCATENATE("R3C",'Mapa de Riesgos'!$O$25),"")</f>
        <v/>
      </c>
      <c r="AJ48" s="56" t="str">
        <f>IF(AND('Mapa de Riesgos'!$Y$26="Muy Baja",'Mapa de Riesgos'!$AA$26="Catastrófico"),CONCATENATE("R3C",'Mapa de Riesgos'!$O$26),"")</f>
        <v/>
      </c>
      <c r="AK48" s="56" t="str">
        <f>IF(AND('Mapa de Riesgos'!$Y$27="Muy Baja",'Mapa de Riesgos'!$AA$27="Catastrófico"),CONCATENATE("R3C",'Mapa de Riesgos'!$O$27),"")</f>
        <v/>
      </c>
      <c r="AL48" s="56" t="str">
        <f>IF(AND('Mapa de Riesgos'!$Y$28="Muy Baja",'Mapa de Riesgos'!$AA$28="Catastrófico"),CONCATENATE("R3C",'Mapa de Riesgos'!$O$28),"")</f>
        <v/>
      </c>
      <c r="AM48" s="57" t="str">
        <f>IF(AND('Mapa de Riesgos'!$Y$29="Muy Baja",'Mapa de Riesgos'!$AA$29="Catastrófico"),CONCATENATE("R3C",'Mapa de Riesgos'!$O$29),"")</f>
        <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c r="A49" s="83"/>
      <c r="B49" s="449"/>
      <c r="C49" s="449"/>
      <c r="D49" s="450"/>
      <c r="E49" s="548"/>
      <c r="F49" s="547"/>
      <c r="G49" s="547"/>
      <c r="H49" s="547"/>
      <c r="I49" s="563"/>
      <c r="J49" s="76" t="str">
        <f>IF(AND('Mapa de Riesgos'!$Y$30="Muy Baja",'Mapa de Riesgos'!$AA$30="Leve"),CONCATENATE("R4C",'Mapa de Riesgos'!$O$30),"")</f>
        <v/>
      </c>
      <c r="K49" s="77" t="str">
        <f>IF(AND('Mapa de Riesgos'!$Y$31="Muy Baja",'Mapa de Riesgos'!$AA$31="Leve"),CONCATENATE("R4C",'Mapa de Riesgos'!$O$31),"")</f>
        <v/>
      </c>
      <c r="L49" s="77" t="str">
        <f>IF(AND('Mapa de Riesgos'!$Y$32="Muy Baja",'Mapa de Riesgos'!$AA$32="Leve"),CONCATENATE("R4C",'Mapa de Riesgos'!$O$32),"")</f>
        <v/>
      </c>
      <c r="M49" s="77" t="str">
        <f>IF(AND('Mapa de Riesgos'!$Y$33="Muy Baja",'Mapa de Riesgos'!$AA$33="Leve"),CONCATENATE("R4C",'Mapa de Riesgos'!$O$33),"")</f>
        <v/>
      </c>
      <c r="N49" s="77" t="str">
        <f>IF(AND('Mapa de Riesgos'!$Y$34="Muy Baja",'Mapa de Riesgos'!$AA$34="Leve"),CONCATENATE("R4C",'Mapa de Riesgos'!$O$34),"")</f>
        <v/>
      </c>
      <c r="O49" s="78" t="str">
        <f>IF(AND('Mapa de Riesgos'!$Y$35="Muy Baja",'Mapa de Riesgos'!$AA$35="Leve"),CONCATENATE("R4C",'Mapa de Riesgos'!$O$35),"")</f>
        <v/>
      </c>
      <c r="P49" s="76" t="str">
        <f>IF(AND('Mapa de Riesgos'!$Y$30="Muy Baja",'Mapa de Riesgos'!$AA$30="Menor"),CONCATENATE("R4C",'Mapa de Riesgos'!$O$30),"")</f>
        <v/>
      </c>
      <c r="Q49" s="77" t="str">
        <f>IF(AND('Mapa de Riesgos'!$Y$31="Muy Baja",'Mapa de Riesgos'!$AA$31="Menor"),CONCATENATE("R4C",'Mapa de Riesgos'!$O$31),"")</f>
        <v/>
      </c>
      <c r="R49" s="77" t="str">
        <f>IF(AND('Mapa de Riesgos'!$Y$32="Muy Baja",'Mapa de Riesgos'!$AA$32="Menor"),CONCATENATE("R4C",'Mapa de Riesgos'!$O$32),"")</f>
        <v/>
      </c>
      <c r="S49" s="77" t="str">
        <f>IF(AND('Mapa de Riesgos'!$Y$33="Muy Baja",'Mapa de Riesgos'!$AA$33="Menor"),CONCATENATE("R4C",'Mapa de Riesgos'!$O$33),"")</f>
        <v/>
      </c>
      <c r="T49" s="77" t="str">
        <f>IF(AND('Mapa de Riesgos'!$Y$34="Muy Baja",'Mapa de Riesgos'!$AA$34="Menor"),CONCATENATE("R4C",'Mapa de Riesgos'!$O$34),"")</f>
        <v/>
      </c>
      <c r="U49" s="78" t="str">
        <f>IF(AND('Mapa de Riesgos'!$Y$35="Muy Baja",'Mapa de Riesgos'!$AA$35="Menor"),CONCATENATE("R4C",'Mapa de Riesgos'!$O$35),"")</f>
        <v/>
      </c>
      <c r="V49" s="67" t="str">
        <f>IF(AND('Mapa de Riesgos'!$Y$30="Muy Baja",'Mapa de Riesgos'!$AA$30="Moderado"),CONCATENATE("R4C",'Mapa de Riesgos'!$O$30),"")</f>
        <v/>
      </c>
      <c r="W49" s="68" t="str">
        <f>IF(AND('Mapa de Riesgos'!$Y$31="Muy Baja",'Mapa de Riesgos'!$AA$31="Moderado"),CONCATENATE("R4C",'Mapa de Riesgos'!$O$31),"")</f>
        <v/>
      </c>
      <c r="X49" s="68" t="str">
        <f>IF(AND('Mapa de Riesgos'!$Y$32="Muy Baja",'Mapa de Riesgos'!$AA$32="Moderado"),CONCATENATE("R4C",'Mapa de Riesgos'!$O$32),"")</f>
        <v/>
      </c>
      <c r="Y49" s="68" t="str">
        <f>IF(AND('Mapa de Riesgos'!$Y$33="Muy Baja",'Mapa de Riesgos'!$AA$33="Moderado"),CONCATENATE("R4C",'Mapa de Riesgos'!$O$33),"")</f>
        <v/>
      </c>
      <c r="Z49" s="68" t="str">
        <f>IF(AND('Mapa de Riesgos'!$Y$34="Muy Baja",'Mapa de Riesgos'!$AA$34="Moderado"),CONCATENATE("R4C",'Mapa de Riesgos'!$O$34),"")</f>
        <v/>
      </c>
      <c r="AA49" s="69" t="str">
        <f>IF(AND('Mapa de Riesgos'!$Y$35="Muy Baja",'Mapa de Riesgos'!$AA$35="Moderado"),CONCATENATE("R4C",'Mapa de Riesgos'!$O$35),"")</f>
        <v/>
      </c>
      <c r="AB49" s="52" t="str">
        <f>IF(AND('Mapa de Riesgos'!$Y$30="Muy Baja",'Mapa de Riesgos'!$AA$30="Mayor"),CONCATENATE("R4C",'Mapa de Riesgos'!$O$30),"")</f>
        <v/>
      </c>
      <c r="AC49" s="53" t="str">
        <f>IF(AND('Mapa de Riesgos'!$Y$31="Muy Baja",'Mapa de Riesgos'!$AA$31="Mayor"),CONCATENATE("R4C",'Mapa de Riesgos'!$O$31),"")</f>
        <v/>
      </c>
      <c r="AD49" s="53" t="str">
        <f>IF(AND('Mapa de Riesgos'!$Y$32="Muy Baja",'Mapa de Riesgos'!$AA$32="Mayor"),CONCATENATE("R4C",'Mapa de Riesgos'!$O$32),"")</f>
        <v/>
      </c>
      <c r="AE49" s="53" t="str">
        <f>IF(AND('Mapa de Riesgos'!$Y$33="Muy Baja",'Mapa de Riesgos'!$AA$33="Mayor"),CONCATENATE("R4C",'Mapa de Riesgos'!$O$33),"")</f>
        <v/>
      </c>
      <c r="AF49" s="53" t="str">
        <f>IF(AND('Mapa de Riesgos'!$Y$34="Muy Baja",'Mapa de Riesgos'!$AA$34="Mayor"),CONCATENATE("R4C",'Mapa de Riesgos'!$O$34),"")</f>
        <v/>
      </c>
      <c r="AG49" s="54" t="str">
        <f>IF(AND('Mapa de Riesgos'!$Y$35="Muy Baja",'Mapa de Riesgos'!$AA$35="Mayor"),CONCATENATE("R4C",'Mapa de Riesgos'!$O$35),"")</f>
        <v/>
      </c>
      <c r="AH49" s="55" t="str">
        <f>IF(AND('Mapa de Riesgos'!$Y$30="Muy Baja",'Mapa de Riesgos'!$AA$30="Catastrófico"),CONCATENATE("R4C",'Mapa de Riesgos'!$O$30),"")</f>
        <v/>
      </c>
      <c r="AI49" s="56" t="str">
        <f>IF(AND('Mapa de Riesgos'!$Y$31="Muy Baja",'Mapa de Riesgos'!$AA$31="Catastrófico"),CONCATENATE("R4C",'Mapa de Riesgos'!$O$31),"")</f>
        <v/>
      </c>
      <c r="AJ49" s="56" t="str">
        <f>IF(AND('Mapa de Riesgos'!$Y$32="Muy Baja",'Mapa de Riesgos'!$AA$32="Catastrófico"),CONCATENATE("R4C",'Mapa de Riesgos'!$O$32),"")</f>
        <v/>
      </c>
      <c r="AK49" s="56" t="str">
        <f>IF(AND('Mapa de Riesgos'!$Y$33="Muy Baja",'Mapa de Riesgos'!$AA$33="Catastrófico"),CONCATENATE("R4C",'Mapa de Riesgos'!$O$33),"")</f>
        <v/>
      </c>
      <c r="AL49" s="56" t="str">
        <f>IF(AND('Mapa de Riesgos'!$Y$34="Muy Baja",'Mapa de Riesgos'!$AA$34="Catastrófico"),CONCATENATE("R4C",'Mapa de Riesgos'!$O$34),"")</f>
        <v/>
      </c>
      <c r="AM49" s="57" t="str">
        <f>IF(AND('Mapa de Riesgos'!$Y$35="Muy Baja",'Mapa de Riesgos'!$AA$35="Catastrófico"),CONCATENATE("R4C",'Mapa de Riesgos'!$O$35),"")</f>
        <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c r="A50" s="83"/>
      <c r="B50" s="449"/>
      <c r="C50" s="449"/>
      <c r="D50" s="450"/>
      <c r="E50" s="548"/>
      <c r="F50" s="547"/>
      <c r="G50" s="547"/>
      <c r="H50" s="547"/>
      <c r="I50" s="563"/>
      <c r="J50" s="76" t="str">
        <f>IF(AND('Mapa de Riesgos'!$Y$36="Muy Baja",'Mapa de Riesgos'!$AA$36="Leve"),CONCATENATE("R5C",'Mapa de Riesgos'!$O$36),"")</f>
        <v/>
      </c>
      <c r="K50" s="77" t="str">
        <f>IF(AND('Mapa de Riesgos'!$Y$37="Muy Baja",'Mapa de Riesgos'!$AA$37="Leve"),CONCATENATE("R5C",'Mapa de Riesgos'!$O$37),"")</f>
        <v/>
      </c>
      <c r="L50" s="77" t="str">
        <f>IF(AND('Mapa de Riesgos'!$Y$38="Muy Baja",'Mapa de Riesgos'!$AA$38="Leve"),CONCATENATE("R5C",'Mapa de Riesgos'!$O$38),"")</f>
        <v/>
      </c>
      <c r="M50" s="77" t="str">
        <f>IF(AND('Mapa de Riesgos'!$Y$39="Muy Baja",'Mapa de Riesgos'!$AA$39="Leve"),CONCATENATE("R5C",'Mapa de Riesgos'!$O$39),"")</f>
        <v/>
      </c>
      <c r="N50" s="77" t="str">
        <f>IF(AND('Mapa de Riesgos'!$Y$40="Muy Baja",'Mapa de Riesgos'!$AA$40="Leve"),CONCATENATE("R5C",'Mapa de Riesgos'!$O$40),"")</f>
        <v/>
      </c>
      <c r="O50" s="78" t="str">
        <f>IF(AND('Mapa de Riesgos'!$Y$41="Muy Baja",'Mapa de Riesgos'!$AA$41="Leve"),CONCATENATE("R5C",'Mapa de Riesgos'!$O$41),"")</f>
        <v/>
      </c>
      <c r="P50" s="76" t="str">
        <f>IF(AND('Mapa de Riesgos'!$Y$36="Muy Baja",'Mapa de Riesgos'!$AA$36="Menor"),CONCATENATE("R5C",'Mapa de Riesgos'!$O$36),"")</f>
        <v/>
      </c>
      <c r="Q50" s="77" t="str">
        <f>IF(AND('Mapa de Riesgos'!$Y$37="Muy Baja",'Mapa de Riesgos'!$AA$37="Menor"),CONCATENATE("R5C",'Mapa de Riesgos'!$O$37),"")</f>
        <v/>
      </c>
      <c r="R50" s="77" t="str">
        <f>IF(AND('Mapa de Riesgos'!$Y$38="Muy Baja",'Mapa de Riesgos'!$AA$38="Menor"),CONCATENATE("R5C",'Mapa de Riesgos'!$O$38),"")</f>
        <v/>
      </c>
      <c r="S50" s="77" t="str">
        <f>IF(AND('Mapa de Riesgos'!$Y$39="Muy Baja",'Mapa de Riesgos'!$AA$39="Menor"),CONCATENATE("R5C",'Mapa de Riesgos'!$O$39),"")</f>
        <v/>
      </c>
      <c r="T50" s="77" t="str">
        <f>IF(AND('Mapa de Riesgos'!$Y$40="Muy Baja",'Mapa de Riesgos'!$AA$40="Menor"),CONCATENATE("R5C",'Mapa de Riesgos'!$O$40),"")</f>
        <v/>
      </c>
      <c r="U50" s="78" t="str">
        <f>IF(AND('Mapa de Riesgos'!$Y$41="Muy Baja",'Mapa de Riesgos'!$AA$41="Menor"),CONCATENATE("R5C",'Mapa de Riesgos'!$O$41),"")</f>
        <v/>
      </c>
      <c r="V50" s="67" t="str">
        <f>IF(AND('Mapa de Riesgos'!$Y$36="Muy Baja",'Mapa de Riesgos'!$AA$36="Moderado"),CONCATENATE("R5C",'Mapa de Riesgos'!$O$36),"")</f>
        <v/>
      </c>
      <c r="W50" s="68" t="str">
        <f>IF(AND('Mapa de Riesgos'!$Y$37="Muy Baja",'Mapa de Riesgos'!$AA$37="Moderado"),CONCATENATE("R5C",'Mapa de Riesgos'!$O$37),"")</f>
        <v/>
      </c>
      <c r="X50" s="68" t="str">
        <f>IF(AND('Mapa de Riesgos'!$Y$38="Muy Baja",'Mapa de Riesgos'!$AA$38="Moderado"),CONCATENATE("R5C",'Mapa de Riesgos'!$O$38),"")</f>
        <v/>
      </c>
      <c r="Y50" s="68" t="str">
        <f>IF(AND('Mapa de Riesgos'!$Y$39="Muy Baja",'Mapa de Riesgos'!$AA$39="Moderado"),CONCATENATE("R5C",'Mapa de Riesgos'!$O$39),"")</f>
        <v/>
      </c>
      <c r="Z50" s="68" t="str">
        <f>IF(AND('Mapa de Riesgos'!$Y$40="Muy Baja",'Mapa de Riesgos'!$AA$40="Moderado"),CONCATENATE("R5C",'Mapa de Riesgos'!$O$40),"")</f>
        <v/>
      </c>
      <c r="AA50" s="69" t="str">
        <f>IF(AND('Mapa de Riesgos'!$Y$41="Muy Baja",'Mapa de Riesgos'!$AA$41="Moderado"),CONCATENATE("R5C",'Mapa de Riesgos'!$O$41),"")</f>
        <v/>
      </c>
      <c r="AB50" s="52" t="str">
        <f>IF(AND('Mapa de Riesgos'!$Y$36="Muy Baja",'Mapa de Riesgos'!$AA$36="Mayor"),CONCATENATE("R5C",'Mapa de Riesgos'!$O$36),"")</f>
        <v/>
      </c>
      <c r="AC50" s="53" t="str">
        <f>IF(AND('Mapa de Riesgos'!$Y$37="Muy Baja",'Mapa de Riesgos'!$AA$37="Mayor"),CONCATENATE("R5C",'Mapa de Riesgos'!$O$37),"")</f>
        <v/>
      </c>
      <c r="AD50" s="53" t="str">
        <f>IF(AND('Mapa de Riesgos'!$Y$38="Muy Baja",'Mapa de Riesgos'!$AA$38="Mayor"),CONCATENATE("R5C",'Mapa de Riesgos'!$O$38),"")</f>
        <v/>
      </c>
      <c r="AE50" s="53" t="str">
        <f>IF(AND('Mapa de Riesgos'!$Y$39="Muy Baja",'Mapa de Riesgos'!$AA$39="Mayor"),CONCATENATE("R5C",'Mapa de Riesgos'!$O$39),"")</f>
        <v/>
      </c>
      <c r="AF50" s="53" t="str">
        <f>IF(AND('Mapa de Riesgos'!$Y$40="Muy Baja",'Mapa de Riesgos'!$AA$40="Mayor"),CONCATENATE("R5C",'Mapa de Riesgos'!$O$40),"")</f>
        <v/>
      </c>
      <c r="AG50" s="54" t="str">
        <f>IF(AND('Mapa de Riesgos'!$Y$41="Muy Baja",'Mapa de Riesgos'!$AA$41="Mayor"),CONCATENATE("R5C",'Mapa de Riesgos'!$O$41),"")</f>
        <v/>
      </c>
      <c r="AH50" s="55" t="str">
        <f>IF(AND('Mapa de Riesgos'!$Y$36="Muy Baja",'Mapa de Riesgos'!$AA$36="Catastrófico"),CONCATENATE("R5C",'Mapa de Riesgos'!$O$36),"")</f>
        <v/>
      </c>
      <c r="AI50" s="56" t="str">
        <f>IF(AND('Mapa de Riesgos'!$Y$37="Muy Baja",'Mapa de Riesgos'!$AA$37="Catastrófico"),CONCATENATE("R5C",'Mapa de Riesgos'!$O$37),"")</f>
        <v/>
      </c>
      <c r="AJ50" s="56" t="str">
        <f>IF(AND('Mapa de Riesgos'!$Y$38="Muy Baja",'Mapa de Riesgos'!$AA$38="Catastrófico"),CONCATENATE("R5C",'Mapa de Riesgos'!$O$38),"")</f>
        <v/>
      </c>
      <c r="AK50" s="56" t="str">
        <f>IF(AND('Mapa de Riesgos'!$Y$39="Muy Baja",'Mapa de Riesgos'!$AA$39="Catastrófico"),CONCATENATE("R5C",'Mapa de Riesgos'!$O$39),"")</f>
        <v/>
      </c>
      <c r="AL50" s="56" t="str">
        <f>IF(AND('Mapa de Riesgos'!$Y$40="Muy Baja",'Mapa de Riesgos'!$AA$40="Catastrófico"),CONCATENATE("R5C",'Mapa de Riesgos'!$O$40),"")</f>
        <v/>
      </c>
      <c r="AM50" s="57" t="str">
        <f>IF(AND('Mapa de Riesgos'!$Y$41="Muy Baja",'Mapa de Riesgos'!$AA$41="Catastrófico"),CONCATENATE("R5C",'Mapa de Riesgos'!$O$41),"")</f>
        <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c r="A51" s="83"/>
      <c r="B51" s="449"/>
      <c r="C51" s="449"/>
      <c r="D51" s="450"/>
      <c r="E51" s="548"/>
      <c r="F51" s="547"/>
      <c r="G51" s="547"/>
      <c r="H51" s="547"/>
      <c r="I51" s="563"/>
      <c r="J51" s="76" t="str">
        <f>IF(AND('Mapa de Riesgos'!$Y$42="Muy Baja",'Mapa de Riesgos'!$AA$42="Leve"),CONCATENATE("R6C",'Mapa de Riesgos'!$O$42),"")</f>
        <v/>
      </c>
      <c r="K51" s="77" t="str">
        <f>IF(AND('Mapa de Riesgos'!$Y$43="Muy Baja",'Mapa de Riesgos'!$AA$43="Leve"),CONCATENATE("R6C",'Mapa de Riesgos'!$O$43),"")</f>
        <v/>
      </c>
      <c r="L51" s="77" t="str">
        <f>IF(AND('Mapa de Riesgos'!$Y$44="Muy Baja",'Mapa de Riesgos'!$AA$44="Leve"),CONCATENATE("R6C",'Mapa de Riesgos'!$O$44),"")</f>
        <v/>
      </c>
      <c r="M51" s="77" t="str">
        <f>IF(AND('Mapa de Riesgos'!$Y$45="Muy Baja",'Mapa de Riesgos'!$AA$45="Leve"),CONCATENATE("R6C",'Mapa de Riesgos'!$O$45),"")</f>
        <v/>
      </c>
      <c r="N51" s="77" t="str">
        <f>IF(AND('Mapa de Riesgos'!$Y$46="Muy Baja",'Mapa de Riesgos'!$AA$46="Leve"),CONCATENATE("R6C",'Mapa de Riesgos'!$O$46),"")</f>
        <v/>
      </c>
      <c r="O51" s="78" t="str">
        <f>IF(AND('Mapa de Riesgos'!$Y$47="Muy Baja",'Mapa de Riesgos'!$AA$47="Leve"),CONCATENATE("R6C",'Mapa de Riesgos'!$O$47),"")</f>
        <v/>
      </c>
      <c r="P51" s="76" t="str">
        <f>IF(AND('Mapa de Riesgos'!$Y$42="Muy Baja",'Mapa de Riesgos'!$AA$42="Menor"),CONCATENATE("R6C",'Mapa de Riesgos'!$O$42),"")</f>
        <v/>
      </c>
      <c r="Q51" s="77" t="str">
        <f>IF(AND('Mapa de Riesgos'!$Y$43="Muy Baja",'Mapa de Riesgos'!$AA$43="Menor"),CONCATENATE("R6C",'Mapa de Riesgos'!$O$43),"")</f>
        <v/>
      </c>
      <c r="R51" s="77" t="str">
        <f>IF(AND('Mapa de Riesgos'!$Y$44="Muy Baja",'Mapa de Riesgos'!$AA$44="Menor"),CONCATENATE("R6C",'Mapa de Riesgos'!$O$44),"")</f>
        <v/>
      </c>
      <c r="S51" s="77" t="str">
        <f>IF(AND('Mapa de Riesgos'!$Y$45="Muy Baja",'Mapa de Riesgos'!$AA$45="Menor"),CONCATENATE("R6C",'Mapa de Riesgos'!$O$45),"")</f>
        <v/>
      </c>
      <c r="T51" s="77" t="str">
        <f>IF(AND('Mapa de Riesgos'!$Y$46="Muy Baja",'Mapa de Riesgos'!$AA$46="Menor"),CONCATENATE("R6C",'Mapa de Riesgos'!$O$46),"")</f>
        <v/>
      </c>
      <c r="U51" s="78" t="str">
        <f>IF(AND('Mapa de Riesgos'!$Y$47="Muy Baja",'Mapa de Riesgos'!$AA$47="Menor"),CONCATENATE("R6C",'Mapa de Riesgos'!$O$47),"")</f>
        <v/>
      </c>
      <c r="V51" s="67" t="str">
        <f>IF(AND('Mapa de Riesgos'!$Y$42="Muy Baja",'Mapa de Riesgos'!$AA$42="Moderado"),CONCATENATE("R6C",'Mapa de Riesgos'!$O$42),"")</f>
        <v/>
      </c>
      <c r="W51" s="68" t="str">
        <f>IF(AND('Mapa de Riesgos'!$Y$43="Muy Baja",'Mapa de Riesgos'!$AA$43="Moderado"),CONCATENATE("R6C",'Mapa de Riesgos'!$O$43),"")</f>
        <v/>
      </c>
      <c r="X51" s="68" t="str">
        <f>IF(AND('Mapa de Riesgos'!$Y$44="Muy Baja",'Mapa de Riesgos'!$AA$44="Moderado"),CONCATENATE("R6C",'Mapa de Riesgos'!$O$44),"")</f>
        <v/>
      </c>
      <c r="Y51" s="68" t="str">
        <f>IF(AND('Mapa de Riesgos'!$Y$45="Muy Baja",'Mapa de Riesgos'!$AA$45="Moderado"),CONCATENATE("R6C",'Mapa de Riesgos'!$O$45),"")</f>
        <v/>
      </c>
      <c r="Z51" s="68" t="str">
        <f>IF(AND('Mapa de Riesgos'!$Y$46="Muy Baja",'Mapa de Riesgos'!$AA$46="Moderado"),CONCATENATE("R6C",'Mapa de Riesgos'!$O$46),"")</f>
        <v/>
      </c>
      <c r="AA51" s="69" t="str">
        <f>IF(AND('Mapa de Riesgos'!$Y$47="Muy Baja",'Mapa de Riesgos'!$AA$47="Moderado"),CONCATENATE("R6C",'Mapa de Riesgos'!$O$47),"")</f>
        <v/>
      </c>
      <c r="AB51" s="52" t="str">
        <f>IF(AND('Mapa de Riesgos'!$Y$42="Muy Baja",'Mapa de Riesgos'!$AA$42="Mayor"),CONCATENATE("R6C",'Mapa de Riesgos'!$O$42),"")</f>
        <v/>
      </c>
      <c r="AC51" s="53" t="str">
        <f>IF(AND('Mapa de Riesgos'!$Y$43="Muy Baja",'Mapa de Riesgos'!$AA$43="Mayor"),CONCATENATE("R6C",'Mapa de Riesgos'!$O$43),"")</f>
        <v/>
      </c>
      <c r="AD51" s="53" t="str">
        <f>IF(AND('Mapa de Riesgos'!$Y$44="Muy Baja",'Mapa de Riesgos'!$AA$44="Mayor"),CONCATENATE("R6C",'Mapa de Riesgos'!$O$44),"")</f>
        <v/>
      </c>
      <c r="AE51" s="53" t="str">
        <f>IF(AND('Mapa de Riesgos'!$Y$45="Muy Baja",'Mapa de Riesgos'!$AA$45="Mayor"),CONCATENATE("R6C",'Mapa de Riesgos'!$O$45),"")</f>
        <v/>
      </c>
      <c r="AF51" s="53" t="str">
        <f>IF(AND('Mapa de Riesgos'!$Y$46="Muy Baja",'Mapa de Riesgos'!$AA$46="Mayor"),CONCATENATE("R6C",'Mapa de Riesgos'!$O$46),"")</f>
        <v/>
      </c>
      <c r="AG51" s="54" t="str">
        <f>IF(AND('Mapa de Riesgos'!$Y$47="Muy Baja",'Mapa de Riesgos'!$AA$47="Mayor"),CONCATENATE("R6C",'Mapa de Riesgos'!$O$47),"")</f>
        <v/>
      </c>
      <c r="AH51" s="55" t="str">
        <f>IF(AND('Mapa de Riesgos'!$Y$42="Muy Baja",'Mapa de Riesgos'!$AA$42="Catastrófico"),CONCATENATE("R6C",'Mapa de Riesgos'!$O$42),"")</f>
        <v/>
      </c>
      <c r="AI51" s="56" t="str">
        <f>IF(AND('Mapa de Riesgos'!$Y$43="Muy Baja",'Mapa de Riesgos'!$AA$43="Catastrófico"),CONCATENATE("R6C",'Mapa de Riesgos'!$O$43),"")</f>
        <v/>
      </c>
      <c r="AJ51" s="56" t="str">
        <f>IF(AND('Mapa de Riesgos'!$Y$44="Muy Baja",'Mapa de Riesgos'!$AA$44="Catastrófico"),CONCATENATE("R6C",'Mapa de Riesgos'!$O$44),"")</f>
        <v/>
      </c>
      <c r="AK51" s="56" t="str">
        <f>IF(AND('Mapa de Riesgos'!$Y$45="Muy Baja",'Mapa de Riesgos'!$AA$45="Catastrófico"),CONCATENATE("R6C",'Mapa de Riesgos'!$O$45),"")</f>
        <v/>
      </c>
      <c r="AL51" s="56" t="str">
        <f>IF(AND('Mapa de Riesgos'!$Y$46="Muy Baja",'Mapa de Riesgos'!$AA$46="Catastrófico"),CONCATENATE("R6C",'Mapa de Riesgos'!$O$46),"")</f>
        <v/>
      </c>
      <c r="AM51" s="57" t="str">
        <f>IF(AND('Mapa de Riesgos'!$Y$47="Muy Baja",'Mapa de Riesgos'!$AA$47="Catastrófico"),CONCATENATE("R6C",'Mapa de Riesgos'!$O$47),"")</f>
        <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c r="A52" s="83"/>
      <c r="B52" s="449"/>
      <c r="C52" s="449"/>
      <c r="D52" s="450"/>
      <c r="E52" s="548"/>
      <c r="F52" s="547"/>
      <c r="G52" s="547"/>
      <c r="H52" s="547"/>
      <c r="I52" s="563"/>
      <c r="J52" s="76" t="str">
        <f>IF(AND('Mapa de Riesgos'!$Y$48="Muy Baja",'Mapa de Riesgos'!$AA$48="Leve"),CONCATENATE("R7C",'Mapa de Riesgos'!$O$48),"")</f>
        <v/>
      </c>
      <c r="K52" s="77" t="str">
        <f>IF(AND('Mapa de Riesgos'!$Y$49="Muy Baja",'Mapa de Riesgos'!$AA$49="Leve"),CONCATENATE("R7C",'Mapa de Riesgos'!$O$49),"")</f>
        <v/>
      </c>
      <c r="L52" s="77" t="str">
        <f>IF(AND('Mapa de Riesgos'!$Y$50="Muy Baja",'Mapa de Riesgos'!$AA$50="Leve"),CONCATENATE("R7C",'Mapa de Riesgos'!$O$50),"")</f>
        <v/>
      </c>
      <c r="M52" s="77" t="str">
        <f>IF(AND('Mapa de Riesgos'!$Y$51="Muy Baja",'Mapa de Riesgos'!$AA$51="Leve"),CONCATENATE("R7C",'Mapa de Riesgos'!$O$51),"")</f>
        <v/>
      </c>
      <c r="N52" s="77" t="str">
        <f>IF(AND('Mapa de Riesgos'!$Y$52="Muy Baja",'Mapa de Riesgos'!$AA$52="Leve"),CONCATENATE("R7C",'Mapa de Riesgos'!$O$52),"")</f>
        <v/>
      </c>
      <c r="O52" s="78" t="str">
        <f>IF(AND('Mapa de Riesgos'!$Y$53="Muy Baja",'Mapa de Riesgos'!$AA$53="Leve"),CONCATENATE("R7C",'Mapa de Riesgos'!$O$53),"")</f>
        <v/>
      </c>
      <c r="P52" s="76" t="str">
        <f>IF(AND('Mapa de Riesgos'!$Y$48="Muy Baja",'Mapa de Riesgos'!$AA$48="Menor"),CONCATENATE("R7C",'Mapa de Riesgos'!$O$48),"")</f>
        <v/>
      </c>
      <c r="Q52" s="77" t="str">
        <f>IF(AND('Mapa de Riesgos'!$Y$49="Muy Baja",'Mapa de Riesgos'!$AA$49="Menor"),CONCATENATE("R7C",'Mapa de Riesgos'!$O$49),"")</f>
        <v/>
      </c>
      <c r="R52" s="77" t="str">
        <f>IF(AND('Mapa de Riesgos'!$Y$50="Muy Baja",'Mapa de Riesgos'!$AA$50="Menor"),CONCATENATE("R7C",'Mapa de Riesgos'!$O$50),"")</f>
        <v/>
      </c>
      <c r="S52" s="77" t="str">
        <f>IF(AND('Mapa de Riesgos'!$Y$51="Muy Baja",'Mapa de Riesgos'!$AA$51="Menor"),CONCATENATE("R7C",'Mapa de Riesgos'!$O$51),"")</f>
        <v/>
      </c>
      <c r="T52" s="77" t="str">
        <f>IF(AND('Mapa de Riesgos'!$Y$52="Muy Baja",'Mapa de Riesgos'!$AA$52="Menor"),CONCATENATE("R7C",'Mapa de Riesgos'!$O$52),"")</f>
        <v/>
      </c>
      <c r="U52" s="78" t="str">
        <f>IF(AND('Mapa de Riesgos'!$Y$53="Muy Baja",'Mapa de Riesgos'!$AA$53="Menor"),CONCATENATE("R7C",'Mapa de Riesgos'!$O$53),"")</f>
        <v/>
      </c>
      <c r="V52" s="67" t="str">
        <f>IF(AND('Mapa de Riesgos'!$Y$48="Muy Baja",'Mapa de Riesgos'!$AA$48="Moderado"),CONCATENATE("R7C",'Mapa de Riesgos'!$O$48),"")</f>
        <v/>
      </c>
      <c r="W52" s="68" t="str">
        <f>IF(AND('Mapa de Riesgos'!$Y$49="Muy Baja",'Mapa de Riesgos'!$AA$49="Moderado"),CONCATENATE("R7C",'Mapa de Riesgos'!$O$49),"")</f>
        <v/>
      </c>
      <c r="X52" s="68" t="str">
        <f>IF(AND('Mapa de Riesgos'!$Y$50="Muy Baja",'Mapa de Riesgos'!$AA$50="Moderado"),CONCATENATE("R7C",'Mapa de Riesgos'!$O$50),"")</f>
        <v/>
      </c>
      <c r="Y52" s="68" t="str">
        <f>IF(AND('Mapa de Riesgos'!$Y$51="Muy Baja",'Mapa de Riesgos'!$AA$51="Moderado"),CONCATENATE("R7C",'Mapa de Riesgos'!$O$51),"")</f>
        <v/>
      </c>
      <c r="Z52" s="68" t="str">
        <f>IF(AND('Mapa de Riesgos'!$Y$52="Muy Baja",'Mapa de Riesgos'!$AA$52="Moderado"),CONCATENATE("R7C",'Mapa de Riesgos'!$O$52),"")</f>
        <v/>
      </c>
      <c r="AA52" s="69" t="str">
        <f>IF(AND('Mapa de Riesgos'!$Y$53="Muy Baja",'Mapa de Riesgos'!$AA$53="Moderado"),CONCATENATE("R7C",'Mapa de Riesgos'!$O$53),"")</f>
        <v/>
      </c>
      <c r="AB52" s="52" t="str">
        <f>IF(AND('Mapa de Riesgos'!$Y$48="Muy Baja",'Mapa de Riesgos'!$AA$48="Mayor"),CONCATENATE("R7C",'Mapa de Riesgos'!$O$48),"")</f>
        <v/>
      </c>
      <c r="AC52" s="53" t="str">
        <f>IF(AND('Mapa de Riesgos'!$Y$49="Muy Baja",'Mapa de Riesgos'!$AA$49="Mayor"),CONCATENATE("R7C",'Mapa de Riesgos'!$O$49),"")</f>
        <v/>
      </c>
      <c r="AD52" s="53" t="str">
        <f>IF(AND('Mapa de Riesgos'!$Y$50="Muy Baja",'Mapa de Riesgos'!$AA$50="Mayor"),CONCATENATE("R7C",'Mapa de Riesgos'!$O$50),"")</f>
        <v/>
      </c>
      <c r="AE52" s="53" t="str">
        <f>IF(AND('Mapa de Riesgos'!$Y$51="Muy Baja",'Mapa de Riesgos'!$AA$51="Mayor"),CONCATENATE("R7C",'Mapa de Riesgos'!$O$51),"")</f>
        <v/>
      </c>
      <c r="AF52" s="53" t="str">
        <f>IF(AND('Mapa de Riesgos'!$Y$52="Muy Baja",'Mapa de Riesgos'!$AA$52="Mayor"),CONCATENATE("R7C",'Mapa de Riesgos'!$O$52),"")</f>
        <v/>
      </c>
      <c r="AG52" s="54" t="str">
        <f>IF(AND('Mapa de Riesgos'!$Y$53="Muy Baja",'Mapa de Riesgos'!$AA$53="Mayor"),CONCATENATE("R7C",'Mapa de Riesgos'!$O$53),"")</f>
        <v/>
      </c>
      <c r="AH52" s="55" t="str">
        <f>IF(AND('Mapa de Riesgos'!$Y$48="Muy Baja",'Mapa de Riesgos'!$AA$48="Catastrófico"),CONCATENATE("R7C",'Mapa de Riesgos'!$O$48),"")</f>
        <v/>
      </c>
      <c r="AI52" s="56" t="str">
        <f>IF(AND('Mapa de Riesgos'!$Y$49="Muy Baja",'Mapa de Riesgos'!$AA$49="Catastrófico"),CONCATENATE("R7C",'Mapa de Riesgos'!$O$49),"")</f>
        <v/>
      </c>
      <c r="AJ52" s="56" t="str">
        <f>IF(AND('Mapa de Riesgos'!$Y$50="Muy Baja",'Mapa de Riesgos'!$AA$50="Catastrófico"),CONCATENATE("R7C",'Mapa de Riesgos'!$O$50),"")</f>
        <v/>
      </c>
      <c r="AK52" s="56" t="str">
        <f>IF(AND('Mapa de Riesgos'!$Y$51="Muy Baja",'Mapa de Riesgos'!$AA$51="Catastrófico"),CONCATENATE("R7C",'Mapa de Riesgos'!$O$51),"")</f>
        <v/>
      </c>
      <c r="AL52" s="56" t="str">
        <f>IF(AND('Mapa de Riesgos'!$Y$52="Muy Baja",'Mapa de Riesgos'!$AA$52="Catastrófico"),CONCATENATE("R7C",'Mapa de Riesgos'!$O$52),"")</f>
        <v/>
      </c>
      <c r="AM52" s="57" t="str">
        <f>IF(AND('Mapa de Riesgos'!$Y$53="Muy Baja",'Mapa de Riesgos'!$AA$53="Catastrófico"),CONCATENATE("R7C",'Mapa de Riesgos'!$O$53),"")</f>
        <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c r="A53" s="83"/>
      <c r="B53" s="449"/>
      <c r="C53" s="449"/>
      <c r="D53" s="450"/>
      <c r="E53" s="548"/>
      <c r="F53" s="547"/>
      <c r="G53" s="547"/>
      <c r="H53" s="547"/>
      <c r="I53" s="563"/>
      <c r="J53" s="76" t="str">
        <f>IF(AND('Mapa de Riesgos'!$Y$54="Muy Baja",'Mapa de Riesgos'!$AA$54="Leve"),CONCATENATE("R8C",'Mapa de Riesgos'!$O$54),"")</f>
        <v/>
      </c>
      <c r="K53" s="77" t="str">
        <f>IF(AND('Mapa de Riesgos'!$Y$55="Muy Baja",'Mapa de Riesgos'!$AA$55="Leve"),CONCATENATE("R8C",'Mapa de Riesgos'!$O$55),"")</f>
        <v/>
      </c>
      <c r="L53" s="77" t="str">
        <f>IF(AND('Mapa de Riesgos'!$Y$56="Muy Baja",'Mapa de Riesgos'!$AA$56="Leve"),CONCATENATE("R8C",'Mapa de Riesgos'!$O$56),"")</f>
        <v/>
      </c>
      <c r="M53" s="77" t="str">
        <f>IF(AND('Mapa de Riesgos'!$Y$57="Muy Baja",'Mapa de Riesgos'!$AA$57="Leve"),CONCATENATE("R8C",'Mapa de Riesgos'!$O$57),"")</f>
        <v/>
      </c>
      <c r="N53" s="77" t="str">
        <f>IF(AND('Mapa de Riesgos'!$Y$58="Muy Baja",'Mapa de Riesgos'!$AA$58="Leve"),CONCATENATE("R8C",'Mapa de Riesgos'!$O$58),"")</f>
        <v/>
      </c>
      <c r="O53" s="78" t="str">
        <f>IF(AND('Mapa de Riesgos'!$Y$59="Muy Baja",'Mapa de Riesgos'!$AA$59="Leve"),CONCATENATE("R8C",'Mapa de Riesgos'!$O$59),"")</f>
        <v/>
      </c>
      <c r="P53" s="76" t="str">
        <f>IF(AND('Mapa de Riesgos'!$Y$54="Muy Baja",'Mapa de Riesgos'!$AA$54="Menor"),CONCATENATE("R8C",'Mapa de Riesgos'!$O$54),"")</f>
        <v/>
      </c>
      <c r="Q53" s="77" t="str">
        <f>IF(AND('Mapa de Riesgos'!$Y$55="Muy Baja",'Mapa de Riesgos'!$AA$55="Menor"),CONCATENATE("R8C",'Mapa de Riesgos'!$O$55),"")</f>
        <v/>
      </c>
      <c r="R53" s="77" t="str">
        <f>IF(AND('Mapa de Riesgos'!$Y$56="Muy Baja",'Mapa de Riesgos'!$AA$56="Menor"),CONCATENATE("R8C",'Mapa de Riesgos'!$O$56),"")</f>
        <v/>
      </c>
      <c r="S53" s="77" t="str">
        <f>IF(AND('Mapa de Riesgos'!$Y$57="Muy Baja",'Mapa de Riesgos'!$AA$57="Menor"),CONCATENATE("R8C",'Mapa de Riesgos'!$O$57),"")</f>
        <v/>
      </c>
      <c r="T53" s="77" t="str">
        <f>IF(AND('Mapa de Riesgos'!$Y$58="Muy Baja",'Mapa de Riesgos'!$AA$58="Menor"),CONCATENATE("R8C",'Mapa de Riesgos'!$O$58),"")</f>
        <v/>
      </c>
      <c r="U53" s="78" t="str">
        <f>IF(AND('Mapa de Riesgos'!$Y$59="Muy Baja",'Mapa de Riesgos'!$AA$59="Menor"),CONCATENATE("R8C",'Mapa de Riesgos'!$O$59),"")</f>
        <v/>
      </c>
      <c r="V53" s="67" t="str">
        <f>IF(AND('Mapa de Riesgos'!$Y$54="Muy Baja",'Mapa de Riesgos'!$AA$54="Moderado"),CONCATENATE("R8C",'Mapa de Riesgos'!$O$54),"")</f>
        <v/>
      </c>
      <c r="W53" s="68" t="str">
        <f>IF(AND('Mapa de Riesgos'!$Y$55="Muy Baja",'Mapa de Riesgos'!$AA$55="Moderado"),CONCATENATE("R8C",'Mapa de Riesgos'!$O$55),"")</f>
        <v/>
      </c>
      <c r="X53" s="68" t="str">
        <f>IF(AND('Mapa de Riesgos'!$Y$56="Muy Baja",'Mapa de Riesgos'!$AA$56="Moderado"),CONCATENATE("R8C",'Mapa de Riesgos'!$O$56),"")</f>
        <v/>
      </c>
      <c r="Y53" s="68" t="str">
        <f>IF(AND('Mapa de Riesgos'!$Y$57="Muy Baja",'Mapa de Riesgos'!$AA$57="Moderado"),CONCATENATE("R8C",'Mapa de Riesgos'!$O$57),"")</f>
        <v/>
      </c>
      <c r="Z53" s="68" t="str">
        <f>IF(AND('Mapa de Riesgos'!$Y$58="Muy Baja",'Mapa de Riesgos'!$AA$58="Moderado"),CONCATENATE("R8C",'Mapa de Riesgos'!$O$58),"")</f>
        <v/>
      </c>
      <c r="AA53" s="69" t="str">
        <f>IF(AND('Mapa de Riesgos'!$Y$59="Muy Baja",'Mapa de Riesgos'!$AA$59="Moderado"),CONCATENATE("R8C",'Mapa de Riesgos'!$O$59),"")</f>
        <v/>
      </c>
      <c r="AB53" s="52" t="str">
        <f>IF(AND('Mapa de Riesgos'!$Y$54="Muy Baja",'Mapa de Riesgos'!$AA$54="Mayor"),CONCATENATE("R8C",'Mapa de Riesgos'!$O$54),"")</f>
        <v/>
      </c>
      <c r="AC53" s="53" t="str">
        <f>IF(AND('Mapa de Riesgos'!$Y$55="Muy Baja",'Mapa de Riesgos'!$AA$55="Mayor"),CONCATENATE("R8C",'Mapa de Riesgos'!$O$55),"")</f>
        <v/>
      </c>
      <c r="AD53" s="53" t="str">
        <f>IF(AND('Mapa de Riesgos'!$Y$56="Muy Baja",'Mapa de Riesgos'!$AA$56="Mayor"),CONCATENATE("R8C",'Mapa de Riesgos'!$O$56),"")</f>
        <v/>
      </c>
      <c r="AE53" s="53" t="str">
        <f>IF(AND('Mapa de Riesgos'!$Y$57="Muy Baja",'Mapa de Riesgos'!$AA$57="Mayor"),CONCATENATE("R8C",'Mapa de Riesgos'!$O$57),"")</f>
        <v/>
      </c>
      <c r="AF53" s="53" t="str">
        <f>IF(AND('Mapa de Riesgos'!$Y$58="Muy Baja",'Mapa de Riesgos'!$AA$58="Mayor"),CONCATENATE("R8C",'Mapa de Riesgos'!$O$58),"")</f>
        <v/>
      </c>
      <c r="AG53" s="54" t="str">
        <f>IF(AND('Mapa de Riesgos'!$Y$59="Muy Baja",'Mapa de Riesgos'!$AA$59="Mayor"),CONCATENATE("R8C",'Mapa de Riesgos'!$O$59),"")</f>
        <v/>
      </c>
      <c r="AH53" s="55" t="str">
        <f>IF(AND('Mapa de Riesgos'!$Y$54="Muy Baja",'Mapa de Riesgos'!$AA$54="Catastrófico"),CONCATENATE("R8C",'Mapa de Riesgos'!$O$54),"")</f>
        <v/>
      </c>
      <c r="AI53" s="56" t="str">
        <f>IF(AND('Mapa de Riesgos'!$Y$55="Muy Baja",'Mapa de Riesgos'!$AA$55="Catastrófico"),CONCATENATE("R8C",'Mapa de Riesgos'!$O$55),"")</f>
        <v/>
      </c>
      <c r="AJ53" s="56" t="str">
        <f>IF(AND('Mapa de Riesgos'!$Y$56="Muy Baja",'Mapa de Riesgos'!$AA$56="Catastrófico"),CONCATENATE("R8C",'Mapa de Riesgos'!$O$56),"")</f>
        <v/>
      </c>
      <c r="AK53" s="56" t="str">
        <f>IF(AND('Mapa de Riesgos'!$Y$57="Muy Baja",'Mapa de Riesgos'!$AA$57="Catastrófico"),CONCATENATE("R8C",'Mapa de Riesgos'!$O$57),"")</f>
        <v/>
      </c>
      <c r="AL53" s="56" t="str">
        <f>IF(AND('Mapa de Riesgos'!$Y$58="Muy Baja",'Mapa de Riesgos'!$AA$58="Catastrófico"),CONCATENATE("R8C",'Mapa de Riesgos'!$O$58),"")</f>
        <v/>
      </c>
      <c r="AM53" s="57" t="str">
        <f>IF(AND('Mapa de Riesgos'!$Y$59="Muy Baja",'Mapa de Riesgos'!$AA$59="Catastrófico"),CONCATENATE("R8C",'Mapa de Riesgos'!$O$59),"")</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c r="A54" s="83"/>
      <c r="B54" s="449"/>
      <c r="C54" s="449"/>
      <c r="D54" s="450"/>
      <c r="E54" s="548"/>
      <c r="F54" s="547"/>
      <c r="G54" s="547"/>
      <c r="H54" s="547"/>
      <c r="I54" s="563"/>
      <c r="J54" s="76" t="str">
        <f>IF(AND('Mapa de Riesgos'!$Y$60="Muy Baja",'Mapa de Riesgos'!$AA$60="Leve"),CONCATENATE("R9C",'Mapa de Riesgos'!$O$60),"")</f>
        <v/>
      </c>
      <c r="K54" s="77" t="str">
        <f>IF(AND('Mapa de Riesgos'!$Y$61="Muy Baja",'Mapa de Riesgos'!$AA$61="Leve"),CONCATENATE("R9C",'Mapa de Riesgos'!$O$61),"")</f>
        <v/>
      </c>
      <c r="L54" s="77" t="str">
        <f>IF(AND('Mapa de Riesgos'!$Y$62="Muy Baja",'Mapa de Riesgos'!$AA$62="Leve"),CONCATENATE("R9C",'Mapa de Riesgos'!$O$62),"")</f>
        <v/>
      </c>
      <c r="M54" s="77" t="str">
        <f>IF(AND('Mapa de Riesgos'!$Y$63="Muy Baja",'Mapa de Riesgos'!$AA$63="Leve"),CONCATENATE("R9C",'Mapa de Riesgos'!$O$63),"")</f>
        <v/>
      </c>
      <c r="N54" s="77" t="str">
        <f>IF(AND('Mapa de Riesgos'!$Y$64="Muy Baja",'Mapa de Riesgos'!$AA$64="Leve"),CONCATENATE("R9C",'Mapa de Riesgos'!$O$64),"")</f>
        <v/>
      </c>
      <c r="O54" s="78" t="str">
        <f>IF(AND('Mapa de Riesgos'!$Y$65="Muy Baja",'Mapa de Riesgos'!$AA$65="Leve"),CONCATENATE("R9C",'Mapa de Riesgos'!$O$65),"")</f>
        <v/>
      </c>
      <c r="P54" s="76" t="str">
        <f>IF(AND('Mapa de Riesgos'!$Y$60="Muy Baja",'Mapa de Riesgos'!$AA$60="Menor"),CONCATENATE("R9C",'Mapa de Riesgos'!$O$60),"")</f>
        <v/>
      </c>
      <c r="Q54" s="77" t="str">
        <f>IF(AND('Mapa de Riesgos'!$Y$61="Muy Baja",'Mapa de Riesgos'!$AA$61="Menor"),CONCATENATE("R9C",'Mapa de Riesgos'!$O$61),"")</f>
        <v/>
      </c>
      <c r="R54" s="77" t="str">
        <f>IF(AND('Mapa de Riesgos'!$Y$62="Muy Baja",'Mapa de Riesgos'!$AA$62="Menor"),CONCATENATE("R9C",'Mapa de Riesgos'!$O$62),"")</f>
        <v/>
      </c>
      <c r="S54" s="77" t="str">
        <f>IF(AND('Mapa de Riesgos'!$Y$63="Muy Baja",'Mapa de Riesgos'!$AA$63="Menor"),CONCATENATE("R9C",'Mapa de Riesgos'!$O$63),"")</f>
        <v/>
      </c>
      <c r="T54" s="77" t="str">
        <f>IF(AND('Mapa de Riesgos'!$Y$64="Muy Baja",'Mapa de Riesgos'!$AA$64="Menor"),CONCATENATE("R9C",'Mapa de Riesgos'!$O$64),"")</f>
        <v/>
      </c>
      <c r="U54" s="78" t="str">
        <f>IF(AND('Mapa de Riesgos'!$Y$65="Muy Baja",'Mapa de Riesgos'!$AA$65="Menor"),CONCATENATE("R9C",'Mapa de Riesgos'!$O$65),"")</f>
        <v/>
      </c>
      <c r="V54" s="67" t="str">
        <f>IF(AND('Mapa de Riesgos'!$Y$60="Muy Baja",'Mapa de Riesgos'!$AA$60="Moderado"),CONCATENATE("R9C",'Mapa de Riesgos'!$O$60),"")</f>
        <v/>
      </c>
      <c r="W54" s="68" t="str">
        <f>IF(AND('Mapa de Riesgos'!$Y$61="Muy Baja",'Mapa de Riesgos'!$AA$61="Moderado"),CONCATENATE("R9C",'Mapa de Riesgos'!$O$61),"")</f>
        <v/>
      </c>
      <c r="X54" s="68" t="str">
        <f>IF(AND('Mapa de Riesgos'!$Y$62="Muy Baja",'Mapa de Riesgos'!$AA$62="Moderado"),CONCATENATE("R9C",'Mapa de Riesgos'!$O$62),"")</f>
        <v/>
      </c>
      <c r="Y54" s="68" t="str">
        <f>IF(AND('Mapa de Riesgos'!$Y$63="Muy Baja",'Mapa de Riesgos'!$AA$63="Moderado"),CONCATENATE("R9C",'Mapa de Riesgos'!$O$63),"")</f>
        <v/>
      </c>
      <c r="Z54" s="68" t="str">
        <f>IF(AND('Mapa de Riesgos'!$Y$64="Muy Baja",'Mapa de Riesgos'!$AA$64="Moderado"),CONCATENATE("R9C",'Mapa de Riesgos'!$O$64),"")</f>
        <v/>
      </c>
      <c r="AA54" s="69" t="str">
        <f>IF(AND('Mapa de Riesgos'!$Y$65="Muy Baja",'Mapa de Riesgos'!$AA$65="Moderado"),CONCATENATE("R9C",'Mapa de Riesgos'!$O$65),"")</f>
        <v/>
      </c>
      <c r="AB54" s="52" t="str">
        <f>IF(AND('Mapa de Riesgos'!$Y$60="Muy Baja",'Mapa de Riesgos'!$AA$60="Mayor"),CONCATENATE("R9C",'Mapa de Riesgos'!$O$60),"")</f>
        <v/>
      </c>
      <c r="AC54" s="53" t="str">
        <f>IF(AND('Mapa de Riesgos'!$Y$61="Muy Baja",'Mapa de Riesgos'!$AA$61="Mayor"),CONCATENATE("R9C",'Mapa de Riesgos'!$O$61),"")</f>
        <v/>
      </c>
      <c r="AD54" s="53" t="str">
        <f>IF(AND('Mapa de Riesgos'!$Y$62="Muy Baja",'Mapa de Riesgos'!$AA$62="Mayor"),CONCATENATE("R9C",'Mapa de Riesgos'!$O$62),"")</f>
        <v/>
      </c>
      <c r="AE54" s="53" t="str">
        <f>IF(AND('Mapa de Riesgos'!$Y$63="Muy Baja",'Mapa de Riesgos'!$AA$63="Mayor"),CONCATENATE("R9C",'Mapa de Riesgos'!$O$63),"")</f>
        <v/>
      </c>
      <c r="AF54" s="53" t="str">
        <f>IF(AND('Mapa de Riesgos'!$Y$64="Muy Baja",'Mapa de Riesgos'!$AA$64="Mayor"),CONCATENATE("R9C",'Mapa de Riesgos'!$O$64),"")</f>
        <v/>
      </c>
      <c r="AG54" s="54" t="str">
        <f>IF(AND('Mapa de Riesgos'!$Y$65="Muy Baja",'Mapa de Riesgos'!$AA$65="Mayor"),CONCATENATE("R9C",'Mapa de Riesgos'!$O$65),"")</f>
        <v/>
      </c>
      <c r="AH54" s="55" t="str">
        <f>IF(AND('Mapa de Riesgos'!$Y$60="Muy Baja",'Mapa de Riesgos'!$AA$60="Catastrófico"),CONCATENATE("R9C",'Mapa de Riesgos'!$O$60),"")</f>
        <v/>
      </c>
      <c r="AI54" s="56" t="str">
        <f>IF(AND('Mapa de Riesgos'!$Y$61="Muy Baja",'Mapa de Riesgos'!$AA$61="Catastrófico"),CONCATENATE("R9C",'Mapa de Riesgos'!$O$61),"")</f>
        <v/>
      </c>
      <c r="AJ54" s="56" t="str">
        <f>IF(AND('Mapa de Riesgos'!$Y$62="Muy Baja",'Mapa de Riesgos'!$AA$62="Catastrófico"),CONCATENATE("R9C",'Mapa de Riesgos'!$O$62),"")</f>
        <v/>
      </c>
      <c r="AK54" s="56" t="str">
        <f>IF(AND('Mapa de Riesgos'!$Y$63="Muy Baja",'Mapa de Riesgos'!$AA$63="Catastrófico"),CONCATENATE("R9C",'Mapa de Riesgos'!$O$63),"")</f>
        <v/>
      </c>
      <c r="AL54" s="56" t="str">
        <f>IF(AND('Mapa de Riesgos'!$Y$64="Muy Baja",'Mapa de Riesgos'!$AA$64="Catastrófico"),CONCATENATE("R9C",'Mapa de Riesgos'!$O$64),"")</f>
        <v/>
      </c>
      <c r="AM54" s="57" t="str">
        <f>IF(AND('Mapa de Riesgos'!$Y$65="Muy Baja",'Mapa de Riesgos'!$AA$65="Catastrófico"),CONCATENATE("R9C",'Mapa de Riesgos'!$O$65),"")</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c r="A55" s="83"/>
      <c r="B55" s="449"/>
      <c r="C55" s="449"/>
      <c r="D55" s="450"/>
      <c r="E55" s="549"/>
      <c r="F55" s="550"/>
      <c r="G55" s="550"/>
      <c r="H55" s="550"/>
      <c r="I55" s="564"/>
      <c r="J55" s="79" t="str">
        <f>IF(AND('Mapa de Riesgos'!$Y$66="Muy Baja",'Mapa de Riesgos'!$AA$66="Leve"),CONCATENATE("R10C",'Mapa de Riesgos'!$O$66),"")</f>
        <v/>
      </c>
      <c r="K55" s="80" t="str">
        <f>IF(AND('Mapa de Riesgos'!$Y$67="Muy Baja",'Mapa de Riesgos'!$AA$67="Leve"),CONCATENATE("R10C",'Mapa de Riesgos'!$O$67),"")</f>
        <v/>
      </c>
      <c r="L55" s="80" t="str">
        <f>IF(AND('Mapa de Riesgos'!$Y$68="Muy Baja",'Mapa de Riesgos'!$AA$68="Leve"),CONCATENATE("R10C",'Mapa de Riesgos'!$O$68),"")</f>
        <v/>
      </c>
      <c r="M55" s="80" t="str">
        <f>IF(AND('Mapa de Riesgos'!$Y$69="Muy Baja",'Mapa de Riesgos'!$AA$69="Leve"),CONCATENATE("R10C",'Mapa de Riesgos'!$O$69),"")</f>
        <v/>
      </c>
      <c r="N55" s="80" t="str">
        <f>IF(AND('Mapa de Riesgos'!$Y$70="Muy Baja",'Mapa de Riesgos'!$AA$70="Leve"),CONCATENATE("R10C",'Mapa de Riesgos'!$O$70),"")</f>
        <v/>
      </c>
      <c r="O55" s="81" t="str">
        <f>IF(AND('Mapa de Riesgos'!$Y$71="Muy Baja",'Mapa de Riesgos'!$AA$71="Leve"),CONCATENATE("R10C",'Mapa de Riesgos'!$O$71),"")</f>
        <v/>
      </c>
      <c r="P55" s="79" t="str">
        <f>IF(AND('Mapa de Riesgos'!$Y$66="Muy Baja",'Mapa de Riesgos'!$AA$66="Menor"),CONCATENATE("R10C",'Mapa de Riesgos'!$O$66),"")</f>
        <v/>
      </c>
      <c r="Q55" s="80" t="str">
        <f>IF(AND('Mapa de Riesgos'!$Y$67="Muy Baja",'Mapa de Riesgos'!$AA$67="Menor"),CONCATENATE("R10C",'Mapa de Riesgos'!$O$67),"")</f>
        <v/>
      </c>
      <c r="R55" s="80" t="str">
        <f>IF(AND('Mapa de Riesgos'!$Y$68="Muy Baja",'Mapa de Riesgos'!$AA$68="Menor"),CONCATENATE("R10C",'Mapa de Riesgos'!$O$68),"")</f>
        <v/>
      </c>
      <c r="S55" s="80" t="str">
        <f>IF(AND('Mapa de Riesgos'!$Y$69="Muy Baja",'Mapa de Riesgos'!$AA$69="Menor"),CONCATENATE("R10C",'Mapa de Riesgos'!$O$69),"")</f>
        <v/>
      </c>
      <c r="T55" s="80" t="str">
        <f>IF(AND('Mapa de Riesgos'!$Y$70="Muy Baja",'Mapa de Riesgos'!$AA$70="Menor"),CONCATENATE("R10C",'Mapa de Riesgos'!$O$70),"")</f>
        <v/>
      </c>
      <c r="U55" s="81" t="str">
        <f>IF(AND('Mapa de Riesgos'!$Y$71="Muy Baja",'Mapa de Riesgos'!$AA$71="Menor"),CONCATENATE("R10C",'Mapa de Riesgos'!$O$71),"")</f>
        <v/>
      </c>
      <c r="V55" s="70" t="str">
        <f>IF(AND('Mapa de Riesgos'!$Y$66="Muy Baja",'Mapa de Riesgos'!$AA$66="Moderado"),CONCATENATE("R10C",'Mapa de Riesgos'!$O$66),"")</f>
        <v/>
      </c>
      <c r="W55" s="71" t="str">
        <f>IF(AND('Mapa de Riesgos'!$Y$67="Muy Baja",'Mapa de Riesgos'!$AA$67="Moderado"),CONCATENATE("R10C",'Mapa de Riesgos'!$O$67),"")</f>
        <v/>
      </c>
      <c r="X55" s="71" t="str">
        <f>IF(AND('Mapa de Riesgos'!$Y$68="Muy Baja",'Mapa de Riesgos'!$AA$68="Moderado"),CONCATENATE("R10C",'Mapa de Riesgos'!$O$68),"")</f>
        <v/>
      </c>
      <c r="Y55" s="71" t="str">
        <f>IF(AND('Mapa de Riesgos'!$Y$69="Muy Baja",'Mapa de Riesgos'!$AA$69="Moderado"),CONCATENATE("R10C",'Mapa de Riesgos'!$O$69),"")</f>
        <v/>
      </c>
      <c r="Z55" s="71" t="str">
        <f>IF(AND('Mapa de Riesgos'!$Y$70="Muy Baja",'Mapa de Riesgos'!$AA$70="Moderado"),CONCATENATE("R10C",'Mapa de Riesgos'!$O$70),"")</f>
        <v/>
      </c>
      <c r="AA55" s="72" t="str">
        <f>IF(AND('Mapa de Riesgos'!$Y$71="Muy Baja",'Mapa de Riesgos'!$AA$71="Moderado"),CONCATENATE("R10C",'Mapa de Riesgos'!$O$71),"")</f>
        <v/>
      </c>
      <c r="AB55" s="58" t="str">
        <f>IF(AND('Mapa de Riesgos'!$Y$66="Muy Baja",'Mapa de Riesgos'!$AA$66="Mayor"),CONCATENATE("R10C",'Mapa de Riesgos'!$O$66),"")</f>
        <v/>
      </c>
      <c r="AC55" s="59" t="str">
        <f>IF(AND('Mapa de Riesgos'!$Y$67="Muy Baja",'Mapa de Riesgos'!$AA$67="Mayor"),CONCATENATE("R10C",'Mapa de Riesgos'!$O$67),"")</f>
        <v/>
      </c>
      <c r="AD55" s="59" t="str">
        <f>IF(AND('Mapa de Riesgos'!$Y$68="Muy Baja",'Mapa de Riesgos'!$AA$68="Mayor"),CONCATENATE("R10C",'Mapa de Riesgos'!$O$68),"")</f>
        <v/>
      </c>
      <c r="AE55" s="59" t="str">
        <f>IF(AND('Mapa de Riesgos'!$Y$69="Muy Baja",'Mapa de Riesgos'!$AA$69="Mayor"),CONCATENATE("R10C",'Mapa de Riesgos'!$O$69),"")</f>
        <v/>
      </c>
      <c r="AF55" s="59" t="str">
        <f>IF(AND('Mapa de Riesgos'!$Y$70="Muy Baja",'Mapa de Riesgos'!$AA$70="Mayor"),CONCATENATE("R10C",'Mapa de Riesgos'!$O$70),"")</f>
        <v/>
      </c>
      <c r="AG55" s="60" t="str">
        <f>IF(AND('Mapa de Riesgos'!$Y$71="Muy Baja",'Mapa de Riesgos'!$AA$71="Mayor"),CONCATENATE("R10C",'Mapa de Riesgos'!$O$71),"")</f>
        <v/>
      </c>
      <c r="AH55" s="61" t="str">
        <f>IF(AND('Mapa de Riesgos'!$Y$66="Muy Baja",'Mapa de Riesgos'!$AA$66="Catastrófico"),CONCATENATE("R10C",'Mapa de Riesgos'!$O$66),"")</f>
        <v/>
      </c>
      <c r="AI55" s="62" t="str">
        <f>IF(AND('Mapa de Riesgos'!$Y$67="Muy Baja",'Mapa de Riesgos'!$AA$67="Catastrófico"),CONCATENATE("R10C",'Mapa de Riesgos'!$O$67),"")</f>
        <v/>
      </c>
      <c r="AJ55" s="62" t="str">
        <f>IF(AND('Mapa de Riesgos'!$Y$68="Muy Baja",'Mapa de Riesgos'!$AA$68="Catastrófico"),CONCATENATE("R10C",'Mapa de Riesgos'!$O$68),"")</f>
        <v/>
      </c>
      <c r="AK55" s="62" t="str">
        <f>IF(AND('Mapa de Riesgos'!$Y$69="Muy Baja",'Mapa de Riesgos'!$AA$69="Catastrófico"),CONCATENATE("R10C",'Mapa de Riesgos'!$O$69),"")</f>
        <v/>
      </c>
      <c r="AL55" s="62" t="str">
        <f>IF(AND('Mapa de Riesgos'!$Y$70="Muy Baja",'Mapa de Riesgos'!$AA$70="Catastrófico"),CONCATENATE("R10C",'Mapa de Riesgos'!$O$70),"")</f>
        <v/>
      </c>
      <c r="AM55" s="63" t="str">
        <f>IF(AND('Mapa de Riesgos'!$Y$71="Muy Baja",'Mapa de Riesgos'!$AA$71="Catastrófico"),CONCATENATE("R10C",'Mapa de Riesgos'!$O$71),"")</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c r="A56" s="83"/>
      <c r="B56" s="83"/>
      <c r="C56" s="83"/>
      <c r="D56" s="83"/>
      <c r="E56" s="83"/>
      <c r="F56" s="83"/>
      <c r="G56" s="83"/>
      <c r="H56" s="83"/>
      <c r="I56" s="83"/>
      <c r="J56" s="544" t="s">
        <v>204</v>
      </c>
      <c r="K56" s="545"/>
      <c r="L56" s="545"/>
      <c r="M56" s="545"/>
      <c r="N56" s="545"/>
      <c r="O56" s="562"/>
      <c r="P56" s="544" t="s">
        <v>205</v>
      </c>
      <c r="Q56" s="545"/>
      <c r="R56" s="545"/>
      <c r="S56" s="545"/>
      <c r="T56" s="545"/>
      <c r="U56" s="562"/>
      <c r="V56" s="544" t="s">
        <v>206</v>
      </c>
      <c r="W56" s="545"/>
      <c r="X56" s="545"/>
      <c r="Y56" s="545"/>
      <c r="Z56" s="545"/>
      <c r="AA56" s="562"/>
      <c r="AB56" s="544" t="s">
        <v>207</v>
      </c>
      <c r="AC56" s="583"/>
      <c r="AD56" s="545"/>
      <c r="AE56" s="545"/>
      <c r="AF56" s="545"/>
      <c r="AG56" s="562"/>
      <c r="AH56" s="544" t="s">
        <v>208</v>
      </c>
      <c r="AI56" s="545"/>
      <c r="AJ56" s="545"/>
      <c r="AK56" s="545"/>
      <c r="AL56" s="545"/>
      <c r="AM56" s="562"/>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c r="A57" s="83"/>
      <c r="B57" s="83"/>
      <c r="C57" s="83"/>
      <c r="D57" s="83"/>
      <c r="E57" s="83"/>
      <c r="F57" s="83"/>
      <c r="G57" s="83"/>
      <c r="H57" s="83"/>
      <c r="I57" s="83"/>
      <c r="J57" s="548"/>
      <c r="K57" s="547"/>
      <c r="L57" s="547"/>
      <c r="M57" s="547"/>
      <c r="N57" s="547"/>
      <c r="O57" s="563"/>
      <c r="P57" s="548"/>
      <c r="Q57" s="547"/>
      <c r="R57" s="547"/>
      <c r="S57" s="547"/>
      <c r="T57" s="547"/>
      <c r="U57" s="563"/>
      <c r="V57" s="548"/>
      <c r="W57" s="547"/>
      <c r="X57" s="547"/>
      <c r="Y57" s="547"/>
      <c r="Z57" s="547"/>
      <c r="AA57" s="563"/>
      <c r="AB57" s="548"/>
      <c r="AC57" s="547"/>
      <c r="AD57" s="547"/>
      <c r="AE57" s="547"/>
      <c r="AF57" s="547"/>
      <c r="AG57" s="563"/>
      <c r="AH57" s="548"/>
      <c r="AI57" s="547"/>
      <c r="AJ57" s="547"/>
      <c r="AK57" s="547"/>
      <c r="AL57" s="547"/>
      <c r="AM57" s="56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c r="A58" s="83"/>
      <c r="B58" s="83"/>
      <c r="C58" s="83"/>
      <c r="D58" s="83"/>
      <c r="E58" s="83"/>
      <c r="F58" s="83"/>
      <c r="G58" s="83"/>
      <c r="H58" s="83"/>
      <c r="I58" s="83"/>
      <c r="J58" s="548"/>
      <c r="K58" s="547"/>
      <c r="L58" s="547"/>
      <c r="M58" s="547"/>
      <c r="N58" s="547"/>
      <c r="O58" s="563"/>
      <c r="P58" s="548"/>
      <c r="Q58" s="547"/>
      <c r="R58" s="547"/>
      <c r="S58" s="547"/>
      <c r="T58" s="547"/>
      <c r="U58" s="563"/>
      <c r="V58" s="548"/>
      <c r="W58" s="547"/>
      <c r="X58" s="547"/>
      <c r="Y58" s="547"/>
      <c r="Z58" s="547"/>
      <c r="AA58" s="563"/>
      <c r="AB58" s="548"/>
      <c r="AC58" s="547"/>
      <c r="AD58" s="547"/>
      <c r="AE58" s="547"/>
      <c r="AF58" s="547"/>
      <c r="AG58" s="563"/>
      <c r="AH58" s="548"/>
      <c r="AI58" s="547"/>
      <c r="AJ58" s="547"/>
      <c r="AK58" s="547"/>
      <c r="AL58" s="547"/>
      <c r="AM58" s="56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c r="A59" s="83"/>
      <c r="B59" s="83"/>
      <c r="C59" s="83"/>
      <c r="D59" s="83"/>
      <c r="E59" s="83"/>
      <c r="F59" s="83"/>
      <c r="G59" s="83"/>
      <c r="H59" s="83"/>
      <c r="I59" s="83"/>
      <c r="J59" s="548"/>
      <c r="K59" s="547"/>
      <c r="L59" s="547"/>
      <c r="M59" s="547"/>
      <c r="N59" s="547"/>
      <c r="O59" s="563"/>
      <c r="P59" s="548"/>
      <c r="Q59" s="547"/>
      <c r="R59" s="547"/>
      <c r="S59" s="547"/>
      <c r="T59" s="547"/>
      <c r="U59" s="563"/>
      <c r="V59" s="548"/>
      <c r="W59" s="547"/>
      <c r="X59" s="547"/>
      <c r="Y59" s="547"/>
      <c r="Z59" s="547"/>
      <c r="AA59" s="563"/>
      <c r="AB59" s="548"/>
      <c r="AC59" s="547"/>
      <c r="AD59" s="547"/>
      <c r="AE59" s="547"/>
      <c r="AF59" s="547"/>
      <c r="AG59" s="563"/>
      <c r="AH59" s="548"/>
      <c r="AI59" s="547"/>
      <c r="AJ59" s="547"/>
      <c r="AK59" s="547"/>
      <c r="AL59" s="547"/>
      <c r="AM59" s="56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c r="A60" s="83"/>
      <c r="B60" s="83"/>
      <c r="C60" s="83"/>
      <c r="D60" s="83"/>
      <c r="E60" s="83"/>
      <c r="F60" s="83"/>
      <c r="G60" s="83"/>
      <c r="H60" s="83"/>
      <c r="I60" s="83"/>
      <c r="J60" s="548"/>
      <c r="K60" s="547"/>
      <c r="L60" s="547"/>
      <c r="M60" s="547"/>
      <c r="N60" s="547"/>
      <c r="O60" s="563"/>
      <c r="P60" s="548"/>
      <c r="Q60" s="547"/>
      <c r="R60" s="547"/>
      <c r="S60" s="547"/>
      <c r="T60" s="547"/>
      <c r="U60" s="563"/>
      <c r="V60" s="548"/>
      <c r="W60" s="547"/>
      <c r="X60" s="547"/>
      <c r="Y60" s="547"/>
      <c r="Z60" s="547"/>
      <c r="AA60" s="563"/>
      <c r="AB60" s="548"/>
      <c r="AC60" s="547"/>
      <c r="AD60" s="547"/>
      <c r="AE60" s="547"/>
      <c r="AF60" s="547"/>
      <c r="AG60" s="563"/>
      <c r="AH60" s="548"/>
      <c r="AI60" s="547"/>
      <c r="AJ60" s="547"/>
      <c r="AK60" s="547"/>
      <c r="AL60" s="547"/>
      <c r="AM60" s="56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c r="A61" s="83"/>
      <c r="B61" s="83"/>
      <c r="C61" s="83"/>
      <c r="D61" s="83"/>
      <c r="E61" s="83"/>
      <c r="F61" s="83"/>
      <c r="G61" s="83"/>
      <c r="H61" s="83"/>
      <c r="I61" s="83"/>
      <c r="J61" s="549"/>
      <c r="K61" s="550"/>
      <c r="L61" s="550"/>
      <c r="M61" s="550"/>
      <c r="N61" s="550"/>
      <c r="O61" s="564"/>
      <c r="P61" s="549"/>
      <c r="Q61" s="550"/>
      <c r="R61" s="550"/>
      <c r="S61" s="550"/>
      <c r="T61" s="550"/>
      <c r="U61" s="564"/>
      <c r="V61" s="549"/>
      <c r="W61" s="550"/>
      <c r="X61" s="550"/>
      <c r="Y61" s="550"/>
      <c r="Z61" s="550"/>
      <c r="AA61" s="564"/>
      <c r="AB61" s="549"/>
      <c r="AC61" s="550"/>
      <c r="AD61" s="550"/>
      <c r="AE61" s="550"/>
      <c r="AF61" s="550"/>
      <c r="AG61" s="564"/>
      <c r="AH61" s="549"/>
      <c r="AI61" s="550"/>
      <c r="AJ61" s="550"/>
      <c r="AK61" s="550"/>
      <c r="AL61" s="550"/>
      <c r="AM61" s="564"/>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c r="A63" s="83"/>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3"/>
      <c r="AV63" s="83"/>
      <c r="AW63" s="83"/>
      <c r="AX63" s="83"/>
      <c r="AY63" s="83"/>
      <c r="AZ63" s="83"/>
      <c r="BA63" s="83"/>
      <c r="BB63" s="83"/>
      <c r="BC63" s="83"/>
      <c r="BD63" s="83"/>
      <c r="BE63" s="83"/>
      <c r="BF63" s="83"/>
      <c r="BG63" s="83"/>
      <c r="BH63" s="83"/>
    </row>
    <row r="64" spans="1:80" ht="15" customHeight="1">
      <c r="A64" s="83"/>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3"/>
      <c r="AV64" s="83"/>
      <c r="AW64" s="83"/>
      <c r="AX64" s="83"/>
      <c r="AY64" s="83"/>
      <c r="AZ64" s="83"/>
      <c r="BA64" s="83"/>
      <c r="BB64" s="83"/>
      <c r="BC64" s="83"/>
      <c r="BD64" s="83"/>
      <c r="BE64" s="83"/>
      <c r="BF64" s="83"/>
      <c r="BG64" s="83"/>
      <c r="BH64" s="83"/>
    </row>
    <row r="65" spans="1:60">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c r="A245" s="83"/>
    </row>
    <row r="246" spans="1:60">
      <c r="A246" s="83"/>
    </row>
    <row r="247" spans="1:60">
      <c r="A247" s="83"/>
    </row>
    <row r="248" spans="1:60">
      <c r="A248" s="83"/>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zoomScale="80" zoomScaleNormal="80" workbookViewId="0">
      <selection activeCell="C5" sqref="C5"/>
    </sheetView>
  </sheetViews>
  <sheetFormatPr defaultColWidth="11.42578125" defaultRowHeight="15"/>
  <cols>
    <col min="2" max="2" width="24.140625" customWidth="1"/>
    <col min="3" max="3" width="70.140625" customWidth="1"/>
    <col min="4" max="4" width="29.85546875" customWidth="1"/>
  </cols>
  <sheetData>
    <row r="1" spans="1:37" ht="23.25">
      <c r="A1" s="83"/>
      <c r="B1" s="584" t="s">
        <v>210</v>
      </c>
      <c r="C1" s="584"/>
      <c r="D1" s="584"/>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c r="A3" s="83"/>
      <c r="B3" s="11"/>
      <c r="C3" s="12" t="s">
        <v>211</v>
      </c>
      <c r="D3" s="12" t="s">
        <v>194</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c r="A4" s="83"/>
      <c r="B4" s="13" t="s">
        <v>212</v>
      </c>
      <c r="C4" s="14" t="s">
        <v>213</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c r="A5" s="83"/>
      <c r="B5" s="16" t="s">
        <v>214</v>
      </c>
      <c r="C5" s="17" t="s">
        <v>215</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c r="A6" s="83"/>
      <c r="B6" s="19" t="s">
        <v>216</v>
      </c>
      <c r="C6" s="17" t="s">
        <v>217</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c r="A7" s="83"/>
      <c r="B7" s="20" t="s">
        <v>218</v>
      </c>
      <c r="C7" s="17" t="s">
        <v>219</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c r="A8" s="83"/>
      <c r="B8" s="21" t="s">
        <v>220</v>
      </c>
      <c r="C8" s="17" t="s">
        <v>221</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c r="A9" s="83"/>
      <c r="B9" s="104"/>
      <c r="C9" s="104"/>
      <c r="D9" s="104"/>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c r="A10" s="83"/>
      <c r="B10" s="105"/>
      <c r="C10" s="104"/>
      <c r="D10" s="104"/>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c r="A11" s="83"/>
      <c r="B11" s="104"/>
      <c r="C11" s="104"/>
      <c r="D11" s="104"/>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c r="A12" s="83"/>
      <c r="B12" s="104"/>
      <c r="C12" s="104"/>
      <c r="D12" s="104"/>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c r="A13" s="83"/>
      <c r="B13" s="104"/>
      <c r="C13" s="104"/>
      <c r="D13" s="104"/>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c r="A14" s="83"/>
      <c r="B14" s="104"/>
      <c r="C14" s="104"/>
      <c r="D14" s="104"/>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c r="A15" s="83"/>
      <c r="B15" s="104"/>
      <c r="C15" s="104"/>
      <c r="D15" s="104"/>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c r="A16" s="83"/>
      <c r="B16" s="104"/>
      <c r="C16" s="104"/>
      <c r="D16" s="104"/>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c r="A17" s="83"/>
      <c r="B17" s="104"/>
      <c r="C17" s="104"/>
      <c r="D17" s="104"/>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c r="A18" s="83"/>
      <c r="B18" s="104"/>
      <c r="C18" s="104"/>
      <c r="D18" s="104"/>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c r="A35" s="83"/>
    </row>
    <row r="36" spans="1:31">
      <c r="A36" s="83"/>
    </row>
    <row r="37" spans="1:31">
      <c r="A37" s="83"/>
    </row>
    <row r="38" spans="1:31">
      <c r="A38" s="83"/>
    </row>
    <row r="39" spans="1:31">
      <c r="A39" s="83"/>
    </row>
    <row r="40" spans="1:31">
      <c r="A40" s="83"/>
    </row>
    <row r="41" spans="1:31">
      <c r="A41" s="83"/>
    </row>
    <row r="42" spans="1:31">
      <c r="A42" s="83"/>
    </row>
    <row r="43" spans="1:31">
      <c r="A43" s="83"/>
    </row>
    <row r="44" spans="1:31">
      <c r="A44" s="83"/>
    </row>
    <row r="45" spans="1:31">
      <c r="A45" s="83"/>
    </row>
    <row r="46" spans="1:31">
      <c r="A46" s="83"/>
    </row>
    <row r="47" spans="1:31">
      <c r="A47" s="83"/>
    </row>
    <row r="48" spans="1:31">
      <c r="A48" s="83"/>
    </row>
    <row r="49" spans="1:1">
      <c r="A49" s="83"/>
    </row>
    <row r="50" spans="1:1">
      <c r="A50" s="83"/>
    </row>
    <row r="51" spans="1:1">
      <c r="A51" s="83"/>
    </row>
    <row r="52" spans="1:1">
      <c r="A52" s="83"/>
    </row>
    <row r="53" spans="1:1">
      <c r="A53" s="83"/>
    </row>
    <row r="54" spans="1:1">
      <c r="A54" s="83"/>
    </row>
    <row r="55" spans="1:1">
      <c r="A55" s="83"/>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zoomScale="60" zoomScaleNormal="60" workbookViewId="0">
      <selection activeCell="C5" sqref="C5"/>
    </sheetView>
  </sheetViews>
  <sheetFormatPr defaultColWidth="11.42578125" defaultRowHeight="15"/>
  <cols>
    <col min="2" max="2" width="40.42578125" customWidth="1"/>
    <col min="3" max="3" width="74.85546875" customWidth="1"/>
    <col min="4" max="4" width="135" bestFit="1" customWidth="1"/>
    <col min="5" max="5" width="144.7109375" bestFit="1" customWidth="1"/>
  </cols>
  <sheetData>
    <row r="1" spans="1:21" ht="33.75">
      <c r="A1" s="83"/>
      <c r="B1" s="585" t="s">
        <v>222</v>
      </c>
      <c r="C1" s="585"/>
      <c r="D1" s="585"/>
      <c r="E1" s="83"/>
      <c r="F1" s="83"/>
      <c r="G1" s="83"/>
      <c r="H1" s="83"/>
      <c r="I1" s="83"/>
      <c r="J1" s="83"/>
      <c r="K1" s="83"/>
      <c r="L1" s="83"/>
      <c r="M1" s="83"/>
      <c r="N1" s="83"/>
      <c r="O1" s="83"/>
      <c r="P1" s="83"/>
      <c r="Q1" s="83"/>
      <c r="R1" s="83"/>
      <c r="S1" s="83"/>
      <c r="T1" s="83"/>
      <c r="U1" s="83"/>
    </row>
    <row r="2" spans="1:21">
      <c r="A2" s="83"/>
      <c r="B2" s="83"/>
      <c r="C2" s="83"/>
      <c r="D2" s="83"/>
      <c r="E2" s="83"/>
      <c r="F2" s="83"/>
      <c r="G2" s="83"/>
      <c r="H2" s="83"/>
      <c r="I2" s="83"/>
      <c r="J2" s="83"/>
      <c r="K2" s="83"/>
      <c r="L2" s="83"/>
      <c r="M2" s="83"/>
      <c r="N2" s="83"/>
      <c r="O2" s="83"/>
      <c r="P2" s="83"/>
      <c r="Q2" s="83"/>
      <c r="R2" s="83"/>
      <c r="S2" s="83"/>
      <c r="T2" s="83"/>
      <c r="U2" s="83"/>
    </row>
    <row r="3" spans="1:21" ht="30">
      <c r="A3" s="83"/>
      <c r="B3" s="101"/>
      <c r="C3" s="36" t="s">
        <v>223</v>
      </c>
      <c r="D3" s="36" t="s">
        <v>224</v>
      </c>
      <c r="E3" s="83"/>
      <c r="F3" s="83"/>
      <c r="G3" s="83"/>
      <c r="H3" s="83"/>
      <c r="I3" s="83"/>
      <c r="J3" s="83"/>
      <c r="K3" s="83"/>
      <c r="L3" s="83"/>
      <c r="M3" s="83"/>
      <c r="N3" s="83"/>
      <c r="O3" s="83"/>
      <c r="P3" s="83"/>
      <c r="Q3" s="83"/>
      <c r="R3" s="83"/>
      <c r="S3" s="83"/>
      <c r="T3" s="83"/>
      <c r="U3" s="83"/>
    </row>
    <row r="4" spans="1:21" ht="33.75">
      <c r="A4" s="100" t="s">
        <v>225</v>
      </c>
      <c r="B4" s="39" t="s">
        <v>226</v>
      </c>
      <c r="C4" s="44" t="s">
        <v>227</v>
      </c>
      <c r="D4" s="37" t="s">
        <v>228</v>
      </c>
      <c r="E4" s="83"/>
      <c r="F4" s="83"/>
      <c r="G4" s="83"/>
      <c r="H4" s="83"/>
      <c r="I4" s="83"/>
      <c r="J4" s="83"/>
      <c r="K4" s="83"/>
      <c r="L4" s="83"/>
      <c r="M4" s="83"/>
      <c r="N4" s="83"/>
      <c r="O4" s="83"/>
      <c r="P4" s="83"/>
      <c r="Q4" s="83"/>
      <c r="R4" s="83"/>
      <c r="S4" s="83"/>
      <c r="T4" s="83"/>
      <c r="U4" s="83"/>
    </row>
    <row r="5" spans="1:21" ht="67.5">
      <c r="A5" s="100" t="s">
        <v>229</v>
      </c>
      <c r="B5" s="40" t="s">
        <v>230</v>
      </c>
      <c r="C5" s="45" t="s">
        <v>231</v>
      </c>
      <c r="D5" s="38" t="s">
        <v>232</v>
      </c>
      <c r="E5" s="83"/>
      <c r="F5" s="83"/>
      <c r="G5" s="83"/>
      <c r="H5" s="83"/>
      <c r="I5" s="83"/>
      <c r="J5" s="83"/>
      <c r="K5" s="83"/>
      <c r="L5" s="83"/>
      <c r="M5" s="83"/>
      <c r="N5" s="83"/>
      <c r="O5" s="83"/>
      <c r="P5" s="83"/>
      <c r="Q5" s="83"/>
      <c r="R5" s="83"/>
      <c r="S5" s="83"/>
      <c r="T5" s="83"/>
      <c r="U5" s="83"/>
    </row>
    <row r="6" spans="1:21" ht="67.5">
      <c r="A6" s="100" t="s">
        <v>200</v>
      </c>
      <c r="B6" s="41" t="s">
        <v>233</v>
      </c>
      <c r="C6" s="45" t="s">
        <v>234</v>
      </c>
      <c r="D6" s="38" t="s">
        <v>235</v>
      </c>
      <c r="E6" s="83"/>
      <c r="F6" s="83"/>
      <c r="G6" s="83"/>
      <c r="H6" s="83"/>
      <c r="I6" s="83"/>
      <c r="J6" s="83"/>
      <c r="K6" s="83"/>
      <c r="L6" s="83"/>
      <c r="M6" s="83"/>
      <c r="N6" s="83"/>
      <c r="O6" s="83"/>
      <c r="P6" s="83"/>
      <c r="Q6" s="83"/>
      <c r="R6" s="83"/>
      <c r="S6" s="83"/>
      <c r="T6" s="83"/>
      <c r="U6" s="83"/>
    </row>
    <row r="7" spans="1:21" ht="101.25">
      <c r="A7" s="100" t="s">
        <v>236</v>
      </c>
      <c r="B7" s="42" t="s">
        <v>237</v>
      </c>
      <c r="C7" s="45" t="s">
        <v>238</v>
      </c>
      <c r="D7" s="38" t="s">
        <v>239</v>
      </c>
      <c r="E7" s="83"/>
      <c r="F7" s="83"/>
      <c r="G7" s="83"/>
      <c r="H7" s="83"/>
      <c r="I7" s="83"/>
      <c r="J7" s="83"/>
      <c r="K7" s="83"/>
      <c r="L7" s="83"/>
      <c r="M7" s="83"/>
      <c r="N7" s="83"/>
      <c r="O7" s="83"/>
      <c r="P7" s="83"/>
      <c r="Q7" s="83"/>
      <c r="R7" s="83"/>
      <c r="S7" s="83"/>
      <c r="T7" s="83"/>
      <c r="U7" s="83"/>
    </row>
    <row r="8" spans="1:21" ht="67.5">
      <c r="A8" s="100" t="s">
        <v>240</v>
      </c>
      <c r="B8" s="43" t="s">
        <v>241</v>
      </c>
      <c r="C8" s="45" t="s">
        <v>242</v>
      </c>
      <c r="D8" s="38" t="s">
        <v>243</v>
      </c>
      <c r="E8" s="83"/>
      <c r="F8" s="83"/>
      <c r="G8" s="83"/>
      <c r="H8" s="83"/>
      <c r="I8" s="83"/>
      <c r="J8" s="83"/>
      <c r="K8" s="83"/>
      <c r="L8" s="83"/>
      <c r="M8" s="83"/>
      <c r="N8" s="83"/>
      <c r="O8" s="83"/>
      <c r="P8" s="83"/>
      <c r="Q8" s="83"/>
      <c r="R8" s="83"/>
      <c r="S8" s="83"/>
      <c r="T8" s="83"/>
      <c r="U8" s="83"/>
    </row>
    <row r="9" spans="1:21" ht="20.25">
      <c r="A9" s="100"/>
      <c r="B9" s="100"/>
      <c r="C9" s="102"/>
      <c r="D9" s="102"/>
      <c r="E9" s="83"/>
      <c r="F9" s="83"/>
      <c r="G9" s="83"/>
      <c r="H9" s="83"/>
      <c r="I9" s="83"/>
      <c r="J9" s="83"/>
      <c r="K9" s="83"/>
      <c r="L9" s="83"/>
      <c r="M9" s="83"/>
      <c r="N9" s="83"/>
      <c r="O9" s="83"/>
      <c r="P9" s="83"/>
      <c r="Q9" s="83"/>
      <c r="R9" s="83"/>
      <c r="S9" s="83"/>
      <c r="T9" s="83"/>
      <c r="U9" s="83"/>
    </row>
    <row r="10" spans="1:21" ht="16.5">
      <c r="A10" s="100"/>
      <c r="B10" s="103"/>
      <c r="C10" s="103"/>
      <c r="D10" s="103"/>
      <c r="E10" s="83"/>
      <c r="F10" s="83"/>
      <c r="G10" s="83"/>
      <c r="H10" s="83"/>
      <c r="I10" s="83"/>
      <c r="J10" s="83"/>
      <c r="K10" s="83"/>
      <c r="L10" s="83"/>
      <c r="M10" s="83"/>
      <c r="N10" s="83"/>
      <c r="O10" s="83"/>
      <c r="P10" s="83"/>
      <c r="Q10" s="83"/>
      <c r="R10" s="83"/>
      <c r="S10" s="83"/>
      <c r="T10" s="83"/>
      <c r="U10" s="83"/>
    </row>
    <row r="11" spans="1:21">
      <c r="A11" s="100"/>
      <c r="B11" s="100" t="s">
        <v>244</v>
      </c>
      <c r="C11" s="100" t="s">
        <v>245</v>
      </c>
      <c r="D11" s="100" t="s">
        <v>149</v>
      </c>
      <c r="E11" s="83"/>
      <c r="F11" s="83"/>
      <c r="G11" s="83"/>
      <c r="H11" s="83"/>
      <c r="I11" s="83"/>
      <c r="J11" s="83"/>
      <c r="K11" s="83"/>
      <c r="L11" s="83"/>
      <c r="M11" s="83"/>
      <c r="N11" s="83"/>
      <c r="O11" s="83"/>
      <c r="P11" s="83"/>
      <c r="Q11" s="83"/>
      <c r="R11" s="83"/>
      <c r="S11" s="83"/>
      <c r="T11" s="83"/>
      <c r="U11" s="83"/>
    </row>
    <row r="12" spans="1:21">
      <c r="A12" s="100"/>
      <c r="B12" s="100" t="s">
        <v>246</v>
      </c>
      <c r="C12" s="100" t="s">
        <v>187</v>
      </c>
      <c r="D12" s="100" t="s">
        <v>247</v>
      </c>
      <c r="E12" s="83"/>
      <c r="F12" s="83"/>
      <c r="G12" s="83"/>
      <c r="H12" s="83"/>
      <c r="I12" s="83"/>
      <c r="J12" s="83"/>
      <c r="K12" s="83"/>
      <c r="L12" s="83"/>
      <c r="M12" s="83"/>
      <c r="N12" s="83"/>
      <c r="O12" s="83"/>
      <c r="P12" s="83"/>
      <c r="Q12" s="83"/>
      <c r="R12" s="83"/>
      <c r="S12" s="83"/>
      <c r="T12" s="83"/>
      <c r="U12" s="83"/>
    </row>
    <row r="13" spans="1:21">
      <c r="A13" s="100"/>
      <c r="B13" s="100"/>
      <c r="C13" s="100" t="s">
        <v>248</v>
      </c>
      <c r="D13" s="100" t="s">
        <v>178</v>
      </c>
      <c r="E13" s="83"/>
      <c r="F13" s="83"/>
      <c r="G13" s="83"/>
      <c r="H13" s="83"/>
      <c r="I13" s="83"/>
      <c r="J13" s="83"/>
      <c r="K13" s="83"/>
      <c r="L13" s="83"/>
      <c r="M13" s="83"/>
      <c r="N13" s="83"/>
      <c r="O13" s="83"/>
      <c r="P13" s="83"/>
      <c r="Q13" s="83"/>
      <c r="R13" s="83"/>
      <c r="S13" s="83"/>
      <c r="T13" s="83"/>
      <c r="U13" s="83"/>
    </row>
    <row r="14" spans="1:21">
      <c r="A14" s="100"/>
      <c r="B14" s="100"/>
      <c r="C14" s="100" t="s">
        <v>249</v>
      </c>
      <c r="D14" s="100" t="s">
        <v>162</v>
      </c>
      <c r="E14" s="83"/>
      <c r="F14" s="83"/>
      <c r="G14" s="83"/>
      <c r="H14" s="83"/>
      <c r="I14" s="83"/>
      <c r="J14" s="83"/>
      <c r="K14" s="83"/>
      <c r="L14" s="83"/>
      <c r="M14" s="83"/>
      <c r="N14" s="83"/>
      <c r="O14" s="83"/>
      <c r="P14" s="83"/>
      <c r="Q14" s="83"/>
      <c r="R14" s="83"/>
      <c r="S14" s="83"/>
      <c r="T14" s="83"/>
      <c r="U14" s="83"/>
    </row>
    <row r="15" spans="1:21">
      <c r="A15" s="100"/>
      <c r="B15" s="100"/>
      <c r="C15" s="100" t="s">
        <v>250</v>
      </c>
      <c r="D15" s="100" t="s">
        <v>251</v>
      </c>
      <c r="E15" s="83"/>
      <c r="F15" s="83"/>
      <c r="G15" s="83"/>
      <c r="H15" s="83"/>
      <c r="I15" s="83"/>
      <c r="J15" s="83"/>
      <c r="K15" s="83"/>
      <c r="L15" s="83"/>
      <c r="M15" s="83"/>
      <c r="N15" s="83"/>
      <c r="O15" s="83"/>
      <c r="P15" s="83"/>
      <c r="Q15" s="83"/>
      <c r="R15" s="83"/>
      <c r="S15" s="83"/>
      <c r="T15" s="83"/>
      <c r="U15" s="83"/>
    </row>
    <row r="16" spans="1:21">
      <c r="A16" s="100"/>
      <c r="B16" s="100"/>
      <c r="C16" s="100"/>
      <c r="D16" s="100"/>
      <c r="E16" s="83"/>
      <c r="F16" s="83"/>
      <c r="G16" s="83"/>
      <c r="H16" s="83"/>
      <c r="I16" s="83"/>
      <c r="J16" s="83"/>
      <c r="K16" s="83"/>
      <c r="L16" s="83"/>
      <c r="M16" s="83"/>
      <c r="N16" s="83"/>
      <c r="O16" s="83"/>
    </row>
    <row r="17" spans="1:15">
      <c r="A17" s="100"/>
      <c r="B17" s="100"/>
      <c r="C17" s="100"/>
      <c r="D17" s="100"/>
      <c r="E17" s="83"/>
      <c r="F17" s="83"/>
      <c r="G17" s="83"/>
      <c r="H17" s="83"/>
      <c r="I17" s="83"/>
      <c r="J17" s="83"/>
      <c r="K17" s="83"/>
      <c r="L17" s="83"/>
      <c r="M17" s="83"/>
      <c r="N17" s="83"/>
      <c r="O17" s="83"/>
    </row>
    <row r="18" spans="1:15">
      <c r="A18" s="100"/>
      <c r="B18" s="104"/>
      <c r="C18" s="104"/>
      <c r="D18" s="104"/>
      <c r="E18" s="83"/>
      <c r="F18" s="83"/>
      <c r="G18" s="83"/>
      <c r="H18" s="83"/>
      <c r="I18" s="83"/>
      <c r="J18" s="83"/>
      <c r="K18" s="83"/>
      <c r="L18" s="83"/>
      <c r="M18" s="83"/>
      <c r="N18" s="83"/>
      <c r="O18" s="83"/>
    </row>
    <row r="19" spans="1:15">
      <c r="A19" s="100"/>
      <c r="B19" s="104"/>
      <c r="C19" s="104"/>
      <c r="D19" s="104"/>
      <c r="E19" s="83"/>
      <c r="F19" s="83"/>
      <c r="G19" s="83"/>
      <c r="H19" s="83"/>
      <c r="I19" s="83"/>
      <c r="J19" s="83"/>
      <c r="K19" s="83"/>
      <c r="L19" s="83"/>
      <c r="M19" s="83"/>
      <c r="N19" s="83"/>
      <c r="O19" s="83"/>
    </row>
    <row r="20" spans="1:15">
      <c r="A20" s="100"/>
      <c r="B20" s="104"/>
      <c r="C20" s="104"/>
      <c r="D20" s="104"/>
      <c r="E20" s="83"/>
      <c r="F20" s="83"/>
      <c r="G20" s="83"/>
      <c r="H20" s="83"/>
      <c r="I20" s="83"/>
      <c r="J20" s="83"/>
      <c r="K20" s="83"/>
      <c r="L20" s="83"/>
      <c r="M20" s="83"/>
      <c r="N20" s="83"/>
      <c r="O20" s="83"/>
    </row>
    <row r="21" spans="1:15">
      <c r="A21" s="100"/>
      <c r="B21" s="104"/>
      <c r="C21" s="104"/>
      <c r="D21" s="104"/>
      <c r="E21" s="83"/>
      <c r="F21" s="83"/>
      <c r="G21" s="83"/>
      <c r="H21" s="83"/>
      <c r="I21" s="83"/>
      <c r="J21" s="83"/>
      <c r="K21" s="83"/>
      <c r="L21" s="83"/>
      <c r="M21" s="83"/>
      <c r="N21" s="83"/>
      <c r="O21" s="83"/>
    </row>
    <row r="22" spans="1:15" ht="20.25">
      <c r="A22" s="100"/>
      <c r="B22" s="100"/>
      <c r="C22" s="102"/>
      <c r="D22" s="102"/>
      <c r="E22" s="83"/>
      <c r="F22" s="83"/>
      <c r="G22" s="83"/>
      <c r="H22" s="83"/>
      <c r="I22" s="83"/>
      <c r="J22" s="83"/>
      <c r="K22" s="83"/>
      <c r="L22" s="83"/>
      <c r="M22" s="83"/>
      <c r="N22" s="83"/>
      <c r="O22" s="83"/>
    </row>
    <row r="23" spans="1:15" ht="20.25">
      <c r="A23" s="100"/>
      <c r="B23" s="100"/>
      <c r="C23" s="102"/>
      <c r="D23" s="102"/>
      <c r="E23" s="83"/>
      <c r="F23" s="83"/>
      <c r="G23" s="83"/>
      <c r="H23" s="83"/>
      <c r="I23" s="83"/>
      <c r="J23" s="83"/>
      <c r="K23" s="83"/>
      <c r="L23" s="83"/>
      <c r="M23" s="83"/>
      <c r="N23" s="83"/>
      <c r="O23" s="83"/>
    </row>
    <row r="24" spans="1:15" ht="20.25">
      <c r="A24" s="100"/>
      <c r="B24" s="100"/>
      <c r="C24" s="102"/>
      <c r="D24" s="102"/>
      <c r="E24" s="83"/>
      <c r="F24" s="83"/>
      <c r="G24" s="83"/>
      <c r="H24" s="83"/>
      <c r="I24" s="83"/>
      <c r="J24" s="83"/>
      <c r="K24" s="83"/>
      <c r="L24" s="83"/>
      <c r="M24" s="83"/>
      <c r="N24" s="83"/>
      <c r="O24" s="83"/>
    </row>
    <row r="25" spans="1:15" ht="20.25">
      <c r="A25" s="100"/>
      <c r="B25" s="100"/>
      <c r="C25" s="102"/>
      <c r="D25" s="102"/>
      <c r="E25" s="83"/>
      <c r="F25" s="83"/>
      <c r="G25" s="83"/>
      <c r="H25" s="83"/>
      <c r="I25" s="83"/>
      <c r="J25" s="83"/>
      <c r="K25" s="83"/>
      <c r="L25" s="83"/>
      <c r="M25" s="83"/>
      <c r="N25" s="83"/>
      <c r="O25" s="83"/>
    </row>
    <row r="26" spans="1:15" ht="20.25">
      <c r="A26" s="100"/>
      <c r="B26" s="100"/>
      <c r="C26" s="102"/>
      <c r="D26" s="102"/>
      <c r="E26" s="83"/>
      <c r="F26" s="83"/>
      <c r="G26" s="83"/>
      <c r="H26" s="83"/>
      <c r="I26" s="83"/>
      <c r="J26" s="83"/>
      <c r="K26" s="83"/>
      <c r="L26" s="83"/>
      <c r="M26" s="83"/>
      <c r="N26" s="83"/>
      <c r="O26" s="83"/>
    </row>
    <row r="27" spans="1:15" ht="20.25">
      <c r="A27" s="100"/>
      <c r="B27" s="100"/>
      <c r="C27" s="102"/>
      <c r="D27" s="102"/>
      <c r="E27" s="83"/>
      <c r="F27" s="83"/>
      <c r="G27" s="83"/>
      <c r="H27" s="83"/>
      <c r="I27" s="83"/>
      <c r="J27" s="83"/>
      <c r="K27" s="83"/>
      <c r="L27" s="83"/>
      <c r="M27" s="83"/>
      <c r="N27" s="83"/>
      <c r="O27" s="83"/>
    </row>
    <row r="28" spans="1:15" ht="20.25">
      <c r="A28" s="100"/>
      <c r="B28" s="100"/>
      <c r="C28" s="102"/>
      <c r="D28" s="102"/>
      <c r="E28" s="83"/>
      <c r="F28" s="83"/>
      <c r="G28" s="83"/>
      <c r="H28" s="83"/>
      <c r="I28" s="83"/>
      <c r="J28" s="83"/>
      <c r="K28" s="83"/>
      <c r="L28" s="83"/>
      <c r="M28" s="83"/>
      <c r="N28" s="83"/>
      <c r="O28" s="83"/>
    </row>
    <row r="29" spans="1:15" ht="20.25">
      <c r="A29" s="100"/>
      <c r="B29" s="100"/>
      <c r="C29" s="102"/>
      <c r="D29" s="102"/>
      <c r="E29" s="83"/>
      <c r="F29" s="83"/>
      <c r="G29" s="83"/>
      <c r="H29" s="83"/>
      <c r="I29" s="83"/>
      <c r="J29" s="83"/>
      <c r="K29" s="83"/>
      <c r="L29" s="83"/>
      <c r="M29" s="83"/>
      <c r="N29" s="83"/>
      <c r="O29" s="83"/>
    </row>
    <row r="30" spans="1:15" ht="20.25">
      <c r="A30" s="100"/>
      <c r="B30" s="100"/>
      <c r="C30" s="102"/>
      <c r="D30" s="102"/>
      <c r="E30" s="83"/>
      <c r="F30" s="83"/>
      <c r="G30" s="83"/>
      <c r="H30" s="83"/>
      <c r="I30" s="83"/>
      <c r="J30" s="83"/>
      <c r="K30" s="83"/>
      <c r="L30" s="83"/>
      <c r="M30" s="83"/>
      <c r="N30" s="83"/>
      <c r="O30" s="83"/>
    </row>
    <row r="31" spans="1:15" ht="20.25">
      <c r="A31" s="100"/>
      <c r="B31" s="100"/>
      <c r="C31" s="102"/>
      <c r="D31" s="102"/>
      <c r="E31" s="83"/>
      <c r="F31" s="83"/>
      <c r="G31" s="83"/>
      <c r="H31" s="83"/>
      <c r="I31" s="83"/>
      <c r="J31" s="83"/>
      <c r="K31" s="83"/>
      <c r="L31" s="83"/>
      <c r="M31" s="83"/>
      <c r="N31" s="83"/>
      <c r="O31" s="83"/>
    </row>
    <row r="32" spans="1:15" ht="20.25">
      <c r="A32" s="100"/>
      <c r="B32" s="100"/>
      <c r="C32" s="102"/>
      <c r="D32" s="102"/>
      <c r="E32" s="83"/>
      <c r="F32" s="83"/>
      <c r="G32" s="83"/>
      <c r="H32" s="83"/>
      <c r="I32" s="83"/>
      <c r="J32" s="83"/>
      <c r="K32" s="83"/>
      <c r="L32" s="83"/>
      <c r="M32" s="83"/>
      <c r="N32" s="83"/>
      <c r="O32" s="83"/>
    </row>
    <row r="33" spans="1:15" ht="20.25">
      <c r="A33" s="100"/>
      <c r="B33" s="100"/>
      <c r="C33" s="102"/>
      <c r="D33" s="102"/>
      <c r="E33" s="83"/>
      <c r="F33" s="83"/>
      <c r="G33" s="83"/>
      <c r="H33" s="83"/>
      <c r="I33" s="83"/>
      <c r="J33" s="83"/>
      <c r="K33" s="83"/>
      <c r="L33" s="83"/>
      <c r="M33" s="83"/>
      <c r="N33" s="83"/>
      <c r="O33" s="83"/>
    </row>
    <row r="34" spans="1:15" ht="20.25">
      <c r="A34" s="100"/>
      <c r="B34" s="100"/>
      <c r="C34" s="102"/>
      <c r="D34" s="102"/>
      <c r="E34" s="83"/>
      <c r="F34" s="83"/>
      <c r="G34" s="83"/>
      <c r="H34" s="83"/>
      <c r="I34" s="83"/>
      <c r="J34" s="83"/>
      <c r="K34" s="83"/>
      <c r="L34" s="83"/>
      <c r="M34" s="83"/>
      <c r="N34" s="83"/>
      <c r="O34" s="83"/>
    </row>
    <row r="35" spans="1:15" ht="20.25">
      <c r="A35" s="100"/>
      <c r="B35" s="100"/>
      <c r="C35" s="102"/>
      <c r="D35" s="102"/>
      <c r="E35" s="83"/>
      <c r="F35" s="83"/>
      <c r="G35" s="83"/>
      <c r="H35" s="83"/>
      <c r="I35" s="83"/>
      <c r="J35" s="83"/>
      <c r="K35" s="83"/>
      <c r="L35" s="83"/>
      <c r="M35" s="83"/>
      <c r="N35" s="83"/>
      <c r="O35" s="83"/>
    </row>
    <row r="36" spans="1:15" ht="20.25">
      <c r="A36" s="100"/>
      <c r="B36" s="100"/>
      <c r="C36" s="102"/>
      <c r="D36" s="102"/>
      <c r="E36" s="83"/>
      <c r="F36" s="83"/>
      <c r="G36" s="83"/>
      <c r="H36" s="83"/>
      <c r="I36" s="83"/>
      <c r="J36" s="83"/>
      <c r="K36" s="83"/>
      <c r="L36" s="83"/>
      <c r="M36" s="83"/>
      <c r="N36" s="83"/>
      <c r="O36" s="83"/>
    </row>
    <row r="37" spans="1:15" ht="20.25">
      <c r="A37" s="100"/>
      <c r="B37" s="100"/>
      <c r="C37" s="102"/>
      <c r="D37" s="102"/>
      <c r="E37" s="83"/>
      <c r="F37" s="83"/>
      <c r="G37" s="83"/>
      <c r="H37" s="83"/>
      <c r="I37" s="83"/>
      <c r="J37" s="83"/>
      <c r="K37" s="83"/>
      <c r="L37" s="83"/>
      <c r="M37" s="83"/>
      <c r="N37" s="83"/>
      <c r="O37" s="83"/>
    </row>
    <row r="38" spans="1:15" ht="20.25">
      <c r="A38" s="100"/>
      <c r="B38" s="100"/>
      <c r="C38" s="102"/>
      <c r="D38" s="102"/>
      <c r="E38" s="83"/>
      <c r="F38" s="83"/>
      <c r="G38" s="83"/>
      <c r="H38" s="83"/>
      <c r="I38" s="83"/>
      <c r="J38" s="83"/>
      <c r="K38" s="83"/>
      <c r="L38" s="83"/>
      <c r="M38" s="83"/>
      <c r="N38" s="83"/>
      <c r="O38" s="83"/>
    </row>
    <row r="39" spans="1:15" ht="20.25">
      <c r="A39" s="100"/>
      <c r="B39" s="100"/>
      <c r="C39" s="102"/>
      <c r="D39" s="102"/>
      <c r="E39" s="83"/>
      <c r="F39" s="83"/>
      <c r="G39" s="83"/>
      <c r="H39" s="83"/>
      <c r="I39" s="83"/>
      <c r="J39" s="83"/>
      <c r="K39" s="83"/>
      <c r="L39" s="83"/>
      <c r="M39" s="83"/>
      <c r="N39" s="83"/>
      <c r="O39" s="83"/>
    </row>
    <row r="40" spans="1:15" ht="20.25">
      <c r="A40" s="100"/>
      <c r="B40" s="100"/>
      <c r="C40" s="102"/>
      <c r="D40" s="102"/>
      <c r="E40" s="83"/>
      <c r="F40" s="83"/>
      <c r="G40" s="83"/>
      <c r="H40" s="83"/>
      <c r="I40" s="83"/>
      <c r="J40" s="83"/>
      <c r="K40" s="83"/>
      <c r="L40" s="83"/>
      <c r="M40" s="83"/>
      <c r="N40" s="83"/>
      <c r="O40" s="83"/>
    </row>
    <row r="41" spans="1:15" ht="20.25">
      <c r="A41" s="100"/>
      <c r="B41" s="100"/>
      <c r="C41" s="102"/>
      <c r="D41" s="102"/>
      <c r="E41" s="83"/>
      <c r="F41" s="83"/>
      <c r="G41" s="83"/>
      <c r="H41" s="83"/>
      <c r="I41" s="83"/>
      <c r="J41" s="83"/>
      <c r="K41" s="83"/>
      <c r="L41" s="83"/>
      <c r="M41" s="83"/>
      <c r="N41" s="83"/>
      <c r="O41" s="83"/>
    </row>
    <row r="42" spans="1:15" ht="20.25">
      <c r="A42" s="100"/>
      <c r="B42" s="100"/>
      <c r="C42" s="102"/>
      <c r="D42" s="102"/>
      <c r="E42" s="83"/>
      <c r="F42" s="83"/>
      <c r="G42" s="83"/>
      <c r="H42" s="83"/>
      <c r="I42" s="83"/>
      <c r="J42" s="83"/>
      <c r="K42" s="83"/>
      <c r="L42" s="83"/>
      <c r="M42" s="83"/>
      <c r="N42" s="83"/>
      <c r="O42" s="83"/>
    </row>
    <row r="43" spans="1:15" ht="20.25">
      <c r="A43" s="100"/>
      <c r="B43" s="100"/>
      <c r="C43" s="102"/>
      <c r="D43" s="102"/>
      <c r="E43" s="83"/>
      <c r="F43" s="83"/>
      <c r="G43" s="83"/>
      <c r="H43" s="83"/>
      <c r="I43" s="83"/>
      <c r="J43" s="83"/>
      <c r="K43" s="83"/>
      <c r="L43" s="83"/>
      <c r="M43" s="83"/>
      <c r="N43" s="83"/>
      <c r="O43" s="83"/>
    </row>
    <row r="44" spans="1:15" ht="20.25">
      <c r="A44" s="100"/>
      <c r="B44" s="100"/>
      <c r="C44" s="102"/>
      <c r="D44" s="102"/>
      <c r="E44" s="83"/>
      <c r="F44" s="83"/>
      <c r="G44" s="83"/>
      <c r="H44" s="83"/>
      <c r="I44" s="83"/>
      <c r="J44" s="83"/>
      <c r="K44" s="83"/>
      <c r="L44" s="83"/>
      <c r="M44" s="83"/>
      <c r="N44" s="83"/>
      <c r="O44" s="83"/>
    </row>
    <row r="45" spans="1:15" ht="20.25">
      <c r="A45" s="100"/>
      <c r="B45" s="100"/>
      <c r="C45" s="102"/>
      <c r="D45" s="102"/>
      <c r="E45" s="83"/>
      <c r="F45" s="83"/>
      <c r="G45" s="83"/>
      <c r="H45" s="83"/>
      <c r="I45" s="83"/>
      <c r="J45" s="83"/>
      <c r="K45" s="83"/>
      <c r="L45" s="83"/>
      <c r="M45" s="83"/>
      <c r="N45" s="83"/>
      <c r="O45" s="83"/>
    </row>
    <row r="46" spans="1:15" ht="20.25">
      <c r="A46" s="100"/>
      <c r="B46" s="100"/>
      <c r="C46" s="102"/>
      <c r="D46" s="102"/>
      <c r="E46" s="83"/>
      <c r="F46" s="83"/>
      <c r="G46" s="83"/>
      <c r="H46" s="83"/>
      <c r="I46" s="83"/>
      <c r="J46" s="83"/>
      <c r="K46" s="83"/>
      <c r="L46" s="83"/>
      <c r="M46" s="83"/>
      <c r="N46" s="83"/>
      <c r="O46" s="83"/>
    </row>
    <row r="47" spans="1:15" ht="20.25">
      <c r="A47" s="100"/>
      <c r="B47" s="100"/>
      <c r="C47" s="102"/>
      <c r="D47" s="102"/>
      <c r="E47" s="83"/>
      <c r="F47" s="83"/>
      <c r="G47" s="83"/>
      <c r="H47" s="83"/>
      <c r="I47" s="83"/>
      <c r="J47" s="83"/>
      <c r="K47" s="83"/>
      <c r="L47" s="83"/>
      <c r="M47" s="83"/>
      <c r="N47" s="83"/>
      <c r="O47" s="83"/>
    </row>
    <row r="48" spans="1:15" ht="20.25">
      <c r="A48" s="100"/>
      <c r="B48" s="100"/>
      <c r="C48" s="102"/>
      <c r="D48" s="102"/>
      <c r="E48" s="83"/>
      <c r="F48" s="83"/>
      <c r="G48" s="83"/>
      <c r="H48" s="83"/>
      <c r="I48" s="83"/>
      <c r="J48" s="83"/>
      <c r="K48" s="83"/>
      <c r="L48" s="83"/>
      <c r="M48" s="83"/>
      <c r="N48" s="83"/>
      <c r="O48" s="83"/>
    </row>
    <row r="49" spans="1:15" ht="20.25">
      <c r="A49" s="100"/>
      <c r="B49" s="100"/>
      <c r="C49" s="102"/>
      <c r="D49" s="102"/>
      <c r="E49" s="83"/>
      <c r="F49" s="83"/>
      <c r="G49" s="83"/>
      <c r="H49" s="83"/>
      <c r="I49" s="83"/>
      <c r="J49" s="83"/>
      <c r="K49" s="83"/>
      <c r="L49" s="83"/>
      <c r="M49" s="83"/>
      <c r="N49" s="83"/>
      <c r="O49" s="83"/>
    </row>
    <row r="50" spans="1:15" ht="20.25">
      <c r="A50" s="100"/>
      <c r="B50" s="100"/>
      <c r="C50" s="102"/>
      <c r="D50" s="102"/>
      <c r="E50" s="83"/>
      <c r="F50" s="83"/>
      <c r="G50" s="83"/>
      <c r="H50" s="83"/>
      <c r="I50" s="83"/>
      <c r="J50" s="83"/>
      <c r="K50" s="83"/>
      <c r="L50" s="83"/>
      <c r="M50" s="83"/>
      <c r="N50" s="83"/>
      <c r="O50" s="83"/>
    </row>
    <row r="51" spans="1:15" ht="20.25">
      <c r="A51" s="100"/>
      <c r="B51" s="100"/>
      <c r="C51" s="102"/>
      <c r="D51" s="102"/>
      <c r="E51" s="83"/>
      <c r="F51" s="83"/>
      <c r="G51" s="83"/>
      <c r="H51" s="83"/>
      <c r="I51" s="83"/>
      <c r="J51" s="83"/>
      <c r="K51" s="83"/>
      <c r="L51" s="83"/>
      <c r="M51" s="83"/>
      <c r="N51" s="83"/>
      <c r="O51" s="83"/>
    </row>
    <row r="52" spans="1:15" ht="20.25">
      <c r="A52" s="100"/>
      <c r="B52" s="23"/>
      <c r="C52" s="34"/>
      <c r="D52" s="34"/>
    </row>
    <row r="53" spans="1:15" ht="20.25">
      <c r="A53" s="100"/>
      <c r="B53" s="23"/>
      <c r="C53" s="34"/>
      <c r="D53" s="34"/>
    </row>
    <row r="54" spans="1:15" ht="20.25">
      <c r="A54" s="100"/>
      <c r="B54" s="23"/>
      <c r="C54" s="34"/>
      <c r="D54" s="34"/>
    </row>
    <row r="55" spans="1:15" ht="20.25">
      <c r="A55" s="100"/>
      <c r="B55" s="23"/>
      <c r="C55" s="34"/>
      <c r="D55" s="34"/>
    </row>
    <row r="56" spans="1:15" ht="20.25">
      <c r="A56" s="100"/>
      <c r="B56" s="23"/>
      <c r="C56" s="34"/>
      <c r="D56" s="34"/>
    </row>
    <row r="57" spans="1:15" ht="20.25">
      <c r="A57" s="100"/>
      <c r="B57" s="23"/>
      <c r="C57" s="34"/>
      <c r="D57" s="34"/>
    </row>
    <row r="58" spans="1:15" ht="20.25">
      <c r="A58" s="100"/>
      <c r="B58" s="23"/>
      <c r="C58" s="34"/>
      <c r="D58" s="34"/>
    </row>
    <row r="59" spans="1:15" ht="20.25">
      <c r="A59" s="100"/>
      <c r="B59" s="23"/>
      <c r="C59" s="34"/>
      <c r="D59" s="34"/>
    </row>
    <row r="60" spans="1:15" ht="20.25">
      <c r="A60" s="100"/>
      <c r="B60" s="23"/>
      <c r="C60" s="34"/>
      <c r="D60" s="34"/>
    </row>
    <row r="61" spans="1:15" ht="20.25">
      <c r="A61" s="100"/>
      <c r="B61" s="23"/>
      <c r="C61" s="34"/>
      <c r="D61" s="34"/>
    </row>
    <row r="62" spans="1:15" ht="20.25">
      <c r="A62" s="100"/>
      <c r="B62" s="23"/>
      <c r="C62" s="34"/>
      <c r="D62" s="34"/>
    </row>
    <row r="63" spans="1:15" ht="20.25">
      <c r="A63" s="100"/>
      <c r="B63" s="23"/>
      <c r="C63" s="34"/>
      <c r="D63" s="34"/>
    </row>
    <row r="64" spans="1:15" ht="20.25">
      <c r="A64" s="100"/>
      <c r="B64" s="23"/>
      <c r="C64" s="34"/>
      <c r="D64" s="34"/>
    </row>
    <row r="65" spans="1:4" ht="20.25">
      <c r="A65" s="100"/>
      <c r="B65" s="23"/>
      <c r="C65" s="34"/>
      <c r="D65" s="34"/>
    </row>
    <row r="66" spans="1:4" ht="20.25">
      <c r="A66" s="100"/>
      <c r="B66" s="23"/>
      <c r="C66" s="34"/>
      <c r="D66" s="34"/>
    </row>
    <row r="67" spans="1:4" ht="20.25">
      <c r="A67" s="100"/>
      <c r="B67" s="23"/>
      <c r="C67" s="34"/>
      <c r="D67" s="34"/>
    </row>
    <row r="68" spans="1:4" ht="20.25">
      <c r="A68" s="100"/>
      <c r="B68" s="23"/>
      <c r="C68" s="34"/>
      <c r="D68" s="34"/>
    </row>
    <row r="69" spans="1:4" ht="20.25">
      <c r="A69" s="100"/>
      <c r="B69" s="23"/>
      <c r="C69" s="34"/>
      <c r="D69" s="34"/>
    </row>
    <row r="70" spans="1:4" ht="20.25">
      <c r="A70" s="100"/>
      <c r="B70" s="23"/>
      <c r="C70" s="34"/>
      <c r="D70" s="34"/>
    </row>
    <row r="71" spans="1:4" ht="20.25">
      <c r="A71" s="100"/>
      <c r="B71" s="23"/>
      <c r="C71" s="34"/>
      <c r="D71" s="34"/>
    </row>
    <row r="72" spans="1:4" ht="20.25">
      <c r="A72" s="100"/>
      <c r="B72" s="23"/>
      <c r="C72" s="34"/>
      <c r="D72" s="34"/>
    </row>
    <row r="73" spans="1:4" ht="20.25">
      <c r="A73" s="100"/>
      <c r="B73" s="23"/>
      <c r="C73" s="34"/>
      <c r="D73" s="34"/>
    </row>
    <row r="74" spans="1:4" ht="20.25">
      <c r="A74" s="100"/>
      <c r="B74" s="23"/>
      <c r="C74" s="34"/>
      <c r="D74" s="34"/>
    </row>
    <row r="75" spans="1:4" ht="20.25">
      <c r="A75" s="100"/>
      <c r="B75" s="23"/>
      <c r="C75" s="34"/>
      <c r="D75" s="34"/>
    </row>
    <row r="76" spans="1:4" ht="20.25">
      <c r="A76" s="100"/>
      <c r="B76" s="23"/>
      <c r="C76" s="34"/>
      <c r="D76" s="34"/>
    </row>
    <row r="77" spans="1:4" ht="20.25">
      <c r="A77" s="100"/>
      <c r="B77" s="23"/>
      <c r="C77" s="34"/>
      <c r="D77" s="34"/>
    </row>
    <row r="78" spans="1:4" ht="20.25">
      <c r="A78" s="100"/>
      <c r="B78" s="23"/>
      <c r="C78" s="34"/>
      <c r="D78" s="34"/>
    </row>
    <row r="79" spans="1:4" ht="20.25">
      <c r="A79" s="100"/>
      <c r="B79" s="23"/>
      <c r="C79" s="34"/>
      <c r="D79" s="34"/>
    </row>
    <row r="80" spans="1:4" ht="20.25">
      <c r="A80" s="100"/>
      <c r="B80" s="23"/>
      <c r="C80" s="34"/>
      <c r="D80" s="34"/>
    </row>
    <row r="81" spans="1:4" ht="20.25">
      <c r="A81" s="100"/>
      <c r="B81" s="23"/>
      <c r="C81" s="34"/>
      <c r="D81" s="34"/>
    </row>
    <row r="82" spans="1:4" ht="20.25">
      <c r="A82" s="100"/>
      <c r="B82" s="23"/>
      <c r="C82" s="34"/>
      <c r="D82" s="34"/>
    </row>
    <row r="83" spans="1:4" ht="20.25">
      <c r="A83" s="100"/>
      <c r="B83" s="23"/>
      <c r="C83" s="34"/>
      <c r="D83" s="34"/>
    </row>
    <row r="84" spans="1:4" ht="20.25">
      <c r="A84" s="100"/>
      <c r="B84" s="23"/>
      <c r="C84" s="34"/>
      <c r="D84" s="34"/>
    </row>
    <row r="85" spans="1:4" ht="20.25">
      <c r="A85" s="100"/>
      <c r="B85" s="23"/>
      <c r="C85" s="34"/>
      <c r="D85" s="34"/>
    </row>
    <row r="86" spans="1:4" ht="20.25">
      <c r="A86" s="100"/>
      <c r="B86" s="23"/>
      <c r="C86" s="34"/>
      <c r="D86" s="34"/>
    </row>
    <row r="87" spans="1:4" ht="20.25">
      <c r="A87" s="100"/>
      <c r="B87" s="23"/>
      <c r="C87" s="34"/>
      <c r="D87" s="34"/>
    </row>
    <row r="88" spans="1:4" ht="20.25">
      <c r="A88" s="100"/>
      <c r="B88" s="23"/>
      <c r="C88" s="34"/>
      <c r="D88" s="34"/>
    </row>
    <row r="89" spans="1:4" ht="20.25">
      <c r="A89" s="100"/>
      <c r="B89" s="23"/>
      <c r="C89" s="34"/>
      <c r="D89" s="34"/>
    </row>
    <row r="90" spans="1:4" ht="20.25">
      <c r="A90" s="100"/>
      <c r="B90" s="23"/>
      <c r="C90" s="34"/>
      <c r="D90" s="34"/>
    </row>
    <row r="91" spans="1:4" ht="20.25">
      <c r="A91" s="100"/>
      <c r="B91" s="23"/>
      <c r="C91" s="34"/>
      <c r="D91" s="34"/>
    </row>
    <row r="92" spans="1:4" ht="20.25">
      <c r="A92" s="100"/>
      <c r="B92" s="23"/>
      <c r="C92" s="34"/>
      <c r="D92" s="34"/>
    </row>
    <row r="93" spans="1:4" ht="20.25">
      <c r="A93" s="100"/>
      <c r="B93" s="23"/>
      <c r="C93" s="34"/>
      <c r="D93" s="34"/>
    </row>
    <row r="94" spans="1:4" ht="20.25">
      <c r="A94" s="100"/>
      <c r="B94" s="23"/>
      <c r="C94" s="34"/>
      <c r="D94" s="34"/>
    </row>
    <row r="95" spans="1:4" ht="20.25">
      <c r="A95" s="100"/>
      <c r="B95" s="23"/>
      <c r="C95" s="34"/>
      <c r="D95" s="34"/>
    </row>
    <row r="96" spans="1:4" ht="20.25">
      <c r="A96" s="100"/>
      <c r="B96" s="23"/>
      <c r="C96" s="34"/>
      <c r="D96" s="34"/>
    </row>
    <row r="97" spans="1:4" ht="20.25">
      <c r="A97" s="100"/>
      <c r="B97" s="23"/>
      <c r="C97" s="34"/>
      <c r="D97" s="34"/>
    </row>
    <row r="98" spans="1:4" ht="20.25">
      <c r="A98" s="100"/>
      <c r="B98" s="23"/>
      <c r="C98" s="34"/>
      <c r="D98" s="34"/>
    </row>
    <row r="99" spans="1:4" ht="20.25">
      <c r="A99" s="100"/>
      <c r="B99" s="23"/>
      <c r="C99" s="34"/>
      <c r="D99" s="34"/>
    </row>
    <row r="100" spans="1:4" ht="20.25">
      <c r="A100" s="100"/>
      <c r="B100" s="23"/>
      <c r="C100" s="34"/>
      <c r="D100" s="34"/>
    </row>
    <row r="101" spans="1:4" ht="20.25">
      <c r="A101" s="100"/>
      <c r="B101" s="23"/>
      <c r="C101" s="34"/>
      <c r="D101" s="34"/>
    </row>
    <row r="102" spans="1:4" ht="20.25">
      <c r="A102" s="100"/>
      <c r="B102" s="23"/>
      <c r="C102" s="34"/>
      <c r="D102" s="34"/>
    </row>
    <row r="103" spans="1:4" ht="20.25">
      <c r="A103" s="100"/>
      <c r="B103" s="23"/>
      <c r="C103" s="34"/>
      <c r="D103" s="34"/>
    </row>
    <row r="104" spans="1:4" ht="20.25">
      <c r="A104" s="100"/>
      <c r="B104" s="23"/>
      <c r="C104" s="34"/>
      <c r="D104" s="34"/>
    </row>
    <row r="105" spans="1:4" ht="20.25">
      <c r="A105" s="100"/>
      <c r="B105" s="23"/>
      <c r="C105" s="34"/>
      <c r="D105" s="34"/>
    </row>
    <row r="106" spans="1:4" ht="20.25">
      <c r="A106" s="100"/>
      <c r="B106" s="23"/>
      <c r="C106" s="34"/>
      <c r="D106" s="34"/>
    </row>
    <row r="107" spans="1:4" ht="20.25">
      <c r="A107" s="100"/>
      <c r="B107" s="23"/>
      <c r="C107" s="34"/>
      <c r="D107" s="34"/>
    </row>
    <row r="108" spans="1:4" ht="20.25">
      <c r="A108" s="100"/>
      <c r="B108" s="23"/>
      <c r="C108" s="34"/>
      <c r="D108" s="34"/>
    </row>
    <row r="109" spans="1:4" ht="20.25">
      <c r="A109" s="100"/>
      <c r="B109" s="23"/>
      <c r="C109" s="34"/>
      <c r="D109" s="34"/>
    </row>
    <row r="110" spans="1:4" ht="20.25">
      <c r="A110" s="100"/>
      <c r="B110" s="23"/>
      <c r="C110" s="34"/>
      <c r="D110" s="34"/>
    </row>
    <row r="111" spans="1:4" ht="20.25">
      <c r="A111" s="100"/>
      <c r="B111" s="23"/>
      <c r="C111" s="34"/>
      <c r="D111" s="34"/>
    </row>
    <row r="112" spans="1:4" ht="20.25">
      <c r="A112" s="100"/>
      <c r="B112" s="23"/>
      <c r="C112" s="34"/>
      <c r="D112" s="34"/>
    </row>
    <row r="113" spans="1:4" ht="20.25">
      <c r="A113" s="100"/>
      <c r="B113" s="23"/>
      <c r="C113" s="34"/>
      <c r="D113" s="34"/>
    </row>
    <row r="114" spans="1:4" ht="20.25">
      <c r="A114" s="100"/>
      <c r="B114" s="23"/>
      <c r="C114" s="34"/>
      <c r="D114" s="34"/>
    </row>
    <row r="115" spans="1:4" ht="20.25">
      <c r="A115" s="100"/>
      <c r="B115" s="23"/>
      <c r="C115" s="34"/>
      <c r="D115" s="34"/>
    </row>
    <row r="116" spans="1:4" ht="20.25">
      <c r="A116" s="100"/>
      <c r="B116" s="23"/>
      <c r="C116" s="34"/>
      <c r="D116" s="34"/>
    </row>
    <row r="117" spans="1:4" ht="20.25">
      <c r="A117" s="100"/>
      <c r="B117" s="23"/>
      <c r="C117" s="34"/>
      <c r="D117" s="34"/>
    </row>
    <row r="118" spans="1:4" ht="20.25">
      <c r="A118" s="100"/>
      <c r="B118" s="23"/>
      <c r="C118" s="34"/>
      <c r="D118" s="34"/>
    </row>
    <row r="119" spans="1:4" ht="20.25">
      <c r="A119" s="100"/>
      <c r="B119" s="23"/>
      <c r="C119" s="34"/>
      <c r="D119" s="34"/>
    </row>
    <row r="120" spans="1:4" ht="20.25">
      <c r="A120" s="100"/>
      <c r="B120" s="23"/>
      <c r="C120" s="34"/>
      <c r="D120" s="34"/>
    </row>
    <row r="121" spans="1:4" ht="20.25">
      <c r="A121" s="100"/>
      <c r="B121" s="23"/>
      <c r="C121" s="34"/>
      <c r="D121" s="34"/>
    </row>
    <row r="122" spans="1:4" ht="20.25">
      <c r="A122" s="100"/>
      <c r="B122" s="23"/>
      <c r="C122" s="34"/>
      <c r="D122" s="34"/>
    </row>
    <row r="123" spans="1:4" ht="20.25">
      <c r="A123" s="100"/>
      <c r="B123" s="23"/>
      <c r="C123" s="34"/>
      <c r="D123" s="34"/>
    </row>
    <row r="124" spans="1:4" ht="20.25">
      <c r="A124" s="100"/>
      <c r="B124" s="23"/>
      <c r="C124" s="34"/>
      <c r="D124" s="34"/>
    </row>
    <row r="125" spans="1:4" ht="20.25">
      <c r="A125" s="100"/>
      <c r="B125" s="23"/>
      <c r="C125" s="34"/>
      <c r="D125" s="34"/>
    </row>
    <row r="126" spans="1:4" ht="20.25">
      <c r="A126" s="100"/>
      <c r="B126" s="23"/>
      <c r="C126" s="34"/>
      <c r="D126" s="34"/>
    </row>
    <row r="127" spans="1:4" ht="20.25">
      <c r="A127" s="100"/>
      <c r="B127" s="23"/>
      <c r="C127" s="34"/>
      <c r="D127" s="34"/>
    </row>
    <row r="128" spans="1:4" ht="20.25">
      <c r="A128" s="100"/>
      <c r="B128" s="23"/>
      <c r="C128" s="34"/>
      <c r="D128" s="34"/>
    </row>
    <row r="129" spans="1:4" ht="20.25">
      <c r="A129" s="100"/>
      <c r="B129" s="23"/>
      <c r="C129" s="34"/>
      <c r="D129" s="34"/>
    </row>
    <row r="130" spans="1:4" ht="20.25">
      <c r="A130" s="100"/>
      <c r="B130" s="23"/>
      <c r="C130" s="34"/>
      <c r="D130" s="34"/>
    </row>
    <row r="131" spans="1:4" ht="20.25">
      <c r="A131" s="100"/>
      <c r="B131" s="23"/>
      <c r="C131" s="34"/>
      <c r="D131" s="34"/>
    </row>
    <row r="132" spans="1:4" ht="20.25">
      <c r="A132" s="100"/>
      <c r="B132" s="23"/>
      <c r="C132" s="34"/>
      <c r="D132" s="34"/>
    </row>
    <row r="133" spans="1:4" ht="20.25">
      <c r="A133" s="100"/>
      <c r="B133" s="23"/>
      <c r="C133" s="34"/>
      <c r="D133" s="34"/>
    </row>
    <row r="134" spans="1:4" ht="20.25">
      <c r="A134" s="100"/>
      <c r="B134" s="23"/>
      <c r="C134" s="34"/>
      <c r="D134" s="34"/>
    </row>
    <row r="135" spans="1:4" ht="20.25">
      <c r="A135" s="100"/>
      <c r="B135" s="23"/>
      <c r="C135" s="34"/>
      <c r="D135" s="34"/>
    </row>
    <row r="136" spans="1:4" ht="20.25">
      <c r="A136" s="100"/>
      <c r="B136" s="23"/>
      <c r="C136" s="34"/>
      <c r="D136" s="34"/>
    </row>
    <row r="137" spans="1:4" ht="20.25">
      <c r="A137" s="100"/>
      <c r="B137" s="23"/>
      <c r="C137" s="34"/>
      <c r="D137" s="34"/>
    </row>
    <row r="138" spans="1:4" ht="20.25">
      <c r="A138" s="100"/>
      <c r="B138" s="23"/>
      <c r="C138" s="34"/>
      <c r="D138" s="34"/>
    </row>
    <row r="139" spans="1:4" ht="20.25">
      <c r="A139" s="100"/>
      <c r="B139" s="23"/>
      <c r="C139" s="34"/>
      <c r="D139" s="34"/>
    </row>
    <row r="140" spans="1:4" ht="20.25">
      <c r="A140" s="100"/>
      <c r="B140" s="23"/>
      <c r="C140" s="34"/>
      <c r="D140" s="34"/>
    </row>
    <row r="141" spans="1:4" ht="20.25">
      <c r="A141" s="100"/>
      <c r="B141" s="23"/>
      <c r="C141" s="34"/>
      <c r="D141" s="34"/>
    </row>
    <row r="142" spans="1:4" ht="20.25">
      <c r="A142" s="100"/>
      <c r="B142" s="23"/>
      <c r="C142" s="34"/>
      <c r="D142" s="34"/>
    </row>
    <row r="143" spans="1:4" ht="20.25">
      <c r="A143" s="100"/>
      <c r="B143" s="23"/>
      <c r="C143" s="34"/>
      <c r="D143" s="34"/>
    </row>
    <row r="144" spans="1:4" ht="20.25">
      <c r="A144" s="100"/>
      <c r="B144" s="23"/>
      <c r="C144" s="34"/>
      <c r="D144" s="34"/>
    </row>
    <row r="145" spans="1:4" ht="20.25">
      <c r="A145" s="100"/>
      <c r="B145" s="23"/>
      <c r="C145" s="34"/>
      <c r="D145" s="34"/>
    </row>
    <row r="146" spans="1:4" ht="20.25">
      <c r="A146" s="100"/>
      <c r="B146" s="23"/>
      <c r="C146" s="34"/>
      <c r="D146" s="34"/>
    </row>
    <row r="147" spans="1:4" ht="20.25">
      <c r="A147" s="100"/>
      <c r="B147" s="23"/>
      <c r="C147" s="34"/>
      <c r="D147" s="34"/>
    </row>
    <row r="148" spans="1:4" ht="20.25">
      <c r="A148" s="100"/>
      <c r="B148" s="23"/>
      <c r="C148" s="34"/>
      <c r="D148" s="34"/>
    </row>
    <row r="149" spans="1:4" ht="20.25">
      <c r="A149" s="100"/>
      <c r="B149" s="23"/>
      <c r="C149" s="34"/>
      <c r="D149" s="34"/>
    </row>
    <row r="150" spans="1:4" ht="20.25">
      <c r="A150" s="100"/>
      <c r="B150" s="23"/>
      <c r="C150" s="34"/>
      <c r="D150" s="34"/>
    </row>
    <row r="151" spans="1:4" ht="20.25">
      <c r="A151" s="100"/>
      <c r="B151" s="23"/>
      <c r="C151" s="34"/>
      <c r="D151" s="34"/>
    </row>
    <row r="152" spans="1:4" ht="20.25">
      <c r="A152" s="100"/>
      <c r="B152" s="23"/>
      <c r="C152" s="34"/>
      <c r="D152" s="34"/>
    </row>
    <row r="153" spans="1:4" ht="20.25">
      <c r="A153" s="100"/>
      <c r="B153" s="23"/>
      <c r="C153" s="34"/>
      <c r="D153" s="34"/>
    </row>
    <row r="154" spans="1:4" ht="20.25">
      <c r="A154" s="100"/>
      <c r="B154" s="23"/>
      <c r="C154" s="34"/>
      <c r="D154" s="34"/>
    </row>
    <row r="155" spans="1:4" ht="20.25">
      <c r="A155" s="100"/>
      <c r="B155" s="23"/>
      <c r="C155" s="34"/>
      <c r="D155" s="34"/>
    </row>
    <row r="156" spans="1:4" ht="20.25">
      <c r="A156" s="100"/>
      <c r="B156" s="23"/>
      <c r="C156" s="34"/>
      <c r="D156" s="34"/>
    </row>
    <row r="157" spans="1:4" ht="20.25">
      <c r="A157" s="100"/>
      <c r="B157" s="23"/>
      <c r="C157" s="34"/>
      <c r="D157" s="34"/>
    </row>
    <row r="158" spans="1:4" ht="20.25">
      <c r="A158" s="100"/>
      <c r="B158" s="23"/>
      <c r="C158" s="34"/>
      <c r="D158" s="34"/>
    </row>
    <row r="159" spans="1:4" ht="20.25">
      <c r="A159" s="100"/>
      <c r="B159" s="23"/>
      <c r="C159" s="34"/>
      <c r="D159" s="34"/>
    </row>
    <row r="160" spans="1:4" ht="20.25">
      <c r="A160" s="100"/>
      <c r="B160" s="23"/>
      <c r="C160" s="34"/>
      <c r="D160" s="34"/>
    </row>
    <row r="161" spans="1:4" ht="20.25">
      <c r="A161" s="100"/>
      <c r="B161" s="23"/>
      <c r="C161" s="34"/>
      <c r="D161" s="34"/>
    </row>
    <row r="162" spans="1:4" ht="20.25">
      <c r="A162" s="100"/>
      <c r="B162" s="23"/>
      <c r="C162" s="34"/>
      <c r="D162" s="34"/>
    </row>
    <row r="163" spans="1:4" ht="20.25">
      <c r="A163" s="100"/>
      <c r="B163" s="23"/>
      <c r="C163" s="34"/>
      <c r="D163" s="34"/>
    </row>
    <row r="164" spans="1:4" ht="20.25">
      <c r="A164" s="100"/>
      <c r="B164" s="23"/>
      <c r="C164" s="34"/>
      <c r="D164" s="34"/>
    </row>
    <row r="165" spans="1:4" ht="20.25">
      <c r="A165" s="100"/>
      <c r="B165" s="23"/>
      <c r="C165" s="34"/>
      <c r="D165" s="34"/>
    </row>
    <row r="166" spans="1:4" ht="20.25">
      <c r="A166" s="100"/>
      <c r="B166" s="23"/>
      <c r="C166" s="34"/>
      <c r="D166" s="34"/>
    </row>
    <row r="167" spans="1:4" ht="20.25">
      <c r="A167" s="100"/>
      <c r="B167" s="23"/>
      <c r="C167" s="34"/>
      <c r="D167" s="34"/>
    </row>
    <row r="168" spans="1:4" ht="20.25">
      <c r="A168" s="100"/>
      <c r="B168" s="23"/>
      <c r="C168" s="34"/>
      <c r="D168" s="34"/>
    </row>
    <row r="169" spans="1:4" ht="20.25">
      <c r="A169" s="100"/>
      <c r="B169" s="23"/>
      <c r="C169" s="34"/>
      <c r="D169" s="34"/>
    </row>
    <row r="170" spans="1:4" ht="20.25">
      <c r="A170" s="100"/>
      <c r="B170" s="23"/>
      <c r="C170" s="34"/>
      <c r="D170" s="34"/>
    </row>
    <row r="171" spans="1:4" ht="20.25">
      <c r="A171" s="100"/>
      <c r="B171" s="23"/>
      <c r="C171" s="34"/>
      <c r="D171" s="34"/>
    </row>
    <row r="172" spans="1:4" ht="20.25">
      <c r="A172" s="100"/>
      <c r="B172" s="23"/>
      <c r="C172" s="34"/>
      <c r="D172" s="34"/>
    </row>
    <row r="173" spans="1:4" ht="20.25">
      <c r="A173" s="100"/>
      <c r="B173" s="23"/>
      <c r="C173" s="34"/>
      <c r="D173" s="34"/>
    </row>
    <row r="174" spans="1:4" ht="20.25">
      <c r="A174" s="100"/>
      <c r="B174" s="23"/>
      <c r="C174" s="34"/>
      <c r="D174" s="34"/>
    </row>
    <row r="175" spans="1:4" ht="20.25">
      <c r="A175" s="100"/>
      <c r="B175" s="23"/>
      <c r="C175" s="34"/>
      <c r="D175" s="34"/>
    </row>
    <row r="176" spans="1:4" ht="20.25">
      <c r="A176" s="100"/>
      <c r="B176" s="23"/>
      <c r="C176" s="34"/>
      <c r="D176" s="34"/>
    </row>
    <row r="177" spans="1:4" ht="20.25">
      <c r="A177" s="100"/>
      <c r="B177" s="23"/>
      <c r="C177" s="34"/>
      <c r="D177" s="34"/>
    </row>
    <row r="178" spans="1:4" ht="20.25">
      <c r="A178" s="100"/>
      <c r="B178" s="23"/>
      <c r="C178" s="34"/>
      <c r="D178" s="34"/>
    </row>
    <row r="179" spans="1:4" ht="20.25">
      <c r="A179" s="100"/>
      <c r="B179" s="23"/>
      <c r="C179" s="34"/>
      <c r="D179" s="34"/>
    </row>
    <row r="180" spans="1:4" ht="20.25">
      <c r="A180" s="100"/>
      <c r="B180" s="23"/>
      <c r="C180" s="34"/>
      <c r="D180" s="34"/>
    </row>
    <row r="181" spans="1:4" ht="20.25">
      <c r="A181" s="100"/>
      <c r="B181" s="23"/>
      <c r="C181" s="34"/>
      <c r="D181" s="34"/>
    </row>
    <row r="182" spans="1:4" ht="20.25">
      <c r="A182" s="100"/>
      <c r="B182" s="23"/>
      <c r="C182" s="34"/>
      <c r="D182" s="34"/>
    </row>
    <row r="183" spans="1:4" ht="20.25">
      <c r="A183" s="100"/>
      <c r="B183" s="23"/>
      <c r="C183" s="34"/>
      <c r="D183" s="34"/>
    </row>
    <row r="184" spans="1:4" ht="20.25">
      <c r="A184" s="100"/>
      <c r="B184" s="23"/>
      <c r="C184" s="34"/>
      <c r="D184" s="34"/>
    </row>
    <row r="185" spans="1:4" ht="20.25">
      <c r="A185" s="100"/>
      <c r="B185" s="23"/>
      <c r="C185" s="34"/>
      <c r="D185" s="34"/>
    </row>
    <row r="186" spans="1:4" ht="20.25">
      <c r="A186" s="100"/>
      <c r="B186" s="23"/>
      <c r="C186" s="34"/>
      <c r="D186" s="34"/>
    </row>
    <row r="187" spans="1:4" ht="20.25">
      <c r="A187" s="100"/>
      <c r="B187" s="23"/>
      <c r="C187" s="34"/>
      <c r="D187" s="34"/>
    </row>
    <row r="188" spans="1:4" ht="20.25">
      <c r="A188" s="100"/>
      <c r="B188" s="23"/>
      <c r="C188" s="34"/>
      <c r="D188" s="34"/>
    </row>
    <row r="189" spans="1:4" ht="20.25">
      <c r="A189" s="100"/>
      <c r="B189" s="23"/>
      <c r="C189" s="34"/>
      <c r="D189" s="34"/>
    </row>
    <row r="190" spans="1:4" ht="20.25">
      <c r="A190" s="100"/>
      <c r="B190" s="23"/>
      <c r="C190" s="34"/>
      <c r="D190" s="34"/>
    </row>
    <row r="191" spans="1:4" ht="20.25">
      <c r="A191" s="100"/>
      <c r="B191" s="23"/>
      <c r="C191" s="34"/>
      <c r="D191" s="34"/>
    </row>
    <row r="192" spans="1:4" ht="20.25">
      <c r="A192" s="100"/>
      <c r="B192" s="23"/>
      <c r="C192" s="34"/>
      <c r="D192" s="34"/>
    </row>
    <row r="193" spans="1:4" ht="20.25">
      <c r="A193" s="100"/>
      <c r="B193" s="23"/>
      <c r="C193" s="34"/>
      <c r="D193" s="34"/>
    </row>
    <row r="194" spans="1:4" ht="20.25">
      <c r="A194" s="100"/>
      <c r="B194" s="23"/>
      <c r="C194" s="34"/>
      <c r="D194" s="34"/>
    </row>
    <row r="195" spans="1:4" ht="20.25">
      <c r="A195" s="100"/>
      <c r="B195" s="23"/>
      <c r="C195" s="34"/>
      <c r="D195" s="34"/>
    </row>
    <row r="196" spans="1:4" ht="20.25">
      <c r="A196" s="100"/>
      <c r="B196" s="23"/>
      <c r="C196" s="34"/>
      <c r="D196" s="34"/>
    </row>
    <row r="197" spans="1:4" ht="20.25">
      <c r="A197" s="100"/>
      <c r="B197" s="23"/>
      <c r="C197" s="34"/>
      <c r="D197" s="34"/>
    </row>
    <row r="198" spans="1:4" ht="20.25">
      <c r="A198" s="100"/>
      <c r="B198" s="23"/>
      <c r="C198" s="34"/>
      <c r="D198" s="34"/>
    </row>
    <row r="199" spans="1:4" ht="20.25">
      <c r="A199" s="100"/>
      <c r="B199" s="23"/>
      <c r="C199" s="34"/>
      <c r="D199" s="34"/>
    </row>
    <row r="200" spans="1:4" ht="20.25">
      <c r="A200" s="100"/>
      <c r="B200" s="23"/>
      <c r="C200" s="34"/>
      <c r="D200" s="34"/>
    </row>
    <row r="201" spans="1:4" ht="20.25">
      <c r="A201" s="100"/>
      <c r="B201" s="23"/>
      <c r="C201" s="34"/>
      <c r="D201" s="34"/>
    </row>
    <row r="202" spans="1:4" ht="20.25">
      <c r="A202" s="100"/>
      <c r="B202" s="23"/>
      <c r="C202" s="34"/>
      <c r="D202" s="34"/>
    </row>
    <row r="203" spans="1:4" ht="20.25">
      <c r="A203" s="100"/>
      <c r="B203" s="23"/>
      <c r="C203" s="34"/>
      <c r="D203" s="34"/>
    </row>
    <row r="204" spans="1:4" ht="20.25">
      <c r="A204" s="100"/>
      <c r="B204" s="23"/>
      <c r="C204" s="34"/>
      <c r="D204" s="34"/>
    </row>
    <row r="205" spans="1:4" ht="20.25">
      <c r="A205" s="100"/>
      <c r="B205" s="23"/>
      <c r="C205" s="34"/>
      <c r="D205" s="34"/>
    </row>
    <row r="206" spans="1:4" ht="20.25">
      <c r="A206" s="100"/>
      <c r="B206" s="23"/>
      <c r="C206" s="34"/>
      <c r="D206" s="34"/>
    </row>
    <row r="207" spans="1:4" ht="20.25">
      <c r="A207" s="100"/>
      <c r="B207" s="23"/>
      <c r="C207" s="34"/>
      <c r="D207" s="34"/>
    </row>
    <row r="208" spans="1:4">
      <c r="A208" s="83"/>
      <c r="B208" s="23"/>
      <c r="C208" s="23"/>
      <c r="D208" s="23"/>
    </row>
    <row r="209" spans="1:8" ht="20.25">
      <c r="A209" s="83"/>
      <c r="B209" s="30" t="s">
        <v>252</v>
      </c>
      <c r="C209" s="30" t="s">
        <v>253</v>
      </c>
      <c r="D209" s="33" t="s">
        <v>252</v>
      </c>
      <c r="E209" s="33" t="s">
        <v>253</v>
      </c>
    </row>
    <row r="210" spans="1:8" ht="21">
      <c r="A210" s="83"/>
      <c r="B210" s="31" t="s">
        <v>254</v>
      </c>
      <c r="C210" s="31" t="s">
        <v>255</v>
      </c>
      <c r="D210" t="s">
        <v>254</v>
      </c>
      <c r="F210" t="str">
        <f>IF(NOT(ISBLANK(D210)),D210,IF(NOT(ISBLANK(E210)),"     "&amp;E210,FALSE))</f>
        <v>Afectación Económica o presupuestal</v>
      </c>
      <c r="G210" t="s">
        <v>254</v>
      </c>
      <c r="H210" t="str">
        <f>IF(NOT(ISERROR(MATCH(G210,_xlfn.ANCHORARRAY(B221),0))),F223&amp;"Por favor no seleccionar los criterios de impacto",G210)</f>
        <v>❌Por favor no seleccionar los criterios de impacto</v>
      </c>
    </row>
    <row r="211" spans="1:8" ht="21">
      <c r="A211" s="83"/>
      <c r="B211" s="31" t="s">
        <v>254</v>
      </c>
      <c r="C211" s="31" t="s">
        <v>231</v>
      </c>
      <c r="E211" t="s">
        <v>255</v>
      </c>
      <c r="F211" t="str">
        <f t="shared" ref="F211:F221" si="0">IF(NOT(ISBLANK(D211)),D211,IF(NOT(ISBLANK(E211)),"     "&amp;E211,FALSE))</f>
        <v xml:space="preserve">     Afectación menor a 10 SMLMV .</v>
      </c>
    </row>
    <row r="212" spans="1:8" ht="21">
      <c r="A212" s="83"/>
      <c r="B212" s="31" t="s">
        <v>254</v>
      </c>
      <c r="C212" s="31" t="s">
        <v>234</v>
      </c>
      <c r="E212" t="s">
        <v>231</v>
      </c>
      <c r="F212" t="str">
        <f t="shared" si="0"/>
        <v xml:space="preserve">     Entre 10 y 50 SMLMV </v>
      </c>
    </row>
    <row r="213" spans="1:8" ht="21">
      <c r="A213" s="83"/>
      <c r="B213" s="31" t="s">
        <v>254</v>
      </c>
      <c r="C213" s="31" t="s">
        <v>238</v>
      </c>
      <c r="E213" t="s">
        <v>234</v>
      </c>
      <c r="F213" t="str">
        <f t="shared" si="0"/>
        <v xml:space="preserve">     Entre 50 y 100 SMLMV </v>
      </c>
    </row>
    <row r="214" spans="1:8" ht="21">
      <c r="A214" s="83"/>
      <c r="B214" s="31" t="s">
        <v>254</v>
      </c>
      <c r="C214" s="31" t="s">
        <v>242</v>
      </c>
      <c r="E214" t="s">
        <v>238</v>
      </c>
      <c r="F214" t="str">
        <f t="shared" si="0"/>
        <v xml:space="preserve">     Entre 100 y 500 SMLMV </v>
      </c>
    </row>
    <row r="215" spans="1:8" ht="21">
      <c r="A215" s="83"/>
      <c r="B215" s="31" t="s">
        <v>224</v>
      </c>
      <c r="C215" s="31" t="s">
        <v>228</v>
      </c>
      <c r="E215" t="s">
        <v>242</v>
      </c>
      <c r="F215" t="str">
        <f t="shared" si="0"/>
        <v xml:space="preserve">     Mayor a 500 SMLMV </v>
      </c>
    </row>
    <row r="216" spans="1:8" ht="21">
      <c r="A216" s="83"/>
      <c r="B216" s="31" t="s">
        <v>224</v>
      </c>
      <c r="C216" s="31" t="s">
        <v>232</v>
      </c>
      <c r="D216" t="s">
        <v>224</v>
      </c>
      <c r="F216" t="str">
        <f t="shared" si="0"/>
        <v>Pérdida Reputacional</v>
      </c>
    </row>
    <row r="217" spans="1:8" ht="21">
      <c r="A217" s="83"/>
      <c r="B217" s="31" t="s">
        <v>224</v>
      </c>
      <c r="C217" s="31" t="s">
        <v>235</v>
      </c>
      <c r="E217" t="s">
        <v>228</v>
      </c>
      <c r="F217" t="str">
        <f t="shared" si="0"/>
        <v xml:space="preserve">     El riesgo afecta la imagen de alguna área de la organización</v>
      </c>
    </row>
    <row r="218" spans="1:8" ht="21">
      <c r="A218" s="83"/>
      <c r="B218" s="31" t="s">
        <v>224</v>
      </c>
      <c r="C218" s="31" t="s">
        <v>239</v>
      </c>
      <c r="E218" t="s">
        <v>232</v>
      </c>
      <c r="F218" t="str">
        <f t="shared" si="0"/>
        <v xml:space="preserve">     El riesgo afecta la imagen de la entidad internamente, de conocimiento general, nivel interno, de junta dircetiva y accionistas y/o de provedores</v>
      </c>
    </row>
    <row r="219" spans="1:8" ht="21">
      <c r="A219" s="83"/>
      <c r="B219" s="31" t="s">
        <v>224</v>
      </c>
      <c r="C219" s="31" t="s">
        <v>243</v>
      </c>
      <c r="E219" t="s">
        <v>235</v>
      </c>
      <c r="F219" t="str">
        <f t="shared" si="0"/>
        <v xml:space="preserve">     El riesgo afecta la imagen de la entidad con algunos usuarios de relevancia frente al logro de los objetivos</v>
      </c>
    </row>
    <row r="220" spans="1:8">
      <c r="A220" s="83"/>
      <c r="B220" s="32"/>
      <c r="C220" s="32"/>
      <c r="E220" t="s">
        <v>239</v>
      </c>
      <c r="F220" t="str">
        <f t="shared" si="0"/>
        <v xml:space="preserve">     El riesgo afecta la imagen de de la entidad con efecto publicitario sostenido a nivel de sector administrativo, nivel departamental o municipal</v>
      </c>
    </row>
    <row r="221" spans="1:8">
      <c r="A221" s="83"/>
      <c r="B221" s="32" t="str" cm="1">
        <f t="array" ref="B221:B223">_xlfn.UNIQUE(Tabla1[[#All],[Criterios]])</f>
        <v>Criterios</v>
      </c>
      <c r="C221" s="32"/>
      <c r="E221" t="s">
        <v>243</v>
      </c>
      <c r="F221" t="str">
        <f t="shared" si="0"/>
        <v xml:space="preserve">     El riesgo afecta la imagen de la entidad a nivel nacional, con efecto publicitarios sostenible a nivel país</v>
      </c>
    </row>
    <row r="222" spans="1:8">
      <c r="A222" s="83"/>
      <c r="B222" s="32" t="str">
        <v>Afectación Económica o presupuestal</v>
      </c>
      <c r="C222" s="32"/>
    </row>
    <row r="223" spans="1:8">
      <c r="B223" s="32" t="str">
        <v>Pérdida Reputacional</v>
      </c>
      <c r="C223" s="32"/>
      <c r="F223" s="35" t="s">
        <v>256</v>
      </c>
    </row>
    <row r="224" spans="1:8">
      <c r="B224" s="22"/>
      <c r="C224" s="22"/>
      <c r="F224" s="35" t="s">
        <v>257</v>
      </c>
    </row>
    <row r="225" spans="2:4">
      <c r="B225" s="22"/>
      <c r="C225" s="22"/>
    </row>
    <row r="226" spans="2:4">
      <c r="B226" s="22"/>
      <c r="C226" s="22"/>
    </row>
    <row r="227" spans="2:4">
      <c r="B227" s="22"/>
      <c r="C227" s="22"/>
      <c r="D227" s="22"/>
    </row>
    <row r="228" spans="2:4">
      <c r="B228" s="22"/>
      <c r="C228" s="22"/>
      <c r="D228" s="22"/>
    </row>
    <row r="229" spans="2:4">
      <c r="B229" s="22"/>
      <c r="C229" s="22"/>
      <c r="D229" s="22"/>
    </row>
    <row r="230" spans="2:4">
      <c r="B230" s="22"/>
      <c r="C230" s="22"/>
      <c r="D230" s="22"/>
    </row>
    <row r="231" spans="2:4">
      <c r="B231" s="22"/>
      <c r="C231" s="22"/>
      <c r="D231" s="22"/>
    </row>
    <row r="232" spans="2:4">
      <c r="B232" s="22"/>
      <c r="C232" s="22"/>
      <c r="D232" s="22"/>
    </row>
  </sheetData>
  <mergeCells count="1">
    <mergeCell ref="B1:D1"/>
  </mergeCells>
  <dataValidations disablePrompts="1"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workbookViewId="0">
      <selection activeCell="D9" sqref="D9:D10"/>
    </sheetView>
  </sheetViews>
  <sheetFormatPr defaultColWidth="14.28515625" defaultRowHeight="12.75"/>
  <cols>
    <col min="1" max="2" width="14.28515625" style="85"/>
    <col min="3" max="3" width="17" style="85" customWidth="1"/>
    <col min="4" max="4" width="14.28515625" style="85"/>
    <col min="5" max="5" width="46" style="85" customWidth="1"/>
    <col min="6" max="16384" width="14.28515625" style="85"/>
  </cols>
  <sheetData>
    <row r="1" spans="2:6" ht="24" customHeight="1" thickBot="1">
      <c r="B1" s="586" t="s">
        <v>258</v>
      </c>
      <c r="C1" s="587"/>
      <c r="D1" s="587"/>
      <c r="E1" s="587"/>
      <c r="F1" s="588"/>
    </row>
    <row r="2" spans="2:6" ht="16.5" thickBot="1">
      <c r="B2" s="86"/>
      <c r="C2" s="86"/>
      <c r="D2" s="86"/>
      <c r="E2" s="86"/>
      <c r="F2" s="86"/>
    </row>
    <row r="3" spans="2:6" ht="16.5" thickBot="1">
      <c r="B3" s="590" t="s">
        <v>259</v>
      </c>
      <c r="C3" s="591"/>
      <c r="D3" s="591"/>
      <c r="E3" s="98" t="s">
        <v>260</v>
      </c>
      <c r="F3" s="99" t="s">
        <v>261</v>
      </c>
    </row>
    <row r="4" spans="2:6" ht="31.5">
      <c r="B4" s="592" t="s">
        <v>262</v>
      </c>
      <c r="C4" s="594" t="s">
        <v>138</v>
      </c>
      <c r="D4" s="87" t="s">
        <v>151</v>
      </c>
      <c r="E4" s="88" t="s">
        <v>263</v>
      </c>
      <c r="F4" s="89">
        <v>0.25</v>
      </c>
    </row>
    <row r="5" spans="2:6" ht="47.25">
      <c r="B5" s="593"/>
      <c r="C5" s="595"/>
      <c r="D5" s="90" t="s">
        <v>170</v>
      </c>
      <c r="E5" s="91" t="s">
        <v>264</v>
      </c>
      <c r="F5" s="92">
        <v>0.15</v>
      </c>
    </row>
    <row r="6" spans="2:6" ht="47.25">
      <c r="B6" s="593"/>
      <c r="C6" s="595"/>
      <c r="D6" s="90" t="s">
        <v>265</v>
      </c>
      <c r="E6" s="91" t="s">
        <v>266</v>
      </c>
      <c r="F6" s="92">
        <v>0.1</v>
      </c>
    </row>
    <row r="7" spans="2:6" ht="63">
      <c r="B7" s="593"/>
      <c r="C7" s="595" t="s">
        <v>139</v>
      </c>
      <c r="D7" s="90" t="s">
        <v>267</v>
      </c>
      <c r="E7" s="91" t="s">
        <v>268</v>
      </c>
      <c r="F7" s="92">
        <v>0.25</v>
      </c>
    </row>
    <row r="8" spans="2:6" ht="31.5">
      <c r="B8" s="593"/>
      <c r="C8" s="595"/>
      <c r="D8" s="90" t="s">
        <v>152</v>
      </c>
      <c r="E8" s="91" t="s">
        <v>269</v>
      </c>
      <c r="F8" s="92">
        <v>0.15</v>
      </c>
    </row>
    <row r="9" spans="2:6" ht="47.25">
      <c r="B9" s="593" t="s">
        <v>270</v>
      </c>
      <c r="C9" s="595" t="s">
        <v>141</v>
      </c>
      <c r="D9" s="90" t="s">
        <v>153</v>
      </c>
      <c r="E9" s="91" t="s">
        <v>271</v>
      </c>
      <c r="F9" s="93" t="s">
        <v>272</v>
      </c>
    </row>
    <row r="10" spans="2:6" ht="63">
      <c r="B10" s="593"/>
      <c r="C10" s="595"/>
      <c r="D10" s="90" t="s">
        <v>273</v>
      </c>
      <c r="E10" s="91" t="s">
        <v>274</v>
      </c>
      <c r="F10" s="93" t="s">
        <v>272</v>
      </c>
    </row>
    <row r="11" spans="2:6" ht="47.25">
      <c r="B11" s="593"/>
      <c r="C11" s="595" t="s">
        <v>142</v>
      </c>
      <c r="D11" s="90" t="s">
        <v>154</v>
      </c>
      <c r="E11" s="91" t="s">
        <v>275</v>
      </c>
      <c r="F11" s="93" t="s">
        <v>272</v>
      </c>
    </row>
    <row r="12" spans="2:6" ht="47.25">
      <c r="B12" s="593"/>
      <c r="C12" s="595"/>
      <c r="D12" s="90" t="s">
        <v>276</v>
      </c>
      <c r="E12" s="91" t="s">
        <v>277</v>
      </c>
      <c r="F12" s="93" t="s">
        <v>272</v>
      </c>
    </row>
    <row r="13" spans="2:6" ht="31.5">
      <c r="B13" s="593"/>
      <c r="C13" s="595" t="s">
        <v>143</v>
      </c>
      <c r="D13" s="90" t="s">
        <v>155</v>
      </c>
      <c r="E13" s="91" t="s">
        <v>278</v>
      </c>
      <c r="F13" s="93" t="s">
        <v>272</v>
      </c>
    </row>
    <row r="14" spans="2:6" ht="32.25" thickBot="1">
      <c r="B14" s="596"/>
      <c r="C14" s="597"/>
      <c r="D14" s="94" t="s">
        <v>279</v>
      </c>
      <c r="E14" s="95" t="s">
        <v>280</v>
      </c>
      <c r="F14" s="96" t="s">
        <v>272</v>
      </c>
    </row>
    <row r="15" spans="2:6" ht="49.5" customHeight="1">
      <c r="B15" s="589" t="s">
        <v>281</v>
      </c>
      <c r="C15" s="589"/>
      <c r="D15" s="589"/>
      <c r="E15" s="589"/>
      <c r="F15" s="589"/>
    </row>
    <row r="16" spans="2:6" ht="27" customHeight="1">
      <c r="B16" s="9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defaultColWidth="11.42578125" defaultRowHeight="15"/>
  <sheetData>
    <row r="2" spans="2:5">
      <c r="B2" t="s">
        <v>282</v>
      </c>
      <c r="E2" t="s">
        <v>283</v>
      </c>
    </row>
    <row r="3" spans="2:5">
      <c r="B3" t="s">
        <v>284</v>
      </c>
      <c r="E3" t="s">
        <v>174</v>
      </c>
    </row>
    <row r="4" spans="2:5">
      <c r="B4" t="s">
        <v>285</v>
      </c>
      <c r="E4" t="s">
        <v>144</v>
      </c>
    </row>
    <row r="5" spans="2:5">
      <c r="B5" t="s">
        <v>156</v>
      </c>
    </row>
    <row r="8" spans="2:5">
      <c r="B8" t="s">
        <v>286</v>
      </c>
    </row>
    <row r="9" spans="2:5">
      <c r="B9" t="s">
        <v>287</v>
      </c>
    </row>
    <row r="10" spans="2:5">
      <c r="B10" t="s">
        <v>288</v>
      </c>
    </row>
    <row r="13" spans="2:5">
      <c r="B13" t="s">
        <v>168</v>
      </c>
    </row>
    <row r="14" spans="2:5">
      <c r="B14" t="s">
        <v>148</v>
      </c>
    </row>
    <row r="15" spans="2:5">
      <c r="B15" t="s">
        <v>289</v>
      </c>
    </row>
    <row r="16" spans="2:5">
      <c r="B16" t="s">
        <v>290</v>
      </c>
    </row>
    <row r="17" spans="2:2">
      <c r="B17" t="s">
        <v>291</v>
      </c>
    </row>
    <row r="18" spans="2:2">
      <c r="B18" t="s">
        <v>292</v>
      </c>
    </row>
    <row r="19" spans="2:2">
      <c r="B19" t="s">
        <v>293</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Hewlett-Packard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Marlyn Yulieth Prada Jaimes</cp:lastModifiedBy>
  <cp:revision/>
  <dcterms:created xsi:type="dcterms:W3CDTF">2020-03-24T23:12:47Z</dcterms:created>
  <dcterms:modified xsi:type="dcterms:W3CDTF">2023-03-15T14:17:52Z</dcterms:modified>
  <cp:category/>
  <cp:contentStatus/>
</cp:coreProperties>
</file>