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-Alcaldia-Bucaramanga\12-2022-Diciembre-Alcaldia\03-Indicadores-GD\SoportesNOV\ID-04\"/>
    </mc:Choice>
  </mc:AlternateContent>
  <xr:revisionPtr revIDLastSave="0" documentId="13_ncr:1_{AB50F966-0D3A-472D-BB90-146941B17B3A}" xr6:coauthVersionLast="47" xr6:coauthVersionMax="47" xr10:uidLastSave="{00000000-0000-0000-0000-000000000000}"/>
  <bookViews>
    <workbookView xWindow="-120" yWindow="-120" windowWidth="20730" windowHeight="11160" xr2:uid="{C5259E61-B173-4DD9-96B0-1E5B1646AE35}"/>
  </bookViews>
  <sheets>
    <sheet name="Matriz de Riesgo" sheetId="2" r:id="rId1"/>
    <sheet name="List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3" i="2" l="1"/>
  <c r="AD13" i="2" s="1"/>
  <c r="AG13" i="2"/>
  <c r="AF13" i="2" s="1"/>
  <c r="U13" i="2"/>
  <c r="W13" i="2"/>
  <c r="K13" i="2"/>
  <c r="M13" i="2"/>
  <c r="N13" i="2"/>
  <c r="U12" i="2"/>
  <c r="W12" i="2"/>
  <c r="K12" i="2"/>
  <c r="M12" i="2"/>
  <c r="N12" i="2"/>
  <c r="U11" i="2"/>
  <c r="W11" i="2"/>
  <c r="K11" i="2"/>
  <c r="M11" i="2"/>
  <c r="N11" i="2"/>
  <c r="U10" i="2"/>
  <c r="X10" i="2" s="1"/>
  <c r="W10" i="2"/>
  <c r="N9" i="2"/>
  <c r="M9" i="2"/>
  <c r="K9" i="2"/>
  <c r="X13" i="2" l="1"/>
  <c r="AH13" i="2"/>
  <c r="X12" i="2"/>
  <c r="X11" i="2"/>
  <c r="N8" i="2" l="1"/>
  <c r="M8" i="2"/>
  <c r="K8" i="2"/>
  <c r="W9" i="2"/>
  <c r="W8" i="2"/>
  <c r="U9" i="2"/>
  <c r="U8" i="2"/>
  <c r="AC8" i="2" l="1"/>
  <c r="AC9" i="2" s="1"/>
  <c r="X9" i="2"/>
  <c r="X8" i="2"/>
  <c r="AG8" i="2" l="1"/>
  <c r="AF8" i="2" s="1"/>
  <c r="AC10" i="2"/>
  <c r="AB8" i="2"/>
  <c r="AB9" i="2" s="1"/>
  <c r="AB10" i="2" s="1"/>
  <c r="AE9" i="2" l="1"/>
  <c r="AD9" i="2" s="1"/>
  <c r="AH9" i="2" s="1"/>
  <c r="AB11" i="2"/>
  <c r="AG9" i="2"/>
  <c r="AF9" i="2" s="1"/>
  <c r="AC11" i="2"/>
  <c r="AE8" i="2"/>
  <c r="AD8" i="2" s="1"/>
  <c r="AH8" i="2" s="1"/>
  <c r="AG10" i="2" l="1"/>
  <c r="AF10" i="2" s="1"/>
  <c r="AC12" i="2"/>
  <c r="AE10" i="2"/>
  <c r="AD10" i="2" s="1"/>
  <c r="AH10" i="2" s="1"/>
  <c r="AB12" i="2"/>
  <c r="AE11" i="2" l="1"/>
  <c r="AD11" i="2" s="1"/>
  <c r="AB13" i="2"/>
  <c r="AE12" i="2" s="1"/>
  <c r="AD12" i="2" s="1"/>
  <c r="AC13" i="2"/>
  <c r="AG12" i="2" s="1"/>
  <c r="AF12" i="2" s="1"/>
  <c r="AG11" i="2"/>
  <c r="AF11" i="2" s="1"/>
  <c r="AH12" i="2" l="1"/>
  <c r="AH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V</author>
  </authors>
  <commentList>
    <comment ref="I6" authorId="0" shapeId="0" xr:uid="{6B8818B5-62E9-437B-80FF-EA685C3AEAE1}">
      <text>
        <r>
          <rPr>
            <sz val="9"/>
            <color indexed="81"/>
            <rFont val="Tahoma"/>
            <family val="2"/>
          </rPr>
          <t>Cálculo de Frecuencia - Pág 38 (Guía Administración de Riesgo)</t>
        </r>
      </text>
    </comment>
    <comment ref="AB6" authorId="0" shapeId="0" xr:uid="{E8F34A79-9FCB-40F8-B254-5BCC999F8563}">
      <text>
        <r>
          <rPr>
            <sz val="9"/>
            <color indexed="81"/>
            <rFont val="Tahoma"/>
            <family val="2"/>
          </rPr>
          <t xml:space="preserve">Probabilidad Residual =Probabilidad Inherente -(Probabilidad Inherente x Calificación del control)
</t>
        </r>
      </text>
    </comment>
    <comment ref="AC6" authorId="0" shapeId="0" xr:uid="{4003067D-C787-43B1-B994-35DFCBC0DCB4}">
      <text>
        <r>
          <rPr>
            <sz val="9"/>
            <color indexed="81"/>
            <rFont val="Tahoma"/>
            <family val="2"/>
          </rPr>
          <t xml:space="preserve">Probabilidad Residual =Probabilidad Inherente -(Probabilidad Inherente x Calificación del control)
</t>
        </r>
      </text>
    </comment>
    <comment ref="Y7" authorId="0" shapeId="0" xr:uid="{16D10582-21A9-41D6-877D-D8C9380D723F}">
      <text>
        <r>
          <rPr>
            <sz val="9"/>
            <color indexed="81"/>
            <rFont val="Tahoma"/>
            <family val="2"/>
          </rPr>
          <t>Informativo (Sin Peso)</t>
        </r>
      </text>
    </comment>
    <comment ref="Z7" authorId="0" shapeId="0" xr:uid="{E6750161-C21D-4A59-AE2E-774034735609}">
      <text>
        <r>
          <rPr>
            <sz val="9"/>
            <color indexed="81"/>
            <rFont val="Tahoma"/>
            <family val="2"/>
          </rPr>
          <t>Informativo (Sin Peso)</t>
        </r>
      </text>
    </comment>
    <comment ref="AA7" authorId="0" shapeId="0" xr:uid="{AC437627-BD0F-4868-9937-E80C59728FB9}">
      <text>
        <r>
          <rPr>
            <sz val="9"/>
            <color indexed="81"/>
            <rFont val="Tahoma"/>
            <family val="2"/>
          </rPr>
          <t>Informativo (Sin Peso)</t>
        </r>
      </text>
    </comment>
  </commentList>
</comments>
</file>

<file path=xl/sharedStrings.xml><?xml version="1.0" encoding="utf-8"?>
<sst xmlns="http://schemas.openxmlformats.org/spreadsheetml/2006/main" count="253" uniqueCount="152">
  <si>
    <t>Muy Alta</t>
  </si>
  <si>
    <t>Activo de Información</t>
  </si>
  <si>
    <t>Descripción del Riesgo</t>
  </si>
  <si>
    <t>Probabilidad</t>
  </si>
  <si>
    <t>Impacto</t>
  </si>
  <si>
    <t>Moderado</t>
  </si>
  <si>
    <t>Referencia</t>
  </si>
  <si>
    <t>Proceso</t>
  </si>
  <si>
    <t>Vulnerabilidades (Causa raiz)</t>
  </si>
  <si>
    <t>Amenazas (Causa Inmediata)</t>
  </si>
  <si>
    <t>Clasificación riesgo</t>
  </si>
  <si>
    <t>Frecuencia</t>
  </si>
  <si>
    <t>Probabilidad inherente</t>
  </si>
  <si>
    <t>Tipo de riesgo</t>
  </si>
  <si>
    <t>%</t>
  </si>
  <si>
    <t>Impacto inherente</t>
  </si>
  <si>
    <t>No Control</t>
  </si>
  <si>
    <t>Afectación</t>
  </si>
  <si>
    <t>X</t>
  </si>
  <si>
    <t>Atributos</t>
  </si>
  <si>
    <t>Tipo</t>
  </si>
  <si>
    <t>Implementación</t>
  </si>
  <si>
    <t>Documentación</t>
  </si>
  <si>
    <t>Evidencia</t>
  </si>
  <si>
    <t>Probabilidad residual final</t>
  </si>
  <si>
    <t>Impacto residual final</t>
  </si>
  <si>
    <t xml:space="preserve">Zona de riesgo final </t>
  </si>
  <si>
    <t>Tratamiento</t>
  </si>
  <si>
    <t>Descripción del control</t>
  </si>
  <si>
    <t>Control Anexo A</t>
  </si>
  <si>
    <t>Documentado</t>
  </si>
  <si>
    <t>Continua</t>
  </si>
  <si>
    <t>Zona de Riesgo inherente</t>
  </si>
  <si>
    <t>Probabilidad residual</t>
  </si>
  <si>
    <t>Alto</t>
  </si>
  <si>
    <t>Baja</t>
  </si>
  <si>
    <t>Aceptar</t>
  </si>
  <si>
    <t>Con registro</t>
  </si>
  <si>
    <t>FRECUENCIA</t>
  </si>
  <si>
    <t>PROBABILIDAD</t>
  </si>
  <si>
    <t>Muy Baja</t>
  </si>
  <si>
    <t>Media</t>
  </si>
  <si>
    <t>Alta</t>
  </si>
  <si>
    <t xml:space="preserve">La actividad que conlleva el riesgo se ejecuta
como máximos 2 veces por año </t>
  </si>
  <si>
    <t>La actividad que conlleva el riesgo se ejecuta de
3 a 24 veces por año</t>
  </si>
  <si>
    <t xml:space="preserve">La actividad que conlleva el riesgo se ejecuta de
24 a 500 veces por año </t>
  </si>
  <si>
    <t>La actividad que conlleva el riesgo se ejecuta
mínimo 500 veces al año y máximo 5000 veces
por año</t>
  </si>
  <si>
    <t xml:space="preserve">La actividad que conlleva el riesgo se ejecuta más
de 5000 veces por año </t>
  </si>
  <si>
    <t>AFECTACIÓN ECONÓMICA</t>
  </si>
  <si>
    <t>NIVEL</t>
  </si>
  <si>
    <t>IMPACTO</t>
  </si>
  <si>
    <t>REPUTACIONAL</t>
  </si>
  <si>
    <t>El riesgo afecta la imagen de algún área de la
organización.</t>
  </si>
  <si>
    <t>Afectación menor a 10 SMLMV</t>
  </si>
  <si>
    <t>Entre 10 y 50 SMLMV</t>
  </si>
  <si>
    <t xml:space="preserve">Entre 50 y 100 SMLMV </t>
  </si>
  <si>
    <t>Mayor a 500 SMLMV</t>
  </si>
  <si>
    <t>Entre 100 y 500 SMLMV</t>
  </si>
  <si>
    <t>El riesgo afecta la imagen de la entidad
internamente, de conocimiento general nivel interno, de junta directiva y accionistas y/o de
proveedores</t>
  </si>
  <si>
    <t>El riesgo afecta la imagen de la entidad con algunos usuarios de relevancia frente al logro de los objetivos.</t>
  </si>
  <si>
    <t>El riesgo afecta la imagen de la entidad con efecto publicitario sostenido a nivel de sector administrativo, nivel departamental o municipal.</t>
  </si>
  <si>
    <t>El riesgo afecta la imagen de la entidad a nivel nacional, con efecto publicitario sostenido a nivel país.</t>
  </si>
  <si>
    <t>Leve</t>
  </si>
  <si>
    <t>Menor</t>
  </si>
  <si>
    <t>Mayor</t>
  </si>
  <si>
    <t>Catastrófico</t>
  </si>
  <si>
    <t>Muy Alta 100%</t>
  </si>
  <si>
    <t>Leve 20%</t>
  </si>
  <si>
    <t>Menor 40%</t>
  </si>
  <si>
    <t>Mayor 80%</t>
  </si>
  <si>
    <t>Catastrófico 100%</t>
  </si>
  <si>
    <t>Extremo</t>
  </si>
  <si>
    <t>Bajo</t>
  </si>
  <si>
    <t>MATRIZ DE CALOR (NIVELES DE SEVERIDAD DEL RIESGO)</t>
  </si>
  <si>
    <t>Preventivo</t>
  </si>
  <si>
    <t>Detectivo</t>
  </si>
  <si>
    <t>Correctivo</t>
  </si>
  <si>
    <t>Peso</t>
  </si>
  <si>
    <t>EFICIENCIA DEL CONTROL</t>
  </si>
  <si>
    <t>Automático</t>
  </si>
  <si>
    <t>Manual</t>
  </si>
  <si>
    <t>TIPO DE CONTROL</t>
  </si>
  <si>
    <t>IMPLEMENTACIÓN</t>
  </si>
  <si>
    <t>TRATAMIENTO DEL RIESGO</t>
  </si>
  <si>
    <t>Transferir</t>
  </si>
  <si>
    <t>Evitar</t>
  </si>
  <si>
    <t>Muy Baja 20%</t>
  </si>
  <si>
    <t>Baja 40%</t>
  </si>
  <si>
    <t>Media 60%</t>
  </si>
  <si>
    <t>Alta 80%</t>
  </si>
  <si>
    <t>Calificación del Control</t>
  </si>
  <si>
    <t>Moderado 60%</t>
  </si>
  <si>
    <t>BAJO</t>
  </si>
  <si>
    <t>MODERADO</t>
  </si>
  <si>
    <t>ALTO</t>
  </si>
  <si>
    <t>EXTREMO</t>
  </si>
  <si>
    <t>Impacto residual</t>
  </si>
  <si>
    <t>Plan de Acción</t>
  </si>
  <si>
    <t>Responsable</t>
  </si>
  <si>
    <t>Fecha de Implementación</t>
  </si>
  <si>
    <t>Seguimiento</t>
  </si>
  <si>
    <t>Estado</t>
  </si>
  <si>
    <t>Reducir</t>
  </si>
  <si>
    <t>MATRIZ MAPA DE RIESGOS DE SEGURIDAD DE LA INFORMACIÓN</t>
  </si>
  <si>
    <t>Versión: 0.0</t>
  </si>
  <si>
    <t>Página:  1 de 1</t>
  </si>
  <si>
    <t>Código: F-TIC-1400-238,37-047</t>
  </si>
  <si>
    <r>
      <t>Fecha aprobación: Noviembre-24</t>
    </r>
    <r>
      <rPr>
        <sz val="10"/>
        <color theme="1"/>
        <rFont val="Arial Narrow"/>
        <family val="2"/>
      </rPr>
      <t>-2022</t>
    </r>
  </si>
  <si>
    <t>Perdida de Integridad</t>
  </si>
  <si>
    <t>Todos los procesos</t>
  </si>
  <si>
    <t>Sistemas de Información y Aplicativos Software</t>
  </si>
  <si>
    <t>Ingenieria Social</t>
  </si>
  <si>
    <t>24 a 500 Veces</t>
  </si>
  <si>
    <t>A.12.4.2-Protección de la información de registro</t>
  </si>
  <si>
    <t>Realización de campañas preventivas y capacitacion de los usuarios en tematicas relacionadas con Ingeniería Social.</t>
  </si>
  <si>
    <t>Realizar de tres(3) capacitaciones al año ( periodicidad cuatrimestral) en tematicas relacionadas con Ingenieria Social.</t>
  </si>
  <si>
    <t>Proceso de Gestión de las TIC</t>
  </si>
  <si>
    <t>31 Diciembre de 2023</t>
  </si>
  <si>
    <t>Captura de información de manera completa o parcial de los datos procesados y/o almacenados  en los sistemas de información.</t>
  </si>
  <si>
    <t>Pérdida de Integridad de los datos almacenados y gestionados en las bases de datos de los sistemas de información de la entidad utilizados en los diferentes proceso.</t>
  </si>
  <si>
    <t>Acceso indebido a información de la entidad</t>
  </si>
  <si>
    <t>Bajo conocimiento en aspectos relacionados con conceptos de  seguridad de la información en los funcionarios y contratistas de la entidad.</t>
  </si>
  <si>
    <t>Usuarios, productos y prácticas</t>
  </si>
  <si>
    <t>A.7.2.2-Toma de conciencia, educación y formación en la seguridad de la información</t>
  </si>
  <si>
    <t xml:space="preserve">Incluir en las sesiones de inducción y reinduccion de los funcionarios y contratistas informacion referente a las  políticas  asociadas a seguridad de la informacion establecidas en la entidad. </t>
  </si>
  <si>
    <t>Coordinar con el área de desarrollo humano la inclusion de un modulo de conceptos de seguridad de la información en el curso de inducción y reinducción de la entidad.</t>
  </si>
  <si>
    <t>A.9.1.1-Política de control de acceso
A.9.1.2-Acceso a redes y a servicios en red</t>
  </si>
  <si>
    <t>Realizar durante el año  tres(3) capacitaciones a los funcionarios de la entidad relacionadas con las politicas de acceso y control de activos de la entidad.</t>
  </si>
  <si>
    <t>Incluir en el cronograma anual de capacitaciones de la entidad las charlas relacionados con las politicas de control y acceso a los activos de información de la entidad.</t>
  </si>
  <si>
    <t>Proceso de Gestion de las TIC</t>
  </si>
  <si>
    <t>Dispositivos de Sistemas de Informacion - Hardware</t>
  </si>
  <si>
    <t>Falla de medios de respaldo y recuperación.</t>
  </si>
  <si>
    <t>Falta de mantenimiento a la infraestructura física: cableado, racks, aire acondicionado, sistemas de extinción de incendios (detectores de humo, extinguidores etc.), UPS y planta eléctrica.</t>
  </si>
  <si>
    <t>Perdida de Disponibilidad</t>
  </si>
  <si>
    <t>Perdida de disponibildiad de  los sistemas de informacion que soporte a los procesos de la entidad.</t>
  </si>
  <si>
    <t>Fallas Tecnologicas</t>
  </si>
  <si>
    <t>A.11.1.3-Seguridad de oficinas, recintos e instalaciones
A.11.2.1-Ubicación y protección de los equipos</t>
  </si>
  <si>
    <t>Realizar como minimo un (1) mantenimiento anual a los equipso core de la infraestructura tecnologica de la entidad.</t>
  </si>
  <si>
    <t>Programar un (1) mantenimiento preventivo a la infraestructura tecnologica de la entidad de forma anual.</t>
  </si>
  <si>
    <t>Cifrado no autorizado de la información por malware o acción mal intencionada.</t>
  </si>
  <si>
    <t>Incumplimiento en los acuerdos de confidencialidad después de terminar relaciones laborales entre el funcionario y/o contratistas de la Entidad.</t>
  </si>
  <si>
    <t>Perdida de Confidencialidad</t>
  </si>
  <si>
    <t>Pérdida de Confidencialidad de la información  almacenada gestionada por los sistemas de información de la entidad utilizados en el proceso.</t>
  </si>
  <si>
    <t>A.7.3.1-Terminación o cambio de responsabilidades de empleo 
A.16.1.4-Evaluación de eventos de seguridad de la información y decisiones sobre ellos.</t>
  </si>
  <si>
    <t>Revisar y monitorear de manera continua los procesos y alcances de las politicas de control de acceso y contratacion de la entidad.</t>
  </si>
  <si>
    <t>Revisar de manera periodica y actualizar (si es necesario) los procesos adminitrativos y tecnologicos que diseñados para inhabilitar los accesos a los sistemas y activos de información de la entidad a los funcionarios y/o contratistas que finalicen sus labores contractuales con la entidad.</t>
  </si>
  <si>
    <t>Error humano en las ejecucion de las labores asignadas dentro de sus funciones</t>
  </si>
  <si>
    <t>Mal uso o interpretacion de los datos suministrados a los sistemas de informacion.</t>
  </si>
  <si>
    <t>Pérdida de Disponibilidad y/o inconsistencia en los  datos  almacenados y gestionados en los sistemas de información.</t>
  </si>
  <si>
    <t>Capacitar a los usuarios en la importancia del suministro de informacion claro, veraz y oprotuno en los sistemas de informacion.</t>
  </si>
  <si>
    <t>Realizar una (1) sensibilización de manera semestral en temas relacionados con la calidad del dato y su importancia.</t>
  </si>
  <si>
    <t>Proceso de Gestión de las TIC
Secretaria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</si>
</sst>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Arial Narrow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EE803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8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8" fillId="0" borderId="0" xfId="0" applyFont="1" applyAlignment="1">
      <alignment vertical="center"/>
    </xf>
    <xf numFmtId="9" fontId="0" fillId="5" borderId="1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9" fontId="0" fillId="8" borderId="1" xfId="0" applyNumberForma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11" fillId="11" borderId="1" xfId="0" applyNumberFormat="1" applyFont="1" applyFill="1" applyBorder="1" applyAlignment="1">
      <alignment horizontal="center" vertical="center" wrapText="1"/>
    </xf>
    <xf numFmtId="9" fontId="11" fillId="5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9" fontId="11" fillId="11" borderId="4" xfId="0" applyNumberFormat="1" applyFont="1" applyFill="1" applyBorder="1" applyAlignment="1">
      <alignment horizontal="center" vertical="center" wrapText="1"/>
    </xf>
    <xf numFmtId="9" fontId="11" fillId="11" borderId="20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66"/>
      <color rgb="FFEE8036"/>
      <color rgb="FFC435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121227</xdr:rowOff>
    </xdr:from>
    <xdr:to>
      <xdr:col>0</xdr:col>
      <xdr:colOff>1082386</xdr:colOff>
      <xdr:row>3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F7CED6-C8E3-418B-A96B-7D7809D9A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1227"/>
          <a:ext cx="1082386" cy="813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EBE6-527E-4058-B10E-CD66DAFB4053}">
  <dimension ref="A1:AN13"/>
  <sheetViews>
    <sheetView tabSelected="1" zoomScale="110" zoomScaleNormal="110" workbookViewId="0">
      <selection activeCell="C18" sqref="C18"/>
    </sheetView>
  </sheetViews>
  <sheetFormatPr baseColWidth="10" defaultRowHeight="15" x14ac:dyDescent="0.25"/>
  <cols>
    <col min="1" max="1" width="16.7109375" bestFit="1" customWidth="1"/>
    <col min="2" max="2" width="9.85546875" customWidth="1"/>
    <col min="4" max="4" width="14.42578125" customWidth="1"/>
    <col min="5" max="5" width="28.7109375" customWidth="1"/>
    <col min="6" max="6" width="14.7109375" customWidth="1"/>
    <col min="7" max="7" width="37.7109375" customWidth="1"/>
    <col min="8" max="8" width="11.5703125" customWidth="1"/>
    <col min="9" max="9" width="10" bestFit="1" customWidth="1"/>
    <col min="10" max="10" width="11.5703125" customWidth="1"/>
    <col min="11" max="11" width="3.85546875" customWidth="1"/>
    <col min="12" max="12" width="10" customWidth="1"/>
    <col min="13" max="13" width="3.85546875" customWidth="1"/>
    <col min="14" max="14" width="10.5703125" customWidth="1"/>
    <col min="15" max="15" width="9.42578125" customWidth="1"/>
    <col min="16" max="16" width="20.7109375" customWidth="1"/>
    <col min="17" max="17" width="32.28515625" customWidth="1"/>
    <col min="18" max="18" width="11.28515625" hidden="1" customWidth="1"/>
    <col min="19" max="19" width="7.28515625" hidden="1" customWidth="1"/>
    <col min="20" max="20" width="8.28515625" bestFit="1" customWidth="1"/>
    <col min="21" max="21" width="4.28515625" customWidth="1"/>
    <col min="22" max="22" width="14" style="2" customWidth="1"/>
    <col min="23" max="23" width="3.85546875" style="2" customWidth="1"/>
    <col min="24" max="24" width="13.28515625" customWidth="1"/>
    <col min="25" max="25" width="13.42578125" customWidth="1"/>
    <col min="26" max="26" width="10.28515625" customWidth="1"/>
    <col min="27" max="27" width="9.28515625" bestFit="1" customWidth="1"/>
    <col min="28" max="29" width="11" customWidth="1"/>
    <col min="30" max="30" width="11.7109375" customWidth="1"/>
    <col min="31" max="31" width="4.28515625" bestFit="1" customWidth="1"/>
    <col min="33" max="33" width="4.7109375" customWidth="1"/>
    <col min="35" max="35" width="10.42578125" customWidth="1"/>
    <col min="36" max="36" width="28.140625" customWidth="1"/>
    <col min="38" max="38" width="15.28515625" customWidth="1"/>
  </cols>
  <sheetData>
    <row r="1" spans="1:40" ht="22.5" customHeight="1" x14ac:dyDescent="0.25">
      <c r="A1" s="50"/>
      <c r="B1" s="51"/>
      <c r="C1" s="56" t="s">
        <v>103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8"/>
      <c r="AL1" s="65" t="s">
        <v>106</v>
      </c>
      <c r="AM1" s="66"/>
      <c r="AN1" s="67"/>
    </row>
    <row r="2" spans="1:40" ht="22.5" customHeight="1" x14ac:dyDescent="0.25">
      <c r="A2" s="52"/>
      <c r="B2" s="53"/>
      <c r="C2" s="59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1"/>
      <c r="AL2" s="68" t="s">
        <v>104</v>
      </c>
      <c r="AM2" s="69"/>
      <c r="AN2" s="70"/>
    </row>
    <row r="3" spans="1:40" ht="22.5" customHeight="1" x14ac:dyDescent="0.25">
      <c r="A3" s="52"/>
      <c r="B3" s="53"/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1"/>
      <c r="AL3" s="68" t="s">
        <v>107</v>
      </c>
      <c r="AM3" s="69"/>
      <c r="AN3" s="70"/>
    </row>
    <row r="4" spans="1:40" ht="22.5" customHeight="1" thickBot="1" x14ac:dyDescent="0.3">
      <c r="A4" s="54"/>
      <c r="B4" s="55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4"/>
      <c r="AL4" s="71" t="s">
        <v>105</v>
      </c>
      <c r="AM4" s="72"/>
      <c r="AN4" s="73"/>
    </row>
    <row r="5" spans="1:40" ht="7.5" customHeight="1" thickBot="1" x14ac:dyDescent="0.3">
      <c r="V5"/>
      <c r="W5"/>
    </row>
    <row r="6" spans="1:40" ht="14.65" customHeight="1" x14ac:dyDescent="0.25">
      <c r="A6" s="80" t="s">
        <v>7</v>
      </c>
      <c r="B6" s="74" t="s">
        <v>6</v>
      </c>
      <c r="C6" s="74" t="s">
        <v>1</v>
      </c>
      <c r="D6" s="74" t="s">
        <v>9</v>
      </c>
      <c r="E6" s="74" t="s">
        <v>8</v>
      </c>
      <c r="F6" s="74" t="s">
        <v>13</v>
      </c>
      <c r="G6" s="74" t="s">
        <v>2</v>
      </c>
      <c r="H6" s="74" t="s">
        <v>10</v>
      </c>
      <c r="I6" s="74" t="s">
        <v>11</v>
      </c>
      <c r="J6" s="74" t="s">
        <v>12</v>
      </c>
      <c r="K6" s="74" t="s">
        <v>14</v>
      </c>
      <c r="L6" s="74" t="s">
        <v>15</v>
      </c>
      <c r="M6" s="74" t="s">
        <v>14</v>
      </c>
      <c r="N6" s="74" t="s">
        <v>32</v>
      </c>
      <c r="O6" s="74" t="s">
        <v>16</v>
      </c>
      <c r="P6" s="74" t="s">
        <v>29</v>
      </c>
      <c r="Q6" s="74" t="s">
        <v>28</v>
      </c>
      <c r="R6" s="74" t="s">
        <v>17</v>
      </c>
      <c r="S6" s="74"/>
      <c r="T6" s="74" t="s">
        <v>19</v>
      </c>
      <c r="U6" s="74"/>
      <c r="V6" s="74"/>
      <c r="W6" s="74"/>
      <c r="X6" s="74"/>
      <c r="Y6" s="74"/>
      <c r="Z6" s="74"/>
      <c r="AA6" s="74"/>
      <c r="AB6" s="74" t="s">
        <v>33</v>
      </c>
      <c r="AC6" s="74" t="s">
        <v>96</v>
      </c>
      <c r="AD6" s="74" t="s">
        <v>24</v>
      </c>
      <c r="AE6" s="74" t="s">
        <v>14</v>
      </c>
      <c r="AF6" s="76" t="s">
        <v>25</v>
      </c>
      <c r="AG6" s="76" t="s">
        <v>14</v>
      </c>
      <c r="AH6" s="76" t="s">
        <v>26</v>
      </c>
      <c r="AI6" s="76" t="s">
        <v>27</v>
      </c>
      <c r="AJ6" s="76" t="s">
        <v>97</v>
      </c>
      <c r="AK6" s="76" t="s">
        <v>98</v>
      </c>
      <c r="AL6" s="76" t="s">
        <v>99</v>
      </c>
      <c r="AM6" s="76" t="s">
        <v>100</v>
      </c>
      <c r="AN6" s="78" t="s">
        <v>101</v>
      </c>
    </row>
    <row r="7" spans="1:40" s="1" customFormat="1" ht="25.5" x14ac:dyDescent="0.25">
      <c r="A7" s="81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34" t="s">
        <v>3</v>
      </c>
      <c r="S7" s="34" t="s">
        <v>4</v>
      </c>
      <c r="T7" s="34" t="s">
        <v>20</v>
      </c>
      <c r="U7" s="34" t="s">
        <v>14</v>
      </c>
      <c r="V7" s="34" t="s">
        <v>21</v>
      </c>
      <c r="W7" s="34" t="s">
        <v>14</v>
      </c>
      <c r="X7" s="35" t="s">
        <v>90</v>
      </c>
      <c r="Y7" s="36" t="s">
        <v>22</v>
      </c>
      <c r="Z7" s="36" t="s">
        <v>11</v>
      </c>
      <c r="AA7" s="36" t="s">
        <v>23</v>
      </c>
      <c r="AB7" s="75"/>
      <c r="AC7" s="75"/>
      <c r="AD7" s="75"/>
      <c r="AE7" s="75"/>
      <c r="AF7" s="77"/>
      <c r="AG7" s="77"/>
      <c r="AH7" s="77"/>
      <c r="AI7" s="77"/>
      <c r="AJ7" s="77"/>
      <c r="AK7" s="77"/>
      <c r="AL7" s="77"/>
      <c r="AM7" s="77"/>
      <c r="AN7" s="79"/>
    </row>
    <row r="8" spans="1:40" s="42" customFormat="1" ht="60" x14ac:dyDescent="0.25">
      <c r="A8" s="37" t="s">
        <v>109</v>
      </c>
      <c r="B8" s="37">
        <v>1</v>
      </c>
      <c r="C8" s="37" t="s">
        <v>110</v>
      </c>
      <c r="D8" s="37" t="s">
        <v>111</v>
      </c>
      <c r="E8" s="37" t="s">
        <v>118</v>
      </c>
      <c r="F8" s="37" t="s">
        <v>108</v>
      </c>
      <c r="G8" s="37" t="s">
        <v>119</v>
      </c>
      <c r="H8" s="37" t="s">
        <v>135</v>
      </c>
      <c r="I8" s="37" t="s">
        <v>112</v>
      </c>
      <c r="J8" s="37" t="s">
        <v>41</v>
      </c>
      <c r="K8" s="38" t="str">
        <f>IF(J8="Muy Alta","100%",IF(J8="Alta","80%",IF(J8="Media","60%",IF(J8="Baja","40%",IF(J8="Muy Baja","20%")))))</f>
        <v>60%</v>
      </c>
      <c r="L8" s="37" t="s">
        <v>5</v>
      </c>
      <c r="M8" s="38" t="str">
        <f>IF(L8="Catastrófico","100%",IF(L8="Mayor","80%",IF(L8="Moderado","60%",IF(L8="Menor","40%",IF(L8="Leve","20%")))))</f>
        <v>60%</v>
      </c>
      <c r="N8" s="41" t="str">
        <f>IF(J8&lt;&gt;"",IF(L8&lt;&gt;"",
IF(AND(J8 = "Muy Baja",L8 = "Leve"), "Bajo",
IF(AND(J8 = "Muy Baja",L8 = "Menor"), "Bajo",
IF(AND(J8 = "Muy Baja",L8 = "Moderado"), "Moderado",
IF(AND(J8 = "Muy Baja",L8 = "Mayor"), "Alto",
IF(AND(J8 = "Muy Baja",L8 = "Catastrófico"), "Extremo",
IF(AND(J8 = "Baja",L8 = "Leve"), "Bajo",
IF(AND(J8 = "Baja",L8 = "Menor"), "Moderado",
IF(AND(J8 = "Baja",L8 = "Moderado"), "Moderado",
IF(AND(J8 = "Baja",L8 = "Mayor"), "Alto",
IF(AND(J8 = "Baja",L8 = "Catastrófico"), "Extremo",
IF(AND(J8 = "Media",L8 = "Leve"), "Moderado",
IF(AND(J8 = "Media",L8 = "Menor"), "Moderado",
IF(AND(J8 = "Media",L8 = "Moderado"), " Moderado",
IF(AND(J8 = "Media",L8 = "Mayor"), "Alto",
IF(AND(J8 = "Media",L8 = "Catastrófico"), "Extremo",
IF(AND(J8 = "Alta",L8 = "Leve"), "Moderado",
IF(AND(J8 = "Alta",L8 = "Menor"), "Moderado",
IF(AND(J8 = "Alta",L8 = "Moderado"), "Alto",
IF(AND(J8 = "Alta",L8 = "Mayor"), "Alto",
IF(AND(J8 = "Alta",L8 = "Catastrófico"), "Extremo",
IF(AND(J8 = "Muy Alta",L8 = "Leve"), "Alto",
IF(AND(J8 = "Muy Alta",L8 = "Menor"), "Alto",
IF(AND(J8 = "Muy Alta",L8 = "Moderado"), "Alto",
IF(AND(J8 = "Muy Alta",L8 = "Mayor"), "Alto",
IF(AND(J8 = "Muy Alta",L8 = "Catastrófico"), "Extremo",
))))))))))))))))))))))))),"N/A"),"N/A")</f>
        <v xml:space="preserve"> Moderado</v>
      </c>
      <c r="O8" s="37">
        <v>1</v>
      </c>
      <c r="P8" s="37" t="s">
        <v>113</v>
      </c>
      <c r="Q8" s="37" t="s">
        <v>114</v>
      </c>
      <c r="R8" s="37" t="s">
        <v>18</v>
      </c>
      <c r="S8" s="37"/>
      <c r="T8" s="37" t="s">
        <v>75</v>
      </c>
      <c r="U8" s="38">
        <f t="shared" ref="U8:U13" si="0">IF(T8="Preventivo",25%,IF(T8="Detectivo",15%,IF(T8="Correctivo",10%)))</f>
        <v>0.15</v>
      </c>
      <c r="V8" s="37" t="s">
        <v>79</v>
      </c>
      <c r="W8" s="38">
        <f t="shared" ref="W8:W13" si="1">IF(V8="Automático",25%,IF(V8="Manual",15%))</f>
        <v>0.25</v>
      </c>
      <c r="X8" s="39">
        <f t="shared" ref="X8:X13" si="2">U8+W8</f>
        <v>0.4</v>
      </c>
      <c r="Y8" s="37" t="s">
        <v>30</v>
      </c>
      <c r="Z8" s="37" t="s">
        <v>31</v>
      </c>
      <c r="AA8" s="37" t="s">
        <v>37</v>
      </c>
      <c r="AB8" s="40">
        <f>K8-(K8*X8)</f>
        <v>0.36</v>
      </c>
      <c r="AC8" s="40">
        <f>M8-0</f>
        <v>0.6</v>
      </c>
      <c r="AD8" s="40" t="str">
        <f t="shared" ref="AD8:AD13" si="3">IF(AND(AE8&lt;=100%,AE8&gt;80%),"Muy alta",IF(AND(AE8&lt;=80%,AE8&gt;60%),"Alta",IF(AND(AE8&lt;=60%,AE8&gt;40%),"Media",IF(AND(AE8&lt;=40%,AE8&gt;20%),"Baja",IF(AND(AE8&lt;=20%,AE8&gt;=0%),"Muy Baja")))))</f>
        <v>Muy Baja</v>
      </c>
      <c r="AE8" s="38">
        <f t="shared" ref="AE8:AE12" si="4">AB9</f>
        <v>0.18</v>
      </c>
      <c r="AF8" s="37" t="str">
        <f t="shared" ref="AF8:AF13" si="5">IF(AND(AG8&lt;=100%,AG8&gt;80%),"Catastrófico",IF(AND(AG8&lt;=80%,AG8&gt;60%),"Mayor",IF(AND(AG8&lt;=60%,AG8&gt;40%),"Moderado",IF(AND(AG8&lt;=40%,AG8&gt;20%),"Menor",IF(AND(AG8&lt;=20%,AG8&gt;=0%),"Leve")))))</f>
        <v>Moderado</v>
      </c>
      <c r="AG8" s="38">
        <f t="shared" ref="AG8:AG12" si="6">AC9</f>
        <v>0.6</v>
      </c>
      <c r="AH8" s="37" t="str">
        <f t="shared" ref="AH8:AH13" si="7">IF(AD8&lt;&gt;"",IF(AF8&lt;&gt;"",
IF(AND(AD8 = "Muy Baja",AF8 = "Leve"), "Bajo",
IF(AND(AD8 = "Muy Baja",AF8 = "Menor"), "Bajo",
IF(AND(AD8 = "Muy Baja",AF8 = "Moderado"), "Moderado",
IF(AND(AD8 = "Muy Baja",AF8 = "Mayor"), "Alto",
IF(AND(AD8 = "Muy Baja",AF8 = "Catastrófico"), "Extremo",
IF(AND(AD8 = "Baja",AF8 = "Leve"), "Bajo",
IF(AND(AD8 = "Baja",AF8 = "Menor"), "Moderado",
IF(AND(AD8 = "Baja",AF8 = "Moderado"), "Moderado",
IF(AND(AD8 = "Baja",AF8 = "Mayor"), "Alto",
IF(AND(AD8 = "Baja",AF8 = "Catastrófico"), "Extremo",
IF(AND(AD8= "Media",AF8 = "Leve"), "Moderado",
IF(AND(AD8 = "Media",AF8 = "Menor"), "Moderado",
IF(AND(AD8 = "Media",AF8 = "Moderado"), " Moderado",
IF(AND(AD8 = "Media",AF8 = "Mayor"), "Alto",
IF(AND(AD8 = "Media",AF8 = "Catastrófico"), "Extremo",
IF(AND(AD8 = "Alta",AF8 = "Leve"), "Moderado",
IF(AND(AD8 = "Alta",AF8 = "Menor"), "Moderado",
IF(AND(AD8 = "Alta",AF8 = "Moderado"), "Alto",
IF(AND(AD8 = "Alta",AF8 = "Mayor"), "Alto",
IF(AND(AD8 = "Alta",AF8 = "Catastrófico"), "Extremo",
IF(AND(AD8 = "Muy Alta",AF8 = "Leve"), "Alto",
IF(AND(AD8 = "Muy Alta",AF8 = "Menor"), "Alto",
IF(AND(AD8 = "Muy Alta",AF8 = "Moderado"), "Alto",
IF(AND(AD8 = "Muy Alta",AF8 = "Mayor"), "Alto",
IF(AND(AD8 = "Muy Alta",AF8 = "Catastrófico"), "Extremo",
))))))))))))))))))))))))),"N/A"),"N/A")</f>
        <v>Moderado</v>
      </c>
      <c r="AI8" s="37" t="s">
        <v>102</v>
      </c>
      <c r="AJ8" s="37" t="s">
        <v>115</v>
      </c>
      <c r="AK8" s="37" t="s">
        <v>116</v>
      </c>
      <c r="AL8" s="37" t="s">
        <v>117</v>
      </c>
      <c r="AM8" s="37"/>
      <c r="AN8" s="37"/>
    </row>
    <row r="9" spans="1:40" s="42" customFormat="1" ht="72" x14ac:dyDescent="0.25">
      <c r="A9" s="46" t="s">
        <v>109</v>
      </c>
      <c r="B9" s="46">
        <v>2</v>
      </c>
      <c r="C9" s="46" t="s">
        <v>110</v>
      </c>
      <c r="D9" s="46" t="s">
        <v>120</v>
      </c>
      <c r="E9" s="46" t="s">
        <v>121</v>
      </c>
      <c r="F9" s="46" t="s">
        <v>108</v>
      </c>
      <c r="G9" s="46" t="s">
        <v>119</v>
      </c>
      <c r="H9" s="46" t="s">
        <v>122</v>
      </c>
      <c r="I9" s="46" t="s">
        <v>112</v>
      </c>
      <c r="J9" s="46" t="s">
        <v>41</v>
      </c>
      <c r="K9" s="44" t="str">
        <f>IF(J9="Muy Alta","100%",IF(J9="Alta","80%",IF(J9="Media","60%",IF(J9="Baja","40%",IF(J9="Muy Baja","20%")))))</f>
        <v>60%</v>
      </c>
      <c r="L9" s="46" t="s">
        <v>5</v>
      </c>
      <c r="M9" s="44" t="str">
        <f>IF(L9="Catastrófico","100%",IF(L9="Mayor","80%",IF(L9="Moderado","60%",IF(L9="Menor","40%",IF(L9="Leve","20%")))))</f>
        <v>60%</v>
      </c>
      <c r="N9" s="48" t="str">
        <f>IF(J9&lt;&gt;"",IF(L9&lt;&gt;"",
IF(AND(J9 = "Muy Baja",L9 = "Leve"), "Bajo",
IF(AND(J9 = "Muy Baja",L9 = "Menor"), "Bajo",
IF(AND(J9 = "Muy Baja",L9 = "Moderado"), "Moderado",
IF(AND(J9 = "Muy Baja",L9 = "Mayor"), "Alto",
IF(AND(J9 = "Muy Baja",L9 = "Catastrófico"), "Extremo",
IF(AND(J9 = "Baja",L9 = "Leve"), "Bajo",
IF(AND(J9 = "Baja",L9 = "Menor"), "Moderado",
IF(AND(J9 = "Baja",L9 = "Moderado"), "Moderado",
IF(AND(J9 = "Baja",L9 = "Mayor"), "Alto",
IF(AND(J9 = "Baja",L9 = "Catastrófico"), "Extremo",
IF(AND(J9 = "Media",L9 = "Leve"), "Moderado",
IF(AND(J9 = "Media",L9 = "Menor"), "Moderado",
IF(AND(J9 = "Media",L9 = "Moderado"), " Moderado",
IF(AND(J9 = "Media",L9 = "Mayor"), "Alto",
IF(AND(J9 = "Media",L9 = "Catastrófico"), "Extremo",
IF(AND(J9 = "Alta",L9 = "Leve"), "Moderado",
IF(AND(J9 = "Alta",L9 = "Menor"), "Moderado",
IF(AND(J9 = "Alta",L9 = "Moderado"), "Alto",
IF(AND(J9 = "Alta",L9 = "Mayor"), "Alto",
IF(AND(J9 = "Alta",L9 = "Catastrófico"), "Extremo",
IF(AND(J9 = "Muy Alta",L9 = "Leve"), "Alto",
IF(AND(J9 = "Muy Alta",L9 = "Menor"), "Alto",
IF(AND(J9 = "Muy Alta",L9 = "Moderado"), "Alto",
IF(AND(J9 = "Muy Alta",L9 = "Mayor"), "Alto",
IF(AND(J9 = "Muy Alta",L9 = "Catastrófico"), "Extremo",
))))))))))))))))))))))))),"N/A"),"N/A")</f>
        <v xml:space="preserve"> Moderado</v>
      </c>
      <c r="O9" s="37">
        <v>2</v>
      </c>
      <c r="P9" s="37" t="s">
        <v>123</v>
      </c>
      <c r="Q9" s="37" t="s">
        <v>124</v>
      </c>
      <c r="R9" s="37" t="s">
        <v>18</v>
      </c>
      <c r="S9" s="37"/>
      <c r="T9" s="37" t="s">
        <v>74</v>
      </c>
      <c r="U9" s="38">
        <f t="shared" si="0"/>
        <v>0.25</v>
      </c>
      <c r="V9" s="37" t="s">
        <v>79</v>
      </c>
      <c r="W9" s="38">
        <f t="shared" si="1"/>
        <v>0.25</v>
      </c>
      <c r="X9" s="39">
        <f t="shared" si="2"/>
        <v>0.5</v>
      </c>
      <c r="Y9" s="37" t="s">
        <v>30</v>
      </c>
      <c r="Z9" s="37" t="s">
        <v>31</v>
      </c>
      <c r="AA9" s="37" t="s">
        <v>37</v>
      </c>
      <c r="AB9" s="40">
        <f>AB8-(AB8*X9)</f>
        <v>0.18</v>
      </c>
      <c r="AC9" s="40">
        <f>AC8</f>
        <v>0.6</v>
      </c>
      <c r="AD9" s="40" t="str">
        <f t="shared" si="3"/>
        <v>Muy Baja</v>
      </c>
      <c r="AE9" s="38">
        <f t="shared" si="4"/>
        <v>0.108</v>
      </c>
      <c r="AF9" s="37" t="str">
        <f t="shared" si="5"/>
        <v>Moderado</v>
      </c>
      <c r="AG9" s="38">
        <f t="shared" si="6"/>
        <v>0.6</v>
      </c>
      <c r="AH9" s="37" t="str">
        <f t="shared" si="7"/>
        <v>Moderado</v>
      </c>
      <c r="AI9" s="37" t="s">
        <v>102</v>
      </c>
      <c r="AJ9" s="37" t="s">
        <v>125</v>
      </c>
      <c r="AK9" s="37" t="s">
        <v>116</v>
      </c>
      <c r="AL9" s="37" t="s">
        <v>117</v>
      </c>
      <c r="AM9" s="37"/>
      <c r="AN9" s="37"/>
    </row>
    <row r="10" spans="1:40" s="42" customFormat="1" ht="72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5"/>
      <c r="L10" s="47"/>
      <c r="M10" s="45"/>
      <c r="N10" s="49"/>
      <c r="O10" s="37">
        <v>3</v>
      </c>
      <c r="P10" s="37" t="s">
        <v>126</v>
      </c>
      <c r="Q10" s="37" t="s">
        <v>127</v>
      </c>
      <c r="R10" s="37"/>
      <c r="S10" s="37"/>
      <c r="T10" s="37" t="s">
        <v>74</v>
      </c>
      <c r="U10" s="38">
        <f t="shared" si="0"/>
        <v>0.25</v>
      </c>
      <c r="V10" s="37" t="s">
        <v>80</v>
      </c>
      <c r="W10" s="38">
        <f t="shared" si="1"/>
        <v>0.15</v>
      </c>
      <c r="X10" s="39">
        <f t="shared" si="2"/>
        <v>0.4</v>
      </c>
      <c r="Y10" s="37" t="s">
        <v>30</v>
      </c>
      <c r="Z10" s="37" t="s">
        <v>31</v>
      </c>
      <c r="AA10" s="37" t="s">
        <v>37</v>
      </c>
      <c r="AB10" s="40">
        <f>AB9-(AB9*X10)</f>
        <v>0.108</v>
      </c>
      <c r="AC10" s="40">
        <f>AC9</f>
        <v>0.6</v>
      </c>
      <c r="AD10" s="40" t="str">
        <f t="shared" si="3"/>
        <v>Muy Baja</v>
      </c>
      <c r="AE10" s="38">
        <f t="shared" si="4"/>
        <v>6.4799999999999996E-2</v>
      </c>
      <c r="AF10" s="37" t="str">
        <f t="shared" si="5"/>
        <v>Moderado</v>
      </c>
      <c r="AG10" s="38">
        <f t="shared" si="6"/>
        <v>0.6</v>
      </c>
      <c r="AH10" s="37" t="str">
        <f t="shared" si="7"/>
        <v>Moderado</v>
      </c>
      <c r="AI10" s="37" t="s">
        <v>102</v>
      </c>
      <c r="AJ10" s="37" t="s">
        <v>128</v>
      </c>
      <c r="AK10" s="37" t="s">
        <v>116</v>
      </c>
      <c r="AL10" s="37" t="s">
        <v>117</v>
      </c>
      <c r="AM10" s="37"/>
      <c r="AN10" s="37"/>
    </row>
    <row r="11" spans="1:40" s="42" customFormat="1" ht="84" x14ac:dyDescent="0.25">
      <c r="A11" s="37" t="s">
        <v>129</v>
      </c>
      <c r="B11" s="37">
        <v>3</v>
      </c>
      <c r="C11" s="37" t="s">
        <v>130</v>
      </c>
      <c r="D11" s="37" t="s">
        <v>131</v>
      </c>
      <c r="E11" s="37" t="s">
        <v>132</v>
      </c>
      <c r="F11" s="37" t="s">
        <v>133</v>
      </c>
      <c r="G11" s="37" t="s">
        <v>134</v>
      </c>
      <c r="H11" s="37" t="s">
        <v>135</v>
      </c>
      <c r="I11" s="43" t="s">
        <v>112</v>
      </c>
      <c r="J11" s="37" t="s">
        <v>41</v>
      </c>
      <c r="K11" s="38" t="str">
        <f t="shared" ref="K11:K13" si="8">IF(J11="Muy Alta","100%",IF(J11="Alta","80%",IF(J11="Media","60%",IF(J11="Baja","40%",IF(J11="Muy Baja","20%")))))</f>
        <v>60%</v>
      </c>
      <c r="L11" s="37" t="s">
        <v>64</v>
      </c>
      <c r="M11" s="38" t="str">
        <f t="shared" ref="M11:M13" si="9">IF(L11="Catastrófico","100%",IF(L11="Mayor","80%",IF(L11="Moderado","60%",IF(L11="Menor","40%",IF(L11="Leve","20%")))))</f>
        <v>80%</v>
      </c>
      <c r="N11" s="41" t="str">
        <f t="shared" ref="N11" si="10">IF(J11&lt;&gt;"",IF(L11&lt;&gt;"",
IF(AND(J11 = "Muy Baja",L11 = "Leve"), "Bajo",
IF(AND(J11 = "Muy Baja",L11 = "Menor"), "Bajo",
IF(AND(J11 = "Muy Baja",L11 = "Moderado"), "Moderado",
IF(AND(J11 = "Muy Baja",L11 = "Mayor"), "Alto",
IF(AND(J11 = "Muy Baja",L11 = "Catastrófico"), "Extremo",
IF(AND(J11 = "Baja",L11 = "Leve"), "Bajo",
IF(AND(J11 = "Baja",L11 = "Menor"), "Moderado",
IF(AND(J11 = "Baja",L11 = "Moderado"), "Moderado",
IF(AND(J11 = "Baja",L11 = "Mayor"), "Alto",
IF(AND(J11 = "Baja",L11 = "Catastrófico"), "Extremo",
IF(AND(J11 = "Media",L11 = "Leve"), "Moderado",
IF(AND(J11 = "Media",L11 = "Menor"), "Moderado",
IF(AND(J11 = "Media",L11 = "Moderado"), " Moderado",
IF(AND(J11 = "Media",L11 = "Mayor"), "Alto",
IF(AND(J11 = "Media",L11 = "Catastrófico"), "Extremo",
IF(AND(J11 = "Alta",L11 = "Leve"), "Moderado",
IF(AND(J11 = "Alta",L11 = "Menor"), "Moderado",
IF(AND(J11 = "Alta",L11 = "Moderado"), "Alto",
IF(AND(J11 = "Alta",L11 = "Mayor"), "Alto",
IF(AND(J11 = "Alta",L11 = "Catastrófico"), "Extremo",
IF(AND(J11 = "Muy Alta",L11 = "Leve"), "Alto",
IF(AND(J11 = "Muy Alta",L11 = "Menor"), "Alto",
IF(AND(J11 = "Muy Alta",L11 = "Moderado"), "Alto",
IF(AND(J11 = "Muy Alta",L11 = "Mayor"), "Alto",
IF(AND(J11 = "Muy Alta",L11 = "Catastrófico"), "Extremo",
))))))))))))))))))))))))),"N/A"),"N/A")</f>
        <v>Alto</v>
      </c>
      <c r="O11" s="37">
        <v>4</v>
      </c>
      <c r="P11" s="37" t="s">
        <v>136</v>
      </c>
      <c r="Q11" s="37" t="s">
        <v>137</v>
      </c>
      <c r="R11" s="37"/>
      <c r="S11" s="37"/>
      <c r="T11" s="37" t="s">
        <v>74</v>
      </c>
      <c r="U11" s="38">
        <f t="shared" si="0"/>
        <v>0.25</v>
      </c>
      <c r="V11" s="37" t="s">
        <v>80</v>
      </c>
      <c r="W11" s="38">
        <f t="shared" si="1"/>
        <v>0.15</v>
      </c>
      <c r="X11" s="39">
        <f t="shared" si="2"/>
        <v>0.4</v>
      </c>
      <c r="Y11" s="37" t="s">
        <v>30</v>
      </c>
      <c r="Z11" s="37" t="s">
        <v>31</v>
      </c>
      <c r="AA11" s="37" t="s">
        <v>37</v>
      </c>
      <c r="AB11" s="40">
        <f>AB10-(AB10*X11)</f>
        <v>6.4799999999999996E-2</v>
      </c>
      <c r="AC11" s="40">
        <f>AC10</f>
        <v>0.6</v>
      </c>
      <c r="AD11" s="40" t="str">
        <f t="shared" si="3"/>
        <v>Muy Baja</v>
      </c>
      <c r="AE11" s="38">
        <f t="shared" si="4"/>
        <v>3.2399999999999998E-2</v>
      </c>
      <c r="AF11" s="37" t="str">
        <f t="shared" si="5"/>
        <v>Moderado</v>
      </c>
      <c r="AG11" s="38">
        <f t="shared" si="6"/>
        <v>0.6</v>
      </c>
      <c r="AH11" s="37" t="str">
        <f t="shared" si="7"/>
        <v>Moderado</v>
      </c>
      <c r="AI11" s="37" t="s">
        <v>85</v>
      </c>
      <c r="AJ11" s="37" t="s">
        <v>138</v>
      </c>
      <c r="AK11" s="37" t="s">
        <v>116</v>
      </c>
      <c r="AL11" s="37" t="s">
        <v>117</v>
      </c>
      <c r="AM11" s="37"/>
      <c r="AN11" s="37"/>
    </row>
    <row r="12" spans="1:40" s="42" customFormat="1" ht="120" x14ac:dyDescent="0.25">
      <c r="A12" s="37" t="s">
        <v>129</v>
      </c>
      <c r="B12" s="37">
        <v>4</v>
      </c>
      <c r="C12" s="37" t="s">
        <v>110</v>
      </c>
      <c r="D12" s="37" t="s">
        <v>139</v>
      </c>
      <c r="E12" s="37" t="s">
        <v>140</v>
      </c>
      <c r="F12" s="37" t="s">
        <v>141</v>
      </c>
      <c r="G12" s="37" t="s">
        <v>142</v>
      </c>
      <c r="H12" s="37" t="s">
        <v>135</v>
      </c>
      <c r="I12" s="43" t="s">
        <v>112</v>
      </c>
      <c r="J12" s="37" t="s">
        <v>41</v>
      </c>
      <c r="K12" s="38" t="str">
        <f t="shared" si="8"/>
        <v>60%</v>
      </c>
      <c r="L12" s="37" t="s">
        <v>5</v>
      </c>
      <c r="M12" s="38" t="str">
        <f t="shared" si="9"/>
        <v>60%</v>
      </c>
      <c r="N12" s="41" t="str">
        <f t="shared" ref="N12" si="11">IF(J12&lt;&gt;"",IF(L12&lt;&gt;"",
IF(AND(J12 = "Muy Baja",L12 = "Leve"), "Bajo",
IF(AND(J12 = "Muy Baja",L12 = "Menor"), "Bajo",
IF(AND(J12 = "Muy Baja",L12 = "Moderado"), "Moderado",
IF(AND(J12 = "Muy Baja",L12 = "Mayor"), "Alto",
IF(AND(J12 = "Muy Baja",L12 = "Catastrófico"), "Extremo",
IF(AND(J12 = "Baja",L12 = "Leve"), "Bajo",
IF(AND(J12 = "Baja",L12 = "Menor"), "Moderado",
IF(AND(J12 = "Baja",L12 = "Moderado"), "Moderado",
IF(AND(J12 = "Baja",L12 = "Mayor"), "Alto",
IF(AND(J12 = "Baja",L12 = "Catastrófico"), "Extremo",
IF(AND(J12 = "Media",L12 = "Leve"), "Moderado",
IF(AND(J12 = "Media",L12 = "Menor"), "Moderado",
IF(AND(J12 = "Media",L12 = "Moderado"), " Moderado",
IF(AND(J12 = "Media",L12 = "Mayor"), "Alto",
IF(AND(J12 = "Media",L12 = "Catastrófico"), "Extremo",
IF(AND(J12 = "Alta",L12 = "Leve"), "Moderado",
IF(AND(J12 = "Alta",L12 = "Menor"), "Moderado",
IF(AND(J12 = "Alta",L12 = "Moderado"), "Alto",
IF(AND(J12 = "Alta",L12 = "Mayor"), "Alto",
IF(AND(J12 = "Alta",L12 = "Catastrófico"), "Extremo",
IF(AND(J12 = "Muy Alta",L12 = "Leve"), "Alto",
IF(AND(J12 = "Muy Alta",L12 = "Menor"), "Alto",
IF(AND(J12 = "Muy Alta",L12 = "Moderado"), "Alto",
IF(AND(J12 = "Muy Alta",L12 = "Mayor"), "Alto",
IF(AND(J12 = "Muy Alta",L12 = "Catastrófico"), "Extremo",
))))))))))))))))))))))))),"N/A"),"N/A")</f>
        <v xml:space="preserve"> Moderado</v>
      </c>
      <c r="O12" s="37">
        <v>5</v>
      </c>
      <c r="P12" s="37" t="s">
        <v>143</v>
      </c>
      <c r="Q12" s="37" t="s">
        <v>144</v>
      </c>
      <c r="R12" s="37"/>
      <c r="S12" s="37"/>
      <c r="T12" s="37" t="s">
        <v>74</v>
      </c>
      <c r="U12" s="38">
        <f t="shared" si="0"/>
        <v>0.25</v>
      </c>
      <c r="V12" s="37" t="s">
        <v>79</v>
      </c>
      <c r="W12" s="38">
        <f t="shared" si="1"/>
        <v>0.25</v>
      </c>
      <c r="X12" s="39">
        <f t="shared" si="2"/>
        <v>0.5</v>
      </c>
      <c r="Y12" s="37" t="s">
        <v>30</v>
      </c>
      <c r="Z12" s="37" t="s">
        <v>31</v>
      </c>
      <c r="AA12" s="37" t="s">
        <v>37</v>
      </c>
      <c r="AB12" s="40">
        <f>AB11-(AB11*X12)</f>
        <v>3.2399999999999998E-2</v>
      </c>
      <c r="AC12" s="40">
        <f>AC11</f>
        <v>0.6</v>
      </c>
      <c r="AD12" s="40" t="str">
        <f t="shared" si="3"/>
        <v>Muy Baja</v>
      </c>
      <c r="AE12" s="38">
        <f t="shared" si="4"/>
        <v>1.6199999999999999E-2</v>
      </c>
      <c r="AF12" s="37" t="str">
        <f t="shared" si="5"/>
        <v>Moderado</v>
      </c>
      <c r="AG12" s="38">
        <f t="shared" si="6"/>
        <v>0.6</v>
      </c>
      <c r="AH12" s="37" t="str">
        <f t="shared" si="7"/>
        <v>Moderado</v>
      </c>
      <c r="AI12" s="37" t="s">
        <v>84</v>
      </c>
      <c r="AJ12" s="37" t="s">
        <v>145</v>
      </c>
      <c r="AK12" s="37" t="s">
        <v>151</v>
      </c>
      <c r="AL12" s="37" t="s">
        <v>117</v>
      </c>
      <c r="AM12" s="37"/>
      <c r="AN12" s="37"/>
    </row>
    <row r="13" spans="1:40" s="42" customFormat="1" ht="72" x14ac:dyDescent="0.25">
      <c r="A13" s="37" t="s">
        <v>109</v>
      </c>
      <c r="B13" s="37">
        <v>5</v>
      </c>
      <c r="C13" s="37" t="s">
        <v>110</v>
      </c>
      <c r="D13" s="37" t="s">
        <v>146</v>
      </c>
      <c r="E13" s="37" t="s">
        <v>147</v>
      </c>
      <c r="F13" s="37" t="s">
        <v>133</v>
      </c>
      <c r="G13" s="37" t="s">
        <v>148</v>
      </c>
      <c r="H13" s="37" t="s">
        <v>135</v>
      </c>
      <c r="I13" s="37" t="s">
        <v>112</v>
      </c>
      <c r="J13" s="37" t="s">
        <v>41</v>
      </c>
      <c r="K13" s="38" t="str">
        <f t="shared" si="8"/>
        <v>60%</v>
      </c>
      <c r="L13" s="37" t="s">
        <v>63</v>
      </c>
      <c r="M13" s="38" t="str">
        <f t="shared" si="9"/>
        <v>40%</v>
      </c>
      <c r="N13" s="41" t="str">
        <f t="shared" ref="N13" si="12">IF(J13&lt;&gt;"",IF(L13&lt;&gt;"",
IF(AND(J13 = "Muy Baja",L13 = "Leve"), "Bajo",
IF(AND(J13 = "Muy Baja",L13 = "Menor"), "Bajo",
IF(AND(J13 = "Muy Baja",L13 = "Moderado"), "Moderado",
IF(AND(J13 = "Muy Baja",L13 = "Mayor"), "Alto",
IF(AND(J13 = "Muy Baja",L13 = "Catastrófico"), "Extremo",
IF(AND(J13 = "Baja",L13 = "Leve"), "Bajo",
IF(AND(J13 = "Baja",L13 = "Menor"), "Moderado",
IF(AND(J13 = "Baja",L13 = "Moderado"), "Moderado",
IF(AND(J13 = "Baja",L13 = "Mayor"), "Alto",
IF(AND(J13 = "Baja",L13 = "Catastrófico"), "Extremo",
IF(AND(J13 = "Media",L13 = "Leve"), "Moderado",
IF(AND(J13 = "Media",L13 = "Menor"), "Moderado",
IF(AND(J13 = "Media",L13 = "Moderado"), " Moderado",
IF(AND(J13 = "Media",L13 = "Mayor"), "Alto",
IF(AND(J13 = "Media",L13 = "Catastrófico"), "Extremo",
IF(AND(J13 = "Alta",L13 = "Leve"), "Moderado",
IF(AND(J13 = "Alta",L13 = "Menor"), "Moderado",
IF(AND(J13 = "Alta",L13 = "Moderado"), "Alto",
IF(AND(J13 = "Alta",L13 = "Mayor"), "Alto",
IF(AND(J13 = "Alta",L13 = "Catastrófico"), "Extremo",
IF(AND(J13 = "Muy Alta",L13 = "Leve"), "Alto",
IF(AND(J13 = "Muy Alta",L13 = "Menor"), "Alto",
IF(AND(J13 = "Muy Alta",L13 = "Moderado"), "Alto",
IF(AND(J13 = "Muy Alta",L13 = "Mayor"), "Alto",
IF(AND(J13 = "Muy Alta",L13 = "Catastrófico"), "Extremo",
))))))))))))))))))))))))),"N/A"),"N/A")</f>
        <v>Moderado</v>
      </c>
      <c r="O13" s="37">
        <v>6</v>
      </c>
      <c r="P13" s="37" t="s">
        <v>123</v>
      </c>
      <c r="Q13" s="37" t="s">
        <v>149</v>
      </c>
      <c r="R13" s="37"/>
      <c r="S13" s="37"/>
      <c r="T13" s="37" t="s">
        <v>74</v>
      </c>
      <c r="U13" s="38">
        <f t="shared" si="0"/>
        <v>0.25</v>
      </c>
      <c r="V13" s="37" t="s">
        <v>79</v>
      </c>
      <c r="W13" s="38">
        <f t="shared" si="1"/>
        <v>0.25</v>
      </c>
      <c r="X13" s="39">
        <f t="shared" si="2"/>
        <v>0.5</v>
      </c>
      <c r="Y13" s="37" t="s">
        <v>30</v>
      </c>
      <c r="Z13" s="37" t="s">
        <v>31</v>
      </c>
      <c r="AA13" s="37" t="s">
        <v>37</v>
      </c>
      <c r="AB13" s="40">
        <f>AB12-(AB12*X13)</f>
        <v>1.6199999999999999E-2</v>
      </c>
      <c r="AC13" s="40">
        <f>AC12</f>
        <v>0.6</v>
      </c>
      <c r="AD13" s="40" t="e">
        <f t="shared" si="3"/>
        <v>#REF!</v>
      </c>
      <c r="AE13" s="38" t="e">
        <f>#REF!</f>
        <v>#REF!</v>
      </c>
      <c r="AF13" s="37" t="e">
        <f t="shared" si="5"/>
        <v>#REF!</v>
      </c>
      <c r="AG13" s="38" t="e">
        <f>#REF!</f>
        <v>#REF!</v>
      </c>
      <c r="AH13" s="37" t="e">
        <f t="shared" si="7"/>
        <v>#REF!</v>
      </c>
      <c r="AI13" s="37" t="s">
        <v>102</v>
      </c>
      <c r="AJ13" s="37" t="s">
        <v>150</v>
      </c>
      <c r="AK13" s="37" t="s">
        <v>129</v>
      </c>
      <c r="AL13" s="37" t="s">
        <v>117</v>
      </c>
      <c r="AM13" s="37"/>
      <c r="AN13" s="37"/>
    </row>
  </sheetData>
  <sheetProtection insertColumns="0" insertRows="0"/>
  <mergeCells count="52">
    <mergeCell ref="N6:N7"/>
    <mergeCell ref="O6:O7"/>
    <mergeCell ref="P6:P7"/>
    <mergeCell ref="Q6:Q7"/>
    <mergeCell ref="T6:AA6"/>
    <mergeCell ref="R6:S6"/>
    <mergeCell ref="K6:K7"/>
    <mergeCell ref="L6:L7"/>
    <mergeCell ref="M6:M7"/>
    <mergeCell ref="E6:E7"/>
    <mergeCell ref="F6:F7"/>
    <mergeCell ref="G6:G7"/>
    <mergeCell ref="H6:H7"/>
    <mergeCell ref="I6:I7"/>
    <mergeCell ref="A6:A7"/>
    <mergeCell ref="B6:B7"/>
    <mergeCell ref="C6:C7"/>
    <mergeCell ref="D6:D7"/>
    <mergeCell ref="J6:J7"/>
    <mergeCell ref="AE6:AE7"/>
    <mergeCell ref="AM6:AM7"/>
    <mergeCell ref="AN6:AN7"/>
    <mergeCell ref="AB6:AB7"/>
    <mergeCell ref="AH6:AH7"/>
    <mergeCell ref="AI6:AI7"/>
    <mergeCell ref="AC6:AC7"/>
    <mergeCell ref="AJ6:AJ7"/>
    <mergeCell ref="AK6:AK7"/>
    <mergeCell ref="AL6:AL7"/>
    <mergeCell ref="AF6:AF7"/>
    <mergeCell ref="AG6:AG7"/>
    <mergeCell ref="AD6:AD7"/>
    <mergeCell ref="A1:B4"/>
    <mergeCell ref="C1:AK4"/>
    <mergeCell ref="AL1:AN1"/>
    <mergeCell ref="AL2:AN2"/>
    <mergeCell ref="AL3:AN3"/>
    <mergeCell ref="AL4:AN4"/>
    <mergeCell ref="A9:A10"/>
    <mergeCell ref="B9:B10"/>
    <mergeCell ref="C9:C10"/>
    <mergeCell ref="D9:D10"/>
    <mergeCell ref="E9:E10"/>
    <mergeCell ref="K9:K10"/>
    <mergeCell ref="L9:L10"/>
    <mergeCell ref="M9:M10"/>
    <mergeCell ref="N9:N10"/>
    <mergeCell ref="F9:F10"/>
    <mergeCell ref="G9:G10"/>
    <mergeCell ref="H9:H10"/>
    <mergeCell ref="I9:I10"/>
    <mergeCell ref="J9:J10"/>
  </mergeCells>
  <phoneticPr fontId="12" type="noConversion"/>
  <conditionalFormatting sqref="J8:J9 J11:J13 AD8:AD13">
    <cfRule type="containsText" dxfId="13" priority="15" stopIfTrue="1" operator="containsText" text="Muy Alta">
      <formula>NOT(ISERROR(SEARCH("Muy Alta",J8)))</formula>
    </cfRule>
    <cfRule type="containsText" dxfId="12" priority="16" stopIfTrue="1" operator="containsText" text="Alta">
      <formula>NOT(ISERROR(SEARCH("Alta",J8)))</formula>
    </cfRule>
    <cfRule type="containsText" dxfId="11" priority="17" stopIfTrue="1" operator="containsText" text="Media">
      <formula>NOT(ISERROR(SEARCH("Media",J8)))</formula>
    </cfRule>
    <cfRule type="containsText" dxfId="10" priority="18" stopIfTrue="1" operator="containsText" text="Muy Baja">
      <formula>NOT(ISERROR(SEARCH("Muy Baja",J8)))</formula>
    </cfRule>
    <cfRule type="containsText" dxfId="9" priority="19" stopIfTrue="1" operator="containsText" text="Baja">
      <formula>NOT(ISERROR(SEARCH("Baja",J8)))</formula>
    </cfRule>
  </conditionalFormatting>
  <conditionalFormatting sqref="L8:L9 L11:L13 AF8:AF13">
    <cfRule type="containsText" dxfId="8" priority="20" stopIfTrue="1" operator="containsText" text="Catastrófico">
      <formula>NOT(ISERROR(SEARCH("Catastrófico",L8)))</formula>
    </cfRule>
    <cfRule type="containsText" dxfId="7" priority="21" stopIfTrue="1" operator="containsText" text="Mayor">
      <formula>NOT(ISERROR(SEARCH("Mayor",L8)))</formula>
    </cfRule>
    <cfRule type="containsText" dxfId="6" priority="22" stopIfTrue="1" operator="containsText" text="Moderado">
      <formula>NOT(ISERROR(SEARCH("Moderado",L8)))</formula>
    </cfRule>
    <cfRule type="containsText" dxfId="5" priority="23" stopIfTrue="1" operator="containsText" text="Menor">
      <formula>NOT(ISERROR(SEARCH("Menor",L8)))</formula>
    </cfRule>
    <cfRule type="containsText" dxfId="4" priority="24" stopIfTrue="1" operator="containsText" text="Leve">
      <formula>NOT(ISERROR(SEARCH("Leve",L8)))</formula>
    </cfRule>
  </conditionalFormatting>
  <conditionalFormatting sqref="N8:N9 N11:N13 AH8:AH13">
    <cfRule type="containsText" dxfId="3" priority="25" stopIfTrue="1" operator="containsText" text="Extremo">
      <formula>NOT(ISERROR(SEARCH("Extremo",N8)))</formula>
    </cfRule>
    <cfRule type="containsText" dxfId="2" priority="26" stopIfTrue="1" operator="containsText" text="Alto">
      <formula>NOT(ISERROR(SEARCH("Alto",N8)))</formula>
    </cfRule>
    <cfRule type="containsText" dxfId="1" priority="27" stopIfTrue="1" operator="containsText" text="Moderado">
      <formula>NOT(ISERROR(SEARCH("Moderado",N8)))</formula>
    </cfRule>
    <cfRule type="containsText" dxfId="0" priority="28" stopIfTrue="1" operator="containsText" text="Bajo">
      <formula>NOT(ISERROR(SEARCH("Bajo",N8)))</formula>
    </cfRule>
  </conditionalFormatting>
  <hyperlinks>
    <hyperlink ref="M6" location="'TABLA DE PROBABILIDAD'!A1" display="Probabilidad" xr:uid="{F1AD6782-EDA8-4229-B8E2-35D6079AC9A6}"/>
  </hyperlinks>
  <pageMargins left="0.7" right="0.7" top="0.75" bottom="0.75" header="0.3" footer="0.3"/>
  <pageSetup paperSize="25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8758230-1658-4DE1-9461-E166A1310FED}">
          <x14:formula1>
            <xm:f>Listas!$A$3:$A$7</xm:f>
          </x14:formula1>
          <xm:sqref>J8:J9 J11:J13</xm:sqref>
        </x14:dataValidation>
        <x14:dataValidation type="list" allowBlank="1" showInputMessage="1" showErrorMessage="1" xr:uid="{73E57777-3BD3-48D6-826D-B5F8C696038E}">
          <x14:formula1>
            <xm:f>Listas!$E$3:$E$7</xm:f>
          </x14:formula1>
          <xm:sqref>L8:L9 L11:L13</xm:sqref>
        </x14:dataValidation>
        <x14:dataValidation type="list" allowBlank="1" showInputMessage="1" showErrorMessage="1" xr:uid="{26802257-5DF5-49FA-AEF2-B4915DAC9F8E}">
          <x14:formula1>
            <xm:f>Listas!$C$11:$C$13</xm:f>
          </x14:formula1>
          <xm:sqref>T8:T13</xm:sqref>
        </x14:dataValidation>
        <x14:dataValidation type="list" allowBlank="1" showInputMessage="1" showErrorMessage="1" xr:uid="{9E5BED1D-E9E7-4D7B-B311-1843250A1F1F}">
          <x14:formula1>
            <xm:f>Listas!$C$14:$C$15</xm:f>
          </x14:formula1>
          <xm:sqref>V8:V13</xm:sqref>
        </x14:dataValidation>
        <x14:dataValidation type="list" allowBlank="1" showInputMessage="1" showErrorMessage="1" xr:uid="{DD5DC28D-E54C-4A84-8871-A71C12C91F87}">
          <x14:formula1>
            <xm:f>Listas!$B$17:$B$20</xm:f>
          </x14:formula1>
          <xm:sqref>AI8:AI13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0CC71-C78C-4F30-8AAA-A2EA10738536}">
  <dimension ref="A1:R20"/>
  <sheetViews>
    <sheetView topLeftCell="A2" zoomScale="70" zoomScaleNormal="70" workbookViewId="0">
      <selection activeCell="B5" sqref="B5"/>
    </sheetView>
  </sheetViews>
  <sheetFormatPr baseColWidth="10" defaultRowHeight="15" x14ac:dyDescent="0.25"/>
  <cols>
    <col min="1" max="1" width="13.140625" customWidth="1"/>
    <col min="2" max="2" width="26.7109375" customWidth="1"/>
    <col min="3" max="3" width="22.7109375" customWidth="1"/>
    <col min="5" max="5" width="16.85546875" customWidth="1"/>
    <col min="6" max="6" width="29.28515625" customWidth="1"/>
    <col min="7" max="7" width="33.5703125" customWidth="1"/>
    <col min="11" max="11" width="10.85546875"/>
    <col min="14" max="14" width="12.7109375" customWidth="1"/>
  </cols>
  <sheetData>
    <row r="1" spans="1:18" s="29" customFormat="1" ht="43.5" customHeight="1" x14ac:dyDescent="0.25">
      <c r="A1" s="88" t="s">
        <v>39</v>
      </c>
      <c r="B1" s="88"/>
      <c r="C1" s="88"/>
      <c r="E1" s="88" t="s">
        <v>50</v>
      </c>
      <c r="F1" s="88"/>
      <c r="G1" s="88"/>
      <c r="J1" s="83" t="s">
        <v>73</v>
      </c>
      <c r="K1" s="83"/>
      <c r="L1" s="83"/>
      <c r="M1" s="83"/>
      <c r="N1" s="83"/>
      <c r="O1" s="83"/>
      <c r="P1" s="83"/>
    </row>
    <row r="2" spans="1:18" x14ac:dyDescent="0.25">
      <c r="A2" s="4"/>
      <c r="B2" s="5" t="s">
        <v>38</v>
      </c>
      <c r="C2" s="5" t="s">
        <v>39</v>
      </c>
      <c r="E2" s="4" t="s">
        <v>49</v>
      </c>
      <c r="F2" s="5" t="s">
        <v>48</v>
      </c>
      <c r="G2" s="5" t="s">
        <v>51</v>
      </c>
      <c r="L2" s="90"/>
      <c r="M2" s="90"/>
      <c r="N2" s="90"/>
      <c r="O2" s="90"/>
      <c r="P2" s="90"/>
    </row>
    <row r="3" spans="1:18" ht="60" x14ac:dyDescent="0.25">
      <c r="A3" s="8" t="s">
        <v>40</v>
      </c>
      <c r="B3" s="6" t="s">
        <v>43</v>
      </c>
      <c r="C3" s="7">
        <v>0.2</v>
      </c>
      <c r="E3" s="8" t="s">
        <v>62</v>
      </c>
      <c r="F3" s="6" t="s">
        <v>53</v>
      </c>
      <c r="G3" s="13" t="s">
        <v>52</v>
      </c>
      <c r="I3" s="89" t="s">
        <v>39</v>
      </c>
      <c r="J3" s="20" t="s">
        <v>66</v>
      </c>
      <c r="K3" s="14"/>
      <c r="L3" s="32" t="s">
        <v>94</v>
      </c>
      <c r="M3" s="32" t="s">
        <v>94</v>
      </c>
      <c r="N3" s="32" t="s">
        <v>94</v>
      </c>
      <c r="O3" s="32" t="s">
        <v>94</v>
      </c>
      <c r="P3" s="33" t="s">
        <v>95</v>
      </c>
      <c r="R3" s="22" t="s">
        <v>71</v>
      </c>
    </row>
    <row r="4" spans="1:18" ht="87.4" customHeight="1" x14ac:dyDescent="0.25">
      <c r="A4" s="9" t="s">
        <v>35</v>
      </c>
      <c r="B4" s="6" t="s">
        <v>44</v>
      </c>
      <c r="C4" s="7">
        <v>0.4</v>
      </c>
      <c r="E4" s="9" t="s">
        <v>63</v>
      </c>
      <c r="F4" s="6" t="s">
        <v>54</v>
      </c>
      <c r="G4" s="13" t="s">
        <v>58</v>
      </c>
      <c r="I4" s="89"/>
      <c r="J4" s="11" t="s">
        <v>89</v>
      </c>
      <c r="K4" s="4"/>
      <c r="L4" s="31" t="s">
        <v>93</v>
      </c>
      <c r="M4" s="31" t="s">
        <v>93</v>
      </c>
      <c r="N4" s="32" t="s">
        <v>94</v>
      </c>
      <c r="O4" s="32" t="s">
        <v>94</v>
      </c>
      <c r="P4" s="33" t="s">
        <v>95</v>
      </c>
      <c r="R4" s="23" t="s">
        <v>34</v>
      </c>
    </row>
    <row r="5" spans="1:18" ht="61.9" customHeight="1" x14ac:dyDescent="0.25">
      <c r="A5" s="10" t="s">
        <v>41</v>
      </c>
      <c r="B5" s="6" t="s">
        <v>45</v>
      </c>
      <c r="C5" s="7">
        <v>0.6</v>
      </c>
      <c r="E5" s="10" t="s">
        <v>5</v>
      </c>
      <c r="F5" s="6" t="s">
        <v>55</v>
      </c>
      <c r="G5" s="13" t="s">
        <v>59</v>
      </c>
      <c r="I5" s="89"/>
      <c r="J5" s="10" t="s">
        <v>88</v>
      </c>
      <c r="K5" s="4"/>
      <c r="L5" s="31" t="s">
        <v>93</v>
      </c>
      <c r="M5" s="31" t="s">
        <v>93</v>
      </c>
      <c r="N5" s="31" t="s">
        <v>93</v>
      </c>
      <c r="O5" s="32" t="s">
        <v>94</v>
      </c>
      <c r="P5" s="33" t="s">
        <v>95</v>
      </c>
      <c r="R5" s="24" t="s">
        <v>5</v>
      </c>
    </row>
    <row r="6" spans="1:18" ht="75" x14ac:dyDescent="0.25">
      <c r="A6" s="11" t="s">
        <v>42</v>
      </c>
      <c r="B6" s="6" t="s">
        <v>46</v>
      </c>
      <c r="C6" s="7">
        <v>0.8</v>
      </c>
      <c r="E6" s="11" t="s">
        <v>64</v>
      </c>
      <c r="F6" s="6" t="s">
        <v>57</v>
      </c>
      <c r="G6" s="13" t="s">
        <v>60</v>
      </c>
      <c r="I6" s="89"/>
      <c r="J6" s="9" t="s">
        <v>87</v>
      </c>
      <c r="K6" s="4"/>
      <c r="L6" s="30" t="s">
        <v>92</v>
      </c>
      <c r="M6" s="31" t="s">
        <v>93</v>
      </c>
      <c r="N6" s="31" t="s">
        <v>93</v>
      </c>
      <c r="O6" s="32" t="s">
        <v>94</v>
      </c>
      <c r="P6" s="33" t="s">
        <v>95</v>
      </c>
      <c r="R6" s="25" t="s">
        <v>72</v>
      </c>
    </row>
    <row r="7" spans="1:18" ht="55.5" customHeight="1" x14ac:dyDescent="0.25">
      <c r="A7" s="12" t="s">
        <v>0</v>
      </c>
      <c r="B7" s="6" t="s">
        <v>47</v>
      </c>
      <c r="C7" s="7">
        <v>1</v>
      </c>
      <c r="E7" s="12" t="s">
        <v>65</v>
      </c>
      <c r="F7" s="6" t="s">
        <v>56</v>
      </c>
      <c r="G7" s="13" t="s">
        <v>61</v>
      </c>
      <c r="I7" s="89"/>
      <c r="J7" s="21" t="s">
        <v>86</v>
      </c>
      <c r="K7" s="4"/>
      <c r="L7" s="30" t="s">
        <v>92</v>
      </c>
      <c r="M7" s="30" t="s">
        <v>92</v>
      </c>
      <c r="N7" s="31" t="s">
        <v>93</v>
      </c>
      <c r="O7" s="32" t="s">
        <v>94</v>
      </c>
      <c r="P7" s="33" t="s">
        <v>95</v>
      </c>
    </row>
    <row r="8" spans="1:18" ht="36" customHeight="1" x14ac:dyDescent="0.25">
      <c r="A8" s="15"/>
      <c r="B8" s="16"/>
      <c r="C8" s="17"/>
      <c r="E8" s="15"/>
      <c r="F8" s="16"/>
      <c r="G8" s="18"/>
      <c r="I8" s="19"/>
      <c r="J8" s="3"/>
      <c r="K8" s="3"/>
      <c r="L8" s="84"/>
      <c r="M8" s="85"/>
      <c r="N8" s="85"/>
      <c r="O8" s="85"/>
      <c r="P8" s="86"/>
    </row>
    <row r="9" spans="1:18" ht="30" x14ac:dyDescent="0.25">
      <c r="L9" s="8" t="s">
        <v>67</v>
      </c>
      <c r="M9" s="9" t="s">
        <v>68</v>
      </c>
      <c r="N9" s="10" t="s">
        <v>91</v>
      </c>
      <c r="O9" s="11" t="s">
        <v>69</v>
      </c>
      <c r="P9" s="20" t="s">
        <v>70</v>
      </c>
    </row>
    <row r="10" spans="1:18" ht="14.65" customHeight="1" x14ac:dyDescent="0.25">
      <c r="D10" s="26" t="s">
        <v>77</v>
      </c>
      <c r="L10" s="87" t="s">
        <v>50</v>
      </c>
      <c r="M10" s="87"/>
      <c r="N10" s="87"/>
      <c r="O10" s="87"/>
      <c r="P10" s="87"/>
    </row>
    <row r="11" spans="1:18" ht="14.65" customHeight="1" x14ac:dyDescent="0.25">
      <c r="A11" s="82" t="s">
        <v>78</v>
      </c>
      <c r="B11" s="91" t="s">
        <v>81</v>
      </c>
      <c r="C11" s="27" t="s">
        <v>74</v>
      </c>
      <c r="D11" s="28">
        <v>0.25</v>
      </c>
      <c r="L11" s="87"/>
      <c r="M11" s="87"/>
      <c r="N11" s="87"/>
      <c r="O11" s="87"/>
      <c r="P11" s="87"/>
    </row>
    <row r="12" spans="1:18" x14ac:dyDescent="0.25">
      <c r="A12" s="82"/>
      <c r="B12" s="92"/>
      <c r="C12" s="27" t="s">
        <v>75</v>
      </c>
      <c r="D12" s="28">
        <v>0.15</v>
      </c>
    </row>
    <row r="13" spans="1:18" x14ac:dyDescent="0.25">
      <c r="A13" s="82"/>
      <c r="B13" s="92"/>
      <c r="C13" s="27" t="s">
        <v>76</v>
      </c>
      <c r="D13" s="28">
        <v>0.1</v>
      </c>
    </row>
    <row r="14" spans="1:18" x14ac:dyDescent="0.25">
      <c r="A14" s="82"/>
      <c r="B14" s="93" t="s">
        <v>82</v>
      </c>
      <c r="C14" s="27" t="s">
        <v>79</v>
      </c>
      <c r="D14" s="28">
        <v>0.25</v>
      </c>
    </row>
    <row r="15" spans="1:18" x14ac:dyDescent="0.25">
      <c r="A15" s="82"/>
      <c r="B15" s="93"/>
      <c r="C15" s="27" t="s">
        <v>80</v>
      </c>
      <c r="D15" s="28">
        <v>0.1</v>
      </c>
    </row>
    <row r="17" spans="1:2" x14ac:dyDescent="0.25">
      <c r="A17" s="82" t="s">
        <v>83</v>
      </c>
      <c r="B17" s="27" t="s">
        <v>102</v>
      </c>
    </row>
    <row r="18" spans="1:2" x14ac:dyDescent="0.25">
      <c r="A18" s="82"/>
      <c r="B18" s="27" t="s">
        <v>84</v>
      </c>
    </row>
    <row r="19" spans="1:2" x14ac:dyDescent="0.25">
      <c r="A19" s="82"/>
      <c r="B19" s="27" t="s">
        <v>36</v>
      </c>
    </row>
    <row r="20" spans="1:2" x14ac:dyDescent="0.25">
      <c r="A20" s="82"/>
      <c r="B20" s="27" t="s">
        <v>85</v>
      </c>
    </row>
  </sheetData>
  <mergeCells count="11">
    <mergeCell ref="A17:A20"/>
    <mergeCell ref="J1:P1"/>
    <mergeCell ref="L8:P8"/>
    <mergeCell ref="L10:P11"/>
    <mergeCell ref="A1:C1"/>
    <mergeCell ref="E1:G1"/>
    <mergeCell ref="I3:I7"/>
    <mergeCell ref="L2:P2"/>
    <mergeCell ref="A11:A15"/>
    <mergeCell ref="B11:B13"/>
    <mergeCell ref="B14:B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de Riesgo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ALEJANDRO GARZON ARISTIZABAL</dc:creator>
  <cp:lastModifiedBy>Usuario Administrador</cp:lastModifiedBy>
  <cp:lastPrinted>2022-11-22T23:04:00Z</cp:lastPrinted>
  <dcterms:created xsi:type="dcterms:W3CDTF">2021-06-15T20:00:14Z</dcterms:created>
  <dcterms:modified xsi:type="dcterms:W3CDTF">2023-03-17T21:44:32Z</dcterms:modified>
</cp:coreProperties>
</file>