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11 - Noviembre\Revisados\"/>
    </mc:Choice>
  </mc:AlternateContent>
  <xr:revisionPtr revIDLastSave="0" documentId="13_ncr:1_{C8FEF6AB-FF07-4380-ADF6-72334C8534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 " sheetId="14" r:id="rId1"/>
  </sheets>
  <definedNames>
    <definedName name="_xlnm._FilterDatabase" localSheetId="0" hidden="1">'PA 2022 '!$A$8:$AJ$29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14" l="1"/>
  <c r="N26" i="14"/>
  <c r="N24" i="14"/>
  <c r="N22" i="14"/>
  <c r="N21" i="14"/>
  <c r="N20" i="14"/>
  <c r="N18" i="14"/>
  <c r="N13" i="14"/>
  <c r="N12" i="14"/>
  <c r="P26" i="14"/>
  <c r="V15" i="14"/>
  <c r="AA13" i="14" l="1"/>
  <c r="N11" i="14" l="1"/>
  <c r="N9" i="14"/>
  <c r="AA22" i="14"/>
  <c r="U22" i="14"/>
  <c r="AA28" i="14"/>
  <c r="AA26" i="14"/>
  <c r="AA24" i="14"/>
  <c r="AA21" i="14"/>
  <c r="AA20" i="14"/>
  <c r="AA18" i="14"/>
  <c r="AA12" i="14"/>
  <c r="AA11" i="14"/>
  <c r="AA9" i="14"/>
  <c r="U28" i="14"/>
  <c r="U24" i="14"/>
  <c r="U21" i="14"/>
  <c r="U18" i="14"/>
  <c r="U13" i="14"/>
  <c r="U12" i="14"/>
  <c r="U11" i="14"/>
  <c r="U9" i="14"/>
  <c r="N29" i="14" l="1"/>
  <c r="AB18" i="14"/>
  <c r="AB24" i="14"/>
  <c r="AB28" i="14"/>
  <c r="AB9" i="14"/>
  <c r="AB21" i="14"/>
  <c r="AB22" i="14"/>
  <c r="AB11" i="14"/>
  <c r="AB12" i="14"/>
  <c r="AB13" i="14"/>
  <c r="AA29" i="14"/>
  <c r="P20" i="14" l="1"/>
  <c r="U20" i="14" s="1"/>
  <c r="AB20" i="14" l="1"/>
  <c r="P27" i="14"/>
  <c r="U26" i="14" s="1"/>
  <c r="AB26" i="14" s="1"/>
  <c r="U29" i="14" l="1"/>
  <c r="AB29" i="14" s="1"/>
  <c r="Q29" i="14"/>
  <c r="R29" i="14"/>
  <c r="S29" i="14"/>
  <c r="T29" i="14"/>
  <c r="P29" i="14" l="1"/>
  <c r="AC29" i="14" l="1"/>
  <c r="V29" i="14"/>
  <c r="W29" i="14"/>
  <c r="X29" i="14"/>
  <c r="Y29" i="14"/>
  <c r="Z29" i="14"/>
  <c r="A29" i="14"/>
</calcChain>
</file>

<file path=xl/sharedStrings.xml><?xml version="1.0" encoding="utf-8"?>
<sst xmlns="http://schemas.openxmlformats.org/spreadsheetml/2006/main" count="224" uniqueCount="115">
  <si>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</si>
  <si>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</si>
  <si>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</si>
  <si>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</si>
  <si>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</si>
  <si>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</si>
  <si>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</si>
  <si>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</si>
  <si>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</si>
  <si>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</si>
  <si>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</si>
  <si>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</si>
  <si>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</si>
  <si>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</si>
  <si>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</si>
  <si>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</si>
  <si>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</si>
  <si>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</si>
  <si>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</si>
  <si>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</si>
  <si>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</si>
  <si>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</si>
  <si>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</si>
  <si>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</si>
  <si>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</si>
  <si>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</si>
  <si>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</si>
  <si>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</si>
  <si>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</si>
  <si>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</si>
  <si>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</si>
  <si>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</si>
  <si>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</si>
  <si>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</si>
  <si>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</si>
  <si>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BUCARAMANGA TERRITORIO LIBRE DE CORRUPCIÓN: INSTITUCIONES SÓLIDAS Y CONFIABLES</t>
  </si>
  <si>
    <t>BUCARAMANGA CIUDAD VITAL: LA VIDA ES SAGRADA</t>
  </si>
  <si>
    <t>Desarrollar 4 instrumentos derivados del POT para promover un desarrollo ordenado.</t>
  </si>
  <si>
    <t>Número de instrumentos desarrollados para promover un desarrollo ordenado.</t>
  </si>
  <si>
    <t>Sec. Planeación</t>
  </si>
  <si>
    <t>Joaquín Augusto Tobón Blanco</t>
  </si>
  <si>
    <t>Legalizar 25 asentamientos humanos.</t>
  </si>
  <si>
    <t>Número de asentamientos humanos legalizados.</t>
  </si>
  <si>
    <t>APOYO EN LOS PROCESOS DE LEGALIZACIÓN Y REGULARIZACIÓN URBANÍSTICA DE ASENTAMIENTOS HUMANOS EN EL MUNICIPIO DE BUCARAMANGA</t>
  </si>
  <si>
    <t>Realizar la revisión del Plan de Ordenamiento Territorial - POT.</t>
  </si>
  <si>
    <t>Porcentaje de avance de la revisión del Plan de Ordenamiento Territorial - POT.</t>
  </si>
  <si>
    <t>APOYO A LA REVISIÓN Y/O MODIFICACIÓN EXCEPCIONAL DEL PLAN DE ORDENAMIENTO TERRITORIAL DEL MUNICIPIO DE BUCARAMANGA</t>
  </si>
  <si>
    <t>FORTALECIMIENTO DE LOS PROCESOS DE PLANEACIÓN INSTITUCIONAL Y DEL DESARROLLO TERRITORIAL EN EL MUNICIPIO DE BUCARAMANGA</t>
  </si>
  <si>
    <t>Realizar inspección, vigilancia y control al 100% de las obras licenciadas en el municipio.</t>
  </si>
  <si>
    <t>Porcentaje de obras licenciadas en el municipio con inspección, vigilancia y control.</t>
  </si>
  <si>
    <t>Mantener actualizada la estratificación socioeconómica urbana y rural del municipio.</t>
  </si>
  <si>
    <t>Número de estratificaciones socioeconómicas urbanas y rurales actualizadas.</t>
  </si>
  <si>
    <t>Mantener en funcionamiento el archivo de planos.</t>
  </si>
  <si>
    <t>Número de archivos de planos mantenidos en funcionamiento.</t>
  </si>
  <si>
    <t>Mantener el 100% de los programas que desarrolla la Administración Central.</t>
  </si>
  <si>
    <t>Porcentaje de programas que desarrolla la Administración Central mantenidos.</t>
  </si>
  <si>
    <t>Mantener la estrategia de presupuestos participativos.</t>
  </si>
  <si>
    <t>Número de estrategias de presupuestos participativos mantenidas.</t>
  </si>
  <si>
    <t>Realizar 4 actividades de fortalecimiento para el Consejo Territorial de Planeación.</t>
  </si>
  <si>
    <t>Número de actividades de fortalecimiento realizadas para el Consejo Territorial de Planeación.</t>
  </si>
  <si>
    <t>Mantener 1 observatorio municipal.</t>
  </si>
  <si>
    <t>Número de observatorios municipales mantenidos.</t>
  </si>
  <si>
    <t>FORTALECIMIENTO DEL SISTEMA DE INFORMACIÓN OBSERVATORIO DIGITAL MUNICIPAL DE BUCARAMANGA</t>
  </si>
  <si>
    <t>Mantener actualizada la base de datos del SISBEN.</t>
  </si>
  <si>
    <t>Número de bases de datos del SISBEN mantenidas.</t>
  </si>
  <si>
    <t>IDENTIFICACIÓN Y SELECCION DE LA POBLACION POBRE Y VULNERABLE DEL MUNICIPIO DE BUCARAMANGA, SANTANDER</t>
  </si>
  <si>
    <t xml:space="preserve"> PLAN DE ACCIÓN - PLAN DE DESARROLLO MUNICIPAL
SECRETARÍA DE PLANEACIÓN</t>
  </si>
  <si>
    <t>ESTUDIOS DETALLADOS DE AMENAZA, VULNERABILIDAD Y RIESGO (AVR) POR MOVIMIENTOS EN MASA, INUNDACIÓN Y AVENIDAS TORRENCIALES EN SECTORES PRIORIZADOS DEL MUNICIPIO DE BUCARAMANGA, SANTANDER</t>
  </si>
  <si>
    <t>FORTALECIMIENTO DE LAS CAPACIDADES ADMINISTRATIVAS Y LOGÍSTICAS DEL CONSEJO TERRITORIAL DE PLANEACIÓN EN EL MUNICIPIO DE BUCARAMANGA</t>
  </si>
  <si>
    <r>
      <t xml:space="preserve">Código:  </t>
    </r>
    <r>
      <rPr>
        <sz val="11"/>
        <rFont val="Arial"/>
        <family val="2"/>
      </rPr>
      <t>F-DPM-1210-238,37-030</t>
    </r>
  </si>
  <si>
    <t>FORTALECIMIENTO EN LA EJECUCIÓN DE LA ESTRATEGIA GENERAL DE PRESUPUESTOS PARTICIPATIVOS EN EL MUNICIPIO DE BUCARAMANGA</t>
  </si>
  <si>
    <t>Realizar la segunda parte de la revisión del Plan de Ordenamiento Territorial - POT.</t>
  </si>
  <si>
    <t>Legalizar 8 asentamientos humanos.</t>
  </si>
  <si>
    <t>Realizar 1 actividades de fortalecimiento para el Consejo Territorial de Planeación.</t>
  </si>
  <si>
    <t>Mantener el observatorio municipal.</t>
  </si>
  <si>
    <t>Planeando Construimos Ciudad y Territorio</t>
  </si>
  <si>
    <t>Fortalecimiento De Las Instituciones Democráticas Y Ciudadanía Participativa</t>
  </si>
  <si>
    <t>Gobierno Fortalecido Para Ser Y Hacer</t>
  </si>
  <si>
    <t>Instalaciones De Vanguardia</t>
  </si>
  <si>
    <t>Bucaramanga, Territorio Ordenado</t>
  </si>
  <si>
    <t>Acceso A La Información Y Participación</t>
  </si>
  <si>
    <t>Servicio Al Ciudadano</t>
  </si>
  <si>
    <t>Administración Pública Moderna E Innovadora</t>
  </si>
  <si>
    <t>Desarrollar 1 instrumento derivados del POT para promover un desarrollo ordenado.</t>
  </si>
  <si>
    <t>Código BPIN</t>
  </si>
  <si>
    <t>2.3.2.02.02.008.4599031.83990.201 $36.000.000
2.3.2.02.02.008.4599031.83990.231 $50.000.000
2.3.2.02.02.008.4599031.83990.263 $26.114.607</t>
  </si>
  <si>
    <t>FORTALECIMIENTO DE LA INFRAESTRUCTURA TECNOLÓGICA DE LA SECRETARÍA DE PLANEACIÓN DEL MUNICIPIO DE BUCARAMANGA</t>
  </si>
  <si>
    <t>2.3.2.02.02.008.4599034.88767.201</t>
  </si>
  <si>
    <t>ACTUALIZACIÓN DEL ESTUDIO DETALLADO DE AMENAZA, VULNERABILIDAD Y RIESGO POR FENÓMENOS DE REMOCIÓN EN MASA PARA SECTORES PRIORIZADOS DE LAS COMUNAS 10 Y 11 DEL MUNICIPIO BUCARAMANGA</t>
  </si>
  <si>
    <t>Realizar estudios AVR en diferentes comunas.</t>
  </si>
  <si>
    <t>2.3.2.02.02.008.4503017.83931.201</t>
  </si>
  <si>
    <t>Realizar estudios AVR en las comunas 10 y 11.</t>
  </si>
  <si>
    <t>2.3.2.02.02.008.4503017.83931.588</t>
  </si>
  <si>
    <t>2.3.2.02.02.008.4599031.83990.531</t>
  </si>
  <si>
    <t>2.3.2.02.02.008.4502001.83221.289</t>
  </si>
  <si>
    <t>2.3.2.01.01.005.02.03.01.4599025.84392.201 $20.000.000
2.3.2.02.02.008.4002016.83211.201 $56.700.000
2.3.2.02.02.008.4599019.82120.201 $125.500.000
2.3.2.02.02.008.4599019.83211.201 $105.000.000
2.3.2.02.02.008.4599019.83310.201 $162.000.000
2.3.2.02.02.008.4599019.83990.201 $105.200.000
2.3.2.02.02.008.4002016.83211.501 $  47.500.000
2.3.2.02.02.008.4599019.82120.501 $  72.500.000
2.3.2.02.02.008.4599019.83211.501 $  80.000.000
2.3.2.02.02.008.4599019.83310.501 $ 115.000.000
2.3.2.02.02.008.4599019.83990.501 $  47.000.000
2.3.2.02.02.008.4599031.83990.501 $  20.970.000</t>
  </si>
  <si>
    <t>2.3.2.02.02.008.4599031.83990.201
2.3.2.02.02.008.4599031.83990.501 $24.200.000</t>
  </si>
  <si>
    <t>2.3.2.02.02.008.4599018.83211.201 $108.500.000
2.3.2.02.02.008.4599018.83310.201 $241.500.000
2.3.2.02.02.008.4599018.85999.201 $  12.600.000
2.3.2.02.02.008.4599018.83211.501 $  74.000.000
2.3.2.02.02.008.4599018.83310.501 $189.000.000
2.3.2.02.02.008.4599018.85999.501 $  10.000.000</t>
  </si>
  <si>
    <t>2.3.2.02.02.008.4599031.83990.201
2.3.2.02.02.008.4599031.83990.501 $62.508.000</t>
  </si>
  <si>
    <t>ELABORACIÓN DE ESTUDIOS DETALLADOS DE AMENAZA, VULNERABILIDAD Y RIESGO (AVR) POR MOVIMIENTOS EN MASA, INUNDACIÓN Y AVENIDAS TORRENCIALES EN ALGUNOS SECTORES PRIORIZADOS, PARA EJECUTAR EN EL PERIODO 2022-2023 EN EL MUNICIPIO DE BUCARAMANGA</t>
  </si>
  <si>
    <t>APOYO A LA ESTRUCTURACIÓN Y DESARROLLO DEL CONCURSO PÚBLICO DE IDEAS PARA EL DESARROLLO DE UN MODELO DE OCUPACIÓN DEL TERRITORIO DEL BORDE NORTE DEL MUNICIPIO DE BUCARAMANGA</t>
  </si>
  <si>
    <t>2.3.2.02.02.008.4002016.83221.201 $1.648.664.678,2
2.3.2.02.02.008.4503017.83990.201 $     90.000.000
2.3.2.02.02.008.4503017.83931.588 $1.059.249.505</t>
  </si>
  <si>
    <t>2.3.2.02.02.008.4599025.83990.201 $64.800.000
2.3.2.02.02.008.4599025.83990.501 $60.400.000</t>
  </si>
  <si>
    <t>2.3.2.02.02.008.4502001.85999.201 $13.201.470
2.3.2.02.02.008.4502001.85999.501 $10.000.000</t>
  </si>
  <si>
    <t>2.3.2.02.02.008.4002016.82120.201 $  88.800.000
2.3.2.02.02.008.4002016.83211.201 $   90.000.000
2.3.2.02.02.008.4002016.83310.201 $ 144.000.000
2.3.2.02.02.008.4002016.83990.201 $395.300.000
2.3.2.02.02.008.4002016.82120.501 $  73.950.000
2.3.2.02.02.008.4002016.83211.501 $  63.800.000
2.3.2.02.02.008.4002016.83310.501 $ 105.300.001,1
2.3.2.02.02.008.4002016.83990.501 $256.196.000</t>
  </si>
  <si>
    <t>2.3.2.02.02.008.4002016.83211.201 $  79.800.000
2.3.2.02.02.008.4002016.83310.201 $  66.000.000
2.3.2.02.02.008.4002016.83990.201 $193.948.000
2.3.2.02.02.008.4599019.82120.201 $  36.000.000
2.3.2.02.02.008.4002016.83211.501 $  45.900.000
2.3.2.02.02.008.4002016.83310.501 $  82,299.999
2.3.2.02.02.008.4002016.83990.501 $165.356.000</t>
  </si>
  <si>
    <t>OPTIMIZACIÓN DE LA CAPACIDAD TECNOLÓGICA DE LA SECRETARÍA DE PLANEACIÓN DEL MUNICIPIO DE BUCARAMANGA</t>
  </si>
  <si>
    <t>FORTALECIMIENTO DE LOS PROCESOS DE PLANEACIÓN INSTITUCIONAL DEL DESARROLLO TERRITORIAL EN EL MUNICIPIO DE BUCARAMANGA</t>
  </si>
  <si>
    <t>2.3.2.02.02.008.4599007.45221.501 $117.248.568</t>
  </si>
  <si>
    <t>Pendiente por adicionar a proyecto</t>
  </si>
  <si>
    <t>2.3.2.02.02.008.4002016.83221.501 $423.205.881
2.3.2.02.02.008.4002016.83221.201 $276.354.328,8</t>
  </si>
  <si>
    <t>2.3.2.02.02.008.4599033.82120.201 $15.000.000
2.3.2.02.02.008.4599033.85999.201 $468.000.000
2.3.2.02.02.008.4599033.85999.501 $421.565.209
2.3.2.01.01.003.03.02.4599007.45221.501 $152.751.432</t>
  </si>
  <si>
    <t>2.3.2.02.02.008.4599031.82120.201 $280.500.000
2.3.2.02.02.008.4599031.83211.201 $  31.500.000
2.3.2.02.02.008.4599031.83310.201 $  44.000.000
2.3.2.02.02.008.4599031.83990.201 $724.385.393
2.3.2.02.02.008.4599031.85999.201 $  19.800.000
2.3.2.02.02.008.4599034.88767.201 $  20.000.000
2.3.2.02.02.008.4599031.82120.501 $138.500.000
2.3.2.02.02.008.4599031.83211.501 $  22.500.000
2.3.2.02.02.008.4599031.83990.501 $428.620.000
2.3.2.02.02.008.4599031.85999.501 $  10.000.000
Pendiente por incluir en proyecto
2.3.2.02.02.008.4599031.83990.707 $1.041.931
2.3.2.02.02.008.4599007.45221.501 $60.000.000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</si>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</sst>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(* #,##0_);_(* \(#,##0\);_(* &quot;-&quot;??_);_(@_)"/>
    <numFmt numFmtId="168" formatCode="_-* #,##0_-;\-* #,##0_-;_-* &quot;-&quot;??_-;_-@_-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5" fillId="0" borderId="0"/>
  </cellStyleXfs>
  <cellXfs count="127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/>
    </xf>
    <xf numFmtId="3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0" xfId="0" applyAlignment="1">
      <alignment vertical="center"/>
    </xf>
    <xf numFmtId="14" fontId="0" fillId="3" borderId="2" xfId="0" applyNumberForma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vertical="center"/>
    </xf>
    <xf numFmtId="14" fontId="4" fillId="3" borderId="0" xfId="0" applyNumberFormat="1" applyFont="1" applyFill="1" applyAlignment="1">
      <alignment vertical="center"/>
    </xf>
    <xf numFmtId="166" fontId="6" fillId="0" borderId="2" xfId="108" applyNumberFormat="1" applyFont="1" applyFill="1" applyBorder="1" applyAlignment="1">
      <alignment horizontal="right" vertical="center" wrapText="1"/>
    </xf>
    <xf numFmtId="166" fontId="6" fillId="0" borderId="4" xfId="108" applyNumberFormat="1" applyFont="1" applyFill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166" fontId="7" fillId="0" borderId="2" xfId="108" applyNumberFormat="1" applyFont="1" applyFill="1" applyBorder="1" applyAlignment="1">
      <alignment horizontal="right" vertical="center" wrapText="1"/>
    </xf>
    <xf numFmtId="166" fontId="7" fillId="0" borderId="4" xfId="108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166" fontId="0" fillId="0" borderId="0" xfId="0" applyNumberFormat="1"/>
    <xf numFmtId="164" fontId="6" fillId="0" borderId="4" xfId="0" applyNumberFormat="1" applyFont="1" applyBorder="1" applyAlignment="1">
      <alignment horizontal="justify" vertical="center" wrapText="1"/>
    </xf>
    <xf numFmtId="0" fontId="0" fillId="0" borderId="2" xfId="0" applyBorder="1" applyAlignment="1">
      <alignment vertical="center"/>
    </xf>
    <xf numFmtId="9" fontId="0" fillId="2" borderId="2" xfId="107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right"/>
    </xf>
    <xf numFmtId="166" fontId="6" fillId="0" borderId="2" xfId="108" applyNumberFormat="1" applyFont="1" applyFill="1" applyBorder="1" applyAlignment="1">
      <alignment horizontal="right"/>
    </xf>
    <xf numFmtId="166" fontId="6" fillId="0" borderId="4" xfId="108" applyNumberFormat="1" applyFont="1" applyFill="1" applyBorder="1" applyAlignment="1">
      <alignment horizontal="right"/>
    </xf>
    <xf numFmtId="166" fontId="6" fillId="0" borderId="4" xfId="0" applyNumberFormat="1" applyFont="1" applyBorder="1" applyAlignment="1">
      <alignment horizontal="right"/>
    </xf>
    <xf numFmtId="166" fontId="0" fillId="0" borderId="2" xfId="108" applyNumberFormat="1" applyFont="1" applyFill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6" fontId="6" fillId="0" borderId="2" xfId="108" applyNumberFormat="1" applyFont="1" applyFill="1" applyBorder="1" applyAlignment="1">
      <alignment horizontal="right" vertical="center"/>
    </xf>
    <xf numFmtId="166" fontId="3" fillId="0" borderId="2" xfId="108" applyNumberFormat="1" applyFont="1" applyFill="1" applyBorder="1" applyAlignment="1">
      <alignment horizontal="right" vertical="center" wrapText="1"/>
    </xf>
    <xf numFmtId="166" fontId="3" fillId="0" borderId="2" xfId="108" applyNumberFormat="1" applyFont="1" applyFill="1" applyBorder="1" applyAlignment="1">
      <alignment horizontal="right"/>
    </xf>
    <xf numFmtId="166" fontId="3" fillId="0" borderId="2" xfId="108" applyNumberFormat="1" applyFont="1" applyFill="1" applyBorder="1" applyAlignment="1">
      <alignment horizontal="right" vertical="center"/>
    </xf>
    <xf numFmtId="167" fontId="5" fillId="0" borderId="2" xfId="109" applyNumberFormat="1" applyBorder="1" applyAlignment="1">
      <alignment vertical="center"/>
    </xf>
    <xf numFmtId="167" fontId="5" fillId="0" borderId="2" xfId="109" applyNumberFormat="1" applyBorder="1"/>
    <xf numFmtId="14" fontId="0" fillId="0" borderId="2" xfId="0" applyNumberFormat="1" applyBorder="1" applyAlignment="1">
      <alignment horizontal="center" vertical="center"/>
    </xf>
    <xf numFmtId="1" fontId="0" fillId="2" borderId="2" xfId="107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right" vertical="center"/>
    </xf>
    <xf numFmtId="168" fontId="0" fillId="0" borderId="0" xfId="110" applyNumberFormat="1" applyFont="1"/>
    <xf numFmtId="3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6" fontId="7" fillId="2" borderId="1" xfId="108" applyNumberFormat="1" applyFont="1" applyFill="1" applyBorder="1" applyAlignment="1">
      <alignment horizontal="right" vertical="center" wrapText="1"/>
    </xf>
    <xf numFmtId="166" fontId="7" fillId="2" borderId="4" xfId="108" applyNumberFormat="1" applyFont="1" applyFill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6" fillId="0" borderId="1" xfId="107" applyNumberFormat="1" applyFont="1" applyFill="1" applyBorder="1" applyAlignment="1">
      <alignment horizontal="center" vertical="center" wrapText="1"/>
    </xf>
    <xf numFmtId="166" fontId="6" fillId="0" borderId="4" xfId="107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7" xfId="111" applyNumberFormat="1" applyFont="1" applyBorder="1" applyAlignment="1">
      <alignment horizontal="left" vertical="center" wrapText="1"/>
    </xf>
    <xf numFmtId="2" fontId="7" fillId="0" borderId="8" xfId="111" applyNumberFormat="1" applyFont="1" applyBorder="1" applyAlignment="1">
      <alignment horizontal="left" vertical="center" wrapText="1"/>
    </xf>
    <xf numFmtId="2" fontId="7" fillId="0" borderId="9" xfId="111" applyNumberFormat="1" applyFont="1" applyBorder="1" applyAlignment="1">
      <alignment horizontal="left" vertical="center" wrapText="1"/>
    </xf>
    <xf numFmtId="2" fontId="7" fillId="0" borderId="2" xfId="111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165" fontId="6" fillId="0" borderId="6" xfId="108" applyNumberFormat="1" applyFont="1" applyFill="1" applyBorder="1" applyAlignment="1">
      <alignment horizontal="center" vertical="center" wrapText="1"/>
    </xf>
    <xf numFmtId="165" fontId="6" fillId="0" borderId="4" xfId="108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6" fontId="7" fillId="2" borderId="6" xfId="108" applyNumberFormat="1" applyFont="1" applyFill="1" applyBorder="1" applyAlignment="1">
      <alignment horizontal="right" vertical="center" wrapText="1"/>
    </xf>
    <xf numFmtId="9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66" fontId="6" fillId="0" borderId="6" xfId="107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Normal 2 2" xfId="111" xr:uid="{E82F3658-4928-4205-A1B6-1EF5C803DD43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312550</xdr:colOff>
      <xdr:row>0</xdr:row>
      <xdr:rowOff>38100</xdr:rowOff>
    </xdr:from>
    <xdr:to>
      <xdr:col>1</xdr:col>
      <xdr:colOff>415125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50" y="38100"/>
          <a:ext cx="620735" cy="60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0"/>
  <sheetViews>
    <sheetView tabSelected="1" zoomScale="50" zoomScaleNormal="50" workbookViewId="0">
      <selection activeCell="M22" sqref="M22:M23"/>
    </sheetView>
  </sheetViews>
  <sheetFormatPr baseColWidth="10" defaultColWidth="11.25" defaultRowHeight="14.25" x14ac:dyDescent="0.2"/>
  <cols>
    <col min="1" max="1" width="6.75" customWidth="1"/>
    <col min="2" max="2" width="25.75" customWidth="1"/>
    <col min="3" max="3" width="21.125" customWidth="1"/>
    <col min="4" max="4" width="23.875" customWidth="1"/>
    <col min="5" max="6" width="45.125" customWidth="1"/>
    <col min="7" max="7" width="17.625" style="30" customWidth="1"/>
    <col min="8" max="8" width="58" customWidth="1"/>
    <col min="9" max="9" width="36.25" customWidth="1"/>
    <col min="10" max="10" width="11.375" style="31" customWidth="1"/>
    <col min="11" max="11" width="16" style="31" customWidth="1"/>
    <col min="12" max="12" width="14.875" customWidth="1"/>
    <col min="13" max="13" width="13.25" customWidth="1"/>
    <col min="14" max="14" width="11.25" customWidth="1"/>
    <col min="15" max="15" width="44.75" customWidth="1"/>
    <col min="16" max="16" width="20.125" customWidth="1"/>
    <col min="17" max="17" width="16.125" customWidth="1"/>
    <col min="18" max="18" width="14.875" customWidth="1"/>
    <col min="19" max="19" width="16.25" customWidth="1"/>
    <col min="20" max="20" width="16.5" customWidth="1"/>
    <col min="21" max="21" width="27.25" customWidth="1"/>
    <col min="22" max="22" width="20.875" customWidth="1"/>
    <col min="23" max="24" width="9.75" customWidth="1"/>
    <col min="25" max="26" width="16.875" customWidth="1"/>
    <col min="27" max="27" width="21.75" customWidth="1"/>
    <col min="28" max="28" width="15" customWidth="1"/>
    <col min="29" max="29" width="19.75" customWidth="1"/>
    <col min="30" max="30" width="19.5" customWidth="1"/>
    <col min="31" max="31" width="22" customWidth="1"/>
    <col min="32" max="32" width="19" customWidth="1"/>
    <col min="35" max="35" width="14.875" customWidth="1"/>
  </cols>
  <sheetData>
    <row r="1" spans="1:36" ht="15" x14ac:dyDescent="0.2">
      <c r="A1" s="98"/>
      <c r="B1" s="101" t="s">
        <v>66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7" t="s">
        <v>69</v>
      </c>
      <c r="AD1" s="107"/>
      <c r="AE1" s="107"/>
    </row>
    <row r="2" spans="1:36" ht="15" x14ac:dyDescent="0.2">
      <c r="A2" s="98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8" t="s">
        <v>113</v>
      </c>
      <c r="AD2" s="109"/>
      <c r="AE2" s="110"/>
    </row>
    <row r="3" spans="1:36" ht="15" customHeight="1" x14ac:dyDescent="0.2">
      <c r="A3" s="98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8" t="s">
        <v>114</v>
      </c>
      <c r="AD3" s="109"/>
      <c r="AE3" s="110"/>
    </row>
    <row r="4" spans="1:36" ht="15" x14ac:dyDescent="0.2">
      <c r="A4" s="98"/>
      <c r="B4" s="101"/>
      <c r="C4" s="101"/>
      <c r="D4" s="101"/>
      <c r="E4" s="101"/>
      <c r="F4" s="101"/>
      <c r="G4" s="101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11" t="s">
        <v>32</v>
      </c>
      <c r="AD4" s="111"/>
      <c r="AE4" s="111"/>
    </row>
    <row r="5" spans="1:36" s="38" customFormat="1" ht="15" x14ac:dyDescent="0.2">
      <c r="A5" s="99" t="s">
        <v>30</v>
      </c>
      <c r="B5" s="99"/>
      <c r="C5" s="99"/>
      <c r="D5" s="103">
        <v>44900</v>
      </c>
      <c r="E5" s="103"/>
      <c r="F5" s="103"/>
      <c r="G5" s="103"/>
      <c r="H5" s="41"/>
      <c r="I5" s="41"/>
      <c r="J5" s="41"/>
      <c r="K5" s="41"/>
      <c r="L5" s="41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7"/>
      <c r="AF5"/>
      <c r="AG5"/>
      <c r="AH5"/>
      <c r="AI5"/>
      <c r="AJ5"/>
    </row>
    <row r="6" spans="1:36" s="38" customFormat="1" ht="15" x14ac:dyDescent="0.2">
      <c r="A6" s="100" t="s">
        <v>31</v>
      </c>
      <c r="B6" s="100"/>
      <c r="C6" s="100"/>
      <c r="D6" s="103">
        <v>44895</v>
      </c>
      <c r="E6" s="103"/>
      <c r="F6" s="103"/>
      <c r="G6" s="104"/>
      <c r="H6" s="42"/>
      <c r="I6" s="42"/>
      <c r="J6" s="42"/>
      <c r="K6" s="42"/>
      <c r="L6" s="42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7"/>
      <c r="AF6"/>
      <c r="AG6"/>
      <c r="AH6"/>
      <c r="AI6"/>
      <c r="AJ6"/>
    </row>
    <row r="7" spans="1:36" ht="15" customHeight="1" x14ac:dyDescent="0.2">
      <c r="A7" s="50"/>
      <c r="B7" s="97" t="s">
        <v>10</v>
      </c>
      <c r="C7" s="97"/>
      <c r="D7" s="97"/>
      <c r="E7" s="97"/>
      <c r="F7" s="97"/>
      <c r="G7" s="97" t="s">
        <v>11</v>
      </c>
      <c r="H7" s="97"/>
      <c r="I7" s="97"/>
      <c r="J7" s="97"/>
      <c r="K7" s="97"/>
      <c r="L7" s="97" t="s">
        <v>25</v>
      </c>
      <c r="M7" s="97"/>
      <c r="N7" s="97"/>
      <c r="O7" s="97" t="s">
        <v>23</v>
      </c>
      <c r="P7" s="97"/>
      <c r="Q7" s="97"/>
      <c r="R7" s="97"/>
      <c r="S7" s="97"/>
      <c r="T7" s="97"/>
      <c r="U7" s="97"/>
      <c r="V7" s="97" t="s">
        <v>17</v>
      </c>
      <c r="W7" s="97"/>
      <c r="X7" s="97"/>
      <c r="Y7" s="97"/>
      <c r="Z7" s="97"/>
      <c r="AA7" s="97"/>
      <c r="AB7" s="105" t="s">
        <v>18</v>
      </c>
      <c r="AC7" s="105" t="s">
        <v>26</v>
      </c>
      <c r="AD7" s="112" t="s">
        <v>24</v>
      </c>
      <c r="AE7" s="112"/>
    </row>
    <row r="8" spans="1:36" ht="45" x14ac:dyDescent="0.2">
      <c r="A8" s="1" t="s">
        <v>29</v>
      </c>
      <c r="B8" s="34" t="s">
        <v>1</v>
      </c>
      <c r="C8" s="1" t="s">
        <v>6</v>
      </c>
      <c r="D8" s="1" t="s">
        <v>2</v>
      </c>
      <c r="E8" s="1" t="s">
        <v>7</v>
      </c>
      <c r="F8" s="34" t="s">
        <v>19</v>
      </c>
      <c r="G8" s="40" t="s">
        <v>84</v>
      </c>
      <c r="H8" s="40" t="s">
        <v>3</v>
      </c>
      <c r="I8" s="40" t="s">
        <v>15</v>
      </c>
      <c r="J8" s="40" t="s">
        <v>21</v>
      </c>
      <c r="K8" s="40" t="s">
        <v>22</v>
      </c>
      <c r="L8" s="40" t="s">
        <v>4</v>
      </c>
      <c r="M8" s="40" t="s">
        <v>5</v>
      </c>
      <c r="N8" s="40" t="s">
        <v>0</v>
      </c>
      <c r="O8" s="35" t="s">
        <v>9</v>
      </c>
      <c r="P8" s="40" t="s">
        <v>34</v>
      </c>
      <c r="Q8" s="40" t="s">
        <v>8</v>
      </c>
      <c r="R8" s="40" t="s">
        <v>27</v>
      </c>
      <c r="S8" s="40" t="s">
        <v>33</v>
      </c>
      <c r="T8" s="40" t="s">
        <v>12</v>
      </c>
      <c r="U8" s="40" t="s">
        <v>20</v>
      </c>
      <c r="V8" s="40" t="s">
        <v>34</v>
      </c>
      <c r="W8" s="40" t="s">
        <v>8</v>
      </c>
      <c r="X8" s="40" t="s">
        <v>27</v>
      </c>
      <c r="Y8" s="40" t="s">
        <v>33</v>
      </c>
      <c r="Z8" s="40" t="s">
        <v>12</v>
      </c>
      <c r="AA8" s="40" t="s">
        <v>28</v>
      </c>
      <c r="AB8" s="106"/>
      <c r="AC8" s="106"/>
      <c r="AD8" s="40" t="s">
        <v>13</v>
      </c>
      <c r="AE8" s="40" t="s">
        <v>14</v>
      </c>
    </row>
    <row r="9" spans="1:36" ht="103.15" customHeight="1" x14ac:dyDescent="0.2">
      <c r="A9" s="35">
        <v>257</v>
      </c>
      <c r="B9" s="11" t="s">
        <v>36</v>
      </c>
      <c r="C9" s="11" t="s">
        <v>79</v>
      </c>
      <c r="D9" s="11" t="s">
        <v>75</v>
      </c>
      <c r="E9" s="25" t="s">
        <v>44</v>
      </c>
      <c r="F9" s="12" t="s">
        <v>45</v>
      </c>
      <c r="G9" s="69">
        <v>2021680010006</v>
      </c>
      <c r="H9" s="14" t="s">
        <v>46</v>
      </c>
      <c r="I9" s="14" t="s">
        <v>44</v>
      </c>
      <c r="J9" s="39">
        <v>44566</v>
      </c>
      <c r="K9" s="39">
        <v>44926</v>
      </c>
      <c r="L9" s="90">
        <v>0.5</v>
      </c>
      <c r="M9" s="119">
        <v>0.42499999999999999</v>
      </c>
      <c r="N9" s="90">
        <f>IFERROR(IF(M9/L9&gt;100%,100%,M9/L9),"-")</f>
        <v>0.85</v>
      </c>
      <c r="O9" s="13" t="s">
        <v>105</v>
      </c>
      <c r="P9" s="44">
        <v>669303999</v>
      </c>
      <c r="Q9" s="47"/>
      <c r="R9" s="47"/>
      <c r="S9" s="47"/>
      <c r="T9" s="55"/>
      <c r="U9" s="79">
        <f>SUM(P9:T10)</f>
        <v>1391413999</v>
      </c>
      <c r="V9" s="44">
        <v>643230000</v>
      </c>
      <c r="W9" s="44"/>
      <c r="X9" s="48"/>
      <c r="Y9" s="48"/>
      <c r="Z9" s="58"/>
      <c r="AA9" s="79">
        <f>SUM(V9:Z10)</f>
        <v>1360094049</v>
      </c>
      <c r="AB9" s="114">
        <f>IFERROR(AA9/U9,"-")</f>
        <v>0.97749055994656553</v>
      </c>
      <c r="AC9" s="115"/>
      <c r="AD9" s="117" t="s">
        <v>39</v>
      </c>
      <c r="AE9" s="113" t="s">
        <v>40</v>
      </c>
    </row>
    <row r="10" spans="1:36" ht="193.9" customHeight="1" x14ac:dyDescent="0.2">
      <c r="A10" s="35">
        <v>257</v>
      </c>
      <c r="B10" s="11" t="s">
        <v>36</v>
      </c>
      <c r="C10" s="11" t="s">
        <v>79</v>
      </c>
      <c r="D10" s="11" t="s">
        <v>75</v>
      </c>
      <c r="E10" s="25" t="s">
        <v>44</v>
      </c>
      <c r="F10" s="12" t="s">
        <v>45</v>
      </c>
      <c r="G10" s="69">
        <v>2020680010055</v>
      </c>
      <c r="H10" s="14" t="s">
        <v>47</v>
      </c>
      <c r="I10" s="14" t="s">
        <v>71</v>
      </c>
      <c r="J10" s="39">
        <v>44566</v>
      </c>
      <c r="K10" s="39">
        <v>44926</v>
      </c>
      <c r="L10" s="90"/>
      <c r="M10" s="119"/>
      <c r="N10" s="90"/>
      <c r="O10" s="13" t="s">
        <v>95</v>
      </c>
      <c r="P10" s="43">
        <v>722110000</v>
      </c>
      <c r="Q10" s="47"/>
      <c r="R10" s="47"/>
      <c r="S10" s="47"/>
      <c r="T10" s="55"/>
      <c r="U10" s="79"/>
      <c r="V10" s="44">
        <v>716864049</v>
      </c>
      <c r="W10" s="44"/>
      <c r="X10" s="44"/>
      <c r="Y10" s="44"/>
      <c r="Z10" s="44"/>
      <c r="AA10" s="79"/>
      <c r="AB10" s="92"/>
      <c r="AC10" s="116"/>
      <c r="AD10" s="94"/>
      <c r="AE10" s="89"/>
    </row>
    <row r="11" spans="1:36" ht="71.45" customHeight="1" x14ac:dyDescent="0.2">
      <c r="A11" s="35">
        <v>258</v>
      </c>
      <c r="B11" s="15" t="s">
        <v>36</v>
      </c>
      <c r="C11" s="15" t="s">
        <v>79</v>
      </c>
      <c r="D11" s="11" t="s">
        <v>75</v>
      </c>
      <c r="E11" s="16" t="s">
        <v>37</v>
      </c>
      <c r="F11" s="17" t="s">
        <v>38</v>
      </c>
      <c r="G11" s="69">
        <v>2021680010063</v>
      </c>
      <c r="H11" s="13" t="s">
        <v>100</v>
      </c>
      <c r="I11" s="14" t="s">
        <v>83</v>
      </c>
      <c r="J11" s="39">
        <v>44566</v>
      </c>
      <c r="K11" s="39">
        <v>44926</v>
      </c>
      <c r="L11" s="18">
        <v>0</v>
      </c>
      <c r="M11" s="19">
        <v>0.1</v>
      </c>
      <c r="N11" s="33" t="str">
        <f>IFERROR(IF(M11/L11&gt;100%,100%,M11/L11),"-")</f>
        <v>-</v>
      </c>
      <c r="O11" s="13" t="s">
        <v>110</v>
      </c>
      <c r="P11" s="43">
        <v>699999999.86000001</v>
      </c>
      <c r="Q11" s="47"/>
      <c r="R11" s="47"/>
      <c r="S11" s="47"/>
      <c r="T11" s="55"/>
      <c r="U11" s="45">
        <f>SUM(P11:T11)</f>
        <v>699999999.86000001</v>
      </c>
      <c r="V11" s="44"/>
      <c r="W11" s="44"/>
      <c r="X11" s="44"/>
      <c r="Y11" s="44"/>
      <c r="Z11" s="44"/>
      <c r="AA11" s="45">
        <f>SUM(V11:Z11)</f>
        <v>0</v>
      </c>
      <c r="AB11" s="20">
        <f>IFERROR(AA11/U11,"-")</f>
        <v>0</v>
      </c>
      <c r="AC11" s="21"/>
      <c r="AD11" s="49" t="s">
        <v>39</v>
      </c>
      <c r="AE11" s="22" t="s">
        <v>40</v>
      </c>
    </row>
    <row r="12" spans="1:36" ht="100.9" customHeight="1" x14ac:dyDescent="0.2">
      <c r="A12" s="35">
        <v>259</v>
      </c>
      <c r="B12" s="15" t="s">
        <v>36</v>
      </c>
      <c r="C12" s="15" t="s">
        <v>79</v>
      </c>
      <c r="D12" s="11" t="s">
        <v>75</v>
      </c>
      <c r="E12" s="23" t="s">
        <v>48</v>
      </c>
      <c r="F12" s="24" t="s">
        <v>49</v>
      </c>
      <c r="G12" s="69">
        <v>2020680010055</v>
      </c>
      <c r="H12" s="14" t="s">
        <v>47</v>
      </c>
      <c r="I12" s="14" t="s">
        <v>48</v>
      </c>
      <c r="J12" s="39">
        <v>44566</v>
      </c>
      <c r="K12" s="39">
        <v>44926</v>
      </c>
      <c r="L12" s="33">
        <v>1</v>
      </c>
      <c r="M12" s="54">
        <v>0.47</v>
      </c>
      <c r="N12" s="33">
        <f>IFERROR(IF(M12/L12&gt;100%,100%,M12/L12),"-")</f>
        <v>0.47</v>
      </c>
      <c r="O12" s="13" t="s">
        <v>97</v>
      </c>
      <c r="P12" s="65">
        <v>547350000</v>
      </c>
      <c r="Q12" s="66"/>
      <c r="R12" s="56"/>
      <c r="S12" s="56"/>
      <c r="T12" s="55"/>
      <c r="U12" s="45">
        <f>SUM(P12:T12)</f>
        <v>547350000</v>
      </c>
      <c r="V12" s="44">
        <v>547350000</v>
      </c>
      <c r="W12" s="44"/>
      <c r="X12" s="44"/>
      <c r="Y12" s="44"/>
      <c r="Z12" s="44"/>
      <c r="AA12" s="45">
        <f>SUM(V12:Z12)</f>
        <v>547350000</v>
      </c>
      <c r="AB12" s="20">
        <f>IFERROR(AA12/U12,"-")</f>
        <v>1</v>
      </c>
      <c r="AC12" s="21"/>
      <c r="AD12" s="49" t="s">
        <v>39</v>
      </c>
      <c r="AE12" s="22" t="s">
        <v>40</v>
      </c>
    </row>
    <row r="13" spans="1:36" ht="116.45" customHeight="1" x14ac:dyDescent="0.2">
      <c r="A13" s="35">
        <v>260</v>
      </c>
      <c r="B13" s="11" t="s">
        <v>36</v>
      </c>
      <c r="C13" s="11" t="s">
        <v>79</v>
      </c>
      <c r="D13" s="11" t="s">
        <v>75</v>
      </c>
      <c r="E13" s="25" t="s">
        <v>41</v>
      </c>
      <c r="F13" s="12" t="s">
        <v>42</v>
      </c>
      <c r="G13" s="69">
        <v>2020680010129</v>
      </c>
      <c r="H13" s="14" t="s">
        <v>43</v>
      </c>
      <c r="I13" s="14" t="s">
        <v>72</v>
      </c>
      <c r="J13" s="39">
        <v>44566</v>
      </c>
      <c r="K13" s="39">
        <v>44926</v>
      </c>
      <c r="L13" s="71">
        <v>2</v>
      </c>
      <c r="M13" s="73">
        <v>1</v>
      </c>
      <c r="N13" s="75">
        <f>IFERROR(IF(M13/L13&gt;100%,100%,M13/L13),"-")</f>
        <v>0.5</v>
      </c>
      <c r="O13" s="13" t="s">
        <v>104</v>
      </c>
      <c r="P13" s="43">
        <v>1217346001.0999999</v>
      </c>
      <c r="Q13" s="66"/>
      <c r="R13" s="56"/>
      <c r="S13" s="56"/>
      <c r="T13" s="55"/>
      <c r="U13" s="79">
        <f>SUM(P13:T17)</f>
        <v>9156655663.1599998</v>
      </c>
      <c r="V13" s="43">
        <v>1159236400</v>
      </c>
      <c r="W13" s="43"/>
      <c r="X13" s="43"/>
      <c r="Y13" s="43"/>
      <c r="Z13" s="43"/>
      <c r="AA13" s="79">
        <f>SUM(V13:Z17)</f>
        <v>6871954600.4500008</v>
      </c>
      <c r="AB13" s="80">
        <f>IFERROR(AA13/U13,"-")</f>
        <v>0.75048738898176071</v>
      </c>
      <c r="AC13" s="81"/>
      <c r="AD13" s="82" t="s">
        <v>39</v>
      </c>
      <c r="AE13" s="83" t="s">
        <v>40</v>
      </c>
    </row>
    <row r="14" spans="1:36" ht="61.15" customHeight="1" x14ac:dyDescent="0.2">
      <c r="A14" s="35">
        <v>260</v>
      </c>
      <c r="B14" s="11" t="s">
        <v>36</v>
      </c>
      <c r="C14" s="11" t="s">
        <v>79</v>
      </c>
      <c r="D14" s="11" t="s">
        <v>75</v>
      </c>
      <c r="E14" s="25" t="s">
        <v>41</v>
      </c>
      <c r="F14" s="12" t="s">
        <v>42</v>
      </c>
      <c r="G14" s="69">
        <v>2021680010065</v>
      </c>
      <c r="H14" s="13" t="s">
        <v>67</v>
      </c>
      <c r="I14" s="14" t="s">
        <v>89</v>
      </c>
      <c r="J14" s="39">
        <v>44566</v>
      </c>
      <c r="K14" s="39">
        <v>44926</v>
      </c>
      <c r="L14" s="122"/>
      <c r="M14" s="96"/>
      <c r="N14" s="95"/>
      <c r="O14" s="13" t="s">
        <v>101</v>
      </c>
      <c r="P14" s="44">
        <v>1738621643.8400002</v>
      </c>
      <c r="Q14" s="43"/>
      <c r="R14" s="56"/>
      <c r="S14" s="56"/>
      <c r="T14" s="44">
        <v>1059249505</v>
      </c>
      <c r="U14" s="79"/>
      <c r="V14" s="43">
        <v>1738224888.3200002</v>
      </c>
      <c r="W14" s="43"/>
      <c r="X14" s="43"/>
      <c r="Y14" s="43"/>
      <c r="Z14" s="43">
        <v>1059249505</v>
      </c>
      <c r="AA14" s="79"/>
      <c r="AB14" s="80"/>
      <c r="AC14" s="81"/>
      <c r="AD14" s="82"/>
      <c r="AE14" s="83"/>
    </row>
    <row r="15" spans="1:36" ht="83.45" customHeight="1" x14ac:dyDescent="0.2">
      <c r="A15" s="35">
        <v>260</v>
      </c>
      <c r="B15" s="11" t="s">
        <v>36</v>
      </c>
      <c r="C15" s="11" t="s">
        <v>79</v>
      </c>
      <c r="D15" s="11" t="s">
        <v>75</v>
      </c>
      <c r="E15" s="25" t="s">
        <v>41</v>
      </c>
      <c r="F15" s="12" t="s">
        <v>42</v>
      </c>
      <c r="G15" s="69">
        <v>2022680010008</v>
      </c>
      <c r="H15" s="13" t="s">
        <v>88</v>
      </c>
      <c r="I15" s="14" t="s">
        <v>91</v>
      </c>
      <c r="J15" s="39">
        <v>44711</v>
      </c>
      <c r="K15" s="39">
        <v>44926</v>
      </c>
      <c r="L15" s="122"/>
      <c r="M15" s="96"/>
      <c r="N15" s="95"/>
      <c r="O15" s="13" t="s">
        <v>90</v>
      </c>
      <c r="P15" s="44">
        <v>1720940906.8199999</v>
      </c>
      <c r="Q15" s="43"/>
      <c r="R15" s="56"/>
      <c r="S15" s="56"/>
      <c r="T15" s="55"/>
      <c r="U15" s="79"/>
      <c r="V15" s="43">
        <f>1499945397+220995509.82</f>
        <v>1720940906.8199999</v>
      </c>
      <c r="W15" s="43"/>
      <c r="X15" s="43"/>
      <c r="Y15" s="43"/>
      <c r="Z15" s="43"/>
      <c r="AA15" s="79"/>
      <c r="AB15" s="80"/>
      <c r="AC15" s="81"/>
      <c r="AD15" s="82"/>
      <c r="AE15" s="83"/>
    </row>
    <row r="16" spans="1:36" ht="87" customHeight="1" x14ac:dyDescent="0.2">
      <c r="A16" s="35">
        <v>260</v>
      </c>
      <c r="B16" s="11" t="s">
        <v>36</v>
      </c>
      <c r="C16" s="11" t="s">
        <v>79</v>
      </c>
      <c r="D16" s="11" t="s">
        <v>75</v>
      </c>
      <c r="E16" s="25" t="s">
        <v>41</v>
      </c>
      <c r="F16" s="12" t="s">
        <v>42</v>
      </c>
      <c r="G16" s="69">
        <v>2022680010031</v>
      </c>
      <c r="H16" s="13" t="s">
        <v>99</v>
      </c>
      <c r="I16" s="14"/>
      <c r="J16" s="39"/>
      <c r="K16" s="39"/>
      <c r="L16" s="122"/>
      <c r="M16" s="96"/>
      <c r="N16" s="95"/>
      <c r="O16" s="53" t="s">
        <v>92</v>
      </c>
      <c r="P16" s="43"/>
      <c r="Q16" s="43"/>
      <c r="R16" s="56"/>
      <c r="S16" s="56"/>
      <c r="T16" s="44">
        <v>2818454992</v>
      </c>
      <c r="U16" s="79"/>
      <c r="V16" s="43"/>
      <c r="W16" s="43"/>
      <c r="X16" s="43"/>
      <c r="Y16" s="43"/>
      <c r="Z16" s="43">
        <v>1194302900.3099999</v>
      </c>
      <c r="AA16" s="79"/>
      <c r="AB16" s="80"/>
      <c r="AC16" s="81"/>
      <c r="AD16" s="82"/>
      <c r="AE16" s="83"/>
    </row>
    <row r="17" spans="1:31" ht="87" customHeight="1" x14ac:dyDescent="0.2">
      <c r="A17" s="35">
        <v>260</v>
      </c>
      <c r="B17" s="11" t="s">
        <v>36</v>
      </c>
      <c r="C17" s="11" t="s">
        <v>79</v>
      </c>
      <c r="D17" s="11" t="s">
        <v>75</v>
      </c>
      <c r="E17" s="25" t="s">
        <v>41</v>
      </c>
      <c r="F17" s="12" t="s">
        <v>42</v>
      </c>
      <c r="G17" s="69">
        <v>2022680010031</v>
      </c>
      <c r="H17" s="13" t="s">
        <v>99</v>
      </c>
      <c r="I17" s="14" t="s">
        <v>109</v>
      </c>
      <c r="J17" s="39"/>
      <c r="K17" s="39"/>
      <c r="L17" s="72"/>
      <c r="M17" s="74"/>
      <c r="N17" s="76"/>
      <c r="O17" s="53" t="s">
        <v>92</v>
      </c>
      <c r="P17" s="44"/>
      <c r="Q17" s="44"/>
      <c r="R17" s="57"/>
      <c r="S17" s="57"/>
      <c r="T17" s="44">
        <v>602042614.39999962</v>
      </c>
      <c r="U17" s="79"/>
      <c r="V17" s="43"/>
      <c r="W17" s="43"/>
      <c r="X17" s="43"/>
      <c r="Y17" s="43"/>
      <c r="Z17" s="43"/>
      <c r="AA17" s="79"/>
      <c r="AB17" s="80"/>
      <c r="AC17" s="81"/>
      <c r="AD17" s="82"/>
      <c r="AE17" s="83"/>
    </row>
    <row r="18" spans="1:31" ht="71.25" x14ac:dyDescent="0.2">
      <c r="A18" s="35">
        <v>290</v>
      </c>
      <c r="B18" s="15" t="s">
        <v>35</v>
      </c>
      <c r="C18" s="15" t="s">
        <v>80</v>
      </c>
      <c r="D18" s="15" t="s">
        <v>76</v>
      </c>
      <c r="E18" s="23" t="s">
        <v>56</v>
      </c>
      <c r="F18" s="24" t="s">
        <v>57</v>
      </c>
      <c r="G18" s="69">
        <v>2020680010055</v>
      </c>
      <c r="H18" s="13" t="s">
        <v>47</v>
      </c>
      <c r="I18" s="14" t="s">
        <v>56</v>
      </c>
      <c r="J18" s="39">
        <v>44566</v>
      </c>
      <c r="K18" s="39">
        <v>44926</v>
      </c>
      <c r="L18" s="72">
        <v>1</v>
      </c>
      <c r="M18" s="74">
        <v>1</v>
      </c>
      <c r="N18" s="76">
        <f>IF(M18/L18&gt;100%,100%,M18/L18)</f>
        <v>1</v>
      </c>
      <c r="O18" s="52" t="s">
        <v>98</v>
      </c>
      <c r="P18" s="44">
        <v>133750000</v>
      </c>
      <c r="Q18" s="44"/>
      <c r="R18" s="57"/>
      <c r="S18" s="57"/>
      <c r="T18" s="58"/>
      <c r="U18" s="79">
        <f>SUM(P18:T19)</f>
        <v>247997333</v>
      </c>
      <c r="V18" s="43">
        <v>133750000</v>
      </c>
      <c r="W18" s="43"/>
      <c r="X18" s="43"/>
      <c r="Y18" s="43"/>
      <c r="Z18" s="43"/>
      <c r="AA18" s="79">
        <f>SUM(V18:Z19)</f>
        <v>133750000</v>
      </c>
      <c r="AB18" s="80">
        <f>IFERROR(AA18/U18,"-")</f>
        <v>0.53932031599710795</v>
      </c>
      <c r="AC18" s="81"/>
      <c r="AD18" s="82" t="s">
        <v>39</v>
      </c>
      <c r="AE18" s="83" t="s">
        <v>40</v>
      </c>
    </row>
    <row r="19" spans="1:31" ht="71.25" x14ac:dyDescent="0.2">
      <c r="A19" s="35">
        <v>290</v>
      </c>
      <c r="B19" s="15" t="s">
        <v>35</v>
      </c>
      <c r="C19" s="15" t="s">
        <v>80</v>
      </c>
      <c r="D19" s="15" t="s">
        <v>76</v>
      </c>
      <c r="E19" s="23" t="s">
        <v>56</v>
      </c>
      <c r="F19" s="24" t="s">
        <v>57</v>
      </c>
      <c r="G19" s="69">
        <v>2021680010213</v>
      </c>
      <c r="H19" s="13" t="s">
        <v>70</v>
      </c>
      <c r="I19" s="14" t="s">
        <v>56</v>
      </c>
      <c r="J19" s="39">
        <v>44566</v>
      </c>
      <c r="K19" s="39">
        <v>44926</v>
      </c>
      <c r="L19" s="121"/>
      <c r="M19" s="120"/>
      <c r="N19" s="90"/>
      <c r="O19" s="13" t="s">
        <v>94</v>
      </c>
      <c r="Q19" s="56"/>
      <c r="R19" s="56"/>
      <c r="S19" s="56"/>
      <c r="T19" s="43">
        <v>114247333</v>
      </c>
      <c r="U19" s="79"/>
      <c r="V19" s="43"/>
      <c r="W19" s="43"/>
      <c r="X19" s="43"/>
      <c r="Y19" s="43"/>
      <c r="Z19" s="43"/>
      <c r="AA19" s="79"/>
      <c r="AB19" s="80"/>
      <c r="AC19" s="81"/>
      <c r="AD19" s="82"/>
      <c r="AE19" s="83"/>
    </row>
    <row r="20" spans="1:31" ht="71.25" x14ac:dyDescent="0.2">
      <c r="A20" s="35">
        <v>291</v>
      </c>
      <c r="B20" s="15" t="s">
        <v>35</v>
      </c>
      <c r="C20" s="15" t="s">
        <v>80</v>
      </c>
      <c r="D20" s="15" t="s">
        <v>76</v>
      </c>
      <c r="E20" s="25" t="s">
        <v>58</v>
      </c>
      <c r="F20" s="24" t="s">
        <v>59</v>
      </c>
      <c r="G20" s="69">
        <v>2021680010097</v>
      </c>
      <c r="H20" s="13" t="s">
        <v>68</v>
      </c>
      <c r="I20" s="14" t="s">
        <v>73</v>
      </c>
      <c r="J20" s="39">
        <v>44566</v>
      </c>
      <c r="K20" s="39">
        <v>44926</v>
      </c>
      <c r="L20" s="27">
        <v>1</v>
      </c>
      <c r="M20" s="68">
        <v>2</v>
      </c>
      <c r="N20" s="33">
        <f>IF(M20/L20&gt;100%,100%,M20/L20)</f>
        <v>1</v>
      </c>
      <c r="O20" s="13" t="s">
        <v>103</v>
      </c>
      <c r="P20" s="43">
        <f>23201470+35043034.2599983</f>
        <v>58244504.259998299</v>
      </c>
      <c r="Q20" s="56"/>
      <c r="R20" s="56"/>
      <c r="S20" s="56"/>
      <c r="T20" s="55"/>
      <c r="U20" s="45">
        <f>SUM(P20:T20)</f>
        <v>58244504.259998299</v>
      </c>
      <c r="V20" s="44">
        <v>47651470</v>
      </c>
      <c r="W20" s="44"/>
      <c r="X20" s="44"/>
      <c r="Y20" s="44"/>
      <c r="Z20" s="44"/>
      <c r="AA20" s="45">
        <f>SUM(V20:Z20)</f>
        <v>47651470</v>
      </c>
      <c r="AB20" s="20">
        <f>IFERROR(AA20/U20,"-")</f>
        <v>0.81812817544618577</v>
      </c>
      <c r="AC20" s="21"/>
      <c r="AD20" s="49" t="s">
        <v>39</v>
      </c>
      <c r="AE20" s="22" t="s">
        <v>40</v>
      </c>
    </row>
    <row r="21" spans="1:31" ht="71.25" x14ac:dyDescent="0.2">
      <c r="A21" s="35">
        <v>297</v>
      </c>
      <c r="B21" s="15" t="s">
        <v>35</v>
      </c>
      <c r="C21" s="15" t="s">
        <v>82</v>
      </c>
      <c r="D21" s="11" t="s">
        <v>77</v>
      </c>
      <c r="E21" s="23" t="s">
        <v>60</v>
      </c>
      <c r="F21" s="24" t="s">
        <v>61</v>
      </c>
      <c r="G21" s="69">
        <v>2021680010096</v>
      </c>
      <c r="H21" s="13" t="s">
        <v>62</v>
      </c>
      <c r="I21" s="14" t="s">
        <v>74</v>
      </c>
      <c r="J21" s="39">
        <v>44566</v>
      </c>
      <c r="K21" s="39">
        <v>44926</v>
      </c>
      <c r="L21" s="27">
        <v>1</v>
      </c>
      <c r="M21" s="19">
        <v>1</v>
      </c>
      <c r="N21" s="33">
        <f>IF(M21/L21&gt;100%,100%,M21/L21)</f>
        <v>1</v>
      </c>
      <c r="O21" s="13" t="s">
        <v>102</v>
      </c>
      <c r="P21" s="43">
        <v>125200000</v>
      </c>
      <c r="Q21" s="56"/>
      <c r="R21" s="56"/>
      <c r="S21" s="56"/>
      <c r="T21" s="55"/>
      <c r="U21" s="45">
        <f>SUM(P21:T21)</f>
        <v>125200000</v>
      </c>
      <c r="V21" s="44">
        <v>125200000</v>
      </c>
      <c r="W21" s="44"/>
      <c r="X21" s="44"/>
      <c r="Y21" s="44"/>
      <c r="Z21" s="44"/>
      <c r="AA21" s="45">
        <f>SUM(V21:Z21)</f>
        <v>125200000</v>
      </c>
      <c r="AB21" s="20">
        <f>IFERROR(AA21/U21,"-")</f>
        <v>1</v>
      </c>
      <c r="AC21" s="21"/>
      <c r="AD21" s="49" t="s">
        <v>39</v>
      </c>
      <c r="AE21" s="22" t="s">
        <v>40</v>
      </c>
    </row>
    <row r="22" spans="1:31" ht="89.25" customHeight="1" x14ac:dyDescent="0.2">
      <c r="A22" s="35">
        <v>298</v>
      </c>
      <c r="B22" s="11" t="s">
        <v>35</v>
      </c>
      <c r="C22" s="15" t="s">
        <v>82</v>
      </c>
      <c r="D22" s="15" t="s">
        <v>77</v>
      </c>
      <c r="E22" s="23" t="s">
        <v>63</v>
      </c>
      <c r="F22" s="12" t="s">
        <v>64</v>
      </c>
      <c r="G22" s="69">
        <v>2020680010085</v>
      </c>
      <c r="H22" s="14" t="s">
        <v>65</v>
      </c>
      <c r="I22" s="14" t="s">
        <v>63</v>
      </c>
      <c r="J22" s="39">
        <v>44566</v>
      </c>
      <c r="K22" s="39">
        <v>44926</v>
      </c>
      <c r="L22" s="71">
        <v>1</v>
      </c>
      <c r="M22" s="73">
        <v>1</v>
      </c>
      <c r="N22" s="75">
        <f>IF(M22/L22&gt;100%,100%,M22/L22)</f>
        <v>1</v>
      </c>
      <c r="O22" s="13" t="s">
        <v>111</v>
      </c>
      <c r="P22" s="43">
        <v>1057316641</v>
      </c>
      <c r="Q22" s="43"/>
      <c r="R22" s="56"/>
      <c r="S22" s="56"/>
      <c r="T22" s="55"/>
      <c r="U22" s="77">
        <f>SUM(P22:T23)</f>
        <v>1070377428</v>
      </c>
      <c r="V22" s="44">
        <v>936755963.01999998</v>
      </c>
      <c r="W22" s="44"/>
      <c r="X22" s="44"/>
      <c r="Y22" s="44"/>
      <c r="Z22" s="44"/>
      <c r="AA22" s="77">
        <f>SUM(V22:Z23)</f>
        <v>949816750.01999998</v>
      </c>
      <c r="AB22" s="91">
        <f>IFERROR(AA22/U22,"-")</f>
        <v>0.8873661992244477</v>
      </c>
      <c r="AC22" s="84"/>
      <c r="AD22" s="93" t="s">
        <v>39</v>
      </c>
      <c r="AE22" s="88" t="s">
        <v>40</v>
      </c>
    </row>
    <row r="23" spans="1:31" ht="74.25" customHeight="1" x14ac:dyDescent="0.2">
      <c r="A23" s="35">
        <v>298</v>
      </c>
      <c r="B23" s="11" t="s">
        <v>35</v>
      </c>
      <c r="C23" s="15" t="s">
        <v>82</v>
      </c>
      <c r="D23" s="15" t="s">
        <v>77</v>
      </c>
      <c r="E23" s="26" t="s">
        <v>63</v>
      </c>
      <c r="F23" s="12" t="s">
        <v>64</v>
      </c>
      <c r="G23" s="69">
        <v>2021680010067</v>
      </c>
      <c r="H23" s="14" t="s">
        <v>86</v>
      </c>
      <c r="I23" s="14"/>
      <c r="J23" s="67"/>
      <c r="K23" s="67"/>
      <c r="L23" s="72"/>
      <c r="M23" s="74"/>
      <c r="N23" s="76"/>
      <c r="O23" s="14" t="s">
        <v>87</v>
      </c>
      <c r="P23" s="43">
        <v>13060787</v>
      </c>
      <c r="Q23" s="43"/>
      <c r="R23" s="59"/>
      <c r="S23" s="59"/>
      <c r="T23" s="60"/>
      <c r="U23" s="78"/>
      <c r="V23" s="44">
        <v>13060787</v>
      </c>
      <c r="W23" s="44"/>
      <c r="X23" s="44"/>
      <c r="Y23" s="44"/>
      <c r="Z23" s="44"/>
      <c r="AA23" s="78"/>
      <c r="AB23" s="92"/>
      <c r="AC23" s="85"/>
      <c r="AD23" s="94"/>
      <c r="AE23" s="89"/>
    </row>
    <row r="24" spans="1:31" ht="71.25" x14ac:dyDescent="0.2">
      <c r="A24" s="35">
        <v>299</v>
      </c>
      <c r="B24" s="11" t="s">
        <v>35</v>
      </c>
      <c r="C24" s="15" t="s">
        <v>82</v>
      </c>
      <c r="D24" s="11" t="s">
        <v>77</v>
      </c>
      <c r="E24" s="23" t="s">
        <v>50</v>
      </c>
      <c r="F24" s="12" t="s">
        <v>51</v>
      </c>
      <c r="G24" s="69">
        <v>2020680010055</v>
      </c>
      <c r="H24" s="14" t="s">
        <v>47</v>
      </c>
      <c r="I24" s="14" t="s">
        <v>50</v>
      </c>
      <c r="J24" s="67">
        <v>44566</v>
      </c>
      <c r="K24" s="67">
        <v>44926</v>
      </c>
      <c r="L24" s="71">
        <v>1</v>
      </c>
      <c r="M24" s="73">
        <v>1</v>
      </c>
      <c r="N24" s="75">
        <f>IF(M24/L24&gt;100%,100%,M24/L24)</f>
        <v>1</v>
      </c>
      <c r="O24" s="13" t="s">
        <v>85</v>
      </c>
      <c r="P24" s="62">
        <v>36000000</v>
      </c>
      <c r="Q24" s="63"/>
      <c r="R24" s="63"/>
      <c r="S24" s="64"/>
      <c r="T24" s="64">
        <v>154514607</v>
      </c>
      <c r="U24" s="77">
        <f>SUM(P24:T25)</f>
        <v>263457966.94999999</v>
      </c>
      <c r="V24" s="44">
        <v>36000000</v>
      </c>
      <c r="W24" s="44"/>
      <c r="X24" s="44"/>
      <c r="Y24" s="44"/>
      <c r="Z24" s="44">
        <v>138062500</v>
      </c>
      <c r="AA24" s="77">
        <f>SUM(V24:Z25)</f>
        <v>174062500</v>
      </c>
      <c r="AB24" s="91">
        <f>IFERROR(AA24/U24,"-")</f>
        <v>0.66068413878345233</v>
      </c>
      <c r="AC24" s="84"/>
      <c r="AD24" s="86" t="s">
        <v>39</v>
      </c>
      <c r="AE24" s="88" t="s">
        <v>40</v>
      </c>
    </row>
    <row r="25" spans="1:31" ht="71.25" x14ac:dyDescent="0.2">
      <c r="A25" s="35">
        <v>299</v>
      </c>
      <c r="B25" s="11" t="s">
        <v>35</v>
      </c>
      <c r="C25" s="15" t="s">
        <v>82</v>
      </c>
      <c r="D25" s="11" t="s">
        <v>77</v>
      </c>
      <c r="E25" s="23" t="s">
        <v>50</v>
      </c>
      <c r="F25" s="12" t="s">
        <v>51</v>
      </c>
      <c r="G25" s="69">
        <v>2020680010055</v>
      </c>
      <c r="H25" s="14" t="s">
        <v>107</v>
      </c>
      <c r="I25" s="14" t="s">
        <v>109</v>
      </c>
      <c r="J25" s="67"/>
      <c r="K25" s="67"/>
      <c r="L25" s="72"/>
      <c r="M25" s="74"/>
      <c r="N25" s="76"/>
      <c r="O25" s="13" t="s">
        <v>93</v>
      </c>
      <c r="P25" s="62"/>
      <c r="Q25" s="63"/>
      <c r="R25" s="63"/>
      <c r="S25" s="64"/>
      <c r="T25" s="64">
        <v>72943359.949999988</v>
      </c>
      <c r="U25" s="78"/>
      <c r="V25" s="44"/>
      <c r="W25" s="44"/>
      <c r="X25" s="44"/>
      <c r="Y25" s="44"/>
      <c r="Z25" s="44"/>
      <c r="AA25" s="78"/>
      <c r="AB25" s="92"/>
      <c r="AC25" s="85"/>
      <c r="AD25" s="87"/>
      <c r="AE25" s="89"/>
    </row>
    <row r="26" spans="1:31" ht="196.9" customHeight="1" x14ac:dyDescent="0.2">
      <c r="A26" s="35">
        <v>300</v>
      </c>
      <c r="B26" s="11" t="s">
        <v>35</v>
      </c>
      <c r="C26" s="15" t="s">
        <v>82</v>
      </c>
      <c r="D26" s="11" t="s">
        <v>77</v>
      </c>
      <c r="E26" s="26" t="s">
        <v>54</v>
      </c>
      <c r="F26" s="11" t="s">
        <v>55</v>
      </c>
      <c r="G26" s="69">
        <v>2020680010055</v>
      </c>
      <c r="H26" s="14" t="s">
        <v>47</v>
      </c>
      <c r="I26" s="14" t="s">
        <v>54</v>
      </c>
      <c r="J26" s="67">
        <v>44566</v>
      </c>
      <c r="K26" s="67">
        <v>44926</v>
      </c>
      <c r="L26" s="75">
        <v>1</v>
      </c>
      <c r="M26" s="125">
        <v>1</v>
      </c>
      <c r="N26" s="75">
        <f>IF(M26/L26&gt;100%,100%,M26/L26)</f>
        <v>1</v>
      </c>
      <c r="O26" s="14" t="s">
        <v>112</v>
      </c>
      <c r="P26" s="44">
        <f>1201460000+35512119</f>
        <v>1236972119</v>
      </c>
      <c r="Q26" s="43"/>
      <c r="R26" s="59"/>
      <c r="S26" s="59"/>
      <c r="T26" s="43">
        <v>1041931</v>
      </c>
      <c r="U26" s="77">
        <f>SUM(P26:T27)</f>
        <v>1355262618</v>
      </c>
      <c r="V26" s="44">
        <v>1195706666.6700001</v>
      </c>
      <c r="W26" s="44"/>
      <c r="X26" s="44"/>
      <c r="Y26" s="44"/>
      <c r="Z26" s="44"/>
      <c r="AA26" s="77">
        <f>SUM(V26:Z27)</f>
        <v>1195706666.6700001</v>
      </c>
      <c r="AB26" s="91">
        <f>IFERROR(AA26/U26,"-")</f>
        <v>0.88226934823491165</v>
      </c>
      <c r="AC26" s="84"/>
      <c r="AD26" s="86" t="s">
        <v>39</v>
      </c>
      <c r="AE26" s="88" t="s">
        <v>40</v>
      </c>
    </row>
    <row r="27" spans="1:31" ht="71.25" x14ac:dyDescent="0.2">
      <c r="A27" s="35">
        <v>300</v>
      </c>
      <c r="B27" s="11" t="s">
        <v>35</v>
      </c>
      <c r="C27" s="15" t="s">
        <v>82</v>
      </c>
      <c r="D27" s="11" t="s">
        <v>77</v>
      </c>
      <c r="E27" s="26" t="s">
        <v>54</v>
      </c>
      <c r="F27" s="11" t="s">
        <v>55</v>
      </c>
      <c r="G27" s="69">
        <v>20220680010111</v>
      </c>
      <c r="H27" s="14" t="s">
        <v>106</v>
      </c>
      <c r="I27" s="14"/>
      <c r="J27" s="67"/>
      <c r="K27" s="67"/>
      <c r="L27" s="95"/>
      <c r="M27" s="126"/>
      <c r="N27" s="95"/>
      <c r="O27" s="13" t="s">
        <v>108</v>
      </c>
      <c r="P27" s="61">
        <f>117248568</f>
        <v>117248568</v>
      </c>
      <c r="Q27" s="56"/>
      <c r="R27" s="56"/>
      <c r="S27" s="56"/>
      <c r="U27" s="118"/>
      <c r="V27" s="44"/>
      <c r="W27" s="44"/>
      <c r="X27" s="44"/>
      <c r="Y27" s="44"/>
      <c r="Z27" s="44"/>
      <c r="AA27" s="118"/>
      <c r="AB27" s="114"/>
      <c r="AC27" s="123"/>
      <c r="AD27" s="124"/>
      <c r="AE27" s="113"/>
    </row>
    <row r="28" spans="1:31" ht="71.25" x14ac:dyDescent="0.2">
      <c r="A28" s="35">
        <v>310</v>
      </c>
      <c r="B28" s="15" t="s">
        <v>35</v>
      </c>
      <c r="C28" s="15" t="s">
        <v>81</v>
      </c>
      <c r="D28" s="15" t="s">
        <v>78</v>
      </c>
      <c r="E28" s="26" t="s">
        <v>52</v>
      </c>
      <c r="F28" s="24" t="s">
        <v>53</v>
      </c>
      <c r="G28" s="69">
        <v>2020680010055</v>
      </c>
      <c r="H28" s="14" t="s">
        <v>47</v>
      </c>
      <c r="I28" s="14" t="s">
        <v>52</v>
      </c>
      <c r="J28" s="67">
        <v>44566</v>
      </c>
      <c r="K28" s="67">
        <v>44926</v>
      </c>
      <c r="L28" s="27">
        <v>1</v>
      </c>
      <c r="M28" s="28">
        <v>1</v>
      </c>
      <c r="N28" s="33">
        <f>IF(M28/L28&gt;100%,100%,M28/L28)</f>
        <v>1</v>
      </c>
      <c r="O28" s="14" t="s">
        <v>96</v>
      </c>
      <c r="P28" s="43">
        <v>52940000</v>
      </c>
      <c r="Q28" s="59"/>
      <c r="R28" s="59"/>
      <c r="S28" s="59"/>
      <c r="T28" s="60"/>
      <c r="U28" s="45">
        <f>SUM(P28:T28)</f>
        <v>52940000</v>
      </c>
      <c r="V28" s="44">
        <v>52940000</v>
      </c>
      <c r="W28" s="44"/>
      <c r="X28" s="44"/>
      <c r="Y28" s="44"/>
      <c r="Z28" s="44"/>
      <c r="AA28" s="45">
        <f>SUM(V28:Z28)</f>
        <v>52940000</v>
      </c>
      <c r="AB28" s="20">
        <f>IFERROR(AA28/U28,"-")</f>
        <v>1</v>
      </c>
      <c r="AC28" s="21"/>
      <c r="AD28" s="46" t="s">
        <v>39</v>
      </c>
      <c r="AE28" s="22" t="s">
        <v>40</v>
      </c>
    </row>
    <row r="29" spans="1:31" ht="15" x14ac:dyDescent="0.2">
      <c r="A29" s="2">
        <f>SUM(--(FREQUENCY(A9:A28,A9:A28)&gt;0))</f>
        <v>11</v>
      </c>
      <c r="B29" s="3"/>
      <c r="C29" s="4"/>
      <c r="D29" s="4"/>
      <c r="E29" s="4"/>
      <c r="F29" s="4"/>
      <c r="G29" s="29"/>
      <c r="H29" s="4"/>
      <c r="I29" s="4"/>
      <c r="J29" s="32"/>
      <c r="K29" s="5"/>
      <c r="L29" s="5"/>
      <c r="M29" s="6" t="s">
        <v>16</v>
      </c>
      <c r="N29" s="5">
        <f>IFERROR(AVERAGE(N9:N28),"-")</f>
        <v>0.88200000000000001</v>
      </c>
      <c r="O29" s="7"/>
      <c r="P29" s="8">
        <f t="shared" ref="P29:AA29" si="0">SUM(P9:P28)</f>
        <v>10146405169.879997</v>
      </c>
      <c r="Q29" s="8">
        <f t="shared" si="0"/>
        <v>0</v>
      </c>
      <c r="R29" s="8">
        <f t="shared" si="0"/>
        <v>0</v>
      </c>
      <c r="S29" s="8">
        <f t="shared" si="0"/>
        <v>0</v>
      </c>
      <c r="T29" s="8">
        <f t="shared" si="0"/>
        <v>4822494342.3499994</v>
      </c>
      <c r="U29" s="10">
        <f t="shared" si="0"/>
        <v>14968899512.23</v>
      </c>
      <c r="V29" s="8">
        <f t="shared" si="0"/>
        <v>9066911130.8299999</v>
      </c>
      <c r="W29" s="8">
        <f t="shared" si="0"/>
        <v>0</v>
      </c>
      <c r="X29" s="8">
        <f t="shared" si="0"/>
        <v>0</v>
      </c>
      <c r="Y29" s="8">
        <f t="shared" si="0"/>
        <v>0</v>
      </c>
      <c r="Z29" s="8">
        <f t="shared" si="0"/>
        <v>2391614905.3099999</v>
      </c>
      <c r="AA29" s="10">
        <f t="shared" si="0"/>
        <v>11458526036.140001</v>
      </c>
      <c r="AB29" s="9">
        <f>IFERROR(AA29/U29,"-")</f>
        <v>0.7654888742340793</v>
      </c>
      <c r="AC29" s="10">
        <f>SUM(AC9:AC28)</f>
        <v>0</v>
      </c>
      <c r="AD29" s="7"/>
      <c r="AE29" s="7"/>
    </row>
    <row r="33" spans="16:16" x14ac:dyDescent="0.2">
      <c r="P33" s="70"/>
    </row>
    <row r="34" spans="16:16" x14ac:dyDescent="0.2">
      <c r="P34" s="70"/>
    </row>
    <row r="35" spans="16:16" x14ac:dyDescent="0.2">
      <c r="P35" s="70"/>
    </row>
    <row r="36" spans="16:16" x14ac:dyDescent="0.2">
      <c r="P36" s="70"/>
    </row>
    <row r="37" spans="16:16" x14ac:dyDescent="0.2">
      <c r="P37" s="70"/>
    </row>
    <row r="38" spans="16:16" x14ac:dyDescent="0.2">
      <c r="P38" s="70"/>
    </row>
    <row r="39" spans="16:16" x14ac:dyDescent="0.2">
      <c r="P39" s="70"/>
    </row>
    <row r="40" spans="16:16" x14ac:dyDescent="0.2">
      <c r="P40" s="70"/>
    </row>
    <row r="41" spans="16:16" x14ac:dyDescent="0.2">
      <c r="P41" s="70"/>
    </row>
    <row r="42" spans="16:16" x14ac:dyDescent="0.2">
      <c r="P42" s="70"/>
    </row>
    <row r="60" spans="16:16" x14ac:dyDescent="0.2">
      <c r="P60" s="51"/>
    </row>
  </sheetData>
  <mergeCells count="72">
    <mergeCell ref="AC26:AC27"/>
    <mergeCell ref="AD26:AD27"/>
    <mergeCell ref="AE26:AE27"/>
    <mergeCell ref="N26:N27"/>
    <mergeCell ref="M26:M27"/>
    <mergeCell ref="AB26:AB27"/>
    <mergeCell ref="L26:L27"/>
    <mergeCell ref="U26:U27"/>
    <mergeCell ref="AA26:AA27"/>
    <mergeCell ref="L9:L10"/>
    <mergeCell ref="M9:M10"/>
    <mergeCell ref="N9:N10"/>
    <mergeCell ref="U9:U10"/>
    <mergeCell ref="M18:M19"/>
    <mergeCell ref="L18:L19"/>
    <mergeCell ref="U18:U19"/>
    <mergeCell ref="AA18:AA19"/>
    <mergeCell ref="M24:M25"/>
    <mergeCell ref="L24:L25"/>
    <mergeCell ref="U24:U25"/>
    <mergeCell ref="AA24:AA25"/>
    <mergeCell ref="L13:L17"/>
    <mergeCell ref="AE9:AE10"/>
    <mergeCell ref="AB9:AB10"/>
    <mergeCell ref="AC9:AC10"/>
    <mergeCell ref="AA9:AA10"/>
    <mergeCell ref="AD9:AD10"/>
    <mergeCell ref="AC1:AE1"/>
    <mergeCell ref="AC2:AE2"/>
    <mergeCell ref="AC3:AE3"/>
    <mergeCell ref="AC4:AE4"/>
    <mergeCell ref="AD7:AE7"/>
    <mergeCell ref="AC7:AC8"/>
    <mergeCell ref="V7:AA7"/>
    <mergeCell ref="A1:A4"/>
    <mergeCell ref="A5:C5"/>
    <mergeCell ref="A6:C6"/>
    <mergeCell ref="B1:AB4"/>
    <mergeCell ref="D6:G6"/>
    <mergeCell ref="D5:G5"/>
    <mergeCell ref="AB7:AB8"/>
    <mergeCell ref="U13:U17"/>
    <mergeCell ref="N13:N17"/>
    <mergeCell ref="M13:M17"/>
    <mergeCell ref="B7:F7"/>
    <mergeCell ref="G7:K7"/>
    <mergeCell ref="L7:N7"/>
    <mergeCell ref="O7:U7"/>
    <mergeCell ref="N24:N25"/>
    <mergeCell ref="AC24:AC25"/>
    <mergeCell ref="AD24:AD25"/>
    <mergeCell ref="AE24:AE25"/>
    <mergeCell ref="AE18:AE19"/>
    <mergeCell ref="AC18:AC19"/>
    <mergeCell ref="AD18:AD19"/>
    <mergeCell ref="AB18:AB19"/>
    <mergeCell ref="N18:N19"/>
    <mergeCell ref="AB24:AB25"/>
    <mergeCell ref="AB22:AB23"/>
    <mergeCell ref="AC22:AC23"/>
    <mergeCell ref="AD22:AD23"/>
    <mergeCell ref="AE22:AE23"/>
    <mergeCell ref="AA13:AA17"/>
    <mergeCell ref="AB13:AB17"/>
    <mergeCell ref="AC13:AC17"/>
    <mergeCell ref="AD13:AD17"/>
    <mergeCell ref="AE13:AE17"/>
    <mergeCell ref="L22:L23"/>
    <mergeCell ref="M22:M23"/>
    <mergeCell ref="N22:N23"/>
    <mergeCell ref="U22:U23"/>
    <mergeCell ref="AA22:AA23"/>
  </mergeCells>
  <conditionalFormatting sqref="N28 N26 N18:N22 N9:N13 N24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ageMargins left="0.25" right="0.25" top="0.75" bottom="0.75" header="0.3" footer="0.3"/>
  <pageSetup scale="1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2022-07-07T14:04:29Z</cp:lastPrinted>
  <dcterms:created xsi:type="dcterms:W3CDTF">2008-07-08T21:30:46Z</dcterms:created>
  <dcterms:modified xsi:type="dcterms:W3CDTF">2023-01-16T16:44:00Z</dcterms:modified>
</cp:coreProperties>
</file>