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CC2D64D4-8F50-4A7F-9C8B-A35768A5A7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4" l="1"/>
  <c r="N16" i="14" s="1"/>
  <c r="A16" i="14"/>
  <c r="AC16" i="14"/>
  <c r="AA11" i="14"/>
  <c r="U14" i="14"/>
  <c r="U11" i="14"/>
  <c r="N14" i="14"/>
  <c r="N12" i="14"/>
  <c r="N11" i="14"/>
  <c r="N10" i="14"/>
  <c r="V14" i="14"/>
  <c r="AA14" i="14" s="1"/>
  <c r="V15" i="14"/>
  <c r="P15" i="14"/>
  <c r="P14" i="14"/>
  <c r="V12" i="14"/>
  <c r="AA12" i="14" s="1"/>
  <c r="P12" i="14"/>
  <c r="V10" i="14" l="1"/>
  <c r="AA10" i="14" s="1"/>
  <c r="V9" i="14"/>
  <c r="V16" i="14" l="1"/>
  <c r="AA9" i="14"/>
  <c r="AA16" i="14" s="1"/>
  <c r="AB11" i="14"/>
  <c r="P13" i="14"/>
  <c r="U12" i="14" s="1"/>
  <c r="P9" i="14" l="1"/>
  <c r="P10" i="14"/>
  <c r="U10" i="14" s="1"/>
  <c r="Q16" i="14"/>
  <c r="W16" i="14"/>
  <c r="X16" i="14"/>
  <c r="Y16" i="14"/>
  <c r="Z16" i="14"/>
  <c r="R16" i="14"/>
  <c r="S16" i="14"/>
  <c r="T16" i="14"/>
  <c r="P16" i="14" l="1"/>
  <c r="U9" i="14"/>
  <c r="U16" i="14" s="1"/>
  <c r="AB16" i="14" s="1"/>
  <c r="AB14" i="14"/>
  <c r="AB12" i="14" l="1"/>
  <c r="AB9" i="14"/>
  <c r="AB10" i="14"/>
</calcChain>
</file>

<file path=xl/sharedStrings.xml><?xml version="1.0" encoding="utf-8"?>
<sst xmlns="http://schemas.openxmlformats.org/spreadsheetml/2006/main" count="108" uniqueCount="71">
  <si>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</si>
  <si>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</si>
  <si>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</si>
  <si>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</si>
  <si>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</si>
  <si>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</si>
  <si>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</si>
  <si>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</si>
  <si>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</si>
  <si>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</si>
  <si>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</si>
  <si>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</si>
  <si>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</si>
  <si>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</si>
  <si>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</si>
  <si>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</si>
  <si>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</si>
  <si>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</si>
  <si>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</si>
  <si>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</si>
  <si>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</si>
  <si>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</si>
  <si>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</si>
  <si>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</si>
  <si>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</si>
  <si>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</si>
  <si>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</si>
  <si>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</si>
  <si>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</si>
  <si>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</si>
  <si>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</si>
  <si>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</si>
  <si>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</si>
  <si>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</si>
  <si>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</si>
  <si>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</si>
  <si>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</si>
  <si>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</si>
  <si>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</si>
  <si>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</si>
  <si>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</si>
  <si>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</si>
  <si>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</si>
  <si>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</si>
  <si>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</si>
  <si>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</si>
  <si>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</si>
  <si>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</si>
  <si>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</si>
  <si>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</si>
  <si>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</si>
  <si>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</si>
  <si>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</si>
  <si>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</si>
  <si>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</si>
  <si>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</si>
  <si>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</si>
  <si>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</si>
  <si>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</si>
  <si>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Elaborar a través de un ejercicio de participación a nivel interno un documento que regule la Comisión Territorial Ciudadana para la Lucha contra la Corrupción e instalarla en el municipio.</t>
  </si>
  <si>
    <t xml:space="preserve">
2.3.2.02.02.008.1205006.82120.201 ($174.600.000)
2.3.2.02.02.008.1205006.83152.201  ($ 5.900.000)
</t>
  </si>
  <si>
    <t xml:space="preserve">2.3.2.02.02.008.4501001.83152.201 ($38.500.000)
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</si>
  <si>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</si>
  <si>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</si>
  <si>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Meta no programada para la vigencia 2022</t>
  </si>
  <si>
    <t xml:space="preserve">2.3.2.02.02.008.1205001.82120.201 ($33.000.000)
2.3.2.02.02.008.1202005.82120.201 ($28.500.000)
2.3.2.02.02.008.1202012.72112.501 ($35.481.427)
</t>
  </si>
  <si>
    <t>Formular e implementar una estrategia de prevención del daño antijurídico en el municipio de Bucaramanga
Apoyar el proceso de gestión jurídica con actividades que propendan a la prevención del Daño Antijurídico en materia de protección de Derechos Constitucionales.</t>
  </si>
  <si>
    <t xml:space="preserve">2.3.2.02.02.008.1205001.82120.201 ($33.000.000)
2.3.2.02.02.008.1202005.82120.201 ($28.500.000)
</t>
  </si>
  <si>
    <t xml:space="preserve">2.3.2.02.02.008.1205006.82120.201 ($210.100.000)
2.3.2.02.02.008.1205006.83152.201  ($ 5.900.000)
2.3.2.02.02.008.1205006.82120.501 ($71.018.573)
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</si>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</sst>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&quot;$&quot;\ * #,##0.0_-;\-&quot;$&quot;\ * #,##0.0_-;_-&quot;$&quot;\ * &quot;-&quot;?_-;_-@_-"/>
    <numFmt numFmtId="167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Alignment="1">
      <alignment vertical="top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/>
    <xf numFmtId="0" fontId="3" fillId="3" borderId="3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justify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08" applyFont="1"/>
    <xf numFmtId="166" fontId="3" fillId="0" borderId="0" xfId="0" applyNumberFormat="1" applyFont="1"/>
    <xf numFmtId="5" fontId="3" fillId="0" borderId="0" xfId="0" applyNumberFormat="1" applyFont="1"/>
    <xf numFmtId="7" fontId="3" fillId="0" borderId="0" xfId="0" applyNumberFormat="1" applyFont="1"/>
    <xf numFmtId="4" fontId="6" fillId="0" borderId="0" xfId="0" applyNumberFormat="1" applyFont="1"/>
    <xf numFmtId="167" fontId="6" fillId="0" borderId="2" xfId="110" applyNumberFormat="1" applyFont="1" applyFill="1" applyBorder="1" applyAlignment="1">
      <alignment horizontal="right" vertical="center" wrapText="1"/>
    </xf>
    <xf numFmtId="167" fontId="8" fillId="0" borderId="2" xfId="110" applyNumberFormat="1" applyFont="1" applyBorder="1" applyAlignment="1">
      <alignment horizontal="right" vertical="center" wrapText="1"/>
    </xf>
    <xf numFmtId="167" fontId="3" fillId="0" borderId="2" xfId="110" applyNumberFormat="1" applyFont="1" applyBorder="1" applyAlignment="1">
      <alignment horizontal="right"/>
    </xf>
    <xf numFmtId="167" fontId="7" fillId="2" borderId="2" xfId="110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7" fontId="7" fillId="2" borderId="2" xfId="110" applyNumberFormat="1" applyFont="1" applyFill="1" applyBorder="1" applyAlignment="1">
      <alignment horizontal="right" vertical="center" wrapText="1"/>
    </xf>
    <xf numFmtId="2" fontId="7" fillId="0" borderId="6" xfId="111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2" fontId="7" fillId="0" borderId="8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Normal 2 2" xfId="111" xr:uid="{20DDD511-07EB-4587-8F78-6C6EBCD08AFA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O1" zoomScale="70" zoomScaleNormal="70" workbookViewId="0">
      <selection activeCell="AC2" sqref="AC2:AE4"/>
    </sheetView>
  </sheetViews>
  <sheetFormatPr baseColWidth="10" defaultColWidth="11.25" defaultRowHeight="14.25" x14ac:dyDescent="0.2"/>
  <cols>
    <col min="1" max="1" width="6.375" style="26" customWidth="1"/>
    <col min="2" max="3" width="23.125" style="26" customWidth="1"/>
    <col min="4" max="4" width="21.125" style="26" customWidth="1"/>
    <col min="5" max="6" width="47.5" style="26" customWidth="1"/>
    <col min="7" max="7" width="17.125" style="26" customWidth="1"/>
    <col min="8" max="8" width="48.25" style="26" customWidth="1"/>
    <col min="9" max="9" width="50.625" style="26" customWidth="1"/>
    <col min="10" max="10" width="12.375" style="50" customWidth="1"/>
    <col min="11" max="11" width="16" style="50" customWidth="1"/>
    <col min="12" max="12" width="14.75" style="26" customWidth="1"/>
    <col min="13" max="13" width="12.5" style="26" customWidth="1"/>
    <col min="14" max="14" width="13.25" style="26" customWidth="1"/>
    <col min="15" max="15" width="49.75" style="26" customWidth="1"/>
    <col min="16" max="20" width="16.25" style="26" customWidth="1"/>
    <col min="21" max="21" width="21.25" style="26" customWidth="1"/>
    <col min="22" max="22" width="18.875" style="26" customWidth="1"/>
    <col min="23" max="26" width="15.875" style="26" customWidth="1"/>
    <col min="27" max="27" width="20.875" style="26" customWidth="1"/>
    <col min="28" max="28" width="16.25" style="26" customWidth="1"/>
    <col min="29" max="29" width="18.75" style="26" customWidth="1"/>
    <col min="30" max="31" width="18" style="26" customWidth="1"/>
  </cols>
  <sheetData>
    <row r="1" spans="1:31" ht="15" x14ac:dyDescent="0.2">
      <c r="A1" s="72"/>
      <c r="B1" s="75" t="s">
        <v>35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81" t="s">
        <v>57</v>
      </c>
      <c r="AD1" s="81"/>
      <c r="AE1" s="81"/>
    </row>
    <row r="2" spans="1:31" ht="15" x14ac:dyDescent="0.2">
      <c r="A2" s="7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88" t="s">
        <v>69</v>
      </c>
      <c r="AD2" s="89"/>
      <c r="AE2" s="90"/>
    </row>
    <row r="3" spans="1:31" ht="15" customHeight="1" x14ac:dyDescent="0.2">
      <c r="A3" s="7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88" t="s">
        <v>70</v>
      </c>
      <c r="AD3" s="89"/>
      <c r="AE3" s="90"/>
    </row>
    <row r="4" spans="1:31" ht="15" x14ac:dyDescent="0.2">
      <c r="A4" s="72"/>
      <c r="B4" s="75"/>
      <c r="C4" s="75"/>
      <c r="D4" s="75"/>
      <c r="E4" s="75"/>
      <c r="F4" s="75"/>
      <c r="G4" s="75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91" t="s">
        <v>32</v>
      </c>
      <c r="AD4" s="91"/>
      <c r="AE4" s="91"/>
    </row>
    <row r="5" spans="1:31" ht="15" x14ac:dyDescent="0.2">
      <c r="A5" s="73" t="s">
        <v>30</v>
      </c>
      <c r="B5" s="73"/>
      <c r="C5" s="73"/>
      <c r="D5" s="77">
        <v>44900</v>
      </c>
      <c r="E5" s="77"/>
      <c r="F5" s="77"/>
      <c r="G5" s="77"/>
      <c r="H5" s="27"/>
      <c r="I5" s="27"/>
      <c r="J5" s="28"/>
      <c r="K5" s="28"/>
      <c r="L5" s="27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1:31" ht="15" x14ac:dyDescent="0.2">
      <c r="A6" s="74" t="s">
        <v>31</v>
      </c>
      <c r="B6" s="74"/>
      <c r="C6" s="74"/>
      <c r="D6" s="77">
        <v>44895</v>
      </c>
      <c r="E6" s="77"/>
      <c r="F6" s="77"/>
      <c r="G6" s="77"/>
      <c r="H6" s="27"/>
      <c r="I6" s="27"/>
      <c r="J6" s="28"/>
      <c r="K6" s="28"/>
      <c r="L6" s="27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1"/>
      <c r="AE6" s="32"/>
    </row>
    <row r="7" spans="1:31" ht="15" x14ac:dyDescent="0.2">
      <c r="A7" s="70"/>
      <c r="B7" s="71" t="s">
        <v>10</v>
      </c>
      <c r="C7" s="71"/>
      <c r="D7" s="71"/>
      <c r="E7" s="71"/>
      <c r="F7" s="71"/>
      <c r="G7" s="71" t="s">
        <v>11</v>
      </c>
      <c r="H7" s="71"/>
      <c r="I7" s="71"/>
      <c r="J7" s="71"/>
      <c r="K7" s="71"/>
      <c r="L7" s="71" t="s">
        <v>25</v>
      </c>
      <c r="M7" s="71"/>
      <c r="N7" s="71"/>
      <c r="O7" s="71"/>
      <c r="P7" s="71"/>
      <c r="Q7" s="71"/>
      <c r="R7" s="71"/>
      <c r="S7" s="71"/>
      <c r="T7" s="71"/>
      <c r="U7" s="71"/>
      <c r="V7" s="71" t="s">
        <v>18</v>
      </c>
      <c r="W7" s="71"/>
      <c r="X7" s="71"/>
      <c r="Y7" s="71"/>
      <c r="Z7" s="71"/>
      <c r="AA7" s="71"/>
      <c r="AB7" s="80" t="s">
        <v>19</v>
      </c>
      <c r="AC7" s="80" t="s">
        <v>26</v>
      </c>
      <c r="AD7" s="80" t="s">
        <v>24</v>
      </c>
      <c r="AE7" s="80"/>
    </row>
    <row r="8" spans="1:31" ht="45" x14ac:dyDescent="0.2">
      <c r="A8" s="1" t="s">
        <v>29</v>
      </c>
      <c r="B8" s="21" t="s">
        <v>1</v>
      </c>
      <c r="C8" s="1" t="s">
        <v>6</v>
      </c>
      <c r="D8" s="1" t="s">
        <v>2</v>
      </c>
      <c r="E8" s="19" t="s">
        <v>7</v>
      </c>
      <c r="F8" s="20" t="s">
        <v>20</v>
      </c>
      <c r="G8" s="20" t="s">
        <v>15</v>
      </c>
      <c r="H8" s="20" t="s">
        <v>3</v>
      </c>
      <c r="I8" s="20" t="s">
        <v>16</v>
      </c>
      <c r="J8" s="20" t="s">
        <v>22</v>
      </c>
      <c r="K8" s="20" t="s">
        <v>23</v>
      </c>
      <c r="L8" s="20" t="s">
        <v>4</v>
      </c>
      <c r="M8" s="20" t="s">
        <v>5</v>
      </c>
      <c r="N8" s="20" t="s">
        <v>0</v>
      </c>
      <c r="O8" s="19" t="s">
        <v>9</v>
      </c>
      <c r="P8" s="20" t="s">
        <v>34</v>
      </c>
      <c r="Q8" s="20" t="s">
        <v>8</v>
      </c>
      <c r="R8" s="20" t="s">
        <v>27</v>
      </c>
      <c r="S8" s="20" t="s">
        <v>33</v>
      </c>
      <c r="T8" s="20" t="s">
        <v>12</v>
      </c>
      <c r="U8" s="20" t="s">
        <v>21</v>
      </c>
      <c r="V8" s="20" t="s">
        <v>34</v>
      </c>
      <c r="W8" s="20" t="s">
        <v>8</v>
      </c>
      <c r="X8" s="20" t="s">
        <v>27</v>
      </c>
      <c r="Y8" s="20" t="s">
        <v>33</v>
      </c>
      <c r="Z8" s="20" t="s">
        <v>12</v>
      </c>
      <c r="AA8" s="20" t="s">
        <v>28</v>
      </c>
      <c r="AB8" s="80"/>
      <c r="AC8" s="80"/>
      <c r="AD8" s="20" t="s">
        <v>13</v>
      </c>
      <c r="AE8" s="20" t="s">
        <v>14</v>
      </c>
    </row>
    <row r="9" spans="1:31" ht="71.25" x14ac:dyDescent="0.2">
      <c r="A9" s="1">
        <v>280</v>
      </c>
      <c r="B9" s="33" t="s">
        <v>58</v>
      </c>
      <c r="C9" s="33" t="s">
        <v>36</v>
      </c>
      <c r="D9" s="12" t="s">
        <v>37</v>
      </c>
      <c r="E9" s="15" t="s">
        <v>38</v>
      </c>
      <c r="F9" s="16" t="s">
        <v>39</v>
      </c>
      <c r="G9" s="67">
        <v>20200680010087</v>
      </c>
      <c r="H9" s="34" t="s">
        <v>40</v>
      </c>
      <c r="I9" s="35" t="s">
        <v>54</v>
      </c>
      <c r="J9" s="36">
        <v>44566</v>
      </c>
      <c r="K9" s="36">
        <v>44926</v>
      </c>
      <c r="L9" s="22">
        <v>1</v>
      </c>
      <c r="M9" s="23">
        <v>0.92</v>
      </c>
      <c r="N9" s="41">
        <f>IFERROR(IF(M9/L9&gt;100%,100%,M9/L9),"-")</f>
        <v>0.92</v>
      </c>
      <c r="O9" s="42" t="s">
        <v>61</v>
      </c>
      <c r="P9" s="56">
        <f>21000000+17500000</f>
        <v>38500000</v>
      </c>
      <c r="Q9" s="57"/>
      <c r="R9" s="57"/>
      <c r="S9" s="57"/>
      <c r="T9" s="58"/>
      <c r="U9" s="59">
        <f>SUM(P9:S9)</f>
        <v>38500000</v>
      </c>
      <c r="V9" s="56">
        <f>21000000+8750000+6883333</f>
        <v>36633333</v>
      </c>
      <c r="W9" s="57"/>
      <c r="X9" s="57"/>
      <c r="Y9" s="58"/>
      <c r="Z9" s="57"/>
      <c r="AA9" s="59">
        <f>SUM(V9:Z9)</f>
        <v>36633333</v>
      </c>
      <c r="AB9" s="24">
        <f t="shared" ref="AB9:AB12" si="0">IFERROR(AA9/U9,"-")</f>
        <v>0.95151514285714289</v>
      </c>
      <c r="AC9" s="25"/>
      <c r="AD9" s="43" t="s">
        <v>41</v>
      </c>
      <c r="AE9" s="44" t="s">
        <v>53</v>
      </c>
    </row>
    <row r="10" spans="1:31" ht="77.25" customHeight="1" x14ac:dyDescent="0.2">
      <c r="A10" s="19">
        <v>281</v>
      </c>
      <c r="B10" s="37" t="s">
        <v>58</v>
      </c>
      <c r="C10" s="37" t="s">
        <v>36</v>
      </c>
      <c r="D10" s="6" t="s">
        <v>37</v>
      </c>
      <c r="E10" s="7" t="s">
        <v>42</v>
      </c>
      <c r="F10" s="8" t="s">
        <v>43</v>
      </c>
      <c r="G10" s="68">
        <v>20200680010087</v>
      </c>
      <c r="H10" s="38" t="s">
        <v>40</v>
      </c>
      <c r="I10" s="39" t="s">
        <v>59</v>
      </c>
      <c r="J10" s="40">
        <v>44566</v>
      </c>
      <c r="K10" s="40">
        <v>44926</v>
      </c>
      <c r="L10" s="22">
        <v>1</v>
      </c>
      <c r="M10" s="23">
        <v>0.92</v>
      </c>
      <c r="N10" s="41">
        <f>IFERROR(IF(M10/L10&gt;100%,100%,M10/L10),"-")</f>
        <v>0.92</v>
      </c>
      <c r="O10" s="42" t="s">
        <v>61</v>
      </c>
      <c r="P10" s="56">
        <f>21000000+17500000</f>
        <v>38500000</v>
      </c>
      <c r="Q10" s="57"/>
      <c r="R10" s="57"/>
      <c r="S10" s="57"/>
      <c r="T10" s="58"/>
      <c r="U10" s="59">
        <f>SUM(P10:S10)</f>
        <v>38500000</v>
      </c>
      <c r="V10" s="56">
        <f>21000000+8750000+6883333</f>
        <v>36633333</v>
      </c>
      <c r="W10" s="57"/>
      <c r="X10" s="57"/>
      <c r="Y10" s="58"/>
      <c r="Z10" s="57"/>
      <c r="AA10" s="59">
        <f>SUM(V10:Z10)</f>
        <v>36633333</v>
      </c>
      <c r="AB10" s="24">
        <f t="shared" si="0"/>
        <v>0.95151514285714289</v>
      </c>
      <c r="AC10" s="25"/>
      <c r="AD10" s="43" t="s">
        <v>41</v>
      </c>
      <c r="AE10" s="44" t="s">
        <v>53</v>
      </c>
    </row>
    <row r="11" spans="1:31" ht="88.5" customHeight="1" x14ac:dyDescent="0.2">
      <c r="A11" s="19">
        <v>282</v>
      </c>
      <c r="B11" s="37" t="s">
        <v>58</v>
      </c>
      <c r="C11" s="37" t="s">
        <v>36</v>
      </c>
      <c r="D11" s="6" t="s">
        <v>37</v>
      </c>
      <c r="E11" s="7" t="s">
        <v>62</v>
      </c>
      <c r="F11" s="8" t="s">
        <v>63</v>
      </c>
      <c r="G11" s="68"/>
      <c r="H11" s="38" t="s">
        <v>64</v>
      </c>
      <c r="I11" s="39"/>
      <c r="J11" s="40">
        <v>44566</v>
      </c>
      <c r="K11" s="40">
        <v>44926</v>
      </c>
      <c r="L11" s="22">
        <v>0</v>
      </c>
      <c r="M11" s="23">
        <v>0.35</v>
      </c>
      <c r="N11" s="41" t="str">
        <f>IFERROR(IF(M11/L11&gt;100%,100%,M11/L11),"-")</f>
        <v>-</v>
      </c>
      <c r="O11" s="42"/>
      <c r="P11" s="56"/>
      <c r="Q11" s="57"/>
      <c r="R11" s="57"/>
      <c r="S11" s="57"/>
      <c r="T11" s="58"/>
      <c r="U11" s="59">
        <f>SUM(P11:S11)</f>
        <v>0</v>
      </c>
      <c r="V11" s="56"/>
      <c r="W11" s="57"/>
      <c r="X11" s="57"/>
      <c r="Y11" s="58"/>
      <c r="Z11" s="57"/>
      <c r="AA11" s="59">
        <f>SUM(V11:Z11)</f>
        <v>0</v>
      </c>
      <c r="AB11" s="24" t="str">
        <f t="shared" si="0"/>
        <v>-</v>
      </c>
      <c r="AC11" s="60">
        <v>21000000</v>
      </c>
      <c r="AD11" s="43" t="s">
        <v>41</v>
      </c>
      <c r="AE11" s="44" t="s">
        <v>53</v>
      </c>
    </row>
    <row r="12" spans="1:31" ht="93.75" customHeight="1" x14ac:dyDescent="0.2">
      <c r="A12" s="19">
        <v>313</v>
      </c>
      <c r="B12" s="37" t="s">
        <v>58</v>
      </c>
      <c r="C12" s="37" t="s">
        <v>44</v>
      </c>
      <c r="D12" s="6" t="s">
        <v>45</v>
      </c>
      <c r="E12" s="7" t="s">
        <v>46</v>
      </c>
      <c r="F12" s="8" t="s">
        <v>47</v>
      </c>
      <c r="G12" s="68">
        <v>20200680010071</v>
      </c>
      <c r="H12" s="38" t="s">
        <v>48</v>
      </c>
      <c r="I12" s="38" t="s">
        <v>66</v>
      </c>
      <c r="J12" s="40">
        <v>44566</v>
      </c>
      <c r="K12" s="40">
        <v>44926</v>
      </c>
      <c r="L12" s="84">
        <v>1</v>
      </c>
      <c r="M12" s="85">
        <v>0.92</v>
      </c>
      <c r="N12" s="86">
        <f>IFERROR(IF(M12/L12&gt;100%,100%,M12/L12),"-")</f>
        <v>0.92</v>
      </c>
      <c r="O12" s="45" t="s">
        <v>65</v>
      </c>
      <c r="P12" s="56">
        <f>33000000+28500000+35481427</f>
        <v>96981427</v>
      </c>
      <c r="Q12" s="57"/>
      <c r="R12" s="57"/>
      <c r="S12" s="57"/>
      <c r="T12" s="58"/>
      <c r="U12" s="87">
        <f>SUM(P12:T13)</f>
        <v>277481427</v>
      </c>
      <c r="V12" s="56">
        <f>33000000+18200000+5250000+2000000+35479250.24</f>
        <v>93929250.24000001</v>
      </c>
      <c r="W12" s="57"/>
      <c r="X12" s="57"/>
      <c r="Y12" s="58"/>
      <c r="Z12" s="57"/>
      <c r="AA12" s="87">
        <f>SUM(V12:Z13)</f>
        <v>268398711.89000002</v>
      </c>
      <c r="AB12" s="82">
        <f t="shared" si="0"/>
        <v>0.96726730430862318</v>
      </c>
      <c r="AC12" s="83"/>
      <c r="AD12" s="78" t="s">
        <v>41</v>
      </c>
      <c r="AE12" s="79" t="s">
        <v>53</v>
      </c>
    </row>
    <row r="13" spans="1:31" ht="87.75" customHeight="1" x14ac:dyDescent="0.2">
      <c r="A13" s="19">
        <v>313</v>
      </c>
      <c r="B13" s="37" t="s">
        <v>58</v>
      </c>
      <c r="C13" s="37" t="s">
        <v>44</v>
      </c>
      <c r="D13" s="6" t="s">
        <v>45</v>
      </c>
      <c r="E13" s="7" t="s">
        <v>46</v>
      </c>
      <c r="F13" s="8" t="s">
        <v>47</v>
      </c>
      <c r="G13" s="68">
        <v>20210680010039</v>
      </c>
      <c r="H13" s="38" t="s">
        <v>51</v>
      </c>
      <c r="I13" s="39" t="s">
        <v>56</v>
      </c>
      <c r="J13" s="40">
        <v>44566</v>
      </c>
      <c r="K13" s="40">
        <v>44926</v>
      </c>
      <c r="L13" s="84"/>
      <c r="M13" s="85"/>
      <c r="N13" s="86"/>
      <c r="O13" s="42" t="s">
        <v>60</v>
      </c>
      <c r="P13" s="56">
        <f>174600000+5900000</f>
        <v>180500000</v>
      </c>
      <c r="Q13" s="57"/>
      <c r="R13" s="57"/>
      <c r="S13" s="57"/>
      <c r="T13" s="58"/>
      <c r="U13" s="87"/>
      <c r="V13" s="56">
        <v>174469461.65000001</v>
      </c>
      <c r="W13" s="57"/>
      <c r="X13" s="57"/>
      <c r="Y13" s="58"/>
      <c r="Z13" s="57"/>
      <c r="AA13" s="87"/>
      <c r="AB13" s="82"/>
      <c r="AC13" s="83"/>
      <c r="AD13" s="78"/>
      <c r="AE13" s="79"/>
    </row>
    <row r="14" spans="1:31" ht="71.25" x14ac:dyDescent="0.2">
      <c r="A14" s="13">
        <v>314</v>
      </c>
      <c r="B14" s="46" t="s">
        <v>58</v>
      </c>
      <c r="C14" s="46" t="s">
        <v>44</v>
      </c>
      <c r="D14" s="14" t="s">
        <v>45</v>
      </c>
      <c r="E14" s="17" t="s">
        <v>49</v>
      </c>
      <c r="F14" s="18" t="s">
        <v>50</v>
      </c>
      <c r="G14" s="69">
        <v>20210680010039</v>
      </c>
      <c r="H14" s="47" t="s">
        <v>51</v>
      </c>
      <c r="I14" s="48" t="s">
        <v>52</v>
      </c>
      <c r="J14" s="49">
        <v>44566</v>
      </c>
      <c r="K14" s="49">
        <v>44926</v>
      </c>
      <c r="L14" s="84">
        <v>1</v>
      </c>
      <c r="M14" s="85">
        <v>0.8</v>
      </c>
      <c r="N14" s="86">
        <f>IFERROR(IF(M14/L14&gt;100%,100%,M14/L14),"-")</f>
        <v>0.8</v>
      </c>
      <c r="O14" s="42" t="s">
        <v>68</v>
      </c>
      <c r="P14" s="56">
        <f>216000000+71018573</f>
        <v>287018573</v>
      </c>
      <c r="Q14" s="57"/>
      <c r="R14" s="57"/>
      <c r="S14" s="57"/>
      <c r="T14" s="58"/>
      <c r="U14" s="87">
        <f>SUM(P14:T15)</f>
        <v>348518573</v>
      </c>
      <c r="V14" s="56">
        <f>193150537.68+70933333</f>
        <v>264083870.68000001</v>
      </c>
      <c r="W14" s="57"/>
      <c r="X14" s="57"/>
      <c r="Y14" s="58"/>
      <c r="Z14" s="57"/>
      <c r="AA14" s="87">
        <f>SUM(V14:Z15)</f>
        <v>322533870.68000001</v>
      </c>
      <c r="AB14" s="82">
        <f>IFERROR(AA14/U14,"-")</f>
        <v>0.92544241732563282</v>
      </c>
      <c r="AC14" s="83"/>
      <c r="AD14" s="78" t="s">
        <v>41</v>
      </c>
      <c r="AE14" s="79" t="s">
        <v>53</v>
      </c>
    </row>
    <row r="15" spans="1:31" ht="92.25" customHeight="1" x14ac:dyDescent="0.2">
      <c r="A15" s="19">
        <v>314</v>
      </c>
      <c r="B15" s="37" t="s">
        <v>58</v>
      </c>
      <c r="C15" s="37" t="s">
        <v>44</v>
      </c>
      <c r="D15" s="6" t="s">
        <v>45</v>
      </c>
      <c r="E15" s="9" t="s">
        <v>49</v>
      </c>
      <c r="F15" s="10" t="s">
        <v>50</v>
      </c>
      <c r="G15" s="68">
        <v>20200680010071</v>
      </c>
      <c r="H15" s="38" t="s">
        <v>48</v>
      </c>
      <c r="I15" s="39" t="s">
        <v>55</v>
      </c>
      <c r="J15" s="40">
        <v>44566</v>
      </c>
      <c r="K15" s="40">
        <v>44926</v>
      </c>
      <c r="L15" s="84"/>
      <c r="M15" s="85"/>
      <c r="N15" s="86"/>
      <c r="O15" s="45" t="s">
        <v>67</v>
      </c>
      <c r="P15" s="56">
        <f>33000000+28500000</f>
        <v>61500000</v>
      </c>
      <c r="Q15" s="57"/>
      <c r="R15" s="57"/>
      <c r="S15" s="57"/>
      <c r="T15" s="58"/>
      <c r="U15" s="87"/>
      <c r="V15" s="56">
        <f>33000000+18200000+5250000+2000000</f>
        <v>58450000</v>
      </c>
      <c r="W15" s="57"/>
      <c r="X15" s="57"/>
      <c r="Y15" s="58"/>
      <c r="Z15" s="57"/>
      <c r="AA15" s="87"/>
      <c r="AB15" s="82"/>
      <c r="AC15" s="83"/>
      <c r="AD15" s="78"/>
      <c r="AE15" s="79"/>
    </row>
    <row r="16" spans="1:31" ht="15" x14ac:dyDescent="0.2">
      <c r="A16" s="2">
        <f>SUM(--(FREQUENCY(A9:A15,A9:A15)&gt;0))</f>
        <v>5</v>
      </c>
      <c r="B16" s="3"/>
      <c r="C16" s="4"/>
      <c r="D16" s="4"/>
      <c r="E16" s="4"/>
      <c r="F16" s="4"/>
      <c r="G16" s="4"/>
      <c r="H16" s="4"/>
      <c r="I16" s="4"/>
      <c r="J16" s="11"/>
      <c r="K16" s="5"/>
      <c r="L16" s="61"/>
      <c r="M16" s="62" t="s">
        <v>17</v>
      </c>
      <c r="N16" s="61">
        <f>IFERROR(AVERAGE(N9:N15),"-")</f>
        <v>0.89000000000000012</v>
      </c>
      <c r="O16" s="63"/>
      <c r="P16" s="64">
        <f t="shared" ref="P16:AA16" si="1">SUM(P9:P15)</f>
        <v>703000000</v>
      </c>
      <c r="Q16" s="64">
        <f t="shared" si="1"/>
        <v>0</v>
      </c>
      <c r="R16" s="64">
        <f t="shared" si="1"/>
        <v>0</v>
      </c>
      <c r="S16" s="64">
        <f t="shared" si="1"/>
        <v>0</v>
      </c>
      <c r="T16" s="64">
        <f t="shared" si="1"/>
        <v>0</v>
      </c>
      <c r="U16" s="65">
        <f t="shared" si="1"/>
        <v>703000000</v>
      </c>
      <c r="V16" s="64">
        <f t="shared" si="1"/>
        <v>664199248.56999993</v>
      </c>
      <c r="W16" s="64">
        <f t="shared" si="1"/>
        <v>0</v>
      </c>
      <c r="X16" s="64">
        <f t="shared" si="1"/>
        <v>0</v>
      </c>
      <c r="Y16" s="64">
        <f t="shared" si="1"/>
        <v>0</v>
      </c>
      <c r="Z16" s="64">
        <f t="shared" si="1"/>
        <v>0</v>
      </c>
      <c r="AA16" s="65">
        <f t="shared" si="1"/>
        <v>664199248.56999993</v>
      </c>
      <c r="AB16" s="66">
        <f>IFERROR(AA16/U16,"-")</f>
        <v>0.94480689697012787</v>
      </c>
      <c r="AC16" s="65">
        <f>SUM(AC9:AC15)</f>
        <v>21000000</v>
      </c>
      <c r="AD16" s="63"/>
      <c r="AE16" s="63"/>
    </row>
    <row r="18" spans="15:23" x14ac:dyDescent="0.2">
      <c r="O18" s="51"/>
      <c r="V18" s="52"/>
      <c r="W18" s="53"/>
    </row>
    <row r="19" spans="15:23" x14ac:dyDescent="0.2">
      <c r="V19" s="55"/>
      <c r="W19" s="53"/>
    </row>
    <row r="20" spans="15:23" x14ac:dyDescent="0.2">
      <c r="V20" s="53"/>
    </row>
    <row r="21" spans="15:23" x14ac:dyDescent="0.2">
      <c r="V21" s="54"/>
    </row>
    <row r="22" spans="15:23" x14ac:dyDescent="0.2">
      <c r="V22" s="54"/>
    </row>
    <row r="23" spans="15:23" x14ac:dyDescent="0.2">
      <c r="V23" s="53"/>
    </row>
  </sheetData>
  <mergeCells count="36"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  <mergeCell ref="AC1:AE1"/>
    <mergeCell ref="AC2:AE2"/>
    <mergeCell ref="AC3:AE3"/>
    <mergeCell ref="AC4:AE4"/>
    <mergeCell ref="AC7:AC8"/>
    <mergeCell ref="AD7:AE7"/>
    <mergeCell ref="AD12:AD13"/>
    <mergeCell ref="AE12:AE13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</mergeCells>
  <conditionalFormatting sqref="N9:N10 N12 N14:N15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2023-01-16T16:05:27Z</dcterms:modified>
</cp:coreProperties>
</file>