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93525F06-771C-4680-AD3D-BAABAE3914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" i="14" l="1"/>
  <c r="N12" i="14"/>
  <c r="N11" i="14"/>
  <c r="N10" i="14"/>
  <c r="N9" i="14"/>
  <c r="N19" i="14" s="1"/>
  <c r="V13" i="14"/>
  <c r="P13" i="14"/>
  <c r="A19" i="14" l="1"/>
  <c r="V18" i="14"/>
  <c r="V10" i="14"/>
  <c r="V9" i="14"/>
  <c r="V15" i="14" l="1"/>
  <c r="V14" i="14"/>
  <c r="AA11" i="14"/>
  <c r="U11" i="14"/>
  <c r="AB11" i="14" l="1"/>
  <c r="P14" i="14"/>
  <c r="P16" i="14"/>
  <c r="Q12" i="14"/>
  <c r="V19" i="14"/>
  <c r="AA15" i="14" l="1"/>
  <c r="AA12" i="14"/>
  <c r="P9" i="14"/>
  <c r="P10" i="14"/>
  <c r="Q19" i="14"/>
  <c r="W19" i="14"/>
  <c r="X19" i="14"/>
  <c r="Y19" i="14"/>
  <c r="Z19" i="14"/>
  <c r="R19" i="14"/>
  <c r="S19" i="14"/>
  <c r="T19" i="14"/>
  <c r="U15" i="14"/>
  <c r="U12" i="14"/>
  <c r="P19" i="14" l="1"/>
  <c r="AB15" i="14"/>
  <c r="AC19" i="14"/>
  <c r="AA10" i="14" l="1"/>
  <c r="U10" i="14"/>
  <c r="AA9" i="14"/>
  <c r="U9" i="14"/>
  <c r="AA19" i="14" l="1"/>
  <c r="U19" i="14"/>
  <c r="AB12" i="14"/>
  <c r="AB9" i="14"/>
  <c r="AB10" i="14"/>
  <c r="AB19" i="14" l="1"/>
</calcChain>
</file>

<file path=xl/sharedStrings.xml><?xml version="1.0" encoding="utf-8"?>
<sst xmlns="http://schemas.openxmlformats.org/spreadsheetml/2006/main" count="132" uniqueCount="73">
  <si>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</si>
  <si>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</si>
  <si>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</si>
  <si>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</si>
  <si>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</si>
  <si>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</si>
  <si>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</si>
  <si>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</si>
  <si>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</si>
  <si>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</si>
  <si>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</si>
  <si>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</si>
  <si>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</si>
  <si>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</si>
  <si>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</si>
  <si>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</si>
  <si>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</si>
  <si>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</si>
  <si>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</si>
  <si>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</si>
  <si>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</si>
  <si>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</si>
  <si>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</si>
  <si>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</si>
  <si>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</si>
  <si>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</si>
  <si>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</si>
  <si>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</si>
  <si>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</si>
  <si>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</si>
  <si>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</si>
  <si>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</si>
  <si>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</si>
  <si>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</si>
  <si>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</si>
  <si>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</si>
  <si>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</si>
  <si>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</si>
  <si>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</si>
  <si>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</si>
  <si>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</si>
  <si>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</si>
  <si>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</si>
  <si>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</si>
  <si>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</si>
  <si>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</si>
  <si>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</si>
  <si>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</si>
  <si>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</si>
  <si>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</si>
  <si>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</si>
  <si>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</si>
  <si>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</si>
  <si>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Municipio.</t>
  </si>
  <si>
    <t>Cesar Castellanos</t>
  </si>
  <si>
    <t>Elaborar, implementar y ejecutar anualmente el cronograma de actividades del equipo de transparencia con el apoyo de todas las dependencias con el propósito de garantizar el acceso a la información pública de manera pasiva y activa, y sensibilizar a los servidores públicos sobre este ejercicio.</t>
  </si>
  <si>
    <t>Realizar la estructuración, adopción, y seguimiento de la Agenda Regulatoria en el Municipio de Bucaramanga.</t>
  </si>
  <si>
    <t>Apoyar el proceso de gestión jurídica con actividades que propendan a la prevención del Daño Antijurídico en materia de protección de Derechos Constitucionales.</t>
  </si>
  <si>
    <r>
      <t xml:space="preserve">Código:  </t>
    </r>
    <r>
      <rPr>
        <sz val="11"/>
        <rFont val="Arial"/>
        <family val="2"/>
      </rPr>
      <t>F-DPM-1210-238,37-030</t>
    </r>
  </si>
  <si>
    <t>BUCARAMANGA TERRITORIO LIBRE DE CORRUPCIÓN: INSTITUCIONES SÓLIDAS Y CONFIABLES</t>
  </si>
  <si>
    <t>Elaborar a través de un ejercicio de participación a nivel interno un documento que regule la Comisión Territorial Ciudadana para la Lucha contra la Corrupción e instalarla en el municipio.</t>
  </si>
  <si>
    <t xml:space="preserve">
2.3.2.02.02.008.1205006.82120.201 ($174.600.000)
2.3.2.02.02.008.1205006.83152.201  ($ 5.900.000)
</t>
  </si>
  <si>
    <t xml:space="preserve">2.3.2.02.02.008.1205001.82120.201 ($33.000.000)
</t>
  </si>
  <si>
    <t>2.3.2.02.02.008.1202005.82120.201 ($28.500.000)</t>
  </si>
  <si>
    <t>2.3.2.02.02.008.1205006.82120.501 ($71.018.573)</t>
  </si>
  <si>
    <t xml:space="preserve">2.3.2.02.02.008.4501001.83152.201 ($38.500.000)
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</si>
  <si>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</si>
  <si>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</si>
  <si>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Meta no programada para la vigencia 2022</t>
  </si>
  <si>
    <t xml:space="preserve">
2.3.2.02.02.008.1205006.82120.201 ($210.100.000)
2.3.2.02.02.008.1205006.83152.201  ($ 5.900.000)
</t>
  </si>
  <si>
    <t>2.3.2.02.02.008.1202005.82120.201 ($28.500.000)
2.3.2.02.02.008.1202012.72112.501 ($35.481.427)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</si>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</sst>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14" fontId="0" fillId="3" borderId="0" xfId="0" applyNumberFormat="1" applyFont="1" applyFill="1" applyBorder="1" applyAlignment="1">
      <alignment vertical="top"/>
    </xf>
    <xf numFmtId="0" fontId="0" fillId="3" borderId="2" xfId="0" applyFont="1" applyFill="1" applyBorder="1" applyAlignment="1">
      <alignment vertical="center"/>
    </xf>
    <xf numFmtId="14" fontId="0" fillId="3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0" fillId="0" borderId="0" xfId="108" applyFont="1"/>
    <xf numFmtId="5" fontId="0" fillId="0" borderId="0" xfId="0" applyNumberFormat="1" applyFont="1"/>
    <xf numFmtId="7" fontId="0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0" borderId="0" xfId="0" applyFont="1" applyFill="1"/>
    <xf numFmtId="4" fontId="5" fillId="0" borderId="0" xfId="0" applyNumberFormat="1" applyFont="1" applyFill="1"/>
    <xf numFmtId="5" fontId="0" fillId="0" borderId="0" xfId="0" applyNumberFormat="1" applyFont="1" applyFill="1"/>
    <xf numFmtId="164" fontId="0" fillId="0" borderId="2" xfId="0" applyNumberFormat="1" applyFont="1" applyFill="1" applyBorder="1" applyAlignment="1">
      <alignment horizontal="justify" wrapText="1"/>
    </xf>
    <xf numFmtId="1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justify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justify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justify"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3" borderId="4" xfId="0" applyFont="1" applyFill="1" applyBorder="1" applyAlignment="1">
      <alignment horizontal="justify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0" fillId="3" borderId="2" xfId="0" applyFill="1" applyBorder="1" applyAlignment="1">
      <alignment horizontal="justify" vertical="center" wrapText="1"/>
    </xf>
    <xf numFmtId="164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166" fontId="12" fillId="0" borderId="1" xfId="108" applyNumberFormat="1" applyFont="1" applyFill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166" fontId="0" fillId="0" borderId="1" xfId="0" applyNumberFormat="1" applyFont="1" applyBorder="1" applyAlignment="1">
      <alignment horizontal="right"/>
    </xf>
    <xf numFmtId="166" fontId="6" fillId="2" borderId="1" xfId="108" applyNumberFormat="1" applyFont="1" applyFill="1" applyBorder="1" applyAlignment="1">
      <alignment horizontal="right" vertical="center" wrapText="1"/>
    </xf>
    <xf numFmtId="166" fontId="12" fillId="0" borderId="2" xfId="108" applyNumberFormat="1" applyFont="1" applyFill="1" applyBorder="1" applyAlignment="1">
      <alignment horizontal="right" vertical="center" wrapText="1"/>
    </xf>
    <xf numFmtId="166" fontId="8" fillId="0" borderId="2" xfId="0" applyNumberFormat="1" applyFont="1" applyBorder="1" applyAlignment="1">
      <alignment horizontal="right" vertical="center" wrapText="1"/>
    </xf>
    <xf numFmtId="166" fontId="0" fillId="0" borderId="2" xfId="0" applyNumberFormat="1" applyFont="1" applyBorder="1" applyAlignment="1">
      <alignment horizontal="right"/>
    </xf>
    <xf numFmtId="166" fontId="6" fillId="2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Border="1" applyAlignment="1">
      <alignment horizontal="right"/>
    </xf>
    <xf numFmtId="166" fontId="6" fillId="0" borderId="1" xfId="108" applyNumberFormat="1" applyFont="1" applyFill="1" applyBorder="1" applyAlignment="1">
      <alignment horizontal="right"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1" fontId="0" fillId="0" borderId="4" xfId="0" applyNumberFormat="1" applyFont="1" applyFill="1" applyBorder="1" applyAlignment="1">
      <alignment vertical="center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 wrapText="1"/>
    </xf>
    <xf numFmtId="166" fontId="6" fillId="2" borderId="2" xfId="108" applyNumberFormat="1" applyFont="1" applyFill="1" applyBorder="1" applyAlignment="1">
      <alignment horizontal="right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6" xfId="109" applyNumberFormat="1" applyFont="1" applyBorder="1" applyAlignment="1">
      <alignment horizontal="left" vertical="center" wrapText="1"/>
    </xf>
    <xf numFmtId="2" fontId="7" fillId="0" borderId="7" xfId="109" applyNumberFormat="1" applyFont="1" applyBorder="1" applyAlignment="1">
      <alignment horizontal="left" vertical="center" wrapText="1"/>
    </xf>
    <xf numFmtId="2" fontId="7" fillId="0" borderId="8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264925</xdr:colOff>
      <xdr:row>0</xdr:row>
      <xdr:rowOff>19050</xdr:rowOff>
    </xdr:from>
    <xdr:to>
      <xdr:col>1</xdr:col>
      <xdr:colOff>403695</xdr:colOff>
      <xdr:row>3</xdr:row>
      <xdr:rowOff>115923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925" y="19050"/>
          <a:ext cx="624545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zoomScale="80" zoomScaleNormal="80" workbookViewId="0">
      <selection activeCell="D6" sqref="D6:G6"/>
    </sheetView>
  </sheetViews>
  <sheetFormatPr baseColWidth="10" defaultColWidth="11.25" defaultRowHeight="14.25" x14ac:dyDescent="0.2"/>
  <cols>
    <col min="1" max="1" width="6.375" style="1" customWidth="1"/>
    <col min="2" max="3" width="23.125" style="1" customWidth="1"/>
    <col min="4" max="4" width="21.125" style="1" customWidth="1"/>
    <col min="5" max="6" width="43.125" style="1" customWidth="1"/>
    <col min="7" max="7" width="17.125" style="1" customWidth="1"/>
    <col min="8" max="8" width="48.25" style="1" customWidth="1"/>
    <col min="9" max="9" width="50.625" style="1" customWidth="1"/>
    <col min="10" max="11" width="13.375" style="30" customWidth="1"/>
    <col min="12" max="13" width="12.5" style="1" customWidth="1"/>
    <col min="14" max="14" width="13.25" style="1" customWidth="1"/>
    <col min="15" max="15" width="49.75" style="1" customWidth="1"/>
    <col min="16" max="20" width="16.25" style="1" customWidth="1"/>
    <col min="21" max="21" width="18.375" style="1" customWidth="1"/>
    <col min="22" max="22" width="18.875" style="1" customWidth="1"/>
    <col min="23" max="26" width="15.875" style="1" customWidth="1"/>
    <col min="27" max="27" width="18.375" style="1" customWidth="1"/>
    <col min="28" max="28" width="16.25" style="1" customWidth="1"/>
    <col min="29" max="29" width="18.75" style="1" customWidth="1"/>
    <col min="30" max="31" width="18" style="1" customWidth="1"/>
  </cols>
  <sheetData>
    <row r="1" spans="1:31" ht="15" x14ac:dyDescent="0.2">
      <c r="A1" s="121"/>
      <c r="B1" s="124" t="s">
        <v>35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13" t="s">
        <v>58</v>
      </c>
      <c r="AD1" s="113"/>
      <c r="AE1" s="113"/>
    </row>
    <row r="2" spans="1:31" ht="15" x14ac:dyDescent="0.2">
      <c r="A2" s="121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14" t="s">
        <v>71</v>
      </c>
      <c r="AD2" s="115"/>
      <c r="AE2" s="116"/>
    </row>
    <row r="3" spans="1:31" ht="15" customHeight="1" x14ac:dyDescent="0.2">
      <c r="A3" s="121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14" t="s">
        <v>72</v>
      </c>
      <c r="AD3" s="115"/>
      <c r="AE3" s="116"/>
    </row>
    <row r="4" spans="1:31" ht="15" x14ac:dyDescent="0.2">
      <c r="A4" s="121"/>
      <c r="B4" s="124"/>
      <c r="C4" s="124"/>
      <c r="D4" s="124"/>
      <c r="E4" s="124"/>
      <c r="F4" s="124"/>
      <c r="G4" s="124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17" t="s">
        <v>32</v>
      </c>
      <c r="AD4" s="117"/>
      <c r="AE4" s="117"/>
    </row>
    <row r="5" spans="1:31" ht="15" x14ac:dyDescent="0.2">
      <c r="A5" s="122" t="s">
        <v>30</v>
      </c>
      <c r="B5" s="122"/>
      <c r="C5" s="122"/>
      <c r="D5" s="126">
        <v>44839</v>
      </c>
      <c r="E5" s="126"/>
      <c r="F5" s="126"/>
      <c r="G5" s="126"/>
      <c r="H5" s="26"/>
      <c r="I5" s="26"/>
      <c r="J5" s="28"/>
      <c r="K5" s="28"/>
      <c r="L5" s="2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x14ac:dyDescent="0.2">
      <c r="A6" s="123" t="s">
        <v>31</v>
      </c>
      <c r="B6" s="123"/>
      <c r="C6" s="123"/>
      <c r="D6" s="126">
        <v>44834</v>
      </c>
      <c r="E6" s="126"/>
      <c r="F6" s="126"/>
      <c r="G6" s="126"/>
      <c r="H6" s="26"/>
      <c r="I6" s="26"/>
      <c r="J6" s="28"/>
      <c r="K6" s="28"/>
      <c r="L6" s="2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" x14ac:dyDescent="0.2">
      <c r="A7" s="27"/>
      <c r="B7" s="120" t="s">
        <v>10</v>
      </c>
      <c r="C7" s="120"/>
      <c r="D7" s="120"/>
      <c r="E7" s="120"/>
      <c r="F7" s="120"/>
      <c r="G7" s="120" t="s">
        <v>11</v>
      </c>
      <c r="H7" s="120"/>
      <c r="I7" s="120"/>
      <c r="J7" s="120"/>
      <c r="K7" s="120"/>
      <c r="L7" s="120" t="s">
        <v>25</v>
      </c>
      <c r="M7" s="120"/>
      <c r="N7" s="120"/>
      <c r="O7" s="120"/>
      <c r="P7" s="120"/>
      <c r="Q7" s="120"/>
      <c r="R7" s="120"/>
      <c r="S7" s="120"/>
      <c r="T7" s="120"/>
      <c r="U7" s="120"/>
      <c r="V7" s="120" t="s">
        <v>18</v>
      </c>
      <c r="W7" s="120"/>
      <c r="X7" s="120"/>
      <c r="Y7" s="120"/>
      <c r="Z7" s="120"/>
      <c r="AA7" s="120"/>
      <c r="AB7" s="118" t="s">
        <v>19</v>
      </c>
      <c r="AC7" s="118" t="s">
        <v>26</v>
      </c>
      <c r="AD7" s="118" t="s">
        <v>24</v>
      </c>
      <c r="AE7" s="118"/>
    </row>
    <row r="8" spans="1:31" ht="45" x14ac:dyDescent="0.2">
      <c r="A8" s="6" t="s">
        <v>29</v>
      </c>
      <c r="B8" s="11" t="s">
        <v>1</v>
      </c>
      <c r="C8" s="6" t="s">
        <v>6</v>
      </c>
      <c r="D8" s="6" t="s">
        <v>2</v>
      </c>
      <c r="E8" s="35" t="s">
        <v>7</v>
      </c>
      <c r="F8" s="34" t="s">
        <v>20</v>
      </c>
      <c r="G8" s="34" t="s">
        <v>15</v>
      </c>
      <c r="H8" s="34" t="s">
        <v>3</v>
      </c>
      <c r="I8" s="34" t="s">
        <v>16</v>
      </c>
      <c r="J8" s="34" t="s">
        <v>22</v>
      </c>
      <c r="K8" s="34" t="s">
        <v>23</v>
      </c>
      <c r="L8" s="34" t="s">
        <v>4</v>
      </c>
      <c r="M8" s="34" t="s">
        <v>5</v>
      </c>
      <c r="N8" s="34" t="s">
        <v>0</v>
      </c>
      <c r="O8" s="35" t="s">
        <v>9</v>
      </c>
      <c r="P8" s="34" t="s">
        <v>34</v>
      </c>
      <c r="Q8" s="34" t="s">
        <v>8</v>
      </c>
      <c r="R8" s="34" t="s">
        <v>27</v>
      </c>
      <c r="S8" s="34" t="s">
        <v>33</v>
      </c>
      <c r="T8" s="34" t="s">
        <v>12</v>
      </c>
      <c r="U8" s="34" t="s">
        <v>21</v>
      </c>
      <c r="V8" s="34" t="s">
        <v>34</v>
      </c>
      <c r="W8" s="34" t="s">
        <v>8</v>
      </c>
      <c r="X8" s="34" t="s">
        <v>27</v>
      </c>
      <c r="Y8" s="34" t="s">
        <v>33</v>
      </c>
      <c r="Z8" s="34" t="s">
        <v>12</v>
      </c>
      <c r="AA8" s="34" t="s">
        <v>28</v>
      </c>
      <c r="AB8" s="119"/>
      <c r="AC8" s="119"/>
      <c r="AD8" s="11" t="s">
        <v>13</v>
      </c>
      <c r="AE8" s="11" t="s">
        <v>14</v>
      </c>
    </row>
    <row r="9" spans="1:31" ht="71.25" x14ac:dyDescent="0.2">
      <c r="A9" s="6">
        <v>280</v>
      </c>
      <c r="B9" s="41" t="s">
        <v>59</v>
      </c>
      <c r="C9" s="41" t="s">
        <v>36</v>
      </c>
      <c r="D9" s="42" t="s">
        <v>37</v>
      </c>
      <c r="E9" s="57" t="s">
        <v>38</v>
      </c>
      <c r="F9" s="58" t="s">
        <v>39</v>
      </c>
      <c r="G9" s="101">
        <v>20200680010087</v>
      </c>
      <c r="H9" s="59" t="s">
        <v>40</v>
      </c>
      <c r="I9" s="60" t="s">
        <v>55</v>
      </c>
      <c r="J9" s="61">
        <v>44566</v>
      </c>
      <c r="K9" s="61">
        <v>44926</v>
      </c>
      <c r="L9" s="62">
        <v>1</v>
      </c>
      <c r="M9" s="63">
        <v>0.75</v>
      </c>
      <c r="N9" s="64">
        <f>IFERROR(IF(M9/L9&gt;100%,100%,M9/L9),"-")</f>
        <v>0.75</v>
      </c>
      <c r="O9" s="65" t="s">
        <v>65</v>
      </c>
      <c r="P9" s="84">
        <f>21000000+17500000</f>
        <v>38500000</v>
      </c>
      <c r="Q9" s="85"/>
      <c r="R9" s="85"/>
      <c r="S9" s="85"/>
      <c r="T9" s="86"/>
      <c r="U9" s="87">
        <f>SUM(P9:S9)</f>
        <v>38500000</v>
      </c>
      <c r="V9" s="93">
        <f>21000000+8750000+6883333</f>
        <v>36633333</v>
      </c>
      <c r="W9" s="85"/>
      <c r="X9" s="85"/>
      <c r="Y9" s="86"/>
      <c r="Z9" s="85"/>
      <c r="AA9" s="87">
        <f>SUM(V9:Z9)</f>
        <v>36633333</v>
      </c>
      <c r="AB9" s="39">
        <f t="shared" ref="AB9:AB12" si="0">IFERROR(AA9/U9,"-")</f>
        <v>0.95151514285714289</v>
      </c>
      <c r="AC9" s="40"/>
      <c r="AD9" s="37" t="s">
        <v>41</v>
      </c>
      <c r="AE9" s="38" t="s">
        <v>54</v>
      </c>
    </row>
    <row r="10" spans="1:31" ht="71.25" x14ac:dyDescent="0.2">
      <c r="A10" s="36">
        <v>281</v>
      </c>
      <c r="B10" s="12" t="s">
        <v>59</v>
      </c>
      <c r="C10" s="12" t="s">
        <v>36</v>
      </c>
      <c r="D10" s="13" t="s">
        <v>37</v>
      </c>
      <c r="E10" s="14" t="s">
        <v>42</v>
      </c>
      <c r="F10" s="15" t="s">
        <v>43</v>
      </c>
      <c r="G10" s="54">
        <v>20200680010087</v>
      </c>
      <c r="H10" s="25" t="s">
        <v>40</v>
      </c>
      <c r="I10" s="22" t="s">
        <v>60</v>
      </c>
      <c r="J10" s="16">
        <v>44566</v>
      </c>
      <c r="K10" s="16">
        <v>44926</v>
      </c>
      <c r="L10" s="47">
        <v>1</v>
      </c>
      <c r="M10" s="48">
        <v>0.68</v>
      </c>
      <c r="N10" s="49">
        <f>IFERROR(IF(M10/L10&gt;100%,100%,M10/L10),"-")</f>
        <v>0.68</v>
      </c>
      <c r="O10" s="17" t="s">
        <v>65</v>
      </c>
      <c r="P10" s="88">
        <f>21000000+17500000</f>
        <v>38500000</v>
      </c>
      <c r="Q10" s="89"/>
      <c r="R10" s="89"/>
      <c r="S10" s="89"/>
      <c r="T10" s="90"/>
      <c r="U10" s="91">
        <f>SUM(P10:S10)</f>
        <v>38500000</v>
      </c>
      <c r="V10" s="93">
        <f>21000000+8750000+6883333</f>
        <v>36633333</v>
      </c>
      <c r="W10" s="89"/>
      <c r="X10" s="89"/>
      <c r="Y10" s="90"/>
      <c r="Z10" s="89"/>
      <c r="AA10" s="91">
        <f>SUM(V10:Z10)</f>
        <v>36633333</v>
      </c>
      <c r="AB10" s="18">
        <f t="shared" si="0"/>
        <v>0.95151514285714289</v>
      </c>
      <c r="AC10" s="24"/>
      <c r="AD10" s="19" t="s">
        <v>41</v>
      </c>
      <c r="AE10" s="23" t="s">
        <v>54</v>
      </c>
    </row>
    <row r="11" spans="1:31" ht="71.25" x14ac:dyDescent="0.2">
      <c r="A11" s="74">
        <v>282</v>
      </c>
      <c r="B11" s="75" t="s">
        <v>59</v>
      </c>
      <c r="C11" s="75" t="s">
        <v>36</v>
      </c>
      <c r="D11" s="13" t="s">
        <v>37</v>
      </c>
      <c r="E11" s="14" t="s">
        <v>66</v>
      </c>
      <c r="F11" s="15" t="s">
        <v>67</v>
      </c>
      <c r="G11" s="102"/>
      <c r="H11" s="76" t="s">
        <v>68</v>
      </c>
      <c r="I11" s="77"/>
      <c r="J11" s="78">
        <v>44566</v>
      </c>
      <c r="K11" s="78">
        <v>44926</v>
      </c>
      <c r="L11" s="71">
        <v>0</v>
      </c>
      <c r="M11" s="72">
        <v>0.35</v>
      </c>
      <c r="N11" s="79" t="str">
        <f>IFERROR(IF(M11/L11&gt;100%,100%,M11/L11),"-")</f>
        <v>-</v>
      </c>
      <c r="O11" s="80"/>
      <c r="P11" s="88"/>
      <c r="Q11" s="89"/>
      <c r="R11" s="89"/>
      <c r="S11" s="89"/>
      <c r="T11" s="92"/>
      <c r="U11" s="91">
        <f>SUM(P11:S11)</f>
        <v>0</v>
      </c>
      <c r="V11" s="94"/>
      <c r="W11" s="89"/>
      <c r="X11" s="89"/>
      <c r="Y11" s="92"/>
      <c r="Z11" s="89"/>
      <c r="AA11" s="91">
        <f>SUM(V11:Z11)</f>
        <v>0</v>
      </c>
      <c r="AB11" s="73" t="str">
        <f t="shared" si="0"/>
        <v>-</v>
      </c>
      <c r="AC11" s="83">
        <v>21000000</v>
      </c>
      <c r="AD11" s="81" t="s">
        <v>41</v>
      </c>
      <c r="AE11" s="82" t="s">
        <v>54</v>
      </c>
    </row>
    <row r="12" spans="1:31" ht="71.25" x14ac:dyDescent="0.2">
      <c r="A12" s="36">
        <v>313</v>
      </c>
      <c r="B12" s="12" t="s">
        <v>59</v>
      </c>
      <c r="C12" s="12" t="s">
        <v>44</v>
      </c>
      <c r="D12" s="13" t="s">
        <v>45</v>
      </c>
      <c r="E12" s="14" t="s">
        <v>46</v>
      </c>
      <c r="F12" s="15" t="s">
        <v>47</v>
      </c>
      <c r="G12" s="54">
        <v>20200680010071</v>
      </c>
      <c r="H12" s="55" t="s">
        <v>48</v>
      </c>
      <c r="I12" s="55" t="s">
        <v>49</v>
      </c>
      <c r="J12" s="56">
        <v>44566</v>
      </c>
      <c r="K12" s="56">
        <v>44926</v>
      </c>
      <c r="L12" s="108">
        <v>1</v>
      </c>
      <c r="M12" s="109">
        <v>0.75</v>
      </c>
      <c r="N12" s="110">
        <f>IFERROR(IF(M12/L12&gt;100%,100%,M12/L12),"-")</f>
        <v>0.75</v>
      </c>
      <c r="O12" s="53" t="s">
        <v>62</v>
      </c>
      <c r="P12" s="88">
        <v>33000000</v>
      </c>
      <c r="Q12" s="89">
        <f>3</f>
        <v>3</v>
      </c>
      <c r="R12" s="89"/>
      <c r="S12" s="89"/>
      <c r="T12" s="90"/>
      <c r="U12" s="112">
        <f>SUM(P12:T14)</f>
        <v>277481430</v>
      </c>
      <c r="V12" s="94">
        <v>33000000</v>
      </c>
      <c r="W12" s="89"/>
      <c r="X12" s="89"/>
      <c r="Y12" s="90"/>
      <c r="Z12" s="89"/>
      <c r="AA12" s="112">
        <f>SUM(V12:Z14)</f>
        <v>268598711.89865071</v>
      </c>
      <c r="AB12" s="104">
        <f t="shared" si="0"/>
        <v>0.96798806283595518</v>
      </c>
      <c r="AC12" s="105"/>
      <c r="AD12" s="106" t="s">
        <v>41</v>
      </c>
      <c r="AE12" s="107" t="s">
        <v>54</v>
      </c>
    </row>
    <row r="13" spans="1:31" ht="71.25" x14ac:dyDescent="0.2">
      <c r="A13" s="36">
        <v>313</v>
      </c>
      <c r="B13" s="12" t="s">
        <v>59</v>
      </c>
      <c r="C13" s="12" t="s">
        <v>44</v>
      </c>
      <c r="D13" s="13" t="s">
        <v>45</v>
      </c>
      <c r="E13" s="14" t="s">
        <v>46</v>
      </c>
      <c r="F13" s="15" t="s">
        <v>47</v>
      </c>
      <c r="G13" s="54">
        <v>20200680010071</v>
      </c>
      <c r="H13" s="55" t="s">
        <v>48</v>
      </c>
      <c r="I13" s="55" t="s">
        <v>49</v>
      </c>
      <c r="J13" s="56">
        <v>44566</v>
      </c>
      <c r="K13" s="56">
        <v>44926</v>
      </c>
      <c r="L13" s="108"/>
      <c r="M13" s="109"/>
      <c r="N13" s="110"/>
      <c r="O13" s="46" t="s">
        <v>70</v>
      </c>
      <c r="P13" s="88">
        <f>28500000+35481427</f>
        <v>63981427</v>
      </c>
      <c r="Q13" s="89"/>
      <c r="R13" s="89"/>
      <c r="S13" s="89"/>
      <c r="T13" s="90"/>
      <c r="U13" s="112"/>
      <c r="V13" s="94">
        <f>18200000+5250000+35479250.24</f>
        <v>58929250.240000002</v>
      </c>
      <c r="W13" s="89"/>
      <c r="X13" s="89"/>
      <c r="Y13" s="90"/>
      <c r="Z13" s="89"/>
      <c r="AA13" s="112"/>
      <c r="AB13" s="104"/>
      <c r="AC13" s="105"/>
      <c r="AD13" s="106"/>
      <c r="AE13" s="107"/>
    </row>
    <row r="14" spans="1:31" ht="71.25" x14ac:dyDescent="0.2">
      <c r="A14" s="36">
        <v>313</v>
      </c>
      <c r="B14" s="12" t="s">
        <v>59</v>
      </c>
      <c r="C14" s="12" t="s">
        <v>44</v>
      </c>
      <c r="D14" s="13" t="s">
        <v>45</v>
      </c>
      <c r="E14" s="14" t="s">
        <v>46</v>
      </c>
      <c r="F14" s="15" t="s">
        <v>47</v>
      </c>
      <c r="G14" s="54">
        <v>20210680010039</v>
      </c>
      <c r="H14" s="25" t="s">
        <v>52</v>
      </c>
      <c r="I14" s="22" t="s">
        <v>57</v>
      </c>
      <c r="J14" s="16">
        <v>44566</v>
      </c>
      <c r="K14" s="16">
        <v>44926</v>
      </c>
      <c r="L14" s="108"/>
      <c r="M14" s="109"/>
      <c r="N14" s="110"/>
      <c r="O14" s="46" t="s">
        <v>61</v>
      </c>
      <c r="P14" s="88">
        <f>174600000+5900000</f>
        <v>180500000</v>
      </c>
      <c r="Q14" s="89"/>
      <c r="R14" s="89"/>
      <c r="S14" s="89"/>
      <c r="T14" s="90"/>
      <c r="U14" s="112"/>
      <c r="V14" s="94">
        <f>137716666.67+38952794.9886507</f>
        <v>176669461.6586507</v>
      </c>
      <c r="W14" s="89"/>
      <c r="X14" s="89"/>
      <c r="Y14" s="90"/>
      <c r="Z14" s="89"/>
      <c r="AA14" s="112"/>
      <c r="AB14" s="104"/>
      <c r="AC14" s="105"/>
      <c r="AD14" s="106"/>
      <c r="AE14" s="107"/>
    </row>
    <row r="15" spans="1:31" ht="71.25" x14ac:dyDescent="0.2">
      <c r="A15" s="43">
        <v>314</v>
      </c>
      <c r="B15" s="44" t="s">
        <v>59</v>
      </c>
      <c r="C15" s="44" t="s">
        <v>44</v>
      </c>
      <c r="D15" s="45" t="s">
        <v>45</v>
      </c>
      <c r="E15" s="66" t="s">
        <v>50</v>
      </c>
      <c r="F15" s="67" t="s">
        <v>51</v>
      </c>
      <c r="G15" s="103">
        <v>20210680010039</v>
      </c>
      <c r="H15" s="68" t="s">
        <v>52</v>
      </c>
      <c r="I15" s="69" t="s">
        <v>53</v>
      </c>
      <c r="J15" s="70">
        <v>44566</v>
      </c>
      <c r="K15" s="70">
        <v>44926</v>
      </c>
      <c r="L15" s="108">
        <v>1</v>
      </c>
      <c r="M15" s="111">
        <v>0.6</v>
      </c>
      <c r="N15" s="110">
        <f>IFERROR(IF(M15/L15&gt;100%,100%,M15/L15),"-")</f>
        <v>0.6</v>
      </c>
      <c r="O15" s="46" t="s">
        <v>69</v>
      </c>
      <c r="P15" s="88">
        <v>216000000</v>
      </c>
      <c r="Q15" s="89"/>
      <c r="R15" s="89"/>
      <c r="S15" s="89"/>
      <c r="T15" s="90"/>
      <c r="U15" s="112">
        <f>SUM(P15:T18)</f>
        <v>348518573</v>
      </c>
      <c r="V15" s="94">
        <f>137716666.67+46613871.0113493</f>
        <v>184330537.68134928</v>
      </c>
      <c r="W15" s="89"/>
      <c r="X15" s="89"/>
      <c r="Y15" s="90"/>
      <c r="Z15" s="89"/>
      <c r="AA15" s="112">
        <f>SUM(V15:Z18)</f>
        <v>311713870.68134928</v>
      </c>
      <c r="AB15" s="104">
        <f>IFERROR(AA15/U15,"-")</f>
        <v>0.89439672611464893</v>
      </c>
      <c r="AC15" s="105"/>
      <c r="AD15" s="106" t="s">
        <v>41</v>
      </c>
      <c r="AE15" s="107" t="s">
        <v>54</v>
      </c>
    </row>
    <row r="16" spans="1:31" ht="71.25" x14ac:dyDescent="0.2">
      <c r="A16" s="35">
        <v>314</v>
      </c>
      <c r="B16" s="12" t="s">
        <v>59</v>
      </c>
      <c r="C16" s="12" t="s">
        <v>44</v>
      </c>
      <c r="D16" s="13" t="s">
        <v>45</v>
      </c>
      <c r="E16" s="20" t="s">
        <v>50</v>
      </c>
      <c r="F16" s="21" t="s">
        <v>51</v>
      </c>
      <c r="G16" s="54">
        <v>20210680010039</v>
      </c>
      <c r="H16" s="25" t="s">
        <v>52</v>
      </c>
      <c r="I16" s="22" t="s">
        <v>53</v>
      </c>
      <c r="J16" s="16">
        <v>44566</v>
      </c>
      <c r="K16" s="16">
        <v>44926</v>
      </c>
      <c r="L16" s="108"/>
      <c r="M16" s="111"/>
      <c r="N16" s="110"/>
      <c r="O16" s="46" t="s">
        <v>64</v>
      </c>
      <c r="P16" s="88">
        <f>71018573</f>
        <v>71018573</v>
      </c>
      <c r="Q16" s="89"/>
      <c r="R16" s="89"/>
      <c r="S16" s="89"/>
      <c r="T16" s="90"/>
      <c r="U16" s="112"/>
      <c r="V16" s="94">
        <v>70933333</v>
      </c>
      <c r="W16" s="89">
        <v>0</v>
      </c>
      <c r="X16" s="89"/>
      <c r="Y16" s="90"/>
      <c r="Z16" s="89"/>
      <c r="AA16" s="112"/>
      <c r="AB16" s="104"/>
      <c r="AC16" s="105"/>
      <c r="AD16" s="106"/>
      <c r="AE16" s="107"/>
    </row>
    <row r="17" spans="1:31" ht="71.25" x14ac:dyDescent="0.2">
      <c r="A17" s="35">
        <v>314</v>
      </c>
      <c r="B17" s="12" t="s">
        <v>59</v>
      </c>
      <c r="C17" s="12" t="s">
        <v>44</v>
      </c>
      <c r="D17" s="13" t="s">
        <v>45</v>
      </c>
      <c r="E17" s="20" t="s">
        <v>50</v>
      </c>
      <c r="F17" s="21" t="s">
        <v>51</v>
      </c>
      <c r="G17" s="54">
        <v>20200680010071</v>
      </c>
      <c r="H17" s="25" t="s">
        <v>48</v>
      </c>
      <c r="I17" s="22" t="s">
        <v>56</v>
      </c>
      <c r="J17" s="16">
        <v>44566</v>
      </c>
      <c r="K17" s="16">
        <v>44926</v>
      </c>
      <c r="L17" s="108"/>
      <c r="M17" s="111"/>
      <c r="N17" s="110"/>
      <c r="O17" s="53" t="s">
        <v>62</v>
      </c>
      <c r="P17" s="88">
        <v>33000000</v>
      </c>
      <c r="Q17" s="89"/>
      <c r="R17" s="89"/>
      <c r="S17" s="89"/>
      <c r="T17" s="90"/>
      <c r="U17" s="112"/>
      <c r="V17" s="94">
        <v>33000000</v>
      </c>
      <c r="W17" s="89"/>
      <c r="X17" s="89"/>
      <c r="Y17" s="90"/>
      <c r="Z17" s="89"/>
      <c r="AA17" s="112"/>
      <c r="AB17" s="104"/>
      <c r="AC17" s="105"/>
      <c r="AD17" s="106"/>
      <c r="AE17" s="107"/>
    </row>
    <row r="18" spans="1:31" ht="71.25" x14ac:dyDescent="0.2">
      <c r="A18" s="35">
        <v>314</v>
      </c>
      <c r="B18" s="12" t="s">
        <v>59</v>
      </c>
      <c r="C18" s="12" t="s">
        <v>44</v>
      </c>
      <c r="D18" s="13" t="s">
        <v>45</v>
      </c>
      <c r="E18" s="20" t="s">
        <v>50</v>
      </c>
      <c r="F18" s="21" t="s">
        <v>51</v>
      </c>
      <c r="G18" s="54">
        <v>20200680010071</v>
      </c>
      <c r="H18" s="25" t="s">
        <v>48</v>
      </c>
      <c r="I18" s="22" t="s">
        <v>56</v>
      </c>
      <c r="J18" s="16">
        <v>44566</v>
      </c>
      <c r="K18" s="16">
        <v>44926</v>
      </c>
      <c r="L18" s="108"/>
      <c r="M18" s="111"/>
      <c r="N18" s="110"/>
      <c r="O18" s="46" t="s">
        <v>63</v>
      </c>
      <c r="P18" s="88">
        <v>28500000</v>
      </c>
      <c r="Q18" s="89"/>
      <c r="R18" s="89"/>
      <c r="S18" s="89"/>
      <c r="T18" s="90"/>
      <c r="U18" s="112"/>
      <c r="V18" s="94">
        <f>18200000+5250000</f>
        <v>23450000</v>
      </c>
      <c r="W18" s="89"/>
      <c r="X18" s="89"/>
      <c r="Y18" s="90"/>
      <c r="Z18" s="89"/>
      <c r="AA18" s="112"/>
      <c r="AB18" s="104"/>
      <c r="AC18" s="105"/>
      <c r="AD18" s="106"/>
      <c r="AE18" s="107"/>
    </row>
    <row r="19" spans="1:31" ht="15" x14ac:dyDescent="0.2">
      <c r="A19" s="7">
        <f>SUM(--(FREQUENCY(A9:A15,A9:A18)&gt;0))</f>
        <v>5</v>
      </c>
      <c r="B19" s="8"/>
      <c r="C19" s="9"/>
      <c r="D19" s="9"/>
      <c r="E19" s="9"/>
      <c r="F19" s="9"/>
      <c r="G19" s="9"/>
      <c r="H19" s="9"/>
      <c r="I19" s="9"/>
      <c r="J19" s="29"/>
      <c r="K19" s="10"/>
      <c r="L19" s="95"/>
      <c r="M19" s="96" t="s">
        <v>17</v>
      </c>
      <c r="N19" s="95">
        <f>IFERROR(AVERAGE(N9:N18),"-")</f>
        <v>0.69500000000000006</v>
      </c>
      <c r="O19" s="97"/>
      <c r="P19" s="98">
        <f>SUM(P9:P18)</f>
        <v>703000000</v>
      </c>
      <c r="Q19" s="98">
        <f t="shared" ref="Q19:AA19" si="1">SUM(Q9:Q18)</f>
        <v>3</v>
      </c>
      <c r="R19" s="98">
        <f t="shared" si="1"/>
        <v>0</v>
      </c>
      <c r="S19" s="98">
        <f t="shared" si="1"/>
        <v>0</v>
      </c>
      <c r="T19" s="98">
        <f t="shared" si="1"/>
        <v>0</v>
      </c>
      <c r="U19" s="99">
        <f t="shared" si="1"/>
        <v>703000003</v>
      </c>
      <c r="V19" s="98">
        <f>SUM(V9:V18)</f>
        <v>653579248.57999992</v>
      </c>
      <c r="W19" s="98">
        <f t="shared" si="1"/>
        <v>0</v>
      </c>
      <c r="X19" s="98">
        <f t="shared" si="1"/>
        <v>0</v>
      </c>
      <c r="Y19" s="98">
        <f t="shared" si="1"/>
        <v>0</v>
      </c>
      <c r="Z19" s="98">
        <f t="shared" si="1"/>
        <v>0</v>
      </c>
      <c r="AA19" s="99">
        <f t="shared" si="1"/>
        <v>653579248.57999992</v>
      </c>
      <c r="AB19" s="100">
        <f>IFERROR(AA19/U19,"-")</f>
        <v>0.929700207383925</v>
      </c>
      <c r="AC19" s="99">
        <f>SUM(AC9:AC15)</f>
        <v>21000000</v>
      </c>
      <c r="AD19" s="97"/>
      <c r="AE19" s="97"/>
    </row>
    <row r="21" spans="1:31" x14ac:dyDescent="0.2">
      <c r="O21" s="31"/>
      <c r="V21" s="50"/>
    </row>
    <row r="22" spans="1:31" x14ac:dyDescent="0.2">
      <c r="V22" s="51"/>
    </row>
    <row r="23" spans="1:31" x14ac:dyDescent="0.2">
      <c r="V23" s="52"/>
    </row>
    <row r="24" spans="1:31" x14ac:dyDescent="0.2">
      <c r="O24"/>
      <c r="P24"/>
      <c r="Q24"/>
      <c r="V24" s="33"/>
    </row>
    <row r="25" spans="1:31" x14ac:dyDescent="0.2">
      <c r="O25"/>
      <c r="P25"/>
      <c r="Q25"/>
      <c r="V25" s="33"/>
    </row>
    <row r="26" spans="1:31" x14ac:dyDescent="0.2">
      <c r="O26"/>
      <c r="P26"/>
      <c r="Q26"/>
      <c r="V26" s="32"/>
    </row>
    <row r="27" spans="1:31" x14ac:dyDescent="0.2">
      <c r="O27"/>
      <c r="P27"/>
      <c r="Q27"/>
    </row>
    <row r="28" spans="1:31" x14ac:dyDescent="0.2">
      <c r="O28"/>
      <c r="P28"/>
      <c r="Q28"/>
    </row>
    <row r="29" spans="1:31" x14ac:dyDescent="0.2">
      <c r="O29"/>
      <c r="P29"/>
      <c r="Q29"/>
    </row>
    <row r="30" spans="1:31" x14ac:dyDescent="0.2">
      <c r="O30"/>
      <c r="P30"/>
      <c r="Q30"/>
    </row>
    <row r="31" spans="1:31" x14ac:dyDescent="0.2">
      <c r="O31"/>
      <c r="P31"/>
      <c r="Q31"/>
    </row>
    <row r="32" spans="1:31" x14ac:dyDescent="0.2">
      <c r="O32"/>
      <c r="P32"/>
      <c r="Q32"/>
    </row>
  </sheetData>
  <mergeCells count="36">
    <mergeCell ref="B7:F7"/>
    <mergeCell ref="G7:K7"/>
    <mergeCell ref="A1:A4"/>
    <mergeCell ref="A5:C5"/>
    <mergeCell ref="A6:C6"/>
    <mergeCell ref="B1:AB4"/>
    <mergeCell ref="D5:G5"/>
    <mergeCell ref="D6:G6"/>
    <mergeCell ref="AD12:AD14"/>
    <mergeCell ref="AE12:AE14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  <mergeCell ref="AB15:AB18"/>
    <mergeCell ref="AC15:AC18"/>
    <mergeCell ref="AD15:AD18"/>
    <mergeCell ref="AE15:AE18"/>
    <mergeCell ref="L12:L14"/>
    <mergeCell ref="M12:M14"/>
    <mergeCell ref="N12:N14"/>
    <mergeCell ref="L15:L18"/>
    <mergeCell ref="M15:M18"/>
    <mergeCell ref="N15:N18"/>
    <mergeCell ref="U15:U18"/>
    <mergeCell ref="AA15:AA18"/>
    <mergeCell ref="U12:U14"/>
    <mergeCell ref="AA12:AA14"/>
    <mergeCell ref="AB12:AB14"/>
    <mergeCell ref="AC12:AC14"/>
  </mergeCells>
  <conditionalFormatting sqref="N15:N18 N9:N10 N12:N13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2023-01-16T16:39:06Z</dcterms:modified>
</cp:coreProperties>
</file>