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2022\1 - PDM\1 - Seguimiento Plan\0 - Plan de acción 2022\11 - Noviembre\Revisados\"/>
    </mc:Choice>
  </mc:AlternateContent>
  <xr:revisionPtr revIDLastSave="0" documentId="13_ncr:1_{047E7F08-7431-4F77-AFA3-CF475C74FAA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A 2022 " sheetId="16" r:id="rId1"/>
  </sheets>
  <definedNames>
    <definedName name="_xlnm._FilterDatabase" localSheetId="0" hidden="1">'PA 2022 '!$A$8:$AU$27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7" i="16" l="1" a="1"/>
  <c r="A27" i="16" s="1"/>
  <c r="AB13" i="16"/>
  <c r="AB12" i="16"/>
  <c r="AB11" i="16"/>
  <c r="AB10" i="16"/>
  <c r="AB9" i="16"/>
  <c r="AB27" i="16"/>
  <c r="AA23" i="16"/>
  <c r="AA17" i="16"/>
  <c r="AA16" i="16"/>
  <c r="AA14" i="16"/>
  <c r="AA13" i="16"/>
  <c r="AA12" i="16"/>
  <c r="AA11" i="16"/>
  <c r="AA10" i="16"/>
  <c r="AA9" i="16"/>
  <c r="U27" i="16"/>
  <c r="U23" i="16"/>
  <c r="U17" i="16"/>
  <c r="U16" i="16"/>
  <c r="U14" i="16"/>
  <c r="U13" i="16"/>
  <c r="U12" i="16"/>
  <c r="U10" i="16"/>
  <c r="U9" i="16"/>
  <c r="P27" i="16"/>
  <c r="N27" i="16"/>
  <c r="N23" i="16"/>
  <c r="N17" i="16"/>
  <c r="N16" i="16"/>
  <c r="N14" i="16"/>
  <c r="N13" i="16"/>
  <c r="N12" i="16"/>
  <c r="N11" i="16"/>
  <c r="N10" i="16"/>
  <c r="N9" i="16"/>
  <c r="V17" i="16"/>
  <c r="V12" i="16"/>
  <c r="V25" i="16" l="1"/>
  <c r="P11" i="16"/>
  <c r="Z27" i="16" l="1"/>
  <c r="Y27" i="16"/>
  <c r="X27" i="16"/>
  <c r="W27" i="16"/>
  <c r="T27" i="16"/>
  <c r="S27" i="16"/>
  <c r="R27" i="16"/>
  <c r="Q27" i="16"/>
  <c r="P12" i="16"/>
  <c r="U11" i="16"/>
  <c r="V10" i="16"/>
  <c r="P10" i="16"/>
  <c r="P9" i="16"/>
  <c r="P26" i="16" l="1"/>
  <c r="P25" i="16"/>
  <c r="V23" i="16"/>
  <c r="P22" i="16"/>
  <c r="P18" i="16"/>
  <c r="P17" i="16"/>
  <c r="V16" i="16"/>
  <c r="P16" i="16"/>
  <c r="V14" i="16"/>
  <c r="AB14" i="16" s="1"/>
  <c r="AB17" i="16" l="1"/>
  <c r="AB16" i="16" l="1"/>
  <c r="V27" i="16"/>
  <c r="AC27" i="16"/>
  <c r="AA27" i="16" l="1"/>
  <c r="AB23" i="16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<sst xmlns="http://schemas.openxmlformats.org/spreadsheetml/2006/main" count="192" uniqueCount="97">
  <si>
    <r>
      <t xml:space="preserve">Código:  </t>
    </r>
    <r>
      <rPr>
        <sz val="11"/>
        <rFont val="Arial"/>
        <family val="2"/>
      </rPr>
      <t>F-DPM-1210-238,37-030</t>
    </r>
  </si>
  <si>
    <r>
      <t xml:space="preserve">Página: </t>
    </r>
    <r>
      <rPr>
        <sz val="11"/>
        <rFont val="Arial"/>
        <family val="2"/>
      </rPr>
      <t>1 de 1</t>
    </r>
  </si>
  <si>
    <t xml:space="preserve">FECHA DE SUSCRIPCIÓN:  </t>
  </si>
  <si>
    <t>FECHA DE CORTE:</t>
  </si>
  <si>
    <t>PDM 2020-2023</t>
  </si>
  <si>
    <t>PROYECTOS DE INVERSIÓN</t>
  </si>
  <si>
    <t>CUMPLIMIENTO DE META</t>
  </si>
  <si>
    <t>RECURSOS PROGRAMADOS</t>
  </si>
  <si>
    <t>RECURSOS EJECUTADOS</t>
  </si>
  <si>
    <t>EJECUCIÓN PPTAL</t>
  </si>
  <si>
    <t>RECURSOS GESTIONADOS</t>
  </si>
  <si>
    <t>RESPONSABLES</t>
  </si>
  <si>
    <t>No.</t>
  </si>
  <si>
    <t>Línea estratégica</t>
  </si>
  <si>
    <t>Componente</t>
  </si>
  <si>
    <t xml:space="preserve">Programa </t>
  </si>
  <si>
    <t>Meta PDM</t>
  </si>
  <si>
    <t>Indicador de producto</t>
  </si>
  <si>
    <t>Código BPIN</t>
  </si>
  <si>
    <t>Nombre del Proyecto</t>
  </si>
  <si>
    <t>Actividades</t>
  </si>
  <si>
    <t>Fecha inicio</t>
  </si>
  <si>
    <t>Fecha de terminación</t>
  </si>
  <si>
    <t>Meta programada</t>
  </si>
  <si>
    <t>Meta ejecutada</t>
  </si>
  <si>
    <t>AVANCE</t>
  </si>
  <si>
    <t>Rubro - Programado</t>
  </si>
  <si>
    <t>RECURSOS PROPIOS MUNICIPIO</t>
  </si>
  <si>
    <t>SGP</t>
  </si>
  <si>
    <t>SGR</t>
  </si>
  <si>
    <t>RECURSOS PROPIOS INSTITUTOS</t>
  </si>
  <si>
    <t>OTROS</t>
  </si>
  <si>
    <t>TOTAL PROGRAMADO</t>
  </si>
  <si>
    <t>TOTAL EJECUTADO</t>
  </si>
  <si>
    <t>Dependencia</t>
  </si>
  <si>
    <t>Responsable</t>
  </si>
  <si>
    <t>Sec. Interior</t>
  </si>
  <si>
    <t>BUCARAMANGA SOSTENIBLE: UNA REGIÓN CON FUTURO</t>
  </si>
  <si>
    <t>Bucaramanga Gestiona El Riesgo De Desastre Y Se Adapta Al Proceso De Cambio Climático</t>
  </si>
  <si>
    <t>Reducción, Mitigación Del Riesgo Y Adaptación Al Cambio Climático</t>
  </si>
  <si>
    <t>IMPLEMENTACIÓN DE ACCIONES DE FORTALECIMIENTO A LA GESTIÓN DEL RIESGO DE DESASTRES EN EL MUNICIPIO DE BUCARAMANGA</t>
  </si>
  <si>
    <t>2.3.2.02.02.008.4503003.83990.201 - $ 21.000.000
2.3.2.02.02.008.4503003.83990.501 - $ 17.500.000</t>
  </si>
  <si>
    <t xml:space="preserve">Fortalecer 30 instancias sociales del Sistema Municipal de Gestión de Riesgo. </t>
  </si>
  <si>
    <t>Número instancias sociales fortalecidas del Sistema Municipal de Gestión de Riesgo.</t>
  </si>
  <si>
    <t>Intervenir estratégicamente 6 zonas de riesgo de desastre.</t>
  </si>
  <si>
    <t>Número de zonas de riesgo de desastre intervenidas estratégicamente.</t>
  </si>
  <si>
    <t>Realizar 1 inventario municipal de asentamientos humanos localizados en zonas de alto riesgo no mitigable.</t>
  </si>
  <si>
    <t>Número de inventarios municipales de asentamientos humanos localizados en zonas de alto riesgo no mitigable realizados.</t>
  </si>
  <si>
    <t>Mantener la atención al 100% de las familias en emergencias naturales y antrópicas.</t>
  </si>
  <si>
    <t>Porcentaje de familias atendidas en emergencias naturales y antrópicas.</t>
  </si>
  <si>
    <t>CONSTRUCCIÓN DE OBRAS DE MITIGACIÓN Y RECUPERACIÓN VIAL DE LOS SECTORES AFECTADOS EN EL MARCO DE LA DECLARATORIA DE CALAMIDAD PUBLICA EN EL MUNICIPIO DE BUCARAMANGA, SANTANDER</t>
  </si>
  <si>
    <t>ACTUALIZACION DE LA CAPACIDAD REMANENTE DEL SITIO DE DISPOSICION FINAL "EL CARRASCO" ETAPA E Y F EN EL MUNICIPIO DE BUCARAMANGA</t>
  </si>
  <si>
    <t>2.3.2.02.02.005.4003012.94332.201 - $ 1.106.552.323</t>
  </si>
  <si>
    <t>CONSTRUCCIÓN DE OBRAS DE MITIGACIÓN Y ESTABILIZACIÓN EN LOS SECTORES LA GLORIA, NAZARETH Y PABLO VI DEL MUNICIPIO DE BUCARAMANGA - DEPARTAMENTO DE SANTANDER</t>
  </si>
  <si>
    <t xml:space="preserve">2.3.2.02.02.005.4503022.53290.201 - $ 2.985.000.005
2.3.2.02.02.005.4503022.53290.501 - $ 1.000.000.000
2.3.2.02.02.009.4503028.97990.201 - $21.000.000
</t>
  </si>
  <si>
    <t>Manejo Del Riesgo Y Adaptación Al Cambio Climático</t>
  </si>
  <si>
    <t>Mantener la atención integral al 100% de las emergencias y desastres ocurridas en el municipio.</t>
  </si>
  <si>
    <t>Porcentaje de emergencias y desastres ocurridas en el municipio atendidas integralmente.</t>
  </si>
  <si>
    <t>SUBSIDIO Y ASIGNACIÓN DE RECURSOS COMPLEMENTARIOS PARA ATENDER EMERGENCIAS Y EVENTOS NATURALES EN EL MUNICIPIO DE BUCARAMANGA</t>
  </si>
  <si>
    <t>SUBSIDIO PARA LA ATENCION DE DAMNIFICADOS DE EMERGENCIAS Y EVENTOS NATURALES EN EL MUNICIPIO DE BUCARMANGA</t>
  </si>
  <si>
    <t>FORTALECIMIENTO A LAS ACCIONES DE MANEJO Y ATENCIÓN A EVENTOS DE RIESGO DE DESASTRES DEL MUNICIPIO DE BUCARAMANGA</t>
  </si>
  <si>
    <t>TOTALES</t>
  </si>
  <si>
    <r>
      <t xml:space="preserve">Versión: </t>
    </r>
    <r>
      <rPr>
        <sz val="11"/>
        <rFont val="Arial"/>
        <family val="2"/>
      </rPr>
      <t>0.0</t>
    </r>
  </si>
  <si>
    <r>
      <t>Fecha aprobación:</t>
    </r>
    <r>
      <rPr>
        <sz val="11"/>
        <rFont val="Arial"/>
        <family val="2"/>
      </rPr>
      <t xml:space="preserve"> Abril-22-2021</t>
    </r>
  </si>
  <si>
    <t>Genderson Robles y UMGR</t>
  </si>
  <si>
    <t>2.3.2.02.02.008.4503003.83990.201 - $ 45.000.000
2.3.2.02.02.008.4503003.83990.501 - $ 37.500.000</t>
  </si>
  <si>
    <t>2.3.2.02.02.008.4503003.83990.501 - $ 44.000.000</t>
  </si>
  <si>
    <t>2.3.2.01.01.004.01.01.04.4503003.4299911.201 - $ 294.000.000
2.3.2.02.02.008.4503003.83990.201 - $ 21.000.000
2.3.2.02.02.008.4503003.83990.501 - $ 17.500.000</t>
  </si>
  <si>
    <t>2.3.2.02.02.008.3205018.83990.201 - $ 6.511.723.409</t>
  </si>
  <si>
    <t>CONSTRUCCIÓN DE OBRAS DE MITIGACION Y ESTABILIZACION EN EL BARRIO GAITAN, ESCARPA NORTE, SECCIONES 1-2-3 DEL MUNICIPIO DE BUCARAMANGA, DEPARTAMENTO DE SANTANDER</t>
  </si>
  <si>
    <t>2.3.2.02.02.005.3205018.53290.200 - $ 14.553.552.351</t>
  </si>
  <si>
    <t>SERVICIO ASEO CARRASCO</t>
  </si>
  <si>
    <t>2.3.2.02.02.009.4003010.94332.501 - $ 1.645.950.326</t>
  </si>
  <si>
    <t>2.3.2.02.02.005.3205018.53290.200 - $ 46.830.428.703
2.3.2.02.02.005.3205018.53290.201 - $ 10.000.000.000</t>
  </si>
  <si>
    <t>CONSTRUCCIÓN DE OBRAS DE MITIGACIÓN Y APOYO AL SECTOR DE PUNTA PARAISO EN EL MARCO DE LA DECLARATORIA DE CALAMIDAD PUBLICA EN EL MUNICIPIO DE BUCARAMANGA</t>
  </si>
  <si>
    <t>2.3.2.02.01.003.4503004.3899997.201 - $ 681.713.591
2.3.2.02.01.003.4503028.3815099.201 - $ 394.935.041
2.3.2.02.01.003.4503004.3899997.501 - $ 39,486.743</t>
  </si>
  <si>
    <t>2.3.2.02.02.009.4503028.97990.201 - $ 115.500.000
2.3.2.02.02.009.4503028.97990.501 - $ 239.662.500</t>
  </si>
  <si>
    <t>2.3.2.02.01.003.4503004.4292299.501 - 150.000.000
2.3.2.02.02.008.4503004.73111.501- $ 40.000.000</t>
  </si>
  <si>
    <t>Conocimiento Del Riesgo Y Adaptación Al Cambio Climático</t>
  </si>
  <si>
    <t>Actualizar e implementar el Plan Municipal de Gestión de Riesgo y su Adaptación al Cambio Climático y la Política Pública de Gestión de Riesgo y Adaptación al Cambio Climático.</t>
  </si>
  <si>
    <t>Número de Planes Municipales de Gestión de Riesgo y su Adaptación al Cambio Político y Políticas Públicas de de Gestión de Riesgo y Adaptación al Cambio Climático actualizados e implementados.</t>
  </si>
  <si>
    <t>IMPLEMENTACIÓN DE ACCIONES PARA EL CONOCIMIENTO E IDENTIFICACIÓN DEL RIESGO A TRAVÉS DE LA UNIDAD MUNICIPAL DE GESTIÓN DEL RIESGO DEL MUNICIPIO DE BUCARAMANGA</t>
  </si>
  <si>
    <t>Mejorar la capacidad operativa de la Unidad Municipal de gestión del Riesgo y Desastre para la respuesta eficiente a los eventos de desastre natural y otros en el municipio de Bucaramanga.</t>
  </si>
  <si>
    <t>2.3.2.02.02.008.4503003.83990.201 - $ 75.000.000
2.3.2.01.01.004.01.01.04.4503032.45269.201 - $ 120.000.000
2.3.2.01.01.003.05.03.4503003.4731101.501 - $ 35.000.000
2.3.2.02.01.003.4503003.4964001.501 - $ 160.000.000
2.3.2.01.01.005.02.03.01.01.4503003.47813.501 - $ 40.000.000
2.3.2.02.02.008.4503003.83990.501 - $ 63.000.000</t>
  </si>
  <si>
    <t>Realizar 9 estudios en áreas o zonas con situaciones de riesgo.</t>
  </si>
  <si>
    <t>Número de estudios en áreas o zonas con situaciones de riesgo realizados.</t>
  </si>
  <si>
    <t>2.3.2.02.02.008.4503003.83990.201 - $ 24.000.000
2.3.2.02.02.008.4503003.83990.501 - $ 19.000.000</t>
  </si>
  <si>
    <t>Adquirir 5 Sistema de Alertas Tempranas e Innovación para la gestión del riesgo.</t>
  </si>
  <si>
    <t>Número de Sistemas de Alertas Tempranas e Innovación adquiridos para la gestión del riesgo.</t>
  </si>
  <si>
    <t>IMPLEMENTACIÓN Y PUESTA EN MARCHA DEL SISTEMA DE ALERTAS TEMPRANAS PARA LA PREVENCIÓN Y ATENCION  DE LOS EVENTOS NATURALES ASOCIADOS A LA GESTIÓN DEL RIESGO Y DESASTRE EN EL MUNICIPIO DE BUCARAMANGA  BUCARAMANGA</t>
  </si>
  <si>
    <t>Implementación y puesta en marcha del sistema de alertas tempranas para la prevención y atencion  de los eventos naturales asociados a la gestión del riesgo y desastre en el municipio de Bucaramanga  Bucaramanga</t>
  </si>
  <si>
    <t>2.3.2.02.02.008.4503019.83143.201 - $ 691.888.591
2.3.2.02.02.008.4503019.83162.588 - $ 3.000.000</t>
  </si>
  <si>
    <t>Formular e implementar 1 estrategia de respuesta a emergencia - EMRE que contenga el protocolo de atención de emergencias por calidad del aire.</t>
  </si>
  <si>
    <t>Número de estrategias de respuesta a emergencia - EMRE que contenga el protocolo de atención de emergencias por calidad del aire formuladas e implementadas.</t>
  </si>
  <si>
    <t>APORTES FINANCIEROS PARA GARANTIZAR LA PRESTACIÓN DEL SERVICIO DE ASEO EN SU ACTIVIDAD COMPLEMENTARIA DISPOSICIÓN FINAL DE RESIDUOS SÓLIDOS EN EL RELLENO SANITARIO “EL CARRASCO” DEL MUNICIPIO DE BUCARAMANGA</t>
  </si>
  <si>
    <t>Pendiente por incluir en proyecto</t>
  </si>
  <si>
    <t xml:space="preserve"> PLAN DE ACCIÓN - PLAN DE DESARROLLO MUNICIPAL
SECRETARÍA DEL INTERIOR - UNIDAD MUNICIPAL DE GESTIÓN DEL RIESGO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</si>
</sst>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$&quot;\ #,##0;\-&quot;$&quot;\ #,##0"/>
    <numFmt numFmtId="41" formatCode="_-* #,##0_-;\-* #,##0_-;_-* &quot;-&quot;_-;_-@_-"/>
    <numFmt numFmtId="44" formatCode="_-&quot;$&quot;\ * #,##0.00_-;\-&quot;$&quot;\ * #,##0.00_-;_-&quot;$&quot;\ * &quot;-&quot;??_-;_-@_-"/>
    <numFmt numFmtId="164" formatCode="_(* #,##0.00_);_(* \(#,##0.00\);_(* &quot;-&quot;??_);_(@_)"/>
    <numFmt numFmtId="165" formatCode="dd/mm/yyyy;@"/>
    <numFmt numFmtId="166" formatCode="_-&quot;$&quot;\ * #,##0_-;\-&quot;$&quot;\ * #,##0_-;_-&quot;$&quot;\ * &quot;-&quot;??_-;_-@_-"/>
    <numFmt numFmtId="167" formatCode="#,##0.0"/>
    <numFmt numFmtId="168" formatCode="&quot;$&quot;\ #,##0"/>
    <numFmt numFmtId="169" formatCode="0.0"/>
  </numFmts>
  <fonts count="10" x14ac:knownFonts="1">
    <font>
      <sz val="11"/>
      <color theme="1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</borders>
  <cellStyleXfs count="11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" fillId="0" borderId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5" fillId="0" borderId="0"/>
  </cellStyleXfs>
  <cellXfs count="129">
    <xf numFmtId="0" fontId="0" fillId="0" borderId="0" xfId="0"/>
    <xf numFmtId="0" fontId="6" fillId="0" borderId="2" xfId="0" applyFont="1" applyBorder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0" fontId="3" fillId="0" borderId="0" xfId="0" applyFont="1"/>
    <xf numFmtId="0" fontId="3" fillId="0" borderId="2" xfId="0" applyFont="1" applyBorder="1" applyAlignment="1">
      <alignment vertical="center" wrapText="1"/>
    </xf>
    <xf numFmtId="168" fontId="6" fillId="0" borderId="2" xfId="108" applyNumberFormat="1" applyFont="1" applyFill="1" applyBorder="1" applyAlignment="1">
      <alignment horizontal="right" vertical="center" wrapText="1"/>
    </xf>
    <xf numFmtId="168" fontId="3" fillId="0" borderId="2" xfId="108" applyNumberFormat="1" applyFont="1" applyFill="1" applyBorder="1" applyAlignment="1">
      <alignment horizontal="right" vertical="center" wrapText="1"/>
    </xf>
    <xf numFmtId="165" fontId="3" fillId="0" borderId="2" xfId="0" applyNumberFormat="1" applyFont="1" applyBorder="1" applyAlignment="1">
      <alignment horizontal="center" vertical="center" wrapText="1"/>
    </xf>
    <xf numFmtId="0" fontId="6" fillId="3" borderId="2" xfId="0" applyFont="1" applyFill="1" applyBorder="1" applyAlignment="1">
      <alignment horizontal="justify" vertical="center" wrapText="1"/>
    </xf>
    <xf numFmtId="0" fontId="3" fillId="3" borderId="2" xfId="0" applyFont="1" applyFill="1" applyBorder="1" applyAlignment="1">
      <alignment horizontal="justify" wrapText="1"/>
    </xf>
    <xf numFmtId="0" fontId="6" fillId="3" borderId="0" xfId="0" applyFont="1" applyFill="1" applyAlignment="1">
      <alignment vertical="top"/>
    </xf>
    <xf numFmtId="0" fontId="6" fillId="0" borderId="0" xfId="0" applyFont="1"/>
    <xf numFmtId="0" fontId="7" fillId="2" borderId="2" xfId="109" applyFont="1" applyFill="1" applyBorder="1" applyAlignment="1">
      <alignment horizontal="center" vertical="center"/>
    </xf>
    <xf numFmtId="0" fontId="8" fillId="2" borderId="2" xfId="109" applyFont="1" applyFill="1" applyBorder="1" applyAlignment="1">
      <alignment horizontal="justify" vertical="center" wrapText="1"/>
    </xf>
    <xf numFmtId="0" fontId="9" fillId="3" borderId="2" xfId="109" applyFont="1" applyFill="1" applyBorder="1" applyAlignment="1">
      <alignment horizontal="justify" vertical="center" wrapText="1"/>
    </xf>
    <xf numFmtId="0" fontId="6" fillId="3" borderId="2" xfId="109" applyFont="1" applyFill="1" applyBorder="1" applyAlignment="1">
      <alignment horizontal="justify" vertical="center" wrapText="1"/>
    </xf>
    <xf numFmtId="168" fontId="6" fillId="0" borderId="2" xfId="111" applyNumberFormat="1" applyFont="1" applyFill="1" applyBorder="1" applyAlignment="1">
      <alignment horizontal="right" vertical="center" wrapText="1"/>
    </xf>
    <xf numFmtId="0" fontId="6" fillId="0" borderId="2" xfId="109" applyFont="1" applyBorder="1" applyAlignment="1">
      <alignment horizontal="justify" vertical="center" wrapText="1"/>
    </xf>
    <xf numFmtId="165" fontId="6" fillId="0" borderId="2" xfId="109" applyNumberFormat="1" applyFont="1" applyBorder="1" applyAlignment="1">
      <alignment horizontal="justify" vertical="center" wrapText="1"/>
    </xf>
    <xf numFmtId="0" fontId="9" fillId="0" borderId="2" xfId="109" applyFont="1" applyBorder="1" applyAlignment="1">
      <alignment horizontal="justify" vertical="center" wrapText="1"/>
    </xf>
    <xf numFmtId="0" fontId="9" fillId="3" borderId="2" xfId="109" applyFont="1" applyFill="1" applyBorder="1" applyAlignment="1">
      <alignment vertical="center" wrapText="1"/>
    </xf>
    <xf numFmtId="0" fontId="9" fillId="0" borderId="2" xfId="109" applyFont="1" applyBorder="1" applyAlignment="1">
      <alignment vertical="center" wrapText="1"/>
    </xf>
    <xf numFmtId="9" fontId="6" fillId="0" borderId="2" xfId="109" applyNumberFormat="1" applyFont="1" applyBorder="1" applyAlignment="1">
      <alignment horizontal="center" vertical="center" wrapText="1"/>
    </xf>
    <xf numFmtId="3" fontId="9" fillId="0" borderId="2" xfId="109" applyNumberFormat="1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168" fontId="7" fillId="2" borderId="2" xfId="111" applyNumberFormat="1" applyFont="1" applyFill="1" applyBorder="1" applyAlignment="1">
      <alignment horizontal="right" vertical="center" wrapText="1"/>
    </xf>
    <xf numFmtId="9" fontId="6" fillId="0" borderId="2" xfId="112" applyFont="1" applyFill="1" applyBorder="1" applyAlignment="1">
      <alignment horizontal="center" vertical="center" wrapText="1"/>
    </xf>
    <xf numFmtId="5" fontId="6" fillId="0" borderId="2" xfId="111" applyNumberFormat="1" applyFont="1" applyFill="1" applyBorder="1" applyAlignment="1">
      <alignment horizontal="center" vertical="center" wrapText="1"/>
    </xf>
    <xf numFmtId="0" fontId="4" fillId="0" borderId="2" xfId="109" applyFont="1" applyBorder="1" applyAlignment="1">
      <alignment horizontal="center" vertical="center" wrapText="1"/>
    </xf>
    <xf numFmtId="168" fontId="7" fillId="2" borderId="2" xfId="108" applyNumberFormat="1" applyFont="1" applyFill="1" applyBorder="1" applyAlignment="1">
      <alignment horizontal="right" vertical="center" wrapText="1"/>
    </xf>
    <xf numFmtId="9" fontId="6" fillId="0" borderId="2" xfId="107" applyFont="1" applyFill="1" applyBorder="1" applyAlignment="1">
      <alignment horizontal="center" vertical="center" wrapText="1"/>
    </xf>
    <xf numFmtId="5" fontId="6" fillId="0" borderId="2" xfId="108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5" fontId="0" fillId="0" borderId="2" xfId="0" applyNumberFormat="1" applyBorder="1" applyAlignment="1">
      <alignment vertical="center" wrapText="1"/>
    </xf>
    <xf numFmtId="0" fontId="6" fillId="2" borderId="2" xfId="0" applyFont="1" applyFill="1" applyBorder="1" applyAlignment="1">
      <alignment horizontal="justify"/>
    </xf>
    <xf numFmtId="0" fontId="6" fillId="2" borderId="2" xfId="0" applyFont="1" applyFill="1" applyBorder="1"/>
    <xf numFmtId="0" fontId="6" fillId="2" borderId="2" xfId="0" applyFont="1" applyFill="1" applyBorder="1" applyAlignment="1">
      <alignment horizontal="right"/>
    </xf>
    <xf numFmtId="0" fontId="6" fillId="2" borderId="2" xfId="0" applyFont="1" applyFill="1" applyBorder="1" applyAlignment="1">
      <alignment vertical="center"/>
    </xf>
    <xf numFmtId="9" fontId="7" fillId="2" borderId="2" xfId="0" applyNumberFormat="1" applyFont="1" applyFill="1" applyBorder="1" applyAlignment="1">
      <alignment horizontal="center" vertical="center"/>
    </xf>
    <xf numFmtId="166" fontId="6" fillId="2" borderId="2" xfId="108" applyNumberFormat="1" applyFont="1" applyFill="1" applyBorder="1" applyAlignment="1">
      <alignment vertical="center"/>
    </xf>
    <xf numFmtId="166" fontId="7" fillId="2" borderId="2" xfId="108" applyNumberFormat="1" applyFont="1" applyFill="1" applyBorder="1" applyAlignment="1">
      <alignment vertical="center"/>
    </xf>
    <xf numFmtId="9" fontId="7" fillId="2" borderId="2" xfId="107" applyFont="1" applyFill="1" applyBorder="1" applyAlignment="1">
      <alignment horizontal="center" vertical="center" wrapText="1"/>
    </xf>
    <xf numFmtId="166" fontId="7" fillId="2" borderId="2" xfId="108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1" fontId="9" fillId="0" borderId="2" xfId="109" applyNumberFormat="1" applyFont="1" applyFill="1" applyBorder="1" applyAlignment="1">
      <alignment horizontal="right" vertical="center" wrapText="1"/>
    </xf>
    <xf numFmtId="167" fontId="6" fillId="2" borderId="2" xfId="109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/>
    </xf>
    <xf numFmtId="0" fontId="0" fillId="3" borderId="0" xfId="0" applyFont="1" applyFill="1"/>
    <xf numFmtId="0" fontId="0" fillId="0" borderId="0" xfId="0" applyFont="1"/>
    <xf numFmtId="14" fontId="0" fillId="3" borderId="0" xfId="0" applyNumberFormat="1" applyFont="1" applyFill="1" applyAlignment="1">
      <alignment vertical="top"/>
    </xf>
    <xf numFmtId="0" fontId="0" fillId="3" borderId="0" xfId="0" applyFont="1" applyFill="1" applyAlignment="1">
      <alignment horizontal="center" vertical="top"/>
    </xf>
    <xf numFmtId="0" fontId="0" fillId="3" borderId="0" xfId="0" applyFont="1" applyFill="1" applyAlignment="1">
      <alignment vertical="top"/>
    </xf>
    <xf numFmtId="0" fontId="0" fillId="3" borderId="0" xfId="0" applyFont="1" applyFill="1" applyAlignment="1">
      <alignment horizontal="center" vertical="center"/>
    </xf>
    <xf numFmtId="0" fontId="0" fillId="2" borderId="2" xfId="0" applyFont="1" applyFill="1" applyBorder="1" applyAlignment="1">
      <alignment vertical="center"/>
    </xf>
    <xf numFmtId="0" fontId="0" fillId="0" borderId="0" xfId="0" applyFont="1" applyAlignment="1">
      <alignment horizontal="center"/>
    </xf>
    <xf numFmtId="168" fontId="0" fillId="0" borderId="2" xfId="111" applyNumberFormat="1" applyFont="1" applyFill="1" applyBorder="1" applyAlignment="1">
      <alignment horizontal="right" vertical="center" wrapText="1"/>
    </xf>
    <xf numFmtId="168" fontId="0" fillId="0" borderId="2" xfId="108" applyNumberFormat="1" applyFont="1" applyFill="1" applyBorder="1" applyAlignment="1">
      <alignment horizontal="right" vertical="center" wrapText="1"/>
    </xf>
    <xf numFmtId="0" fontId="0" fillId="0" borderId="0" xfId="0" applyFont="1" applyAlignment="1">
      <alignment horizontal="justify"/>
    </xf>
    <xf numFmtId="0" fontId="0" fillId="0" borderId="0" xfId="0" applyFont="1" applyAlignment="1">
      <alignment horizontal="right"/>
    </xf>
    <xf numFmtId="0" fontId="0" fillId="0" borderId="0" xfId="0" applyFont="1" applyAlignment="1">
      <alignment vertical="center"/>
    </xf>
    <xf numFmtId="164" fontId="0" fillId="0" borderId="0" xfId="110" applyFont="1"/>
    <xf numFmtId="0" fontId="0" fillId="0" borderId="0" xfId="0" applyFont="1" applyAlignment="1">
      <alignment horizontal="center" vertical="center"/>
    </xf>
    <xf numFmtId="166" fontId="0" fillId="0" borderId="0" xfId="0" applyNumberFormat="1" applyFont="1" applyAlignment="1">
      <alignment horizontal="center" vertical="center"/>
    </xf>
    <xf numFmtId="168" fontId="0" fillId="0" borderId="0" xfId="0" applyNumberFormat="1" applyFont="1"/>
    <xf numFmtId="1" fontId="6" fillId="0" borderId="2" xfId="109" applyNumberFormat="1" applyFont="1" applyFill="1" applyBorder="1" applyAlignment="1">
      <alignment horizontal="right" vertical="center" wrapText="1"/>
    </xf>
    <xf numFmtId="0" fontId="6" fillId="3" borderId="2" xfId="109" applyFont="1" applyFill="1" applyBorder="1" applyAlignment="1">
      <alignment horizontal="justify" wrapText="1"/>
    </xf>
    <xf numFmtId="165" fontId="6" fillId="0" borderId="2" xfId="109" applyNumberFormat="1" applyFont="1" applyBorder="1" applyAlignment="1">
      <alignment horizontal="center" vertical="center" wrapText="1"/>
    </xf>
    <xf numFmtId="0" fontId="6" fillId="0" borderId="2" xfId="109" applyFont="1" applyBorder="1" applyAlignment="1">
      <alignment horizontal="center" vertical="center" wrapText="1"/>
    </xf>
    <xf numFmtId="0" fontId="6" fillId="0" borderId="0" xfId="109" applyFont="1"/>
    <xf numFmtId="0" fontId="6" fillId="0" borderId="2" xfId="109" applyFont="1" applyBorder="1" applyAlignment="1">
      <alignment horizontal="justify" wrapText="1"/>
    </xf>
    <xf numFmtId="165" fontId="6" fillId="0" borderId="2" xfId="109" applyNumberFormat="1" applyFont="1" applyBorder="1" applyAlignment="1">
      <alignment vertical="center" wrapText="1"/>
    </xf>
    <xf numFmtId="0" fontId="8" fillId="2" borderId="4" xfId="0" applyFont="1" applyFill="1" applyBorder="1" applyAlignment="1">
      <alignment horizontal="justify" vertical="center" wrapText="1"/>
    </xf>
    <xf numFmtId="0" fontId="9" fillId="3" borderId="2" xfId="0" applyFont="1" applyFill="1" applyBorder="1" applyAlignment="1">
      <alignment horizontal="justify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169" fontId="6" fillId="2" borderId="1" xfId="0" applyNumberFormat="1" applyFont="1" applyFill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3" fontId="9" fillId="0" borderId="2" xfId="0" applyNumberFormat="1" applyFont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vertical="center" wrapText="1"/>
    </xf>
    <xf numFmtId="9" fontId="3" fillId="0" borderId="2" xfId="0" applyNumberFormat="1" applyFont="1" applyBorder="1" applyAlignment="1">
      <alignment horizontal="center" vertical="center" wrapText="1"/>
    </xf>
    <xf numFmtId="165" fontId="0" fillId="0" borderId="2" xfId="0" applyNumberFormat="1" applyBorder="1" applyAlignment="1">
      <alignment horizontal="justify" vertical="center" wrapText="1"/>
    </xf>
    <xf numFmtId="0" fontId="8" fillId="2" borderId="2" xfId="0" applyFont="1" applyFill="1" applyBorder="1" applyAlignment="1">
      <alignment horizontal="justify" vertical="center" wrapText="1"/>
    </xf>
    <xf numFmtId="0" fontId="3" fillId="3" borderId="2" xfId="0" applyFont="1" applyFill="1" applyBorder="1" applyAlignment="1">
      <alignment horizontal="justify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167" fontId="6" fillId="2" borderId="2" xfId="0" applyNumberFormat="1" applyFont="1" applyFill="1" applyBorder="1" applyAlignment="1">
      <alignment horizontal="center" vertical="center" wrapText="1"/>
    </xf>
    <xf numFmtId="0" fontId="6" fillId="0" borderId="2" xfId="109" applyFont="1" applyFill="1" applyBorder="1" applyAlignment="1">
      <alignment horizontal="left" vertical="center" wrapText="1"/>
    </xf>
    <xf numFmtId="0" fontId="6" fillId="0" borderId="2" xfId="109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0" fillId="0" borderId="0" xfId="0" applyFont="1" applyFill="1"/>
    <xf numFmtId="1" fontId="6" fillId="0" borderId="2" xfId="0" applyNumberFormat="1" applyFont="1" applyFill="1" applyBorder="1" applyAlignment="1">
      <alignment horizontal="right" vertical="center" wrapText="1"/>
    </xf>
    <xf numFmtId="1" fontId="3" fillId="0" borderId="2" xfId="0" applyNumberFormat="1" applyFont="1" applyFill="1" applyBorder="1" applyAlignment="1">
      <alignment horizontal="right" vertical="center" wrapText="1"/>
    </xf>
    <xf numFmtId="2" fontId="7" fillId="0" borderId="7" xfId="109" applyNumberFormat="1" applyFont="1" applyBorder="1" applyAlignment="1">
      <alignment horizontal="center" vertical="center" wrapText="1"/>
    </xf>
    <xf numFmtId="2" fontId="7" fillId="0" borderId="8" xfId="109" applyNumberFormat="1" applyFont="1" applyBorder="1" applyAlignment="1">
      <alignment horizontal="center" vertical="center" wrapText="1"/>
    </xf>
    <xf numFmtId="2" fontId="7" fillId="0" borderId="9" xfId="109" applyNumberFormat="1" applyFont="1" applyBorder="1" applyAlignment="1">
      <alignment horizontal="center" vertical="center" wrapText="1"/>
    </xf>
    <xf numFmtId="2" fontId="7" fillId="0" borderId="10" xfId="109" applyNumberFormat="1" applyFont="1" applyBorder="1" applyAlignment="1">
      <alignment horizontal="center" vertical="center" wrapText="1"/>
    </xf>
    <xf numFmtId="2" fontId="7" fillId="0" borderId="0" xfId="109" applyNumberFormat="1" applyFont="1" applyAlignment="1">
      <alignment horizontal="center" vertical="center" wrapText="1"/>
    </xf>
    <xf numFmtId="2" fontId="7" fillId="0" borderId="11" xfId="109" applyNumberFormat="1" applyFont="1" applyBorder="1" applyAlignment="1">
      <alignment horizontal="center" vertical="center" wrapText="1"/>
    </xf>
    <xf numFmtId="2" fontId="7" fillId="0" borderId="3" xfId="109" applyNumberFormat="1" applyFont="1" applyBorder="1" applyAlignment="1">
      <alignment horizontal="center" vertical="center" wrapText="1"/>
    </xf>
    <xf numFmtId="2" fontId="7" fillId="0" borderId="12" xfId="109" applyNumberFormat="1" applyFont="1" applyBorder="1" applyAlignment="1">
      <alignment horizontal="center" vertical="center" wrapText="1"/>
    </xf>
    <xf numFmtId="2" fontId="7" fillId="0" borderId="2" xfId="109" applyNumberFormat="1" applyFont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14" fontId="0" fillId="0" borderId="2" xfId="0" applyNumberFormat="1" applyFont="1" applyBorder="1" applyAlignment="1">
      <alignment horizontal="center" vertical="top"/>
    </xf>
    <xf numFmtId="9" fontId="6" fillId="0" borderId="2" xfId="112" applyFont="1" applyFill="1" applyBorder="1" applyAlignment="1">
      <alignment horizontal="center" vertical="center" wrapText="1"/>
    </xf>
    <xf numFmtId="9" fontId="6" fillId="0" borderId="2" xfId="107" applyFont="1" applyFill="1" applyBorder="1" applyAlignment="1">
      <alignment horizontal="center" vertical="center" wrapText="1"/>
    </xf>
    <xf numFmtId="9" fontId="6" fillId="0" borderId="2" xfId="109" applyNumberFormat="1" applyFont="1" applyBorder="1" applyAlignment="1">
      <alignment horizontal="center" vertical="center" wrapText="1"/>
    </xf>
    <xf numFmtId="9" fontId="9" fillId="0" borderId="2" xfId="109" applyNumberFormat="1" applyFont="1" applyBorder="1" applyAlignment="1">
      <alignment horizontal="center" vertical="center" wrapText="1"/>
    </xf>
    <xf numFmtId="9" fontId="6" fillId="2" borderId="2" xfId="109" applyNumberFormat="1" applyFont="1" applyFill="1" applyBorder="1" applyAlignment="1">
      <alignment horizontal="center" vertical="center" wrapText="1"/>
    </xf>
    <xf numFmtId="3" fontId="9" fillId="0" borderId="2" xfId="109" applyNumberFormat="1" applyFont="1" applyBorder="1" applyAlignment="1">
      <alignment horizontal="center" vertical="center" wrapText="1"/>
    </xf>
    <xf numFmtId="167" fontId="6" fillId="2" borderId="2" xfId="109" applyNumberFormat="1" applyFont="1" applyFill="1" applyBorder="1" applyAlignment="1">
      <alignment horizontal="center" vertical="center" wrapText="1"/>
    </xf>
    <xf numFmtId="9" fontId="9" fillId="3" borderId="2" xfId="0" applyNumberFormat="1" applyFont="1" applyFill="1" applyBorder="1" applyAlignment="1">
      <alignment horizontal="center" vertical="center" wrapText="1"/>
    </xf>
    <xf numFmtId="9" fontId="6" fillId="2" borderId="2" xfId="0" applyNumberFormat="1" applyFont="1" applyFill="1" applyBorder="1" applyAlignment="1">
      <alignment horizontal="center" vertical="center" wrapText="1"/>
    </xf>
    <xf numFmtId="9" fontId="0" fillId="3" borderId="2" xfId="0" applyNumberFormat="1" applyFont="1" applyFill="1" applyBorder="1" applyAlignment="1">
      <alignment horizontal="center" vertical="center" wrapText="1"/>
    </xf>
    <xf numFmtId="168" fontId="7" fillId="2" borderId="2" xfId="111" applyNumberFormat="1" applyFont="1" applyFill="1" applyBorder="1" applyAlignment="1">
      <alignment horizontal="right" vertical="center" wrapText="1"/>
    </xf>
    <xf numFmtId="5" fontId="6" fillId="0" borderId="2" xfId="111" applyNumberFormat="1" applyFont="1" applyFill="1" applyBorder="1" applyAlignment="1">
      <alignment horizontal="center" vertical="center" wrapText="1"/>
    </xf>
    <xf numFmtId="0" fontId="4" fillId="0" borderId="2" xfId="109" applyFont="1" applyBorder="1" applyAlignment="1">
      <alignment horizontal="center" vertical="center" wrapText="1"/>
    </xf>
    <xf numFmtId="0" fontId="6" fillId="0" borderId="2" xfId="109" applyFont="1" applyBorder="1" applyAlignment="1">
      <alignment horizontal="center" vertical="center" wrapText="1"/>
    </xf>
    <xf numFmtId="2" fontId="7" fillId="0" borderId="4" xfId="114" applyNumberFormat="1" applyFont="1" applyBorder="1" applyAlignment="1">
      <alignment horizontal="left" vertical="center" wrapText="1"/>
    </xf>
    <xf numFmtId="2" fontId="7" fillId="0" borderId="5" xfId="114" applyNumberFormat="1" applyFont="1" applyBorder="1" applyAlignment="1">
      <alignment horizontal="left" vertical="center" wrapText="1"/>
    </xf>
    <xf numFmtId="2" fontId="7" fillId="0" borderId="6" xfId="114" applyNumberFormat="1" applyFont="1" applyBorder="1" applyAlignment="1">
      <alignment horizontal="left" vertical="center" wrapText="1"/>
    </xf>
    <xf numFmtId="2" fontId="7" fillId="0" borderId="2" xfId="114" applyNumberFormat="1" applyFont="1" applyBorder="1" applyAlignment="1">
      <alignment horizontal="left" vertical="center" wrapText="1"/>
    </xf>
  </cellXfs>
  <cellStyles count="115">
    <cellStyle name="Hipervínculo" xfId="67" builtinId="8" hidden="1"/>
    <cellStyle name="Hipervínculo" xfId="71" builtinId="8" hidden="1"/>
    <cellStyle name="Hipervínculo" xfId="75" builtinId="8" hidden="1"/>
    <cellStyle name="Hipervínculo" xfId="79" builtinId="8" hidden="1"/>
    <cellStyle name="Hipervínculo" xfId="83" builtinId="8" hidden="1"/>
    <cellStyle name="Hipervínculo" xfId="87" builtinId="8" hidden="1"/>
    <cellStyle name="Hipervínculo" xfId="91" builtinId="8" hidden="1"/>
    <cellStyle name="Hipervínculo" xfId="95" builtinId="8" hidden="1"/>
    <cellStyle name="Hipervínculo" xfId="99" builtinId="8" hidden="1"/>
    <cellStyle name="Hipervínculo" xfId="103" builtinId="8" hidden="1"/>
    <cellStyle name="Hipervínculo" xfId="105" builtinId="8" hidden="1"/>
    <cellStyle name="Hipervínculo" xfId="101" builtinId="8" hidden="1"/>
    <cellStyle name="Hipervínculo" xfId="97" builtinId="8" hidden="1"/>
    <cellStyle name="Hipervínculo" xfId="93" builtinId="8" hidden="1"/>
    <cellStyle name="Hipervínculo" xfId="89" builtinId="8" hidden="1"/>
    <cellStyle name="Hipervínculo" xfId="85" builtinId="8" hidden="1"/>
    <cellStyle name="Hipervínculo" xfId="81" builtinId="8" hidden="1"/>
    <cellStyle name="Hipervínculo" xfId="77" builtinId="8" hidden="1"/>
    <cellStyle name="Hipervínculo" xfId="73" builtinId="8" hidden="1"/>
    <cellStyle name="Hipervínculo" xfId="69" builtinId="8" hidden="1"/>
    <cellStyle name="Hipervínculo" xfId="65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3" builtinId="8" hidden="1"/>
    <cellStyle name="Hipervínculo" xfId="61" builtinId="8" hidden="1"/>
    <cellStyle name="Hipervínculo" xfId="53" builtinId="8" hidden="1"/>
    <cellStyle name="Hipervínculo" xfId="45" builtinId="8" hidden="1"/>
    <cellStyle name="Hipervínculo" xfId="37" builtinId="8" hidden="1"/>
    <cellStyle name="Hipervínculo" xfId="29" builtinId="8" hidden="1"/>
    <cellStyle name="Hipervínculo" xfId="21" builtinId="8" hidden="1"/>
    <cellStyle name="Hipervínculo" xfId="9" builtinId="8" hidden="1"/>
    <cellStyle name="Hipervínculo" xfId="11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13" builtinId="8" hidden="1"/>
    <cellStyle name="Hipervínculo" xfId="5" builtinId="8" hidden="1"/>
    <cellStyle name="Hipervínculo" xfId="7" builtinId="8" hidden="1"/>
    <cellStyle name="Hipervínculo" xfId="3" builtinId="8" hidden="1"/>
    <cellStyle name="Hipervínculo" xfId="1" builtinId="8" hidden="1"/>
    <cellStyle name="Hipervínculo visitado" xfId="58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Hipervínculo visitado" xfId="100" builtinId="9" hidden="1"/>
    <cellStyle name="Hipervínculo visitado" xfId="92" builtinId="9" hidden="1"/>
    <cellStyle name="Hipervínculo visitado" xfId="84" builtinId="9" hidden="1"/>
    <cellStyle name="Hipervínculo visitado" xfId="76" builtinId="9" hidden="1"/>
    <cellStyle name="Hipervínculo visitado" xfId="68" builtinId="9" hidden="1"/>
    <cellStyle name="Hipervínculo visitado" xfId="60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4" builtinId="9" hidden="1"/>
    <cellStyle name="Hipervínculo visitado" xfId="56" builtinId="9" hidden="1"/>
    <cellStyle name="Hipervínculo visitado" xfId="52" builtinId="9" hidden="1"/>
    <cellStyle name="Hipervínculo visitado" xfId="36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2" builtinId="9" hidden="1"/>
    <cellStyle name="Hipervínculo visitado" xfId="24" builtinId="9" hidden="1"/>
    <cellStyle name="Hipervínculo visitado" xfId="20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4" builtinId="9" hidden="1"/>
    <cellStyle name="Hipervínculo visitado" xfId="2" builtinId="9" hidden="1"/>
    <cellStyle name="Millares" xfId="110" builtinId="3"/>
    <cellStyle name="Millares [0] 2" xfId="113" xr:uid="{D65F419B-BBA2-4F3C-9BDA-F4C225DF8DD9}"/>
    <cellStyle name="Moneda" xfId="108" builtinId="4"/>
    <cellStyle name="Moneda 2" xfId="111" xr:uid="{4108B127-95DC-43A9-B093-D9BA4B355A25}"/>
    <cellStyle name="Normal" xfId="0" builtinId="0"/>
    <cellStyle name="Normal 2" xfId="109" xr:uid="{00000000-0005-0000-0000-00006E000000}"/>
    <cellStyle name="Normal 2 2" xfId="114" xr:uid="{0ABE3F83-45F7-4852-A690-EE53626E8446}"/>
    <cellStyle name="Porcentaje" xfId="107" builtinId="5"/>
    <cellStyle name="Porcentaje 2" xfId="112" xr:uid="{8F7155A5-B25C-489F-9604-58117B711100}"/>
  </cellStyles>
  <dxfs count="6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714F"/>
      <color rgb="FF00CC99"/>
      <color rgb="FFFFFF6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236350</xdr:colOff>
      <xdr:row>0</xdr:row>
      <xdr:rowOff>28575</xdr:rowOff>
    </xdr:from>
    <xdr:to>
      <xdr:col>1</xdr:col>
      <xdr:colOff>342735</xdr:colOff>
      <xdr:row>3</xdr:row>
      <xdr:rowOff>121638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6350" y="28575"/>
          <a:ext cx="620735" cy="6074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34"/>
  <sheetViews>
    <sheetView tabSelected="1" topLeftCell="V1" zoomScale="60" zoomScaleNormal="60" workbookViewId="0">
      <selection activeCell="AC2" sqref="AC2:AE4"/>
    </sheetView>
  </sheetViews>
  <sheetFormatPr baseColWidth="10" defaultColWidth="11.25" defaultRowHeight="14.25" x14ac:dyDescent="0.2"/>
  <cols>
    <col min="1" max="1" width="6.75" style="93" customWidth="1"/>
    <col min="2" max="4" width="22.75" style="49" customWidth="1"/>
    <col min="5" max="6" width="53.25" style="58" customWidth="1"/>
    <col min="7" max="7" width="16.875" style="59" customWidth="1"/>
    <col min="8" max="8" width="61.125" style="60" customWidth="1"/>
    <col min="9" max="9" width="46.25" style="49" customWidth="1"/>
    <col min="10" max="11" width="13.875" style="49" customWidth="1"/>
    <col min="12" max="12" width="14.875" style="49" customWidth="1"/>
    <col min="13" max="13" width="14.875" style="11" customWidth="1"/>
    <col min="14" max="14" width="11.25" style="55" customWidth="1"/>
    <col min="15" max="15" width="56.125" style="49" customWidth="1"/>
    <col min="16" max="16" width="25.875" style="49" customWidth="1"/>
    <col min="17" max="18" width="16" style="49" customWidth="1"/>
    <col min="19" max="19" width="19.75" style="49" customWidth="1"/>
    <col min="20" max="20" width="19.875" style="49" customWidth="1"/>
    <col min="21" max="21" width="25" style="49" customWidth="1"/>
    <col min="22" max="22" width="18.5" style="49" customWidth="1"/>
    <col min="23" max="26" width="16.75" style="49" customWidth="1"/>
    <col min="27" max="27" width="24.5" style="49" customWidth="1"/>
    <col min="28" max="28" width="16.25" style="62" customWidth="1"/>
    <col min="29" max="29" width="19.25" style="62" customWidth="1"/>
    <col min="30" max="30" width="22" style="62" customWidth="1"/>
    <col min="31" max="31" width="26" style="62" customWidth="1"/>
    <col min="32" max="16384" width="11.25" style="49"/>
  </cols>
  <sheetData>
    <row r="1" spans="1:47" ht="15" x14ac:dyDescent="0.2">
      <c r="A1" s="48"/>
      <c r="B1" s="96" t="s">
        <v>96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8"/>
      <c r="AC1" s="104" t="s">
        <v>0</v>
      </c>
      <c r="AD1" s="104"/>
      <c r="AE1" s="104"/>
    </row>
    <row r="2" spans="1:47" ht="15" x14ac:dyDescent="0.2">
      <c r="A2" s="48"/>
      <c r="B2" s="99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1"/>
      <c r="AC2" s="125" t="s">
        <v>62</v>
      </c>
      <c r="AD2" s="126"/>
      <c r="AE2" s="127"/>
    </row>
    <row r="3" spans="1:47" ht="15" customHeight="1" x14ac:dyDescent="0.2">
      <c r="A3" s="48"/>
      <c r="B3" s="99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1"/>
      <c r="AC3" s="125" t="s">
        <v>63</v>
      </c>
      <c r="AD3" s="126"/>
      <c r="AE3" s="127"/>
    </row>
    <row r="4" spans="1:47" ht="15" x14ac:dyDescent="0.2">
      <c r="A4" s="48"/>
      <c r="B4" s="102"/>
      <c r="C4" s="103"/>
      <c r="D4" s="103"/>
      <c r="E4" s="103"/>
      <c r="F4" s="103"/>
      <c r="G4" s="103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1"/>
      <c r="AC4" s="128" t="s">
        <v>1</v>
      </c>
      <c r="AD4" s="128"/>
      <c r="AE4" s="128"/>
    </row>
    <row r="5" spans="1:47" ht="15" x14ac:dyDescent="0.2">
      <c r="A5" s="107" t="s">
        <v>2</v>
      </c>
      <c r="B5" s="108"/>
      <c r="C5" s="109"/>
      <c r="D5" s="110">
        <v>44900</v>
      </c>
      <c r="E5" s="110"/>
      <c r="F5" s="110"/>
      <c r="G5" s="110"/>
      <c r="H5" s="50"/>
      <c r="I5" s="50"/>
      <c r="J5" s="50"/>
      <c r="K5" s="50"/>
      <c r="L5" s="50"/>
      <c r="M5" s="10"/>
      <c r="N5" s="51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3"/>
      <c r="AC5" s="53"/>
      <c r="AD5" s="53"/>
      <c r="AE5" s="53"/>
    </row>
    <row r="6" spans="1:47" ht="15" x14ac:dyDescent="0.2">
      <c r="A6" s="107" t="s">
        <v>3</v>
      </c>
      <c r="B6" s="108"/>
      <c r="C6" s="109"/>
      <c r="D6" s="110">
        <v>44895</v>
      </c>
      <c r="E6" s="110"/>
      <c r="F6" s="110"/>
      <c r="G6" s="110"/>
      <c r="H6" s="50"/>
      <c r="I6" s="50"/>
      <c r="J6" s="50"/>
      <c r="K6" s="50"/>
      <c r="L6" s="50"/>
      <c r="M6" s="10"/>
      <c r="N6" s="51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3"/>
      <c r="AC6" s="53"/>
      <c r="AD6" s="53"/>
      <c r="AE6" s="53"/>
    </row>
    <row r="7" spans="1:47" ht="15" x14ac:dyDescent="0.2">
      <c r="A7" s="54"/>
      <c r="B7" s="105" t="s">
        <v>4</v>
      </c>
      <c r="C7" s="105"/>
      <c r="D7" s="105"/>
      <c r="E7" s="105"/>
      <c r="F7" s="105"/>
      <c r="G7" s="105" t="s">
        <v>5</v>
      </c>
      <c r="H7" s="105"/>
      <c r="I7" s="105"/>
      <c r="J7" s="105" t="s">
        <v>6</v>
      </c>
      <c r="K7" s="105"/>
      <c r="L7" s="105"/>
      <c r="M7" s="105"/>
      <c r="N7" s="105"/>
      <c r="O7" s="105" t="s">
        <v>7</v>
      </c>
      <c r="P7" s="105"/>
      <c r="Q7" s="105"/>
      <c r="R7" s="105"/>
      <c r="S7" s="105"/>
      <c r="T7" s="105"/>
      <c r="U7" s="105"/>
      <c r="V7" s="105" t="s">
        <v>8</v>
      </c>
      <c r="W7" s="105"/>
      <c r="X7" s="105"/>
      <c r="Y7" s="105"/>
      <c r="Z7" s="105"/>
      <c r="AA7" s="105"/>
      <c r="AB7" s="106" t="s">
        <v>9</v>
      </c>
      <c r="AC7" s="106" t="s">
        <v>10</v>
      </c>
      <c r="AD7" s="2" t="s">
        <v>11</v>
      </c>
      <c r="AE7" s="2"/>
    </row>
    <row r="8" spans="1:47" s="55" customFormat="1" ht="45" x14ac:dyDescent="0.2">
      <c r="A8" s="24" t="s">
        <v>12</v>
      </c>
      <c r="B8" s="25" t="s">
        <v>13</v>
      </c>
      <c r="C8" s="24" t="s">
        <v>14</v>
      </c>
      <c r="D8" s="24" t="s">
        <v>15</v>
      </c>
      <c r="E8" s="24" t="s">
        <v>16</v>
      </c>
      <c r="F8" s="25" t="s">
        <v>17</v>
      </c>
      <c r="G8" s="25" t="s">
        <v>18</v>
      </c>
      <c r="H8" s="25" t="s">
        <v>19</v>
      </c>
      <c r="I8" s="25" t="s">
        <v>20</v>
      </c>
      <c r="J8" s="25" t="s">
        <v>21</v>
      </c>
      <c r="K8" s="25" t="s">
        <v>22</v>
      </c>
      <c r="L8" s="25" t="s">
        <v>23</v>
      </c>
      <c r="M8" s="25" t="s">
        <v>24</v>
      </c>
      <c r="N8" s="25" t="s">
        <v>25</v>
      </c>
      <c r="O8" s="24" t="s">
        <v>26</v>
      </c>
      <c r="P8" s="25" t="s">
        <v>27</v>
      </c>
      <c r="Q8" s="25" t="s">
        <v>28</v>
      </c>
      <c r="R8" s="25" t="s">
        <v>29</v>
      </c>
      <c r="S8" s="25" t="s">
        <v>30</v>
      </c>
      <c r="T8" s="25" t="s">
        <v>31</v>
      </c>
      <c r="U8" s="25" t="s">
        <v>32</v>
      </c>
      <c r="V8" s="25" t="s">
        <v>27</v>
      </c>
      <c r="W8" s="25" t="s">
        <v>28</v>
      </c>
      <c r="X8" s="25" t="s">
        <v>29</v>
      </c>
      <c r="Y8" s="25" t="s">
        <v>30</v>
      </c>
      <c r="Z8" s="25" t="s">
        <v>31</v>
      </c>
      <c r="AA8" s="25" t="s">
        <v>33</v>
      </c>
      <c r="AB8" s="106"/>
      <c r="AC8" s="106"/>
      <c r="AD8" s="25" t="s">
        <v>34</v>
      </c>
      <c r="AE8" s="25" t="s">
        <v>35</v>
      </c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</row>
    <row r="9" spans="1:47" s="3" customFormat="1" ht="91.5" customHeight="1" x14ac:dyDescent="0.2">
      <c r="A9" s="24">
        <v>169</v>
      </c>
      <c r="B9" s="4" t="s">
        <v>37</v>
      </c>
      <c r="C9" s="4" t="s">
        <v>38</v>
      </c>
      <c r="D9" s="1" t="s">
        <v>78</v>
      </c>
      <c r="E9" s="72" t="s">
        <v>79</v>
      </c>
      <c r="F9" s="73" t="s">
        <v>80</v>
      </c>
      <c r="G9" s="94">
        <v>2021680010146</v>
      </c>
      <c r="H9" s="8" t="s">
        <v>81</v>
      </c>
      <c r="I9" s="73" t="s">
        <v>82</v>
      </c>
      <c r="J9" s="7">
        <v>44562</v>
      </c>
      <c r="K9" s="7">
        <v>44926</v>
      </c>
      <c r="L9" s="74">
        <v>1</v>
      </c>
      <c r="M9" s="75">
        <v>0.6</v>
      </c>
      <c r="N9" s="76">
        <f t="shared" ref="N9:N14" si="0">IFERROR(IF(M9/L9&gt;100%,100%,M9/L9),"-")</f>
        <v>0.6</v>
      </c>
      <c r="O9" s="34" t="s">
        <v>83</v>
      </c>
      <c r="P9" s="5">
        <f>195000000+235000000+63000000</f>
        <v>493000000</v>
      </c>
      <c r="Q9" s="6"/>
      <c r="R9" s="6"/>
      <c r="S9" s="6"/>
      <c r="T9" s="5"/>
      <c r="U9" s="30">
        <f>SUM(P9:T9)</f>
        <v>493000000</v>
      </c>
      <c r="V9" s="57">
        <v>246477560.98999995</v>
      </c>
      <c r="W9" s="6"/>
      <c r="X9" s="6"/>
      <c r="Y9" s="6"/>
      <c r="Z9" s="5"/>
      <c r="AA9" s="30">
        <f>SUM(V9:Z9)</f>
        <v>246477560.98999995</v>
      </c>
      <c r="AB9" s="31">
        <f t="shared" ref="AB9:AB14" si="1">IFERROR(AA9/U9,"-")</f>
        <v>0.49995448476673415</v>
      </c>
      <c r="AC9" s="32"/>
      <c r="AD9" s="33" t="s">
        <v>36</v>
      </c>
      <c r="AE9" s="77" t="s">
        <v>64</v>
      </c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</row>
    <row r="10" spans="1:47" s="3" customFormat="1" ht="59.25" customHeight="1" x14ac:dyDescent="0.2">
      <c r="A10" s="24">
        <v>170</v>
      </c>
      <c r="B10" s="78" t="s">
        <v>37</v>
      </c>
      <c r="C10" s="78" t="s">
        <v>38</v>
      </c>
      <c r="D10" s="79" t="s">
        <v>78</v>
      </c>
      <c r="E10" s="72" t="s">
        <v>84</v>
      </c>
      <c r="F10" s="73" t="s">
        <v>85</v>
      </c>
      <c r="G10" s="94">
        <v>2021680010146</v>
      </c>
      <c r="H10" s="8" t="s">
        <v>81</v>
      </c>
      <c r="I10" s="9"/>
      <c r="J10" s="7">
        <v>44562</v>
      </c>
      <c r="K10" s="7">
        <v>44926</v>
      </c>
      <c r="L10" s="80">
        <v>3</v>
      </c>
      <c r="M10" s="81">
        <v>3</v>
      </c>
      <c r="N10" s="82">
        <f t="shared" si="0"/>
        <v>1</v>
      </c>
      <c r="O10" s="83" t="s">
        <v>86</v>
      </c>
      <c r="P10" s="5">
        <f>24000000+19000000</f>
        <v>43000000</v>
      </c>
      <c r="Q10" s="6"/>
      <c r="R10" s="6"/>
      <c r="S10" s="6"/>
      <c r="T10" s="5"/>
      <c r="U10" s="30">
        <f>SUM(P10:T10)</f>
        <v>43000000</v>
      </c>
      <c r="V10" s="6">
        <f>24000000+18266666.67</f>
        <v>42266666.670000002</v>
      </c>
      <c r="W10" s="6"/>
      <c r="X10" s="6"/>
      <c r="Y10" s="6"/>
      <c r="Z10" s="5"/>
      <c r="AA10" s="30">
        <f>SUM(V10:Z10)</f>
        <v>42266666.670000002</v>
      </c>
      <c r="AB10" s="31">
        <f t="shared" si="1"/>
        <v>0.98294573651162798</v>
      </c>
      <c r="AC10" s="32"/>
      <c r="AD10" s="33" t="s">
        <v>36</v>
      </c>
      <c r="AE10" s="77" t="s">
        <v>64</v>
      </c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</row>
    <row r="11" spans="1:47" s="3" customFormat="1" ht="71.25" x14ac:dyDescent="0.2">
      <c r="A11" s="24">
        <v>171</v>
      </c>
      <c r="B11" s="78" t="s">
        <v>37</v>
      </c>
      <c r="C11" s="78" t="s">
        <v>38</v>
      </c>
      <c r="D11" s="79" t="s">
        <v>78</v>
      </c>
      <c r="E11" s="84" t="s">
        <v>87</v>
      </c>
      <c r="F11" s="73" t="s">
        <v>88</v>
      </c>
      <c r="G11" s="95">
        <v>2021680010156</v>
      </c>
      <c r="H11" s="8" t="s">
        <v>89</v>
      </c>
      <c r="I11" s="85" t="s">
        <v>90</v>
      </c>
      <c r="J11" s="7">
        <v>44562</v>
      </c>
      <c r="K11" s="7">
        <v>44926</v>
      </c>
      <c r="L11" s="86">
        <v>4</v>
      </c>
      <c r="M11" s="87">
        <v>4</v>
      </c>
      <c r="N11" s="76">
        <f t="shared" si="0"/>
        <v>1</v>
      </c>
      <c r="O11" s="83" t="s">
        <v>91</v>
      </c>
      <c r="P11" s="5">
        <f>480000000+3000000</f>
        <v>483000000</v>
      </c>
      <c r="Q11" s="6"/>
      <c r="R11" s="6"/>
      <c r="S11" s="6"/>
      <c r="T11" s="5"/>
      <c r="U11" s="30">
        <f>SUM(P11:T11)</f>
        <v>483000000</v>
      </c>
      <c r="V11" s="5">
        <v>480000000</v>
      </c>
      <c r="W11" s="5"/>
      <c r="X11" s="5"/>
      <c r="Y11" s="5"/>
      <c r="Z11" s="5"/>
      <c r="AA11" s="30">
        <f>SUM(V11:Z11)</f>
        <v>480000000</v>
      </c>
      <c r="AB11" s="31">
        <f t="shared" si="1"/>
        <v>0.99378881987577639</v>
      </c>
      <c r="AC11" s="32"/>
      <c r="AD11" s="33" t="s">
        <v>36</v>
      </c>
      <c r="AE11" s="77" t="s">
        <v>64</v>
      </c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</row>
    <row r="12" spans="1:47" s="3" customFormat="1" ht="57" x14ac:dyDescent="0.2">
      <c r="A12" s="24">
        <v>172</v>
      </c>
      <c r="B12" s="91" t="s">
        <v>37</v>
      </c>
      <c r="C12" s="91" t="s">
        <v>38</v>
      </c>
      <c r="D12" s="92" t="s">
        <v>39</v>
      </c>
      <c r="E12" s="84" t="s">
        <v>92</v>
      </c>
      <c r="F12" s="73" t="s">
        <v>93</v>
      </c>
      <c r="G12" s="95">
        <v>2021680010159</v>
      </c>
      <c r="H12" s="8" t="s">
        <v>40</v>
      </c>
      <c r="I12" s="9"/>
      <c r="J12" s="7">
        <v>44562</v>
      </c>
      <c r="K12" s="7">
        <v>44926</v>
      </c>
      <c r="L12" s="80">
        <v>1</v>
      </c>
      <c r="M12" s="88">
        <v>0.4</v>
      </c>
      <c r="N12" s="82">
        <f t="shared" si="0"/>
        <v>0.4</v>
      </c>
      <c r="O12" s="83" t="s">
        <v>41</v>
      </c>
      <c r="P12" s="5">
        <f>21000000+17500000</f>
        <v>38500000</v>
      </c>
      <c r="Q12" s="6"/>
      <c r="R12" s="6"/>
      <c r="S12" s="6"/>
      <c r="T12" s="5"/>
      <c r="U12" s="30">
        <f>SUM(P12:T12)</f>
        <v>38500000</v>
      </c>
      <c r="V12" s="6">
        <f>21000000+15750000</f>
        <v>36750000</v>
      </c>
      <c r="W12" s="6"/>
      <c r="X12" s="6"/>
      <c r="Y12" s="6"/>
      <c r="Z12" s="5"/>
      <c r="AA12" s="30">
        <f>SUM(V12:Z12)</f>
        <v>36750000</v>
      </c>
      <c r="AB12" s="31">
        <f t="shared" si="1"/>
        <v>0.95454545454545459</v>
      </c>
      <c r="AC12" s="32"/>
      <c r="AD12" s="33" t="s">
        <v>36</v>
      </c>
      <c r="AE12" s="77" t="s">
        <v>64</v>
      </c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</row>
    <row r="13" spans="1:47" s="69" customFormat="1" ht="57" x14ac:dyDescent="0.2">
      <c r="A13" s="12">
        <v>173</v>
      </c>
      <c r="B13" s="89" t="s">
        <v>37</v>
      </c>
      <c r="C13" s="89" t="s">
        <v>38</v>
      </c>
      <c r="D13" s="89" t="s">
        <v>39</v>
      </c>
      <c r="E13" s="13" t="s">
        <v>42</v>
      </c>
      <c r="F13" s="14" t="s">
        <v>43</v>
      </c>
      <c r="G13" s="65">
        <v>2021680010159</v>
      </c>
      <c r="H13" s="15" t="s">
        <v>40</v>
      </c>
      <c r="I13" s="66"/>
      <c r="J13" s="67">
        <v>44562</v>
      </c>
      <c r="K13" s="67">
        <v>44926</v>
      </c>
      <c r="L13" s="23">
        <v>10</v>
      </c>
      <c r="M13" s="46">
        <v>9</v>
      </c>
      <c r="N13" s="22">
        <f t="shared" si="0"/>
        <v>0.9</v>
      </c>
      <c r="O13" s="18" t="s">
        <v>65</v>
      </c>
      <c r="P13" s="16">
        <v>82500000</v>
      </c>
      <c r="Q13" s="56"/>
      <c r="R13" s="56"/>
      <c r="S13" s="56"/>
      <c r="T13" s="16"/>
      <c r="U13" s="26">
        <f>SUM(P13:T13)</f>
        <v>82500000</v>
      </c>
      <c r="V13" s="16">
        <v>82400000</v>
      </c>
      <c r="W13" s="56"/>
      <c r="X13" s="56"/>
      <c r="Y13" s="56"/>
      <c r="Z13" s="16"/>
      <c r="AA13" s="26">
        <f>SUM(V13:Z13)</f>
        <v>82400000</v>
      </c>
      <c r="AB13" s="27">
        <f t="shared" si="1"/>
        <v>0.99878787878787878</v>
      </c>
      <c r="AC13" s="28"/>
      <c r="AD13" s="29" t="s">
        <v>36</v>
      </c>
      <c r="AE13" s="68" t="s">
        <v>64</v>
      </c>
      <c r="AF13" s="49"/>
      <c r="AG13" s="49"/>
      <c r="AH13" s="49"/>
      <c r="AI13" s="49"/>
    </row>
    <row r="14" spans="1:47" s="69" customFormat="1" ht="57" x14ac:dyDescent="0.2">
      <c r="A14" s="12">
        <v>174</v>
      </c>
      <c r="B14" s="89" t="s">
        <v>37</v>
      </c>
      <c r="C14" s="89" t="s">
        <v>38</v>
      </c>
      <c r="D14" s="89" t="s">
        <v>39</v>
      </c>
      <c r="E14" s="13" t="s">
        <v>44</v>
      </c>
      <c r="F14" s="14" t="s">
        <v>45</v>
      </c>
      <c r="G14" s="65">
        <v>2021680010159</v>
      </c>
      <c r="H14" s="15" t="s">
        <v>40</v>
      </c>
      <c r="I14" s="66"/>
      <c r="J14" s="67">
        <v>44562</v>
      </c>
      <c r="K14" s="67">
        <v>44926</v>
      </c>
      <c r="L14" s="116">
        <v>1</v>
      </c>
      <c r="M14" s="117">
        <v>1</v>
      </c>
      <c r="N14" s="113">
        <f t="shared" si="0"/>
        <v>1</v>
      </c>
      <c r="O14" s="18" t="s">
        <v>66</v>
      </c>
      <c r="P14" s="16">
        <v>44000000</v>
      </c>
      <c r="Q14" s="56"/>
      <c r="R14" s="56"/>
      <c r="S14" s="56"/>
      <c r="T14" s="16"/>
      <c r="U14" s="121">
        <f>SUM(P14:T15)</f>
        <v>1150552323</v>
      </c>
      <c r="V14" s="56">
        <f>41466667</f>
        <v>41466667</v>
      </c>
      <c r="W14" s="56"/>
      <c r="X14" s="56"/>
      <c r="Y14" s="56"/>
      <c r="Z14" s="16"/>
      <c r="AA14" s="121">
        <f>SUM(V14:Z15)</f>
        <v>1148018990</v>
      </c>
      <c r="AB14" s="111">
        <f t="shared" si="1"/>
        <v>0.9977981592411248</v>
      </c>
      <c r="AC14" s="122"/>
      <c r="AD14" s="123" t="s">
        <v>36</v>
      </c>
      <c r="AE14" s="124" t="s">
        <v>64</v>
      </c>
      <c r="AF14" s="49"/>
      <c r="AG14" s="49"/>
      <c r="AH14" s="49"/>
      <c r="AI14" s="49"/>
    </row>
    <row r="15" spans="1:47" s="69" customFormat="1" ht="57" x14ac:dyDescent="0.2">
      <c r="A15" s="12">
        <v>174</v>
      </c>
      <c r="B15" s="89" t="s">
        <v>37</v>
      </c>
      <c r="C15" s="89" t="s">
        <v>38</v>
      </c>
      <c r="D15" s="89" t="s">
        <v>39</v>
      </c>
      <c r="E15" s="13" t="s">
        <v>44</v>
      </c>
      <c r="F15" s="14" t="s">
        <v>45</v>
      </c>
      <c r="G15" s="65">
        <v>2022680010069</v>
      </c>
      <c r="H15" s="17" t="s">
        <v>51</v>
      </c>
      <c r="I15" s="70"/>
      <c r="J15" s="67"/>
      <c r="K15" s="67"/>
      <c r="L15" s="116"/>
      <c r="M15" s="117"/>
      <c r="N15" s="113"/>
      <c r="O15" s="18" t="s">
        <v>52</v>
      </c>
      <c r="P15" s="16">
        <v>1106552323</v>
      </c>
      <c r="Q15" s="56"/>
      <c r="R15" s="56"/>
      <c r="S15" s="56"/>
      <c r="T15" s="16"/>
      <c r="U15" s="121"/>
      <c r="V15" s="56">
        <v>1106552323</v>
      </c>
      <c r="W15" s="56"/>
      <c r="X15" s="56"/>
      <c r="Y15" s="56"/>
      <c r="Z15" s="16"/>
      <c r="AA15" s="121"/>
      <c r="AB15" s="111"/>
      <c r="AC15" s="122"/>
      <c r="AD15" s="123"/>
      <c r="AE15" s="124"/>
      <c r="AF15" s="49"/>
      <c r="AG15" s="49"/>
      <c r="AH15" s="49"/>
      <c r="AI15" s="49"/>
    </row>
    <row r="16" spans="1:47" s="69" customFormat="1" ht="57" x14ac:dyDescent="0.2">
      <c r="A16" s="12">
        <v>175</v>
      </c>
      <c r="B16" s="89" t="s">
        <v>37</v>
      </c>
      <c r="C16" s="89" t="s">
        <v>38</v>
      </c>
      <c r="D16" s="89" t="s">
        <v>39</v>
      </c>
      <c r="E16" s="13" t="s">
        <v>46</v>
      </c>
      <c r="F16" s="14" t="s">
        <v>47</v>
      </c>
      <c r="G16" s="65">
        <v>2021680010159</v>
      </c>
      <c r="H16" s="15" t="s">
        <v>40</v>
      </c>
      <c r="I16" s="66"/>
      <c r="J16" s="67">
        <v>44562</v>
      </c>
      <c r="K16" s="67">
        <v>44926</v>
      </c>
      <c r="L16" s="23">
        <v>1</v>
      </c>
      <c r="M16" s="46">
        <v>1</v>
      </c>
      <c r="N16" s="22">
        <f>IFERROR(IF(M16/L16&gt;100%,100%,M16/L16),"-")</f>
        <v>1</v>
      </c>
      <c r="O16" s="18" t="s">
        <v>41</v>
      </c>
      <c r="P16" s="16">
        <f>21000000+17500000</f>
        <v>38500000</v>
      </c>
      <c r="Q16" s="56"/>
      <c r="R16" s="56"/>
      <c r="S16" s="56"/>
      <c r="T16" s="16"/>
      <c r="U16" s="26">
        <f>SUM(P16:T16)</f>
        <v>38500000</v>
      </c>
      <c r="V16" s="56">
        <f>21000000+15400000</f>
        <v>36400000</v>
      </c>
      <c r="W16" s="56"/>
      <c r="X16" s="56"/>
      <c r="Y16" s="56"/>
      <c r="Z16" s="16"/>
      <c r="AA16" s="26">
        <f>SUM(V16:Z16)</f>
        <v>36400000</v>
      </c>
      <c r="AB16" s="27">
        <f>IFERROR(AA16/U16,"-")</f>
        <v>0.94545454545454544</v>
      </c>
      <c r="AC16" s="28"/>
      <c r="AD16" s="29" t="s">
        <v>36</v>
      </c>
      <c r="AE16" s="68" t="s">
        <v>64</v>
      </c>
      <c r="AF16" s="49"/>
      <c r="AG16" s="49"/>
      <c r="AH16" s="49"/>
      <c r="AI16" s="49"/>
    </row>
    <row r="17" spans="1:35" s="69" customFormat="1" ht="57" x14ac:dyDescent="0.2">
      <c r="A17" s="12">
        <v>176</v>
      </c>
      <c r="B17" s="89" t="s">
        <v>37</v>
      </c>
      <c r="C17" s="89" t="s">
        <v>38</v>
      </c>
      <c r="D17" s="89" t="s">
        <v>39</v>
      </c>
      <c r="E17" s="13" t="s">
        <v>48</v>
      </c>
      <c r="F17" s="14" t="s">
        <v>49</v>
      </c>
      <c r="G17" s="65">
        <v>2021680010159</v>
      </c>
      <c r="H17" s="17" t="s">
        <v>40</v>
      </c>
      <c r="I17" s="70"/>
      <c r="J17" s="67">
        <v>44562</v>
      </c>
      <c r="K17" s="67">
        <v>44926</v>
      </c>
      <c r="L17" s="114">
        <v>1</v>
      </c>
      <c r="M17" s="115">
        <v>1</v>
      </c>
      <c r="N17" s="113">
        <f>IFERROR(IF(M17/L17&gt;100%,100%,M17/L17),"-")</f>
        <v>1</v>
      </c>
      <c r="O17" s="18" t="s">
        <v>67</v>
      </c>
      <c r="P17" s="16">
        <f>384825000+17500000-69825000</f>
        <v>332500000</v>
      </c>
      <c r="Q17" s="56"/>
      <c r="R17" s="56"/>
      <c r="S17" s="56"/>
      <c r="T17" s="16"/>
      <c r="U17" s="121">
        <f>SUM(P17:T22)</f>
        <v>83880154794.929993</v>
      </c>
      <c r="V17" s="56">
        <f>324333333.33+3000000</f>
        <v>327333333.32999998</v>
      </c>
      <c r="W17" s="56"/>
      <c r="X17" s="56"/>
      <c r="Y17" s="56"/>
      <c r="Z17" s="16"/>
      <c r="AA17" s="121">
        <f>SUM(V17:Z22)</f>
        <v>6374751810.3299999</v>
      </c>
      <c r="AB17" s="111">
        <f>IFERROR(AA17/U17,"-")</f>
        <v>7.5998331499446778E-2</v>
      </c>
      <c r="AC17" s="122"/>
      <c r="AD17" s="123" t="s">
        <v>36</v>
      </c>
      <c r="AE17" s="124" t="s">
        <v>64</v>
      </c>
      <c r="AF17" s="49"/>
      <c r="AG17" s="49"/>
      <c r="AH17" s="49"/>
      <c r="AI17" s="49"/>
    </row>
    <row r="18" spans="1:35" s="69" customFormat="1" ht="57" x14ac:dyDescent="0.2">
      <c r="A18" s="12">
        <v>176</v>
      </c>
      <c r="B18" s="89" t="s">
        <v>37</v>
      </c>
      <c r="C18" s="89" t="s">
        <v>38</v>
      </c>
      <c r="D18" s="89" t="s">
        <v>39</v>
      </c>
      <c r="E18" s="13" t="s">
        <v>48</v>
      </c>
      <c r="F18" s="19" t="s">
        <v>49</v>
      </c>
      <c r="G18" s="65">
        <v>2022680010003</v>
      </c>
      <c r="H18" s="17" t="s">
        <v>50</v>
      </c>
      <c r="I18" s="70"/>
      <c r="J18" s="67"/>
      <c r="K18" s="67"/>
      <c r="L18" s="114"/>
      <c r="M18" s="115"/>
      <c r="N18" s="113"/>
      <c r="O18" s="18" t="s">
        <v>68</v>
      </c>
      <c r="P18" s="16">
        <f>6567148637-2055425228+2000000000</f>
        <v>6511723409</v>
      </c>
      <c r="Q18" s="56"/>
      <c r="R18" s="56"/>
      <c r="S18" s="56"/>
      <c r="T18" s="16"/>
      <c r="U18" s="121"/>
      <c r="V18" s="56">
        <v>4511723409</v>
      </c>
      <c r="W18" s="56"/>
      <c r="X18" s="56"/>
      <c r="Y18" s="56"/>
      <c r="Z18" s="16"/>
      <c r="AA18" s="121"/>
      <c r="AB18" s="111"/>
      <c r="AC18" s="122"/>
      <c r="AD18" s="123"/>
      <c r="AE18" s="124"/>
      <c r="AF18" s="49"/>
      <c r="AG18" s="49"/>
      <c r="AH18" s="49"/>
      <c r="AI18" s="49"/>
    </row>
    <row r="19" spans="1:35" s="69" customFormat="1" ht="57" x14ac:dyDescent="0.2">
      <c r="A19" s="12">
        <v>176</v>
      </c>
      <c r="B19" s="89" t="s">
        <v>37</v>
      </c>
      <c r="C19" s="89" t="s">
        <v>38</v>
      </c>
      <c r="D19" s="89" t="s">
        <v>39</v>
      </c>
      <c r="E19" s="13" t="s">
        <v>48</v>
      </c>
      <c r="F19" s="19" t="s">
        <v>49</v>
      </c>
      <c r="G19" s="65"/>
      <c r="H19" s="17" t="s">
        <v>69</v>
      </c>
      <c r="I19" s="70"/>
      <c r="J19" s="67"/>
      <c r="K19" s="67"/>
      <c r="L19" s="114"/>
      <c r="M19" s="115"/>
      <c r="N19" s="113"/>
      <c r="O19" s="18" t="s">
        <v>70</v>
      </c>
      <c r="P19" s="16"/>
      <c r="Q19" s="56"/>
      <c r="R19" s="56"/>
      <c r="S19" s="56"/>
      <c r="T19" s="16">
        <v>14553552351</v>
      </c>
      <c r="U19" s="121"/>
      <c r="V19" s="56"/>
      <c r="W19" s="56"/>
      <c r="X19" s="56"/>
      <c r="Y19" s="56"/>
      <c r="Z19" s="16"/>
      <c r="AA19" s="121"/>
      <c r="AB19" s="111"/>
      <c r="AC19" s="122"/>
      <c r="AD19" s="123"/>
      <c r="AE19" s="124"/>
      <c r="AF19" s="49"/>
      <c r="AG19" s="49"/>
      <c r="AH19" s="49"/>
      <c r="AI19" s="49"/>
    </row>
    <row r="20" spans="1:35" s="69" customFormat="1" ht="77.25" customHeight="1" x14ac:dyDescent="0.2">
      <c r="A20" s="12">
        <v>176</v>
      </c>
      <c r="B20" s="89" t="s">
        <v>37</v>
      </c>
      <c r="C20" s="89" t="s">
        <v>38</v>
      </c>
      <c r="D20" s="89" t="s">
        <v>39</v>
      </c>
      <c r="E20" s="13" t="s">
        <v>48</v>
      </c>
      <c r="F20" s="19" t="s">
        <v>49</v>
      </c>
      <c r="G20" s="65">
        <v>2022680010121</v>
      </c>
      <c r="H20" s="17" t="s">
        <v>94</v>
      </c>
      <c r="I20" s="17" t="s">
        <v>71</v>
      </c>
      <c r="J20" s="67"/>
      <c r="K20" s="67"/>
      <c r="L20" s="114"/>
      <c r="M20" s="115"/>
      <c r="N20" s="113"/>
      <c r="O20" s="18" t="s">
        <v>72</v>
      </c>
      <c r="P20" s="16">
        <v>1645950326.9300001</v>
      </c>
      <c r="Q20" s="56"/>
      <c r="R20" s="56"/>
      <c r="S20" s="56"/>
      <c r="T20" s="56"/>
      <c r="U20" s="121"/>
      <c r="V20" s="56">
        <v>1535695068</v>
      </c>
      <c r="W20" s="56"/>
      <c r="X20" s="56"/>
      <c r="Y20" s="56"/>
      <c r="Z20" s="16"/>
      <c r="AA20" s="121"/>
      <c r="AB20" s="111"/>
      <c r="AC20" s="122"/>
      <c r="AD20" s="123"/>
      <c r="AE20" s="124"/>
      <c r="AF20" s="49"/>
      <c r="AG20" s="49"/>
      <c r="AH20" s="49"/>
      <c r="AI20" s="49"/>
    </row>
    <row r="21" spans="1:35" s="69" customFormat="1" ht="57" x14ac:dyDescent="0.2">
      <c r="A21" s="12">
        <v>176</v>
      </c>
      <c r="B21" s="89" t="s">
        <v>37</v>
      </c>
      <c r="C21" s="89" t="s">
        <v>38</v>
      </c>
      <c r="D21" s="89" t="s">
        <v>39</v>
      </c>
      <c r="E21" s="13" t="s">
        <v>48</v>
      </c>
      <c r="F21" s="19" t="s">
        <v>49</v>
      </c>
      <c r="G21" s="65"/>
      <c r="H21" s="17" t="s">
        <v>53</v>
      </c>
      <c r="I21" s="70"/>
      <c r="J21" s="67"/>
      <c r="K21" s="67"/>
      <c r="L21" s="114"/>
      <c r="M21" s="115"/>
      <c r="N21" s="113"/>
      <c r="O21" s="18" t="s">
        <v>73</v>
      </c>
      <c r="P21" s="16">
        <v>10000000000</v>
      </c>
      <c r="Q21" s="56"/>
      <c r="R21" s="56"/>
      <c r="S21" s="56"/>
      <c r="T21" s="16">
        <v>46830428703</v>
      </c>
      <c r="U21" s="121"/>
      <c r="V21" s="56"/>
      <c r="W21" s="56"/>
      <c r="X21" s="56"/>
      <c r="Y21" s="56"/>
      <c r="Z21" s="16"/>
      <c r="AA21" s="121"/>
      <c r="AB21" s="111"/>
      <c r="AC21" s="122"/>
      <c r="AD21" s="123"/>
      <c r="AE21" s="124"/>
      <c r="AF21" s="49"/>
      <c r="AG21" s="49"/>
      <c r="AH21" s="49"/>
      <c r="AI21" s="49"/>
    </row>
    <row r="22" spans="1:35" s="69" customFormat="1" ht="57" x14ac:dyDescent="0.2">
      <c r="A22" s="12">
        <v>176</v>
      </c>
      <c r="B22" s="89" t="s">
        <v>37</v>
      </c>
      <c r="C22" s="89" t="s">
        <v>38</v>
      </c>
      <c r="D22" s="89" t="s">
        <v>39</v>
      </c>
      <c r="E22" s="13" t="s">
        <v>48</v>
      </c>
      <c r="F22" s="19" t="s">
        <v>49</v>
      </c>
      <c r="G22" s="65">
        <v>2022680010066</v>
      </c>
      <c r="H22" s="17" t="s">
        <v>74</v>
      </c>
      <c r="I22" s="70"/>
      <c r="J22" s="67"/>
      <c r="K22" s="67"/>
      <c r="L22" s="114"/>
      <c r="M22" s="115"/>
      <c r="N22" s="113"/>
      <c r="O22" s="18" t="s">
        <v>54</v>
      </c>
      <c r="P22" s="16">
        <f>2985000005+1000000000+21000000</f>
        <v>4006000005</v>
      </c>
      <c r="Q22" s="56"/>
      <c r="R22" s="56"/>
      <c r="S22" s="56"/>
      <c r="T22" s="16"/>
      <c r="U22" s="121"/>
      <c r="V22" s="56"/>
      <c r="W22" s="56"/>
      <c r="X22" s="56"/>
      <c r="Y22" s="56"/>
      <c r="Z22" s="16"/>
      <c r="AA22" s="121"/>
      <c r="AB22" s="111"/>
      <c r="AC22" s="122"/>
      <c r="AD22" s="123"/>
      <c r="AE22" s="124"/>
      <c r="AF22" s="49"/>
      <c r="AG22" s="49"/>
      <c r="AH22" s="49"/>
      <c r="AI22" s="49"/>
    </row>
    <row r="23" spans="1:35" s="69" customFormat="1" ht="57" x14ac:dyDescent="0.2">
      <c r="A23" s="12">
        <v>177</v>
      </c>
      <c r="B23" s="90" t="s">
        <v>37</v>
      </c>
      <c r="C23" s="90" t="s">
        <v>38</v>
      </c>
      <c r="D23" s="90" t="s">
        <v>55</v>
      </c>
      <c r="E23" s="13" t="s">
        <v>56</v>
      </c>
      <c r="F23" s="20" t="s">
        <v>57</v>
      </c>
      <c r="G23" s="45">
        <v>2020680010079</v>
      </c>
      <c r="H23" s="15" t="s">
        <v>58</v>
      </c>
      <c r="I23" s="66"/>
      <c r="J23" s="67">
        <v>44562</v>
      </c>
      <c r="K23" s="67">
        <v>44926</v>
      </c>
      <c r="L23" s="118">
        <v>1</v>
      </c>
      <c r="M23" s="119">
        <v>1</v>
      </c>
      <c r="N23" s="120">
        <f>IFERROR(IF(M23/L23&gt;100%,100%,M23/L23),"-")</f>
        <v>1</v>
      </c>
      <c r="O23" s="71" t="s">
        <v>75</v>
      </c>
      <c r="P23" s="16">
        <v>794935041</v>
      </c>
      <c r="Q23" s="56"/>
      <c r="R23" s="56"/>
      <c r="S23" s="56"/>
      <c r="T23" s="16"/>
      <c r="U23" s="121">
        <f>SUM(P23:T26)</f>
        <v>1661297875</v>
      </c>
      <c r="V23" s="56">
        <f>149023913+202058000+3000+30193172+43850128</f>
        <v>425128213</v>
      </c>
      <c r="W23" s="16"/>
      <c r="X23" s="16"/>
      <c r="Y23" s="16"/>
      <c r="Z23" s="16"/>
      <c r="AA23" s="121">
        <f>SUM(V23:Z26)</f>
        <v>725507651.21000099</v>
      </c>
      <c r="AB23" s="112">
        <f>IFERROR(AA23/U23,"-")</f>
        <v>0.43671135810608375</v>
      </c>
      <c r="AC23" s="122"/>
      <c r="AD23" s="123" t="s">
        <v>36</v>
      </c>
      <c r="AE23" s="124" t="s">
        <v>64</v>
      </c>
      <c r="AF23" s="49"/>
      <c r="AG23" s="49"/>
      <c r="AH23" s="49"/>
      <c r="AI23" s="49"/>
    </row>
    <row r="24" spans="1:35" s="69" customFormat="1" ht="57" x14ac:dyDescent="0.2">
      <c r="A24" s="12">
        <v>177</v>
      </c>
      <c r="B24" s="90" t="s">
        <v>37</v>
      </c>
      <c r="C24" s="90" t="s">
        <v>38</v>
      </c>
      <c r="D24" s="90" t="s">
        <v>55</v>
      </c>
      <c r="E24" s="13" t="s">
        <v>56</v>
      </c>
      <c r="F24" s="20" t="s">
        <v>57</v>
      </c>
      <c r="G24" s="45">
        <v>2020680010079</v>
      </c>
      <c r="H24" s="15" t="s">
        <v>58</v>
      </c>
      <c r="I24" s="15" t="s">
        <v>95</v>
      </c>
      <c r="J24" s="67"/>
      <c r="K24" s="67"/>
      <c r="L24" s="118"/>
      <c r="M24" s="119"/>
      <c r="N24" s="120"/>
      <c r="O24" s="71"/>
      <c r="P24" s="16">
        <v>321200334</v>
      </c>
      <c r="Q24" s="56"/>
      <c r="R24" s="56"/>
      <c r="S24" s="56"/>
      <c r="T24" s="16"/>
      <c r="U24" s="121"/>
      <c r="V24" s="56"/>
      <c r="W24" s="16"/>
      <c r="X24" s="16"/>
      <c r="Y24" s="16"/>
      <c r="Z24" s="16"/>
      <c r="AA24" s="121"/>
      <c r="AB24" s="112"/>
      <c r="AC24" s="122"/>
      <c r="AD24" s="123"/>
      <c r="AE24" s="124"/>
      <c r="AF24" s="49"/>
      <c r="AG24" s="49"/>
      <c r="AH24" s="49"/>
      <c r="AI24" s="49"/>
    </row>
    <row r="25" spans="1:35" s="69" customFormat="1" ht="57" x14ac:dyDescent="0.2">
      <c r="A25" s="12">
        <v>177</v>
      </c>
      <c r="B25" s="90" t="s">
        <v>37</v>
      </c>
      <c r="C25" s="90" t="s">
        <v>38</v>
      </c>
      <c r="D25" s="90" t="s">
        <v>55</v>
      </c>
      <c r="E25" s="13" t="s">
        <v>56</v>
      </c>
      <c r="F25" s="20" t="s">
        <v>57</v>
      </c>
      <c r="G25" s="45">
        <v>2021680010162</v>
      </c>
      <c r="H25" s="15" t="s">
        <v>59</v>
      </c>
      <c r="I25" s="66"/>
      <c r="J25" s="67">
        <v>44562</v>
      </c>
      <c r="K25" s="67">
        <v>44926</v>
      </c>
      <c r="L25" s="118"/>
      <c r="M25" s="119"/>
      <c r="N25" s="120"/>
      <c r="O25" s="71" t="s">
        <v>76</v>
      </c>
      <c r="P25" s="16">
        <f>115500000+152513257+87149243</f>
        <v>355162500</v>
      </c>
      <c r="Q25" s="56"/>
      <c r="R25" s="56"/>
      <c r="S25" s="56"/>
      <c r="T25" s="16"/>
      <c r="U25" s="121"/>
      <c r="V25" s="56">
        <f>6400000+10600000+7800000+7800000+7800000+7800000+7800000+7800000+7800000+7800000+6400000+10600000+7800000+7800000+7800000+7800000+7800000+7800000+7888188.21000099</f>
        <v>151088188.21000099</v>
      </c>
      <c r="W25" s="56"/>
      <c r="X25" s="56"/>
      <c r="Y25" s="56"/>
      <c r="Z25" s="16"/>
      <c r="AA25" s="121"/>
      <c r="AB25" s="112"/>
      <c r="AC25" s="122"/>
      <c r="AD25" s="123"/>
      <c r="AE25" s="124"/>
      <c r="AF25" s="49"/>
      <c r="AG25" s="49"/>
      <c r="AH25" s="49"/>
      <c r="AI25" s="49"/>
    </row>
    <row r="26" spans="1:35" s="69" customFormat="1" ht="57" x14ac:dyDescent="0.2">
      <c r="A26" s="12">
        <v>177</v>
      </c>
      <c r="B26" s="90" t="s">
        <v>37</v>
      </c>
      <c r="C26" s="90" t="s">
        <v>38</v>
      </c>
      <c r="D26" s="90" t="s">
        <v>55</v>
      </c>
      <c r="E26" s="13" t="s">
        <v>56</v>
      </c>
      <c r="F26" s="21" t="s">
        <v>57</v>
      </c>
      <c r="G26" s="45">
        <v>2022680010064</v>
      </c>
      <c r="H26" s="15" t="s">
        <v>60</v>
      </c>
      <c r="I26" s="66"/>
      <c r="J26" s="67"/>
      <c r="K26" s="67"/>
      <c r="L26" s="118"/>
      <c r="M26" s="119"/>
      <c r="N26" s="120"/>
      <c r="O26" s="71" t="s">
        <v>77</v>
      </c>
      <c r="P26" s="16">
        <f>150000000+40000000</f>
        <v>190000000</v>
      </c>
      <c r="Q26" s="56"/>
      <c r="R26" s="56"/>
      <c r="S26" s="56"/>
      <c r="T26" s="16"/>
      <c r="U26" s="121"/>
      <c r="V26" s="56">
        <v>149291250</v>
      </c>
      <c r="W26" s="56"/>
      <c r="X26" s="56"/>
      <c r="Y26" s="56"/>
      <c r="Z26" s="16"/>
      <c r="AA26" s="121"/>
      <c r="AB26" s="112"/>
      <c r="AC26" s="122"/>
      <c r="AD26" s="123"/>
      <c r="AE26" s="124"/>
      <c r="AF26" s="49"/>
      <c r="AG26" s="49"/>
      <c r="AH26" s="49"/>
      <c r="AI26" s="49"/>
    </row>
    <row r="27" spans="1:35" ht="15" x14ac:dyDescent="0.2">
      <c r="A27" s="24" cm="1">
        <f t="array" ref="A27">SUM(--(FREQUENCY(A9:A26,A9:A26)&gt;0))</f>
        <v>9</v>
      </c>
      <c r="B27" s="35"/>
      <c r="C27" s="36"/>
      <c r="D27" s="36"/>
      <c r="E27" s="35"/>
      <c r="F27" s="35"/>
      <c r="G27" s="37"/>
      <c r="H27" s="38"/>
      <c r="I27" s="36"/>
      <c r="J27" s="36"/>
      <c r="K27" s="39"/>
      <c r="L27" s="39"/>
      <c r="M27" s="47" t="s">
        <v>61</v>
      </c>
      <c r="N27" s="39">
        <f>IFERROR(AVERAGE(N13:N26),"-")</f>
        <v>0.98000000000000009</v>
      </c>
      <c r="O27" s="38"/>
      <c r="P27" s="40">
        <f t="shared" ref="P27:AA27" si="2">SUM(P9:P26)</f>
        <v>26486523938.93</v>
      </c>
      <c r="Q27" s="40">
        <f t="shared" si="2"/>
        <v>0</v>
      </c>
      <c r="R27" s="40">
        <f t="shared" si="2"/>
        <v>0</v>
      </c>
      <c r="S27" s="40">
        <f t="shared" si="2"/>
        <v>0</v>
      </c>
      <c r="T27" s="40">
        <f t="shared" si="2"/>
        <v>61383981054</v>
      </c>
      <c r="U27" s="41">
        <f t="shared" si="2"/>
        <v>87870504992.929993</v>
      </c>
      <c r="V27" s="40">
        <f t="shared" si="2"/>
        <v>9172572679.2000008</v>
      </c>
      <c r="W27" s="40">
        <f t="shared" si="2"/>
        <v>0</v>
      </c>
      <c r="X27" s="40">
        <f t="shared" si="2"/>
        <v>0</v>
      </c>
      <c r="Y27" s="40">
        <f t="shared" si="2"/>
        <v>0</v>
      </c>
      <c r="Z27" s="40">
        <f t="shared" si="2"/>
        <v>0</v>
      </c>
      <c r="AA27" s="41">
        <f t="shared" si="2"/>
        <v>9172572679.2000008</v>
      </c>
      <c r="AB27" s="42">
        <f>IFERROR(AA27/U27,"-")</f>
        <v>0.10438739005697099</v>
      </c>
      <c r="AC27" s="43">
        <f>SUM(AC13:AC26)</f>
        <v>0</v>
      </c>
      <c r="AD27" s="44"/>
      <c r="AE27" s="44"/>
    </row>
    <row r="28" spans="1:35" x14ac:dyDescent="0.2">
      <c r="P28" s="61"/>
    </row>
    <row r="29" spans="1:35" x14ac:dyDescent="0.2">
      <c r="T29"/>
      <c r="U29"/>
      <c r="V29"/>
      <c r="W29"/>
      <c r="X29"/>
      <c r="Y29"/>
      <c r="Z29"/>
      <c r="AA29"/>
      <c r="AB29"/>
      <c r="AC29" s="63"/>
    </row>
    <row r="30" spans="1:35" x14ac:dyDescent="0.2">
      <c r="P30"/>
      <c r="T30"/>
      <c r="U30"/>
      <c r="V30"/>
      <c r="W30"/>
      <c r="X30"/>
      <c r="Y30"/>
      <c r="Z30"/>
      <c r="AA30"/>
      <c r="AB30"/>
    </row>
    <row r="31" spans="1:35" x14ac:dyDescent="0.2">
      <c r="P31"/>
      <c r="T31"/>
      <c r="U31"/>
      <c r="V31"/>
      <c r="W31"/>
      <c r="X31"/>
      <c r="Y31"/>
      <c r="Z31"/>
      <c r="AA31"/>
      <c r="AB31"/>
    </row>
    <row r="32" spans="1:35" x14ac:dyDescent="0.2">
      <c r="P32"/>
      <c r="T32"/>
      <c r="U32"/>
      <c r="V32"/>
      <c r="W32"/>
      <c r="X32"/>
      <c r="Y32"/>
      <c r="Z32"/>
      <c r="AA32"/>
      <c r="AB32"/>
    </row>
    <row r="33" spans="15:28" x14ac:dyDescent="0.2">
      <c r="O33" s="64"/>
      <c r="P33"/>
      <c r="T33"/>
      <c r="U33"/>
      <c r="V33"/>
      <c r="W33"/>
      <c r="X33"/>
      <c r="Y33"/>
      <c r="Z33"/>
      <c r="AA33"/>
      <c r="AB33"/>
    </row>
    <row r="34" spans="15:28" x14ac:dyDescent="0.2">
      <c r="P34"/>
      <c r="T34"/>
      <c r="U34"/>
      <c r="V34"/>
      <c r="W34"/>
      <c r="X34"/>
      <c r="Y34"/>
      <c r="Z34"/>
      <c r="AA34"/>
      <c r="AB34"/>
    </row>
  </sheetData>
  <mergeCells count="43">
    <mergeCell ref="AC23:AC26"/>
    <mergeCell ref="AD23:AD26"/>
    <mergeCell ref="AE23:AE26"/>
    <mergeCell ref="AC17:AC22"/>
    <mergeCell ref="AD17:AD22"/>
    <mergeCell ref="AE17:AE22"/>
    <mergeCell ref="AC14:AC15"/>
    <mergeCell ref="AD14:AD15"/>
    <mergeCell ref="AE14:AE15"/>
    <mergeCell ref="AB14:AB15"/>
    <mergeCell ref="U14:U15"/>
    <mergeCell ref="AB17:AB22"/>
    <mergeCell ref="AB23:AB26"/>
    <mergeCell ref="N14:N15"/>
    <mergeCell ref="L17:L22"/>
    <mergeCell ref="M17:M22"/>
    <mergeCell ref="N17:N22"/>
    <mergeCell ref="L14:L15"/>
    <mergeCell ref="M14:M15"/>
    <mergeCell ref="L23:L26"/>
    <mergeCell ref="M23:M26"/>
    <mergeCell ref="N23:N26"/>
    <mergeCell ref="U17:U22"/>
    <mergeCell ref="U23:U26"/>
    <mergeCell ref="AA14:AA15"/>
    <mergeCell ref="AA17:AA22"/>
    <mergeCell ref="AA23:AA26"/>
    <mergeCell ref="A5:C5"/>
    <mergeCell ref="D5:G5"/>
    <mergeCell ref="A6:C6"/>
    <mergeCell ref="D6:G6"/>
    <mergeCell ref="B7:F7"/>
    <mergeCell ref="G7:I7"/>
    <mergeCell ref="J7:N7"/>
    <mergeCell ref="O7:U7"/>
    <mergeCell ref="V7:AA7"/>
    <mergeCell ref="AB7:AB8"/>
    <mergeCell ref="AC7:AC8"/>
    <mergeCell ref="B1:AB4"/>
    <mergeCell ref="AC1:AE1"/>
    <mergeCell ref="AC2:AE2"/>
    <mergeCell ref="AC3:AE3"/>
    <mergeCell ref="AC4:AE4"/>
  </mergeCells>
  <conditionalFormatting sqref="N23:N24 N13:N14 N16:N17">
    <cfRule type="cellIs" dxfId="5" priority="4" operator="between">
      <formula>0.67</formula>
      <formula>1</formula>
    </cfRule>
    <cfRule type="cellIs" dxfId="4" priority="5" operator="between">
      <formula>0.34</formula>
      <formula>0.67</formula>
    </cfRule>
    <cfRule type="cellIs" dxfId="3" priority="6" operator="between">
      <formula>0</formula>
      <formula>0.34</formula>
    </cfRule>
  </conditionalFormatting>
  <conditionalFormatting sqref="N9:N12">
    <cfRule type="cellIs" dxfId="2" priority="1" operator="between">
      <formula>0.67</formula>
      <formula>1</formula>
    </cfRule>
    <cfRule type="cellIs" dxfId="1" priority="2" operator="between">
      <formula>0.34</formula>
      <formula>0.67</formula>
    </cfRule>
    <cfRule type="cellIs" dxfId="0" priority="3" operator="between">
      <formula>0</formula>
      <formula>0.34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 2022 </vt:lpstr>
    </vt:vector>
  </TitlesOfParts>
  <Manager/>
  <Company>Hewlett-Packard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PC</cp:lastModifiedBy>
  <cp:revision/>
  <dcterms:created xsi:type="dcterms:W3CDTF">2008-07-08T21:30:46Z</dcterms:created>
  <dcterms:modified xsi:type="dcterms:W3CDTF">2023-01-16T16:05:05Z</dcterms:modified>
  <cp:category/>
  <cp:contentStatus/>
</cp:coreProperties>
</file>