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A6380268-B00F-4308-BE88-0C072CB5E6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4" l="1"/>
  <c r="P14" i="14"/>
  <c r="U9" i="14"/>
  <c r="N9" i="14" l="1"/>
  <c r="V9" i="14"/>
  <c r="AA9" i="14" s="1"/>
  <c r="AB9" i="14" s="1"/>
  <c r="V15" i="14"/>
  <c r="V16" i="14" l="1"/>
  <c r="P12" i="14" l="1"/>
  <c r="P16" i="14" l="1"/>
  <c r="U15" i="14" l="1"/>
  <c r="U14" i="14"/>
  <c r="U13" i="14"/>
  <c r="U12" i="14"/>
  <c r="U11" i="14"/>
  <c r="AA12" i="14"/>
  <c r="N15" i="14"/>
  <c r="N14" i="14"/>
  <c r="N13" i="14"/>
  <c r="N12" i="14"/>
  <c r="N11" i="14"/>
  <c r="AB12" i="14" l="1"/>
  <c r="U16" i="14"/>
  <c r="N16" i="14"/>
  <c r="AA14" i="14"/>
  <c r="AC16" i="14" l="1"/>
  <c r="AA15" i="14"/>
  <c r="AA13" i="14"/>
  <c r="AA11" i="14"/>
  <c r="Z16" i="14"/>
  <c r="W16" i="14"/>
  <c r="X16" i="14"/>
  <c r="Y16" i="14"/>
  <c r="Q16" i="14"/>
  <c r="R16" i="14"/>
  <c r="S16" i="14"/>
  <c r="T16" i="14"/>
  <c r="AA16" i="14" l="1"/>
  <c r="AB16" i="14" s="1"/>
  <c r="AB15" i="14"/>
  <c r="AB11" i="14"/>
  <c r="AB14" i="14"/>
  <c r="AB13" i="14" l="1"/>
</calcChain>
</file>

<file path=xl/sharedStrings.xml><?xml version="1.0" encoding="utf-8"?>
<sst xmlns="http://schemas.openxmlformats.org/spreadsheetml/2006/main" count="112" uniqueCount="77">
  <si>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</si>
  <si>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</si>
  <si>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</si>
  <si>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</si>
  <si>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</si>
  <si>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</si>
  <si>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</si>
  <si>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</si>
  <si>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</si>
  <si>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</si>
  <si>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</si>
  <si>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</si>
  <si>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</si>
  <si>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</si>
  <si>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</si>
  <si>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</si>
  <si>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</si>
  <si>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</si>
  <si>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</si>
  <si>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</si>
  <si>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</si>
  <si>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</si>
  <si>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</si>
  <si>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</si>
  <si>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</si>
  <si>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</si>
  <si>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</si>
  <si>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</si>
  <si>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</si>
  <si>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</si>
  <si>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</si>
  <si>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</si>
  <si>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</si>
  <si>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</si>
  <si>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</si>
  <si>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FORTALECIMIENTO A LAS CAPACIDADES DE TECNOLOGÍA Y ESTÁNDARES DE CIUDAD INTELIGENTE EN EL MUNICIPIO DE BUCARAMANGA</t>
  </si>
  <si>
    <t>Optimizar el uso de la infraestructura tecnológica instalada para mejorar los servicios de conectividad del ciudadano</t>
  </si>
  <si>
    <t>OATIC</t>
  </si>
  <si>
    <t>Adquirir equipos y herramientas tecnológicas que soporten la gestión de los puntos digitales</t>
  </si>
  <si>
    <t>IMPLEMENTACIÓN DE ACCIONES PARA EL FORTALECIMIENTO A LA INFRAESTRUCTURA DE TECNOLOGÍAS DE LA INFORMACIÓN PARA GARANTIZAR LA ATENCIÓN AL CIUDADANO EN LA ALCALDÍA DE BUCARAMANGA</t>
  </si>
  <si>
    <t>Implementar (7) herramientas tecnológicas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</si>
  <si>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</si>
  <si>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</si>
  <si>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</si>
  <si>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</si>
  <si>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</si>
  <si>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</si>
  <si>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</si>
  <si>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</si>
  <si>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</si>
  <si>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</si>
  <si>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</si>
  <si>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</si>
  <si>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</si>
  <si>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</si>
  <si>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</si>
  <si>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</si>
  <si>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</si>
  <si>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</si>
  <si>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</si>
  <si>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</si>
  <si>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FORTALECIMIENTO AL PROCESO DE GESTIÓN DE LAS TIC ALINEADO A LA ESTRATEGIA DE GOBIERNO DIGITAL  PARA UNA MEJOR INTERACCIÓN CON EL CIUDADANO EN EL MUNICIPIO DE  BUCARAMANGA</t>
  </si>
  <si>
    <t>Potenciar los ejes de arquitectura de información, seguridad de la información y servicios ciudadanos digitales</t>
  </si>
  <si>
    <t>Potenciar los procesos administrativos del proceso de gestión de las TIC alineados a la política de gobierno digital</t>
  </si>
  <si>
    <t>Wilfredo Gómez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</si>
  <si>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</si>
  <si>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</si>
  <si>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OFICINA ASESORA TIC - OATIC</t>
  </si>
  <si>
    <t>|</t>
  </si>
  <si>
    <t>2.3.2.02.02.008.2302024.83111.201</t>
  </si>
  <si>
    <t>2.3.2.02.02.008.2302024.83141.201</t>
  </si>
  <si>
    <t>2.3.2.02.01.004.2301076.45221.201 $95.000.000
2.3.2.01.01.003.05.04.2301076.201 $15.000.000
2.3.2.02.01.004.2301076.4299927.201 $11.304.999</t>
  </si>
  <si>
    <t>2.3.2.02.01.004.4599007..47829.201 ($705.534.062)
2.3.2.02.01.004.4599007.45271.201 ($132.073.194)</t>
  </si>
  <si>
    <t>2.3.2.02.02.008.2301079.84222.201 ($233.135.001)
2.3.2.02.01.003.2301079.3699016.201 ($30.000.000)
2.3.2.02.02.009.2302057.96210.201 ($366.952.744)
2.3.2.02.02.009.2302057.96210.501 ($600.000.000)
2.3.2.02.01.004.2301079.4634003.201 ($20.000.000)</t>
  </si>
  <si>
    <t>Recursos liberados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</si>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</sst>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0" borderId="0"/>
  </cellStyleXfs>
  <cellXfs count="96">
    <xf numFmtId="0" fontId="0" fillId="0" borderId="0" xfId="0"/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165" fontId="7" fillId="0" borderId="0" xfId="108" applyNumberFormat="1" applyFont="1" applyFill="1" applyBorder="1" applyAlignment="1">
      <alignment vertical="center"/>
    </xf>
    <xf numFmtId="0" fontId="3" fillId="0" borderId="0" xfId="0" applyFont="1"/>
    <xf numFmtId="0" fontId="3" fillId="3" borderId="0" xfId="0" applyFont="1" applyFill="1"/>
    <xf numFmtId="0" fontId="3" fillId="3" borderId="0" xfId="0" applyFont="1" applyFill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/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6" fontId="6" fillId="0" borderId="2" xfId="110" applyNumberFormat="1" applyFont="1" applyFill="1" applyBorder="1" applyAlignment="1">
      <alignment horizontal="right" vertical="center" wrapText="1"/>
    </xf>
    <xf numFmtId="166" fontId="8" fillId="0" borderId="2" xfId="110" applyNumberFormat="1" applyFont="1" applyBorder="1" applyAlignment="1">
      <alignment horizontal="right" vertical="center" wrapText="1"/>
    </xf>
    <xf numFmtId="166" fontId="3" fillId="0" borderId="2" xfId="110" applyNumberFormat="1" applyFont="1" applyBorder="1" applyAlignment="1">
      <alignment horizontal="right"/>
    </xf>
    <xf numFmtId="166" fontId="7" fillId="2" borderId="2" xfId="110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3" fillId="2" borderId="2" xfId="107" applyFont="1" applyFill="1" applyBorder="1" applyAlignment="1">
      <alignment horizontal="center" vertical="center"/>
    </xf>
    <xf numFmtId="5" fontId="6" fillId="0" borderId="2" xfId="108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6" fontId="7" fillId="2" borderId="1" xfId="110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9" fontId="3" fillId="2" borderId="2" xfId="0" applyNumberFormat="1" applyFont="1" applyFill="1" applyBorder="1" applyAlignment="1">
      <alignment horizontal="center" vertical="center"/>
    </xf>
    <xf numFmtId="166" fontId="3" fillId="0" borderId="2" xfId="110" applyNumberFormat="1" applyFont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2" fontId="3" fillId="2" borderId="2" xfId="107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66" fontId="3" fillId="3" borderId="2" xfId="110" applyNumberFormat="1" applyFont="1" applyFill="1" applyBorder="1" applyAlignment="1">
      <alignment horizontal="right" vertical="center"/>
    </xf>
    <xf numFmtId="165" fontId="3" fillId="0" borderId="0" xfId="0" applyNumberFormat="1" applyFont="1"/>
    <xf numFmtId="9" fontId="3" fillId="0" borderId="0" xfId="0" applyNumberFormat="1" applyFont="1"/>
    <xf numFmtId="166" fontId="3" fillId="0" borderId="0" xfId="0" applyNumberFormat="1" applyFont="1"/>
    <xf numFmtId="10" fontId="3" fillId="0" borderId="0" xfId="0" applyNumberFormat="1" applyFont="1"/>
    <xf numFmtId="9" fontId="3" fillId="0" borderId="0" xfId="107" applyFont="1" applyAlignment="1">
      <alignment horizontal="center"/>
    </xf>
    <xf numFmtId="5" fontId="3" fillId="0" borderId="0" xfId="0" applyNumberFormat="1" applyFont="1"/>
    <xf numFmtId="1" fontId="9" fillId="0" borderId="2" xfId="0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166" fontId="6" fillId="0" borderId="1" xfId="110" applyNumberFormat="1" applyFont="1" applyFill="1" applyBorder="1" applyAlignment="1">
      <alignment horizontal="right" vertical="center" wrapText="1"/>
    </xf>
    <xf numFmtId="166" fontId="6" fillId="0" borderId="6" xfId="11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166" fontId="7" fillId="2" borderId="1" xfId="110" applyNumberFormat="1" applyFont="1" applyFill="1" applyBorder="1" applyAlignment="1">
      <alignment horizontal="right" vertical="center" wrapText="1"/>
    </xf>
    <xf numFmtId="166" fontId="7" fillId="2" borderId="6" xfId="11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2" fontId="7" fillId="0" borderId="3" xfId="111" applyNumberFormat="1" applyFont="1" applyBorder="1" applyAlignment="1">
      <alignment horizontal="left" vertical="center" wrapText="1"/>
    </xf>
    <xf numFmtId="2" fontId="7" fillId="0" borderId="7" xfId="111" applyNumberFormat="1" applyFont="1" applyBorder="1" applyAlignment="1">
      <alignment horizontal="left" vertical="center" wrapText="1"/>
    </xf>
    <xf numFmtId="2" fontId="7" fillId="0" borderId="8" xfId="111" applyNumberFormat="1" applyFont="1" applyBorder="1" applyAlignment="1">
      <alignment horizontal="left" vertical="center" wrapText="1"/>
    </xf>
    <xf numFmtId="2" fontId="7" fillId="0" borderId="2" xfId="111" applyNumberFormat="1" applyFont="1" applyBorder="1" applyAlignment="1">
      <alignment horizontal="left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Normal 2 2" xfId="111" xr:uid="{71DF8975-ACC7-4DCD-BB34-51419E544261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479895</xdr:colOff>
      <xdr:row>3</xdr:row>
      <xdr:rowOff>134973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topLeftCell="S1" zoomScale="80" zoomScaleNormal="80" workbookViewId="0">
      <selection activeCell="AC2" sqref="AC2:AE4"/>
    </sheetView>
  </sheetViews>
  <sheetFormatPr baseColWidth="10" defaultColWidth="11.25" defaultRowHeight="14.25" x14ac:dyDescent="0.2"/>
  <cols>
    <col min="1" max="1" width="7.75" style="13" customWidth="1"/>
    <col min="2" max="2" width="21.125" style="13" customWidth="1"/>
    <col min="3" max="3" width="20.875" style="13" customWidth="1"/>
    <col min="4" max="4" width="21.125" style="13" customWidth="1"/>
    <col min="5" max="5" width="54" style="13" customWidth="1"/>
    <col min="6" max="6" width="45.625" style="13" customWidth="1"/>
    <col min="7" max="7" width="17.125" style="13" customWidth="1"/>
    <col min="8" max="8" width="45.25" style="13" customWidth="1"/>
    <col min="9" max="9" width="34.125" style="13" customWidth="1"/>
    <col min="10" max="10" width="14.875" style="13" customWidth="1"/>
    <col min="11" max="11" width="19.375" style="13" customWidth="1"/>
    <col min="12" max="13" width="14.75" style="13" customWidth="1"/>
    <col min="14" max="14" width="14.25" style="13" customWidth="1"/>
    <col min="15" max="15" width="45.25" style="13" customWidth="1"/>
    <col min="16" max="16" width="22.25" style="13" customWidth="1"/>
    <col min="17" max="17" width="9" style="13" customWidth="1"/>
    <col min="18" max="18" width="18" style="13" customWidth="1"/>
    <col min="19" max="19" width="24.625" style="13" customWidth="1"/>
    <col min="20" max="20" width="9.375" style="13" customWidth="1"/>
    <col min="21" max="21" width="17.5" style="13" customWidth="1"/>
    <col min="22" max="22" width="21" style="13" customWidth="1"/>
    <col min="23" max="23" width="9.875" style="13" customWidth="1"/>
    <col min="24" max="24" width="12.25" style="13" customWidth="1"/>
    <col min="25" max="25" width="24.625" style="13" customWidth="1"/>
    <col min="26" max="26" width="22.125" style="13" customWidth="1"/>
    <col min="27" max="27" width="17.375" style="13" customWidth="1"/>
    <col min="28" max="28" width="17.625" style="13" customWidth="1"/>
    <col min="29" max="29" width="20.75" style="13" customWidth="1"/>
    <col min="30" max="30" width="15.375" style="13" customWidth="1"/>
    <col min="31" max="31" width="17.375" style="13" customWidth="1"/>
    <col min="32" max="32" width="23" style="13" customWidth="1"/>
    <col min="33" max="33" width="25.375" style="13" customWidth="1"/>
    <col min="34" max="16384" width="11.25" style="13"/>
  </cols>
  <sheetData>
    <row r="1" spans="1:31" ht="15" x14ac:dyDescent="0.2">
      <c r="A1" s="87"/>
      <c r="B1" s="83" t="s">
        <v>67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6" t="s">
        <v>66</v>
      </c>
      <c r="AD1" s="86"/>
      <c r="AE1" s="86"/>
    </row>
    <row r="2" spans="1:31" ht="15" x14ac:dyDescent="0.2">
      <c r="A2" s="87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92" t="s">
        <v>75</v>
      </c>
      <c r="AD2" s="93"/>
      <c r="AE2" s="94"/>
    </row>
    <row r="3" spans="1:31" ht="15" customHeight="1" x14ac:dyDescent="0.2">
      <c r="A3" s="87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92" t="s">
        <v>76</v>
      </c>
      <c r="AD3" s="93"/>
      <c r="AE3" s="94"/>
    </row>
    <row r="4" spans="1:31" ht="15" x14ac:dyDescent="0.2">
      <c r="A4" s="87"/>
      <c r="B4" s="83"/>
      <c r="C4" s="83"/>
      <c r="D4" s="83"/>
      <c r="E4" s="83"/>
      <c r="F4" s="83"/>
      <c r="G4" s="83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95" t="s">
        <v>32</v>
      </c>
      <c r="AD4" s="95"/>
      <c r="AE4" s="95"/>
    </row>
    <row r="5" spans="1:31" ht="15" x14ac:dyDescent="0.2">
      <c r="A5" s="88" t="s">
        <v>30</v>
      </c>
      <c r="B5" s="88"/>
      <c r="C5" s="88"/>
      <c r="D5" s="90">
        <v>44900</v>
      </c>
      <c r="E5" s="90"/>
      <c r="F5" s="90"/>
      <c r="G5" s="90"/>
      <c r="H5" s="14"/>
      <c r="I5" s="14"/>
      <c r="J5" s="14"/>
      <c r="K5" s="14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1" ht="15" x14ac:dyDescent="0.2">
      <c r="A6" s="89" t="s">
        <v>31</v>
      </c>
      <c r="B6" s="89"/>
      <c r="C6" s="89"/>
      <c r="D6" s="90">
        <v>44895</v>
      </c>
      <c r="E6" s="90"/>
      <c r="F6" s="90"/>
      <c r="G6" s="91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4"/>
      <c r="AE6" s="17"/>
    </row>
    <row r="7" spans="1:31" ht="15" x14ac:dyDescent="0.2">
      <c r="A7" s="18"/>
      <c r="B7" s="82" t="s">
        <v>10</v>
      </c>
      <c r="C7" s="82"/>
      <c r="D7" s="82"/>
      <c r="E7" s="82"/>
      <c r="F7" s="82"/>
      <c r="G7" s="82" t="s">
        <v>11</v>
      </c>
      <c r="H7" s="82"/>
      <c r="I7" s="82"/>
      <c r="J7" s="82"/>
      <c r="K7" s="82"/>
      <c r="L7" s="82" t="s">
        <v>25</v>
      </c>
      <c r="M7" s="82"/>
      <c r="N7" s="82"/>
      <c r="O7" s="82" t="s">
        <v>23</v>
      </c>
      <c r="P7" s="82"/>
      <c r="Q7" s="82"/>
      <c r="R7" s="82"/>
      <c r="S7" s="82"/>
      <c r="T7" s="82"/>
      <c r="U7" s="82"/>
      <c r="V7" s="82" t="s">
        <v>17</v>
      </c>
      <c r="W7" s="82"/>
      <c r="X7" s="82"/>
      <c r="Y7" s="82"/>
      <c r="Z7" s="82"/>
      <c r="AA7" s="82"/>
      <c r="AB7" s="85" t="s">
        <v>18</v>
      </c>
      <c r="AC7" s="85" t="s">
        <v>26</v>
      </c>
      <c r="AD7" s="85" t="s">
        <v>24</v>
      </c>
      <c r="AE7" s="85"/>
    </row>
    <row r="8" spans="1:31" ht="30" x14ac:dyDescent="0.2">
      <c r="A8" s="9" t="s">
        <v>29</v>
      </c>
      <c r="B8" s="10" t="s">
        <v>1</v>
      </c>
      <c r="C8" s="9" t="s">
        <v>6</v>
      </c>
      <c r="D8" s="9" t="s">
        <v>2</v>
      </c>
      <c r="E8" s="9" t="s">
        <v>7</v>
      </c>
      <c r="F8" s="10" t="s">
        <v>19</v>
      </c>
      <c r="G8" s="10" t="s">
        <v>65</v>
      </c>
      <c r="H8" s="10" t="s">
        <v>3</v>
      </c>
      <c r="I8" s="10" t="s">
        <v>15</v>
      </c>
      <c r="J8" s="10" t="s">
        <v>21</v>
      </c>
      <c r="K8" s="10" t="s">
        <v>22</v>
      </c>
      <c r="L8" s="10" t="s">
        <v>4</v>
      </c>
      <c r="M8" s="10" t="s">
        <v>5</v>
      </c>
      <c r="N8" s="10" t="s">
        <v>0</v>
      </c>
      <c r="O8" s="9" t="s">
        <v>9</v>
      </c>
      <c r="P8" s="10" t="s">
        <v>34</v>
      </c>
      <c r="Q8" s="10" t="s">
        <v>8</v>
      </c>
      <c r="R8" s="10" t="s">
        <v>27</v>
      </c>
      <c r="S8" s="10" t="s">
        <v>33</v>
      </c>
      <c r="T8" s="10" t="s">
        <v>12</v>
      </c>
      <c r="U8" s="10" t="s">
        <v>20</v>
      </c>
      <c r="V8" s="10" t="s">
        <v>34</v>
      </c>
      <c r="W8" s="10" t="s">
        <v>8</v>
      </c>
      <c r="X8" s="10" t="s">
        <v>27</v>
      </c>
      <c r="Y8" s="10" t="s">
        <v>33</v>
      </c>
      <c r="Z8" s="10" t="s">
        <v>12</v>
      </c>
      <c r="AA8" s="10" t="s">
        <v>28</v>
      </c>
      <c r="AB8" s="85"/>
      <c r="AC8" s="85"/>
      <c r="AD8" s="10" t="s">
        <v>13</v>
      </c>
      <c r="AE8" s="10" t="s">
        <v>14</v>
      </c>
    </row>
    <row r="9" spans="1:31" ht="99.75" x14ac:dyDescent="0.2">
      <c r="A9" s="5">
        <v>192</v>
      </c>
      <c r="B9" s="19" t="s">
        <v>41</v>
      </c>
      <c r="C9" s="20" t="s">
        <v>42</v>
      </c>
      <c r="D9" s="20" t="s">
        <v>43</v>
      </c>
      <c r="E9" s="21" t="s">
        <v>44</v>
      </c>
      <c r="F9" s="22" t="s">
        <v>45</v>
      </c>
      <c r="G9" s="65">
        <v>2021680010048</v>
      </c>
      <c r="H9" s="23" t="s">
        <v>35</v>
      </c>
      <c r="I9" s="20" t="s">
        <v>36</v>
      </c>
      <c r="J9" s="24">
        <v>44562</v>
      </c>
      <c r="K9" s="24">
        <v>44926</v>
      </c>
      <c r="L9" s="74">
        <v>1</v>
      </c>
      <c r="M9" s="76">
        <v>1</v>
      </c>
      <c r="N9" s="78">
        <f>IFERROR(IF(M9/L9&gt;100%,100%,M9/L9),"-")</f>
        <v>1</v>
      </c>
      <c r="O9" s="27" t="s">
        <v>73</v>
      </c>
      <c r="P9" s="28">
        <v>882132587</v>
      </c>
      <c r="Q9" s="29"/>
      <c r="R9" s="29"/>
      <c r="S9" s="29"/>
      <c r="T9" s="30"/>
      <c r="U9" s="80">
        <f>SUM(P9:T10)</f>
        <v>1254087745</v>
      </c>
      <c r="V9" s="28">
        <f>233135001+366952744+228044842</f>
        <v>828132587</v>
      </c>
      <c r="W9" s="29"/>
      <c r="X9" s="29"/>
      <c r="Y9" s="29"/>
      <c r="Z9" s="30"/>
      <c r="AA9" s="80">
        <f>SUM(V9:Z10)</f>
        <v>828132587</v>
      </c>
      <c r="AB9" s="66">
        <f>IFERROR(AA9/U9,"-")</f>
        <v>0.66034660676793389</v>
      </c>
      <c r="AC9" s="68">
        <v>800000000</v>
      </c>
      <c r="AD9" s="70" t="s">
        <v>37</v>
      </c>
      <c r="AE9" s="72" t="s">
        <v>64</v>
      </c>
    </row>
    <row r="10" spans="1:31" ht="99.75" x14ac:dyDescent="0.2">
      <c r="A10" s="5">
        <v>192</v>
      </c>
      <c r="B10" s="19" t="s">
        <v>41</v>
      </c>
      <c r="C10" s="20" t="s">
        <v>42</v>
      </c>
      <c r="D10" s="20" t="s">
        <v>43</v>
      </c>
      <c r="E10" s="21" t="s">
        <v>44</v>
      </c>
      <c r="F10" s="22" t="s">
        <v>45</v>
      </c>
      <c r="G10" s="65"/>
      <c r="H10" s="23" t="s">
        <v>74</v>
      </c>
      <c r="I10" s="20"/>
      <c r="J10" s="24"/>
      <c r="K10" s="24"/>
      <c r="L10" s="75"/>
      <c r="M10" s="77"/>
      <c r="N10" s="79"/>
      <c r="O10" s="27"/>
      <c r="P10" s="28">
        <v>371955158</v>
      </c>
      <c r="Q10" s="29"/>
      <c r="R10" s="29"/>
      <c r="S10" s="29"/>
      <c r="T10" s="30"/>
      <c r="U10" s="81"/>
      <c r="V10" s="28"/>
      <c r="W10" s="29"/>
      <c r="X10" s="29"/>
      <c r="Y10" s="29"/>
      <c r="Z10" s="30"/>
      <c r="AA10" s="81"/>
      <c r="AB10" s="67"/>
      <c r="AC10" s="69"/>
      <c r="AD10" s="71"/>
      <c r="AE10" s="73"/>
    </row>
    <row r="11" spans="1:31" ht="99.75" x14ac:dyDescent="0.2">
      <c r="A11" s="5">
        <v>193</v>
      </c>
      <c r="B11" s="35" t="s">
        <v>41</v>
      </c>
      <c r="C11" s="20" t="s">
        <v>42</v>
      </c>
      <c r="D11" s="20" t="s">
        <v>43</v>
      </c>
      <c r="E11" s="21" t="s">
        <v>46</v>
      </c>
      <c r="F11" s="22" t="s">
        <v>47</v>
      </c>
      <c r="G11" s="65">
        <v>2021680010133</v>
      </c>
      <c r="H11" s="23" t="s">
        <v>61</v>
      </c>
      <c r="I11" s="36" t="s">
        <v>62</v>
      </c>
      <c r="J11" s="24">
        <v>44562</v>
      </c>
      <c r="K11" s="24">
        <v>44926</v>
      </c>
      <c r="L11" s="37">
        <v>0.3</v>
      </c>
      <c r="M11" s="38">
        <v>0.2</v>
      </c>
      <c r="N11" s="26">
        <f t="shared" ref="N11:N15" si="0">IFERROR(IF(M11/L11&gt;100%,100%,M11/L11),"-")</f>
        <v>0.66666666666666674</v>
      </c>
      <c r="O11" s="36" t="s">
        <v>70</v>
      </c>
      <c r="P11" s="28">
        <v>193783334</v>
      </c>
      <c r="Q11" s="29"/>
      <c r="R11" s="29" t="s">
        <v>68</v>
      </c>
      <c r="S11" s="29"/>
      <c r="T11" s="30"/>
      <c r="U11" s="31">
        <f t="shared" ref="U11:U15" si="1">SUM(P11:T11)</f>
        <v>193783334</v>
      </c>
      <c r="V11" s="28">
        <v>193666666</v>
      </c>
      <c r="W11" s="29"/>
      <c r="X11" s="29"/>
      <c r="Y11" s="29"/>
      <c r="Z11" s="30"/>
      <c r="AA11" s="31">
        <f t="shared" ref="AA11:AA15" si="2">SUM(V11:Z11)</f>
        <v>193666666</v>
      </c>
      <c r="AB11" s="32">
        <f t="shared" ref="AB11:AB15" si="3">IFERROR(AA11/U11,"-")</f>
        <v>0.99939794616187172</v>
      </c>
      <c r="AC11" s="39"/>
      <c r="AD11" s="33" t="s">
        <v>37</v>
      </c>
      <c r="AE11" s="34" t="s">
        <v>64</v>
      </c>
    </row>
    <row r="12" spans="1:31" ht="99.75" x14ac:dyDescent="0.2">
      <c r="A12" s="5">
        <v>194</v>
      </c>
      <c r="B12" s="35" t="s">
        <v>41</v>
      </c>
      <c r="C12" s="20" t="s">
        <v>42</v>
      </c>
      <c r="D12" s="20" t="s">
        <v>43</v>
      </c>
      <c r="E12" s="40" t="s">
        <v>48</v>
      </c>
      <c r="F12" s="22" t="s">
        <v>49</v>
      </c>
      <c r="G12" s="65">
        <v>2021680010048</v>
      </c>
      <c r="H12" s="23" t="s">
        <v>35</v>
      </c>
      <c r="I12" s="36" t="s">
        <v>38</v>
      </c>
      <c r="J12" s="24">
        <v>44562</v>
      </c>
      <c r="K12" s="24">
        <v>44926</v>
      </c>
      <c r="L12" s="41">
        <v>9</v>
      </c>
      <c r="M12" s="42">
        <v>8</v>
      </c>
      <c r="N12" s="43">
        <f t="shared" si="0"/>
        <v>0.88888888888888884</v>
      </c>
      <c r="O12" s="36" t="s">
        <v>71</v>
      </c>
      <c r="P12" s="28">
        <f>95000000+15000000+11304999</f>
        <v>121304999</v>
      </c>
      <c r="Q12" s="30"/>
      <c r="R12" s="30"/>
      <c r="S12" s="30"/>
      <c r="T12" s="30"/>
      <c r="U12" s="44">
        <f t="shared" si="1"/>
        <v>121304999</v>
      </c>
      <c r="V12" s="28"/>
      <c r="W12" s="30"/>
      <c r="X12" s="30"/>
      <c r="Y12" s="30"/>
      <c r="Z12" s="30"/>
      <c r="AA12" s="44">
        <f>SUM(V12:Z12)</f>
        <v>0</v>
      </c>
      <c r="AB12" s="45">
        <f t="shared" si="3"/>
        <v>0</v>
      </c>
      <c r="AC12" s="46"/>
      <c r="AD12" s="47" t="s">
        <v>37</v>
      </c>
      <c r="AE12" s="48" t="s">
        <v>64</v>
      </c>
    </row>
    <row r="13" spans="1:31" ht="85.5" x14ac:dyDescent="0.2">
      <c r="A13" s="5">
        <v>292</v>
      </c>
      <c r="B13" s="19" t="s">
        <v>50</v>
      </c>
      <c r="C13" s="20" t="s">
        <v>51</v>
      </c>
      <c r="D13" s="20" t="s">
        <v>52</v>
      </c>
      <c r="E13" s="49" t="s">
        <v>53</v>
      </c>
      <c r="F13" s="23" t="s">
        <v>54</v>
      </c>
      <c r="G13" s="65">
        <v>2021680010133</v>
      </c>
      <c r="H13" s="23" t="s">
        <v>61</v>
      </c>
      <c r="I13" s="36" t="s">
        <v>62</v>
      </c>
      <c r="J13" s="24">
        <v>44562</v>
      </c>
      <c r="K13" s="24">
        <v>44926</v>
      </c>
      <c r="L13" s="37">
        <v>0.13</v>
      </c>
      <c r="M13" s="50">
        <v>0.112</v>
      </c>
      <c r="N13" s="26">
        <f t="shared" si="0"/>
        <v>0.86153846153846148</v>
      </c>
      <c r="O13" s="36" t="s">
        <v>70</v>
      </c>
      <c r="P13" s="28">
        <v>248083333</v>
      </c>
      <c r="Q13" s="51"/>
      <c r="R13" s="30"/>
      <c r="S13" s="30"/>
      <c r="T13" s="30"/>
      <c r="U13" s="31">
        <f t="shared" si="1"/>
        <v>248083333</v>
      </c>
      <c r="V13" s="28">
        <v>244150000</v>
      </c>
      <c r="W13" s="30"/>
      <c r="X13" s="30"/>
      <c r="Y13" s="30"/>
      <c r="Z13" s="30"/>
      <c r="AA13" s="31">
        <f t="shared" si="2"/>
        <v>244150000</v>
      </c>
      <c r="AB13" s="32">
        <f t="shared" si="3"/>
        <v>0.98414511385172332</v>
      </c>
      <c r="AC13" s="39"/>
      <c r="AD13" s="33" t="s">
        <v>37</v>
      </c>
      <c r="AE13" s="34" t="s">
        <v>64</v>
      </c>
    </row>
    <row r="14" spans="1:31" ht="85.5" x14ac:dyDescent="0.2">
      <c r="A14" s="5">
        <v>293</v>
      </c>
      <c r="B14" s="35" t="s">
        <v>50</v>
      </c>
      <c r="C14" s="20" t="s">
        <v>51</v>
      </c>
      <c r="D14" s="20" t="s">
        <v>52</v>
      </c>
      <c r="E14" s="52" t="s">
        <v>55</v>
      </c>
      <c r="F14" s="23" t="s">
        <v>56</v>
      </c>
      <c r="G14" s="65">
        <v>2021680010133</v>
      </c>
      <c r="H14" s="23" t="s">
        <v>61</v>
      </c>
      <c r="I14" s="53" t="s">
        <v>63</v>
      </c>
      <c r="J14" s="24">
        <v>44562</v>
      </c>
      <c r="K14" s="24">
        <v>44926</v>
      </c>
      <c r="L14" s="25">
        <v>1</v>
      </c>
      <c r="M14" s="54">
        <v>0.8</v>
      </c>
      <c r="N14" s="26">
        <f t="shared" si="0"/>
        <v>0.8</v>
      </c>
      <c r="O14" s="36" t="s">
        <v>69</v>
      </c>
      <c r="P14" s="28">
        <f>654133333+35000000</f>
        <v>689133333</v>
      </c>
      <c r="Q14" s="28"/>
      <c r="R14" s="30"/>
      <c r="S14" s="30"/>
      <c r="T14" s="30"/>
      <c r="U14" s="31">
        <f t="shared" si="1"/>
        <v>689133333</v>
      </c>
      <c r="V14" s="28">
        <v>676626666</v>
      </c>
      <c r="W14" s="28"/>
      <c r="X14" s="30"/>
      <c r="Y14" s="30"/>
      <c r="Z14" s="30"/>
      <c r="AA14" s="31">
        <f>SUM(V14:Z14)</f>
        <v>676626666</v>
      </c>
      <c r="AB14" s="32">
        <f t="shared" si="3"/>
        <v>0.98185160055231291</v>
      </c>
      <c r="AC14" s="39"/>
      <c r="AD14" s="33" t="s">
        <v>37</v>
      </c>
      <c r="AE14" s="34" t="s">
        <v>64</v>
      </c>
    </row>
    <row r="15" spans="1:31" ht="85.5" x14ac:dyDescent="0.2">
      <c r="A15" s="5">
        <v>312</v>
      </c>
      <c r="B15" s="55" t="s">
        <v>50</v>
      </c>
      <c r="C15" s="23" t="s">
        <v>57</v>
      </c>
      <c r="D15" s="23" t="s">
        <v>58</v>
      </c>
      <c r="E15" s="49" t="s">
        <v>59</v>
      </c>
      <c r="F15" s="23" t="s">
        <v>60</v>
      </c>
      <c r="G15" s="65">
        <v>2021680010008</v>
      </c>
      <c r="H15" s="23" t="s">
        <v>39</v>
      </c>
      <c r="I15" s="53" t="s">
        <v>40</v>
      </c>
      <c r="J15" s="24">
        <v>44562</v>
      </c>
      <c r="K15" s="24">
        <v>44926</v>
      </c>
      <c r="L15" s="56">
        <v>2</v>
      </c>
      <c r="M15" s="57">
        <v>1.7</v>
      </c>
      <c r="N15" s="26">
        <f t="shared" si="0"/>
        <v>0.85</v>
      </c>
      <c r="O15" s="36" t="s">
        <v>72</v>
      </c>
      <c r="P15" s="58">
        <v>837607256</v>
      </c>
      <c r="Q15" s="28"/>
      <c r="R15" s="28"/>
      <c r="S15" s="28"/>
      <c r="T15" s="30"/>
      <c r="U15" s="31">
        <f t="shared" si="1"/>
        <v>837607256</v>
      </c>
      <c r="V15" s="28">
        <f>75544056+76517000+2142000+501440400+4574776.5+132073190</f>
        <v>792291422.5</v>
      </c>
      <c r="W15" s="28"/>
      <c r="X15" s="28"/>
      <c r="Y15" s="28"/>
      <c r="Z15" s="30"/>
      <c r="AA15" s="31">
        <f t="shared" si="2"/>
        <v>792291422.5</v>
      </c>
      <c r="AB15" s="32">
        <f t="shared" si="3"/>
        <v>0.94589847070283739</v>
      </c>
      <c r="AC15" s="39"/>
      <c r="AD15" s="33" t="s">
        <v>37</v>
      </c>
      <c r="AE15" s="34" t="s">
        <v>64</v>
      </c>
    </row>
    <row r="16" spans="1:31" ht="15" x14ac:dyDescent="0.2">
      <c r="A16" s="6">
        <f>SUM(--(FREQUENCY(A9:A15,A9:A15)&gt;0))</f>
        <v>6</v>
      </c>
      <c r="B16" s="7"/>
      <c r="C16" s="11"/>
      <c r="D16" s="11"/>
      <c r="E16" s="11"/>
      <c r="F16" s="11"/>
      <c r="G16" s="11"/>
      <c r="H16" s="11"/>
      <c r="I16" s="11"/>
      <c r="J16" s="11"/>
      <c r="K16" s="1"/>
      <c r="L16" s="1"/>
      <c r="M16" s="9" t="s">
        <v>16</v>
      </c>
      <c r="N16" s="1">
        <f>IFERROR(AVERAGE(N9:N15),"-")</f>
        <v>0.84451566951566948</v>
      </c>
      <c r="O16" s="2"/>
      <c r="P16" s="8">
        <f>SUM(P9:P15)</f>
        <v>3344000000</v>
      </c>
      <c r="Q16" s="8">
        <f t="shared" ref="Q16:Z16" si="4">SUM(Q9:Q15)</f>
        <v>0</v>
      </c>
      <c r="R16" s="8">
        <f t="shared" si="4"/>
        <v>0</v>
      </c>
      <c r="S16" s="8">
        <f t="shared" si="4"/>
        <v>0</v>
      </c>
      <c r="T16" s="8">
        <f t="shared" si="4"/>
        <v>0</v>
      </c>
      <c r="U16" s="3">
        <f>SUM(U9:U15)</f>
        <v>3344000000</v>
      </c>
      <c r="V16" s="8">
        <f>SUM(V9:V15)</f>
        <v>2734867341.5</v>
      </c>
      <c r="W16" s="8">
        <f t="shared" si="4"/>
        <v>0</v>
      </c>
      <c r="X16" s="8">
        <f t="shared" si="4"/>
        <v>0</v>
      </c>
      <c r="Y16" s="8">
        <f t="shared" si="4"/>
        <v>0</v>
      </c>
      <c r="Z16" s="8">
        <f t="shared" si="4"/>
        <v>0</v>
      </c>
      <c r="AA16" s="3">
        <f>SUM(AA9:AA15)</f>
        <v>2734867341.5</v>
      </c>
      <c r="AB16" s="4">
        <f>IFERROR(AA16/U16,"-")</f>
        <v>0.8178431045155502</v>
      </c>
      <c r="AC16" s="3">
        <f>SUM(AC9:AC15)</f>
        <v>800000000</v>
      </c>
      <c r="AD16" s="2"/>
      <c r="AE16" s="2"/>
    </row>
    <row r="17" spans="14:28" x14ac:dyDescent="0.2">
      <c r="AA17" s="59"/>
    </row>
    <row r="19" spans="14:28" x14ac:dyDescent="0.2">
      <c r="P19"/>
    </row>
    <row r="20" spans="14:28" x14ac:dyDescent="0.2">
      <c r="P20"/>
    </row>
    <row r="21" spans="14:28" x14ac:dyDescent="0.2">
      <c r="N21" s="60"/>
      <c r="P21"/>
    </row>
    <row r="22" spans="14:28" x14ac:dyDescent="0.2">
      <c r="N22" s="62"/>
      <c r="P22"/>
    </row>
    <row r="23" spans="14:28" x14ac:dyDescent="0.2">
      <c r="P23"/>
    </row>
    <row r="24" spans="14:28" ht="15" x14ac:dyDescent="0.2">
      <c r="P24"/>
      <c r="AA24" s="12"/>
      <c r="AB24" s="63"/>
    </row>
    <row r="25" spans="14:28" x14ac:dyDescent="0.2">
      <c r="P25"/>
      <c r="AA25" s="59"/>
    </row>
    <row r="26" spans="14:28" x14ac:dyDescent="0.2">
      <c r="P26"/>
    </row>
    <row r="27" spans="14:28" x14ac:dyDescent="0.2">
      <c r="P27"/>
    </row>
    <row r="28" spans="14:28" x14ac:dyDescent="0.2">
      <c r="P28"/>
    </row>
    <row r="29" spans="14:28" x14ac:dyDescent="0.2">
      <c r="AA29" s="61"/>
    </row>
    <row r="30" spans="14:28" x14ac:dyDescent="0.2">
      <c r="AA30" s="64"/>
    </row>
    <row r="31" spans="14:28" x14ac:dyDescent="0.2">
      <c r="AA31" s="61"/>
    </row>
  </sheetData>
  <mergeCells count="27">
    <mergeCell ref="A1:A4"/>
    <mergeCell ref="A5:C5"/>
    <mergeCell ref="A6:C6"/>
    <mergeCell ref="D5:G5"/>
    <mergeCell ref="D6:G6"/>
    <mergeCell ref="AC1:AE1"/>
    <mergeCell ref="AC2:AE2"/>
    <mergeCell ref="AC3:AE3"/>
    <mergeCell ref="AC4:AE4"/>
    <mergeCell ref="AC7:AC8"/>
    <mergeCell ref="AD7:AE7"/>
    <mergeCell ref="B7:F7"/>
    <mergeCell ref="G7:K7"/>
    <mergeCell ref="B1:AB4"/>
    <mergeCell ref="L7:N7"/>
    <mergeCell ref="O7:U7"/>
    <mergeCell ref="V7:AA7"/>
    <mergeCell ref="AB7:AB8"/>
    <mergeCell ref="AB9:AB10"/>
    <mergeCell ref="AC9:AC10"/>
    <mergeCell ref="AD9:AD10"/>
    <mergeCell ref="AE9:AE10"/>
    <mergeCell ref="L9:L10"/>
    <mergeCell ref="M9:M10"/>
    <mergeCell ref="N9:N10"/>
    <mergeCell ref="U9:U10"/>
    <mergeCell ref="AA9:AA10"/>
  </mergeCells>
  <conditionalFormatting sqref="N9 N11:N15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2023-01-16T16:02:20Z</dcterms:modified>
</cp:coreProperties>
</file>