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16BD5EBF-1F45-470F-AA38-2FFDA2ED1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AA9" i="1"/>
  <c r="AA10" i="1" l="1"/>
  <c r="N10" i="1"/>
  <c r="P10" i="1"/>
  <c r="U10" i="1" s="1"/>
  <c r="P9" i="1"/>
  <c r="U9" i="1" s="1"/>
  <c r="AB9" i="1" s="1"/>
  <c r="AA13" i="1"/>
  <c r="U13" i="1"/>
  <c r="AA16" i="1"/>
  <c r="AA15" i="1"/>
  <c r="A17" i="1" l="1"/>
  <c r="N16" i="1"/>
  <c r="AB13" i="1" l="1"/>
  <c r="U15" i="1"/>
  <c r="AB15" i="1" s="1"/>
  <c r="U16" i="1"/>
  <c r="P17" i="1"/>
  <c r="Q17" i="1"/>
  <c r="R17" i="1"/>
  <c r="S17" i="1"/>
  <c r="T17" i="1"/>
  <c r="N9" i="1"/>
  <c r="N13" i="1"/>
  <c r="N15" i="1"/>
  <c r="AC17" i="1"/>
  <c r="Z17" i="1"/>
  <c r="Y17" i="1"/>
  <c r="X17" i="1"/>
  <c r="W17" i="1"/>
  <c r="V17" i="1"/>
  <c r="N17" i="1" l="1"/>
  <c r="AB16" i="1"/>
  <c r="AB10" i="1"/>
  <c r="U17" i="1"/>
  <c r="AA17" i="1"/>
  <c r="AB17" i="1" s="1"/>
</calcChain>
</file>

<file path=xl/sharedStrings.xml><?xml version="1.0" encoding="utf-8"?>
<sst xmlns="http://schemas.openxmlformats.org/spreadsheetml/2006/main" count="117" uniqueCount="78">
  <si>
    <t xml:space="preserve"> PLAN DE ACCIÓN - PLAN DE DESARROLLO MUNICIPAL
INSTITUTO DE VIVIENDA Y REFORMA URBANA DEL MUNICIPIO DE BUCARAMANGA - INVISBU</t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</si>
  <si>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</si>
  <si>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</si>
  <si>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</si>
  <si>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</si>
  <si>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</si>
  <si>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</si>
  <si>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</si>
  <si>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</si>
  <si>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</si>
  <si>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</si>
  <si>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</si>
  <si>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</si>
  <si>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</si>
  <si>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</si>
  <si>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</si>
  <si>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</si>
  <si>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</si>
  <si>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</si>
  <si>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</si>
  <si>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</si>
  <si>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</si>
  <si>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</si>
  <si>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</si>
  <si>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</si>
  <si>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</si>
  <si>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</si>
  <si>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</si>
  <si>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</si>
  <si>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</si>
  <si>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</si>
  <si>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</si>
  <si>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</si>
  <si>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</si>
  <si>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</si>
  <si>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</si>
  <si>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</si>
  <si>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</si>
  <si>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</si>
  <si>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</si>
  <si>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</si>
  <si>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</si>
  <si>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</si>
  <si>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</si>
  <si>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</si>
  <si>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</si>
  <si>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</si>
  <si>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</si>
  <si>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</si>
  <si>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</si>
  <si>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</si>
  <si>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</si>
  <si>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</si>
  <si>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</si>
  <si>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</si>
  <si>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</si>
  <si>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</si>
  <si>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</si>
  <si>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</si>
  <si>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</si>
  <si>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</si>
  <si>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</si>
  <si>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</si>
  <si>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</si>
  <si>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</si>
  <si>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</si>
  <si>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</si>
  <si>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</si>
  <si>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</si>
  <si>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2.3.2.02.02.005.4001031.201 $830.991.561
2.3.2.02.02.009.4001031.201 $148.500.000</t>
  </si>
  <si>
    <t>2.3.2.02.02.009.4103050.201 $455.300.000
2.3.2.02.02.009.4103052.201   $63.500.000</t>
  </si>
  <si>
    <t>2.3.2.02.02.005.4001042.201 $442.700.000
2.3.2.02.02.009.4001042.201   $88.900.000+744.000.000</t>
  </si>
  <si>
    <t>DESARROLLO DE LA INTERVENTORÍA TÉCNICA, ADMINISTRATIVA, FINANCIERA, AMBIENTAL, DE SEGURIDAD Y SALUD EN EL TRABAJO PARA LA OBRA PÚBLICA DE MEJORAMIENTOS DE VIVIENDA URBANAS EN CUATRO BARRIOS DEL MUNICIPIO DE BUCARAMANGA</t>
  </si>
  <si>
    <t>Pendiente por incluir en proyecto</t>
  </si>
  <si>
    <t>Realizar 242 mejoramientos urbanos.</t>
  </si>
  <si>
    <t>Realizar (127) mejoramientos de vivienda realizados en zona urbana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</si>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</sst>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_(&quot;$&quot;* #,##0.00_);_(&quot;$&quot;* \(#,##0.00\);_(&quot;$&quot;* &quot;-&quot;??_);_(@_)"/>
    <numFmt numFmtId="169" formatCode="_-&quot;$&quot;\ * #,##0.0_-;\-&quot;$&quot;\ * #,##0.0_-;_-&quot;$&quot;\ * &quot;-&quot;??_-;_-@_-"/>
    <numFmt numFmtId="170" formatCode="_-&quot;$&quot;\ * #,##0.0_-;\-&quot;$&quot;\ * #,##0.0_-;_-&quot;$&quot;\ * &quot;-&quot;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131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justify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4" fillId="2" borderId="0" xfId="2" applyNumberFormat="1" applyFont="1" applyFill="1" applyBorder="1" applyAlignment="1">
      <alignment vertical="top"/>
    </xf>
    <xf numFmtId="14" fontId="5" fillId="2" borderId="0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6" fillId="0" borderId="2" xfId="1" applyFont="1" applyBorder="1" applyAlignment="1">
      <alignment horizontal="justify" vertical="center" wrapText="1"/>
    </xf>
    <xf numFmtId="1" fontId="4" fillId="0" borderId="2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9" fontId="2" fillId="3" borderId="1" xfId="3" applyNumberFormat="1" applyFont="1" applyFill="1" applyBorder="1" applyAlignment="1">
      <alignment vertical="center"/>
    </xf>
    <xf numFmtId="5" fontId="0" fillId="0" borderId="0" xfId="0" applyNumberFormat="1"/>
    <xf numFmtId="5" fontId="0" fillId="2" borderId="0" xfId="0" applyNumberFormat="1" applyFill="1"/>
    <xf numFmtId="3" fontId="4" fillId="0" borderId="0" xfId="2" applyNumberFormat="1" applyFont="1"/>
    <xf numFmtId="5" fontId="4" fillId="0" borderId="0" xfId="2" applyNumberFormat="1" applyFont="1"/>
    <xf numFmtId="6" fontId="4" fillId="0" borderId="0" xfId="2" applyNumberFormat="1" applyFont="1"/>
    <xf numFmtId="0" fontId="5" fillId="0" borderId="0" xfId="2" applyFont="1"/>
    <xf numFmtId="6" fontId="5" fillId="0" borderId="0" xfId="2" applyNumberFormat="1" applyFont="1"/>
    <xf numFmtId="0" fontId="4" fillId="0" borderId="0" xfId="2" applyFont="1" applyAlignment="1">
      <alignment wrapText="1"/>
    </xf>
    <xf numFmtId="6" fontId="4" fillId="0" borderId="0" xfId="2" applyNumberFormat="1" applyFont="1" applyAlignment="1">
      <alignment horizontal="right" vertical="center"/>
    </xf>
    <xf numFmtId="170" fontId="4" fillId="0" borderId="0" xfId="2" applyNumberFormat="1" applyFont="1" applyAlignment="1">
      <alignment horizontal="right" vertical="center"/>
    </xf>
    <xf numFmtId="6" fontId="5" fillId="0" borderId="0" xfId="2" applyNumberFormat="1" applyFont="1" applyAlignment="1">
      <alignment horizontal="right" vertical="center"/>
    </xf>
    <xf numFmtId="0" fontId="4" fillId="2" borderId="0" xfId="2" applyFont="1" applyFill="1"/>
    <xf numFmtId="6" fontId="4" fillId="2" borderId="0" xfId="2" applyNumberFormat="1" applyFont="1" applyFill="1"/>
    <xf numFmtId="0" fontId="3" fillId="3" borderId="1" xfId="2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165" fontId="4" fillId="0" borderId="0" xfId="2" applyNumberFormat="1" applyFont="1"/>
    <xf numFmtId="165" fontId="7" fillId="0" borderId="1" xfId="1" applyNumberFormat="1" applyFont="1" applyBorder="1" applyAlignment="1">
      <alignment horizontal="center" vertical="center" wrapText="1"/>
    </xf>
    <xf numFmtId="165" fontId="4" fillId="0" borderId="1" xfId="2" applyNumberFormat="1" applyFont="1" applyBorder="1"/>
    <xf numFmtId="165" fontId="5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6" fontId="3" fillId="3" borderId="2" xfId="3" applyNumberFormat="1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/>
    </xf>
    <xf numFmtId="166" fontId="3" fillId="3" borderId="2" xfId="3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9" fontId="3" fillId="3" borderId="1" xfId="2" applyNumberFormat="1" applyFont="1" applyFill="1" applyBorder="1" applyAlignment="1">
      <alignment horizontal="center" vertical="center"/>
    </xf>
    <xf numFmtId="9" fontId="3" fillId="3" borderId="1" xfId="4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167" fontId="4" fillId="0" borderId="0" xfId="5" applyNumberFormat="1" applyFont="1" applyAlignment="1">
      <alignment horizontal="center" vertical="center"/>
    </xf>
    <xf numFmtId="167" fontId="5" fillId="0" borderId="0" xfId="5" applyNumberFormat="1" applyFont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66" fontId="3" fillId="3" borderId="2" xfId="3" applyNumberFormat="1" applyFont="1" applyFill="1" applyBorder="1" applyAlignment="1">
      <alignment horizontal="center" vertical="center" wrapText="1"/>
    </xf>
    <xf numFmtId="166" fontId="3" fillId="3" borderId="5" xfId="3" applyNumberFormat="1" applyFont="1" applyFill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9" fontId="2" fillId="0" borderId="8" xfId="4" applyFont="1" applyFill="1" applyBorder="1" applyAlignment="1">
      <alignment horizontal="center" vertical="center" wrapText="1"/>
    </xf>
    <xf numFmtId="165" fontId="2" fillId="0" borderId="8" xfId="4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9" fontId="4" fillId="0" borderId="8" xfId="1" applyNumberFormat="1" applyFont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166" fontId="3" fillId="3" borderId="2" xfId="3" applyNumberFormat="1" applyFont="1" applyFill="1" applyBorder="1" applyAlignment="1">
      <alignment horizontal="right" vertical="center" wrapText="1"/>
    </xf>
    <xf numFmtId="166" fontId="3" fillId="3" borderId="8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14" fontId="4" fillId="0" borderId="6" xfId="2" applyNumberFormat="1" applyFont="1" applyBorder="1" applyAlignment="1">
      <alignment horizontal="center" vertical="top"/>
    </xf>
    <xf numFmtId="14" fontId="4" fillId="0" borderId="7" xfId="2" applyNumberFormat="1" applyFont="1" applyBorder="1" applyAlignment="1">
      <alignment horizontal="center" vertical="top"/>
    </xf>
    <xf numFmtId="14" fontId="4" fillId="0" borderId="4" xfId="2" applyNumberFormat="1" applyFont="1" applyBorder="1" applyAlignment="1">
      <alignment horizontal="center" vertical="top"/>
    </xf>
    <xf numFmtId="14" fontId="4" fillId="0" borderId="6" xfId="2" applyNumberFormat="1" applyFont="1" applyBorder="1" applyAlignment="1">
      <alignment horizontal="center" vertical="center"/>
    </xf>
    <xf numFmtId="14" fontId="4" fillId="0" borderId="7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6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2" xfId="11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510738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zoomScale="70" zoomScaleNormal="70" workbookViewId="0">
      <selection activeCell="D6" sqref="D6:G6"/>
    </sheetView>
  </sheetViews>
  <sheetFormatPr baseColWidth="10" defaultColWidth="12.7109375" defaultRowHeight="14.25" x14ac:dyDescent="0.2"/>
  <cols>
    <col min="1" max="1" width="8.28515625" style="19" customWidth="1"/>
    <col min="2" max="2" width="22.5703125" style="19" customWidth="1"/>
    <col min="3" max="3" width="21.28515625" style="19" customWidth="1"/>
    <col min="4" max="4" width="17.42578125" style="19" customWidth="1"/>
    <col min="5" max="6" width="47.28515625" style="19" customWidth="1"/>
    <col min="7" max="7" width="19.28515625" style="19" customWidth="1"/>
    <col min="8" max="8" width="55.28515625" style="19" customWidth="1"/>
    <col min="9" max="9" width="35.28515625" style="19" customWidth="1"/>
    <col min="10" max="10" width="15.28515625" style="19" customWidth="1"/>
    <col min="11" max="11" width="15.7109375" style="19" customWidth="1"/>
    <col min="12" max="12" width="16" style="19" customWidth="1"/>
    <col min="13" max="13" width="14.7109375" style="19" customWidth="1"/>
    <col min="14" max="14" width="12.7109375" style="19" customWidth="1"/>
    <col min="15" max="15" width="42.28515625" style="19" customWidth="1"/>
    <col min="16" max="16" width="22" style="19" customWidth="1"/>
    <col min="17" max="18" width="19.28515625" style="19" customWidth="1"/>
    <col min="19" max="19" width="23.28515625" style="19" customWidth="1"/>
    <col min="20" max="20" width="22.28515625" style="19" customWidth="1"/>
    <col min="21" max="21" width="23.7109375" style="34" customWidth="1"/>
    <col min="22" max="22" width="20.5703125" style="19" customWidth="1"/>
    <col min="23" max="26" width="18.28515625" style="19" customWidth="1"/>
    <col min="27" max="27" width="22" style="19" customWidth="1"/>
    <col min="28" max="28" width="15.7109375" style="19" customWidth="1"/>
    <col min="29" max="29" width="19.28515625" style="19" customWidth="1"/>
    <col min="30" max="31" width="17.5703125" style="19" customWidth="1"/>
    <col min="32" max="16384" width="12.7109375" style="19"/>
  </cols>
  <sheetData>
    <row r="1" spans="1:31" ht="15" x14ac:dyDescent="0.2">
      <c r="A1" s="124"/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7" t="s">
        <v>65</v>
      </c>
      <c r="AD1" s="127"/>
      <c r="AE1" s="127"/>
    </row>
    <row r="2" spans="1:31" ht="15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8" t="s">
        <v>76</v>
      </c>
      <c r="AD2" s="129"/>
      <c r="AE2" s="130"/>
    </row>
    <row r="3" spans="1:31" ht="15" customHeight="1" x14ac:dyDescent="0.2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8" t="s">
        <v>77</v>
      </c>
      <c r="AD3" s="129"/>
      <c r="AE3" s="130"/>
    </row>
    <row r="4" spans="1:31" ht="15" x14ac:dyDescent="0.2">
      <c r="A4" s="124"/>
      <c r="B4" s="125"/>
      <c r="C4" s="125"/>
      <c r="D4" s="125"/>
      <c r="E4" s="125"/>
      <c r="F4" s="125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 t="s">
        <v>1</v>
      </c>
      <c r="AD4" s="127"/>
      <c r="AE4" s="127"/>
    </row>
    <row r="5" spans="1:31" ht="15" customHeight="1" x14ac:dyDescent="0.2">
      <c r="A5" s="116" t="s">
        <v>2</v>
      </c>
      <c r="B5" s="116"/>
      <c r="C5" s="116"/>
      <c r="D5" s="118">
        <v>44839</v>
      </c>
      <c r="E5" s="119"/>
      <c r="F5" s="119"/>
      <c r="G5" s="120"/>
      <c r="H5" s="38"/>
      <c r="I5" s="38"/>
      <c r="J5" s="38"/>
      <c r="K5" s="38"/>
      <c r="L5" s="38"/>
      <c r="M5" s="20"/>
      <c r="N5" s="20"/>
      <c r="O5" s="20"/>
      <c r="P5" s="20"/>
      <c r="Q5" s="20"/>
      <c r="R5" s="20"/>
      <c r="S5" s="20"/>
      <c r="T5" s="20"/>
      <c r="U5" s="32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34" customFormat="1" ht="16.350000000000001" customHeight="1" x14ac:dyDescent="0.25">
      <c r="A6" s="116" t="s">
        <v>3</v>
      </c>
      <c r="B6" s="116"/>
      <c r="C6" s="116"/>
      <c r="D6" s="121">
        <v>44834</v>
      </c>
      <c r="E6" s="122"/>
      <c r="F6" s="122"/>
      <c r="G6" s="123"/>
      <c r="H6" s="39"/>
      <c r="I6" s="39"/>
      <c r="J6" s="39"/>
      <c r="K6" s="39"/>
      <c r="L6" s="3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3"/>
    </row>
    <row r="7" spans="1:31" ht="15" x14ac:dyDescent="0.2">
      <c r="A7" s="40"/>
      <c r="B7" s="117" t="s">
        <v>4</v>
      </c>
      <c r="C7" s="117"/>
      <c r="D7" s="117"/>
      <c r="E7" s="117"/>
      <c r="F7" s="117"/>
      <c r="G7" s="117" t="s">
        <v>5</v>
      </c>
      <c r="H7" s="117"/>
      <c r="I7" s="117"/>
      <c r="J7" s="117"/>
      <c r="K7" s="117"/>
      <c r="L7" s="117" t="s">
        <v>6</v>
      </c>
      <c r="M7" s="117"/>
      <c r="N7" s="117"/>
      <c r="O7" s="117" t="s">
        <v>7</v>
      </c>
      <c r="P7" s="117"/>
      <c r="Q7" s="117"/>
      <c r="R7" s="117"/>
      <c r="S7" s="117"/>
      <c r="T7" s="117"/>
      <c r="U7" s="117"/>
      <c r="V7" s="117" t="s">
        <v>8</v>
      </c>
      <c r="W7" s="117"/>
      <c r="X7" s="117"/>
      <c r="Y7" s="117"/>
      <c r="Z7" s="117"/>
      <c r="AA7" s="117"/>
      <c r="AB7" s="115" t="s">
        <v>9</v>
      </c>
      <c r="AC7" s="115" t="s">
        <v>10</v>
      </c>
      <c r="AD7" s="115" t="s">
        <v>11</v>
      </c>
      <c r="AE7" s="115"/>
    </row>
    <row r="8" spans="1:31" ht="45" x14ac:dyDescent="0.2">
      <c r="A8" s="27" t="s">
        <v>12</v>
      </c>
      <c r="B8" s="28" t="s">
        <v>13</v>
      </c>
      <c r="C8" s="27" t="s">
        <v>14</v>
      </c>
      <c r="D8" s="27" t="s">
        <v>15</v>
      </c>
      <c r="E8" s="27" t="s">
        <v>16</v>
      </c>
      <c r="F8" s="28" t="s">
        <v>17</v>
      </c>
      <c r="G8" s="28" t="s">
        <v>18</v>
      </c>
      <c r="H8" s="28" t="s">
        <v>19</v>
      </c>
      <c r="I8" s="28" t="s">
        <v>20</v>
      </c>
      <c r="J8" s="28" t="s">
        <v>21</v>
      </c>
      <c r="K8" s="28" t="s">
        <v>22</v>
      </c>
      <c r="L8" s="28" t="s">
        <v>23</v>
      </c>
      <c r="M8" s="28" t="s">
        <v>24</v>
      </c>
      <c r="N8" s="28" t="s">
        <v>25</v>
      </c>
      <c r="O8" s="27" t="s">
        <v>26</v>
      </c>
      <c r="P8" s="28" t="s">
        <v>27</v>
      </c>
      <c r="Q8" s="28" t="s">
        <v>28</v>
      </c>
      <c r="R8" s="28" t="s">
        <v>29</v>
      </c>
      <c r="S8" s="28" t="s">
        <v>30</v>
      </c>
      <c r="T8" s="28" t="s">
        <v>31</v>
      </c>
      <c r="U8" s="48" t="s">
        <v>32</v>
      </c>
      <c r="V8" s="28" t="s">
        <v>27</v>
      </c>
      <c r="W8" s="28" t="s">
        <v>28</v>
      </c>
      <c r="X8" s="28" t="s">
        <v>29</v>
      </c>
      <c r="Y8" s="28" t="s">
        <v>30</v>
      </c>
      <c r="Z8" s="28" t="s">
        <v>31</v>
      </c>
      <c r="AA8" s="28" t="s">
        <v>33</v>
      </c>
      <c r="AB8" s="115"/>
      <c r="AC8" s="115"/>
      <c r="AD8" s="28" t="s">
        <v>34</v>
      </c>
      <c r="AE8" s="28" t="s">
        <v>35</v>
      </c>
    </row>
    <row r="9" spans="1:31" ht="73.150000000000006" customHeight="1" x14ac:dyDescent="0.2">
      <c r="A9" s="1">
        <v>120</v>
      </c>
      <c r="B9" s="80" t="s">
        <v>36</v>
      </c>
      <c r="C9" s="80" t="s">
        <v>37</v>
      </c>
      <c r="D9" s="81" t="s">
        <v>38</v>
      </c>
      <c r="E9" s="25" t="s">
        <v>39</v>
      </c>
      <c r="F9" s="2" t="s">
        <v>40</v>
      </c>
      <c r="G9" s="43">
        <v>2020680010042</v>
      </c>
      <c r="H9" s="30" t="s">
        <v>41</v>
      </c>
      <c r="I9" s="22" t="s">
        <v>67</v>
      </c>
      <c r="J9" s="36">
        <v>44566</v>
      </c>
      <c r="K9" s="36">
        <v>44926</v>
      </c>
      <c r="L9" s="65">
        <v>165</v>
      </c>
      <c r="M9" s="64">
        <v>96</v>
      </c>
      <c r="N9" s="70">
        <f>IF(M9/L9&gt;100%,100%,M9/L9)</f>
        <v>0.58181818181818179</v>
      </c>
      <c r="O9" s="8" t="s">
        <v>69</v>
      </c>
      <c r="P9" s="31">
        <f>844120232+135371329</f>
        <v>979491561</v>
      </c>
      <c r="Q9" s="72"/>
      <c r="R9" s="71"/>
      <c r="S9" s="71"/>
      <c r="T9" s="71"/>
      <c r="U9" s="77">
        <f>SUM(P9:T9)</f>
        <v>979491561</v>
      </c>
      <c r="V9" s="71">
        <v>776761326</v>
      </c>
      <c r="W9" s="71"/>
      <c r="X9" s="73"/>
      <c r="Y9" s="74"/>
      <c r="Z9" s="74"/>
      <c r="AA9" s="77">
        <f>SUM(V9:Z9)</f>
        <v>776761326</v>
      </c>
      <c r="AB9" s="66">
        <f>IFERROR(AA9/U9,"-")</f>
        <v>0.79302503148365566</v>
      </c>
      <c r="AC9" s="67"/>
      <c r="AD9" s="68" t="s">
        <v>42</v>
      </c>
      <c r="AE9" s="69" t="s">
        <v>66</v>
      </c>
    </row>
    <row r="10" spans="1:31" ht="75" customHeight="1" x14ac:dyDescent="0.2">
      <c r="A10" s="27">
        <v>121</v>
      </c>
      <c r="B10" s="42" t="s">
        <v>36</v>
      </c>
      <c r="C10" s="42" t="s">
        <v>37</v>
      </c>
      <c r="D10" s="4" t="s">
        <v>38</v>
      </c>
      <c r="E10" s="25" t="s">
        <v>43</v>
      </c>
      <c r="F10" s="42" t="s">
        <v>44</v>
      </c>
      <c r="G10" s="43">
        <v>2020680010042</v>
      </c>
      <c r="H10" s="30" t="s">
        <v>41</v>
      </c>
      <c r="I10" s="22" t="s">
        <v>68</v>
      </c>
      <c r="J10" s="36">
        <v>44566</v>
      </c>
      <c r="K10" s="36">
        <v>44926</v>
      </c>
      <c r="L10" s="94">
        <v>100</v>
      </c>
      <c r="M10" s="92">
        <v>87</v>
      </c>
      <c r="N10" s="90">
        <f>IF(M10/L10&gt;100%,100%,M10/L10)</f>
        <v>0.87</v>
      </c>
      <c r="O10" s="8" t="s">
        <v>71</v>
      </c>
      <c r="P10" s="31">
        <f>531600000+744000000</f>
        <v>1275600000</v>
      </c>
      <c r="Q10" s="71"/>
      <c r="R10" s="71"/>
      <c r="S10" s="71"/>
      <c r="T10" s="71"/>
      <c r="U10" s="113">
        <f>SUM(P10:T12)</f>
        <v>2243600000</v>
      </c>
      <c r="V10" s="71">
        <f>1438850375</f>
        <v>1438850375</v>
      </c>
      <c r="W10" s="75"/>
      <c r="X10" s="73"/>
      <c r="Y10" s="74"/>
      <c r="Z10" s="74"/>
      <c r="AA10" s="113">
        <f>SUM(V10:Z12)</f>
        <v>2133250375</v>
      </c>
      <c r="AB10" s="102">
        <f>IFERROR(AA10/U10,"-")</f>
        <v>0.95081582055624891</v>
      </c>
      <c r="AC10" s="104"/>
      <c r="AD10" s="98" t="s">
        <v>42</v>
      </c>
      <c r="AE10" s="96" t="s">
        <v>66</v>
      </c>
    </row>
    <row r="11" spans="1:31" ht="83.45" customHeight="1" x14ac:dyDescent="0.2">
      <c r="A11" s="63">
        <v>121</v>
      </c>
      <c r="B11" s="42" t="s">
        <v>36</v>
      </c>
      <c r="C11" s="42" t="s">
        <v>37</v>
      </c>
      <c r="D11" s="4" t="s">
        <v>38</v>
      </c>
      <c r="E11" s="25" t="s">
        <v>43</v>
      </c>
      <c r="F11" s="42" t="s">
        <v>44</v>
      </c>
      <c r="G11" s="43">
        <v>2020680010042</v>
      </c>
      <c r="H11" s="30" t="s">
        <v>41</v>
      </c>
      <c r="I11" s="22" t="s">
        <v>68</v>
      </c>
      <c r="J11" s="36">
        <v>44566</v>
      </c>
      <c r="K11" s="36">
        <v>44926</v>
      </c>
      <c r="L11" s="112"/>
      <c r="M11" s="111"/>
      <c r="N11" s="110"/>
      <c r="O11" s="8"/>
      <c r="P11" s="31">
        <v>892408510.80999994</v>
      </c>
      <c r="Q11" s="71"/>
      <c r="R11" s="71"/>
      <c r="S11" s="71"/>
      <c r="T11" s="71"/>
      <c r="U11" s="114"/>
      <c r="V11" s="71">
        <v>694400000</v>
      </c>
      <c r="W11" s="75"/>
      <c r="X11" s="73"/>
      <c r="Y11" s="74"/>
      <c r="Z11" s="74"/>
      <c r="AA11" s="114"/>
      <c r="AB11" s="106"/>
      <c r="AC11" s="107"/>
      <c r="AD11" s="108"/>
      <c r="AE11" s="109"/>
    </row>
    <row r="12" spans="1:31" ht="83.45" customHeight="1" x14ac:dyDescent="0.2">
      <c r="A12" s="63">
        <v>121</v>
      </c>
      <c r="B12" s="42" t="s">
        <v>36</v>
      </c>
      <c r="C12" s="42" t="s">
        <v>37</v>
      </c>
      <c r="D12" s="4" t="s">
        <v>38</v>
      </c>
      <c r="E12" s="25" t="s">
        <v>43</v>
      </c>
      <c r="F12" s="42" t="s">
        <v>44</v>
      </c>
      <c r="G12" s="43">
        <v>20220680010068</v>
      </c>
      <c r="H12" s="30" t="s">
        <v>72</v>
      </c>
      <c r="I12" s="22" t="s">
        <v>75</v>
      </c>
      <c r="J12" s="36"/>
      <c r="K12" s="36"/>
      <c r="L12" s="112"/>
      <c r="M12" s="111"/>
      <c r="N12" s="110"/>
      <c r="O12" s="8"/>
      <c r="P12" s="31">
        <v>75591489.189999998</v>
      </c>
      <c r="Q12" s="71"/>
      <c r="R12" s="71"/>
      <c r="S12" s="71"/>
      <c r="T12" s="71"/>
      <c r="U12" s="114"/>
      <c r="V12" s="71"/>
      <c r="W12" s="75"/>
      <c r="X12" s="73"/>
      <c r="Y12" s="74"/>
      <c r="Z12" s="74"/>
      <c r="AA12" s="114"/>
      <c r="AB12" s="106"/>
      <c r="AC12" s="107"/>
      <c r="AD12" s="108"/>
      <c r="AE12" s="109"/>
    </row>
    <row r="13" spans="1:31" ht="71.25" x14ac:dyDescent="0.2">
      <c r="A13" s="41">
        <v>122</v>
      </c>
      <c r="B13" s="80" t="s">
        <v>36</v>
      </c>
      <c r="C13" s="80" t="s">
        <v>37</v>
      </c>
      <c r="D13" s="81" t="s">
        <v>45</v>
      </c>
      <c r="E13" s="25" t="s">
        <v>46</v>
      </c>
      <c r="F13" s="2" t="s">
        <v>47</v>
      </c>
      <c r="G13" s="43">
        <v>2021680010132</v>
      </c>
      <c r="H13" s="5" t="s">
        <v>64</v>
      </c>
      <c r="I13" s="22" t="s">
        <v>63</v>
      </c>
      <c r="J13" s="36">
        <v>44566</v>
      </c>
      <c r="K13" s="36">
        <v>44926</v>
      </c>
      <c r="L13" s="94">
        <v>185</v>
      </c>
      <c r="M13" s="92">
        <v>125</v>
      </c>
      <c r="N13" s="90">
        <f>IF(M13/L13&gt;100%,100%,M13/L13)</f>
        <v>0.67567567567567566</v>
      </c>
      <c r="O13" s="8" t="s">
        <v>61</v>
      </c>
      <c r="P13" s="71">
        <v>5253479768</v>
      </c>
      <c r="Q13" s="71"/>
      <c r="R13" s="71"/>
      <c r="S13" s="71"/>
      <c r="T13" s="71"/>
      <c r="U13" s="100">
        <f>SUM(P13:T14)</f>
        <v>7040384748.5100002</v>
      </c>
      <c r="V13" s="71">
        <v>5051671131</v>
      </c>
      <c r="W13" s="75"/>
      <c r="X13" s="73"/>
      <c r="Y13" s="74"/>
      <c r="Z13" s="74"/>
      <c r="AA13" s="100">
        <f>SUM(V13:Z14)</f>
        <v>5051671131</v>
      </c>
      <c r="AB13" s="102">
        <f>IFERROR(AA13/U13,"-")</f>
        <v>0.71752770785277264</v>
      </c>
      <c r="AC13" s="104"/>
      <c r="AD13" s="98" t="s">
        <v>42</v>
      </c>
      <c r="AE13" s="96" t="s">
        <v>66</v>
      </c>
    </row>
    <row r="14" spans="1:31" ht="57.4" customHeight="1" x14ac:dyDescent="0.2">
      <c r="A14" s="63">
        <v>122</v>
      </c>
      <c r="B14" s="80" t="s">
        <v>36</v>
      </c>
      <c r="C14" s="80" t="s">
        <v>37</v>
      </c>
      <c r="D14" s="81" t="s">
        <v>45</v>
      </c>
      <c r="E14" s="25" t="s">
        <v>46</v>
      </c>
      <c r="F14" s="2" t="s">
        <v>47</v>
      </c>
      <c r="G14" s="43"/>
      <c r="H14" s="5" t="s">
        <v>73</v>
      </c>
      <c r="I14" s="22" t="s">
        <v>74</v>
      </c>
      <c r="J14" s="36">
        <v>44566</v>
      </c>
      <c r="K14" s="36">
        <v>44926</v>
      </c>
      <c r="L14" s="95"/>
      <c r="M14" s="93"/>
      <c r="N14" s="91"/>
      <c r="O14" s="8" t="s">
        <v>61</v>
      </c>
      <c r="P14" s="71">
        <v>1786904980.51</v>
      </c>
      <c r="Q14" s="71"/>
      <c r="R14" s="71"/>
      <c r="S14" s="71"/>
      <c r="T14" s="71"/>
      <c r="U14" s="101"/>
      <c r="V14" s="71"/>
      <c r="W14" s="73"/>
      <c r="X14" s="73"/>
      <c r="Y14" s="74"/>
      <c r="Z14" s="74"/>
      <c r="AA14" s="101"/>
      <c r="AB14" s="103"/>
      <c r="AC14" s="105"/>
      <c r="AD14" s="99"/>
      <c r="AE14" s="97"/>
    </row>
    <row r="15" spans="1:31" ht="73.150000000000006" customHeight="1" x14ac:dyDescent="0.2">
      <c r="A15" s="41">
        <v>123</v>
      </c>
      <c r="B15" s="80" t="s">
        <v>36</v>
      </c>
      <c r="C15" s="80" t="s">
        <v>37</v>
      </c>
      <c r="D15" s="81" t="s">
        <v>48</v>
      </c>
      <c r="E15" s="25" t="s">
        <v>49</v>
      </c>
      <c r="F15" s="2" t="s">
        <v>50</v>
      </c>
      <c r="G15" s="84">
        <v>2020680010046</v>
      </c>
      <c r="H15" s="80" t="s">
        <v>51</v>
      </c>
      <c r="I15" s="22" t="s">
        <v>52</v>
      </c>
      <c r="J15" s="85">
        <v>44566</v>
      </c>
      <c r="K15" s="85">
        <v>44926</v>
      </c>
      <c r="L15" s="86">
        <v>3500</v>
      </c>
      <c r="M15" s="87">
        <v>5405</v>
      </c>
      <c r="N15" s="23">
        <f>IF(M15/L15&gt;100%,100%,M15/L15)</f>
        <v>1</v>
      </c>
      <c r="O15" s="8" t="s">
        <v>70</v>
      </c>
      <c r="P15" s="71">
        <v>220800000</v>
      </c>
      <c r="Q15" s="71"/>
      <c r="R15" s="71"/>
      <c r="S15" s="71"/>
      <c r="T15" s="71"/>
      <c r="U15" s="77">
        <f>SUM(P15:T15)</f>
        <v>220800000</v>
      </c>
      <c r="V15" s="71">
        <v>210500000</v>
      </c>
      <c r="W15" s="73"/>
      <c r="X15" s="73"/>
      <c r="Y15" s="74"/>
      <c r="Z15" s="74"/>
      <c r="AA15" s="79">
        <f>SUM(V15:Z15)</f>
        <v>210500000</v>
      </c>
      <c r="AB15" s="46">
        <f>IFERROR(AA15/U15,"-")</f>
        <v>0.95335144927536231</v>
      </c>
      <c r="AC15" s="47"/>
      <c r="AD15" s="44" t="s">
        <v>42</v>
      </c>
      <c r="AE15" s="45" t="s">
        <v>66</v>
      </c>
    </row>
    <row r="16" spans="1:31" ht="57" x14ac:dyDescent="0.2">
      <c r="A16" s="27">
        <v>261</v>
      </c>
      <c r="B16" s="80" t="s">
        <v>53</v>
      </c>
      <c r="C16" s="80" t="s">
        <v>54</v>
      </c>
      <c r="D16" s="81" t="s">
        <v>55</v>
      </c>
      <c r="E16" s="25" t="s">
        <v>56</v>
      </c>
      <c r="F16" s="2" t="s">
        <v>57</v>
      </c>
      <c r="G16" s="84">
        <v>2021680010131</v>
      </c>
      <c r="H16" s="81" t="s">
        <v>59</v>
      </c>
      <c r="I16" s="22" t="s">
        <v>62</v>
      </c>
      <c r="J16" s="36">
        <v>44566</v>
      </c>
      <c r="K16" s="36">
        <v>44926</v>
      </c>
      <c r="L16" s="6">
        <v>0.85</v>
      </c>
      <c r="M16" s="7">
        <v>0.32</v>
      </c>
      <c r="N16" s="23">
        <f>IF(M16/L16&gt;100%,100%,M16/L16)</f>
        <v>0.37647058823529411</v>
      </c>
      <c r="O16" s="8" t="s">
        <v>60</v>
      </c>
      <c r="P16" s="71">
        <v>650000000</v>
      </c>
      <c r="Q16" s="71"/>
      <c r="R16" s="71"/>
      <c r="S16" s="71"/>
      <c r="T16" s="71"/>
      <c r="U16" s="77">
        <f>SUM(P16:T16)</f>
        <v>650000000</v>
      </c>
      <c r="V16" s="71">
        <v>612958330</v>
      </c>
      <c r="W16" s="76"/>
      <c r="X16" s="76"/>
      <c r="Y16" s="74"/>
      <c r="Z16" s="74"/>
      <c r="AA16" s="79">
        <f>SUM(V16:Z16)</f>
        <v>612958330</v>
      </c>
      <c r="AB16" s="29">
        <f>IFERROR(AA16/U16,"-")</f>
        <v>0.94301281538461534</v>
      </c>
      <c r="AC16" s="3"/>
      <c r="AD16" s="37" t="s">
        <v>42</v>
      </c>
      <c r="AE16" s="24" t="s">
        <v>66</v>
      </c>
    </row>
    <row r="17" spans="1:31" ht="21" customHeight="1" x14ac:dyDescent="0.2">
      <c r="A17" s="9">
        <f>SUM(--(FREQUENCY(A9:A16,A9:A16)&gt;0))</f>
        <v>5</v>
      </c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4" t="s">
        <v>58</v>
      </c>
      <c r="N17" s="82">
        <f>IFERROR(AVERAGE(N9:N16),"-")</f>
        <v>0.70079288914583038</v>
      </c>
      <c r="O17" s="15"/>
      <c r="P17" s="49">
        <f t="shared" ref="P17:Z17" si="0">SUM(P9:P16)</f>
        <v>11134276309.51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78">
        <f>SUM(U9:U16)</f>
        <v>11134276309.51</v>
      </c>
      <c r="V17" s="16">
        <f t="shared" si="0"/>
        <v>8785141162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0</v>
      </c>
      <c r="AA17" s="17">
        <f>SUM(AA9:AA16)</f>
        <v>8785141162</v>
      </c>
      <c r="AB17" s="83">
        <f>IFERROR(AA17/U17,"-")</f>
        <v>0.78901770692509587</v>
      </c>
      <c r="AC17" s="17">
        <f>SUM(AC9:AC16)</f>
        <v>0</v>
      </c>
      <c r="AD17" s="15"/>
      <c r="AE17" s="15"/>
    </row>
    <row r="19" spans="1:31" ht="15" x14ac:dyDescent="0.25">
      <c r="H19" s="35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31" ht="15" x14ac:dyDescent="0.25">
      <c r="N20"/>
      <c r="O20"/>
      <c r="P20"/>
      <c r="Q20" s="50"/>
      <c r="R20" s="50"/>
      <c r="S20"/>
      <c r="T20" s="50"/>
      <c r="U20"/>
      <c r="V20"/>
      <c r="W20"/>
      <c r="X20"/>
      <c r="Y20"/>
      <c r="Z20"/>
      <c r="AA20"/>
    </row>
    <row r="21" spans="1:31" ht="15" x14ac:dyDescent="0.25">
      <c r="F21" s="18"/>
      <c r="M21" s="52"/>
      <c r="N21"/>
      <c r="O21"/>
      <c r="P21"/>
      <c r="Q21" s="50"/>
      <c r="R21" s="50"/>
      <c r="S21"/>
      <c r="T21"/>
      <c r="U21"/>
      <c r="V21"/>
      <c r="W21"/>
      <c r="X21" s="50"/>
      <c r="Y21"/>
      <c r="Z21"/>
      <c r="AA21"/>
    </row>
    <row r="22" spans="1:31" ht="15" x14ac:dyDescent="0.25">
      <c r="N22"/>
      <c r="O22" s="50"/>
      <c r="P22"/>
      <c r="Q22"/>
      <c r="R22" s="50"/>
      <c r="S22"/>
      <c r="T22" s="51"/>
      <c r="U22"/>
      <c r="V22"/>
      <c r="W22"/>
      <c r="X22"/>
      <c r="Y22"/>
      <c r="Z22" s="50"/>
      <c r="AA22"/>
    </row>
    <row r="23" spans="1:31" ht="15" x14ac:dyDescent="0.25">
      <c r="N23"/>
      <c r="O23"/>
      <c r="P23"/>
      <c r="Q23"/>
      <c r="R23" s="50"/>
      <c r="S23" s="50"/>
      <c r="T23"/>
      <c r="U23"/>
      <c r="V23"/>
      <c r="W23" s="50"/>
      <c r="X23"/>
      <c r="Y23"/>
      <c r="Z23"/>
      <c r="AA23"/>
    </row>
    <row r="24" spans="1:31" ht="15" x14ac:dyDescent="0.25">
      <c r="N24"/>
      <c r="O24"/>
      <c r="P24"/>
      <c r="Q24" s="54"/>
      <c r="R24"/>
      <c r="S24"/>
      <c r="T24"/>
      <c r="U24"/>
      <c r="V24" s="50"/>
      <c r="W24"/>
      <c r="X24"/>
      <c r="Y24"/>
      <c r="Z24"/>
      <c r="AA24"/>
    </row>
    <row r="25" spans="1:31" ht="15" x14ac:dyDescent="0.25">
      <c r="Q25" s="54"/>
      <c r="U25"/>
      <c r="X25" s="53"/>
    </row>
    <row r="26" spans="1:31" x14ac:dyDescent="0.2">
      <c r="P26" s="61"/>
      <c r="Q26" s="62"/>
      <c r="U26" s="88"/>
    </row>
    <row r="27" spans="1:31" ht="15" x14ac:dyDescent="0.25">
      <c r="P27" s="61"/>
      <c r="Q27" s="62"/>
      <c r="T27" s="55"/>
      <c r="U27" s="89"/>
      <c r="W27" s="53"/>
      <c r="Y27" s="53"/>
    </row>
    <row r="28" spans="1:31" x14ac:dyDescent="0.2">
      <c r="P28" s="61"/>
      <c r="Q28" s="62"/>
      <c r="S28" s="53"/>
      <c r="W28" s="54"/>
    </row>
    <row r="29" spans="1:31" ht="15" x14ac:dyDescent="0.25">
      <c r="P29" s="55"/>
      <c r="Q29" s="56"/>
      <c r="AC29" s="26"/>
    </row>
    <row r="30" spans="1:31" x14ac:dyDescent="0.2">
      <c r="U30" s="59"/>
    </row>
    <row r="31" spans="1:31" ht="15" x14ac:dyDescent="0.25">
      <c r="Q31" s="56"/>
      <c r="T31" s="57"/>
      <c r="U31" s="58"/>
    </row>
    <row r="32" spans="1:31" ht="15" x14ac:dyDescent="0.25">
      <c r="S32" s="53"/>
      <c r="T32" s="55"/>
      <c r="U32" s="60"/>
    </row>
  </sheetData>
  <mergeCells count="36">
    <mergeCell ref="A1:A4"/>
    <mergeCell ref="B1:AB4"/>
    <mergeCell ref="AC1:AE1"/>
    <mergeCell ref="AC2:AE2"/>
    <mergeCell ref="AC3:AE3"/>
    <mergeCell ref="AC4:AE4"/>
    <mergeCell ref="AB7:AB8"/>
    <mergeCell ref="AC7:AC8"/>
    <mergeCell ref="AD7:AE7"/>
    <mergeCell ref="A5:C5"/>
    <mergeCell ref="A6:C6"/>
    <mergeCell ref="B7:F7"/>
    <mergeCell ref="G7:K7"/>
    <mergeCell ref="L7:N7"/>
    <mergeCell ref="D5:G5"/>
    <mergeCell ref="D6:G6"/>
    <mergeCell ref="O7:U7"/>
    <mergeCell ref="V7:AA7"/>
    <mergeCell ref="N10:N12"/>
    <mergeCell ref="M10:M12"/>
    <mergeCell ref="L10:L12"/>
    <mergeCell ref="U10:U12"/>
    <mergeCell ref="AA10:AA12"/>
    <mergeCell ref="AB10:AB12"/>
    <mergeCell ref="AC10:AC12"/>
    <mergeCell ref="AD10:AD12"/>
    <mergeCell ref="AE10:AE12"/>
    <mergeCell ref="U13:U14"/>
    <mergeCell ref="N13:N14"/>
    <mergeCell ref="M13:M14"/>
    <mergeCell ref="L13:L14"/>
    <mergeCell ref="AE13:AE14"/>
    <mergeCell ref="AD13:AD14"/>
    <mergeCell ref="AA13:AA14"/>
    <mergeCell ref="AB13:AB14"/>
    <mergeCell ref="AC13:AC14"/>
  </mergeCells>
  <conditionalFormatting sqref="N15:N16 N9:N10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13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2023-01-16T16:37:16Z</dcterms:modified>
  <cp:category/>
  <cp:contentStatus/>
</cp:coreProperties>
</file>