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134E8A06-F626-4B6B-8078-14937A4C7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14" l="1"/>
  <c r="AB22" i="14" s="1"/>
  <c r="U22" i="14"/>
  <c r="U20" i="14"/>
  <c r="U18" i="14"/>
  <c r="U12" i="14"/>
  <c r="U11" i="14"/>
  <c r="U9" i="14"/>
  <c r="AA12" i="14"/>
  <c r="AA9" i="14"/>
  <c r="AA20" i="14"/>
  <c r="AA18" i="14"/>
  <c r="A25" i="14"/>
  <c r="AB9" i="14" l="1"/>
  <c r="AB20" i="14"/>
  <c r="AB18" i="14"/>
  <c r="AB12" i="14"/>
  <c r="P17" i="14"/>
  <c r="U17" i="14" s="1"/>
  <c r="P16" i="14"/>
  <c r="U16" i="14" s="1"/>
  <c r="Y14" i="14"/>
  <c r="W14" i="14"/>
  <c r="P15" i="14"/>
  <c r="U15" i="14" s="1"/>
  <c r="P14" i="14"/>
  <c r="U14" i="14" s="1"/>
  <c r="I16" i="14" l="1"/>
  <c r="S25" i="14"/>
  <c r="T25" i="14"/>
  <c r="Q25" i="14"/>
  <c r="P25" i="14"/>
  <c r="V25" i="14"/>
  <c r="Y25" i="14"/>
  <c r="AA14" i="14"/>
  <c r="X25" i="14"/>
  <c r="Z25" i="14"/>
  <c r="R25" i="14"/>
  <c r="AA11" i="14"/>
  <c r="AB11" i="14" s="1"/>
  <c r="AA15" i="14"/>
  <c r="U24" i="14"/>
  <c r="N18" i="14"/>
  <c r="N11" i="14"/>
  <c r="N12" i="14"/>
  <c r="N14" i="14"/>
  <c r="N15" i="14"/>
  <c r="N16" i="14"/>
  <c r="N17" i="14"/>
  <c r="N20" i="14"/>
  <c r="N22" i="14"/>
  <c r="N24" i="14"/>
  <c r="AA16" i="14"/>
  <c r="AA17" i="14"/>
  <c r="AB17" i="14" s="1"/>
  <c r="AA24" i="14"/>
  <c r="N9" i="14"/>
  <c r="I17" i="14"/>
  <c r="I18" i="14"/>
  <c r="AC25" i="14"/>
  <c r="W25" i="14"/>
  <c r="N25" i="14" l="1"/>
  <c r="AB24" i="14"/>
  <c r="AB15" i="14"/>
  <c r="AB14" i="14"/>
  <c r="AB16" i="14"/>
  <c r="AA25" i="14"/>
  <c r="U25" i="14"/>
  <c r="AB25" i="14" l="1"/>
</calcChain>
</file>

<file path=xl/sharedStrings.xml><?xml version="1.0" encoding="utf-8"?>
<sst xmlns="http://schemas.openxmlformats.org/spreadsheetml/2006/main" count="192" uniqueCount="97">
  <si>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</si>
  <si>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</si>
  <si>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</si>
  <si>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</si>
  <si>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</si>
  <si>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</si>
  <si>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</si>
  <si>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</si>
  <si>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</si>
  <si>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</si>
  <si>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</si>
  <si>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</si>
  <si>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</si>
  <si>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</si>
  <si>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</si>
  <si>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</si>
  <si>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</si>
  <si>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</si>
  <si>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</si>
  <si>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</si>
  <si>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</si>
  <si>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</si>
  <si>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</si>
  <si>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</si>
  <si>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</si>
  <si>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</si>
  <si>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</si>
  <si>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</si>
  <si>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</si>
  <si>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</si>
  <si>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</si>
  <si>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</si>
  <si>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</si>
  <si>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</si>
  <si>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</si>
  <si>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</si>
  <si>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</si>
  <si>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</si>
  <si>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</si>
  <si>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</si>
  <si>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</si>
  <si>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</si>
  <si>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</si>
  <si>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</si>
  <si>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</si>
  <si>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</si>
  <si>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</si>
  <si>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</si>
  <si>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</si>
  <si>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</si>
  <si>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</si>
  <si>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</si>
  <si>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</si>
  <si>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</si>
  <si>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</si>
  <si>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</si>
  <si>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</si>
  <si>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</si>
  <si>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</si>
  <si>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</si>
  <si>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</si>
  <si>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</si>
  <si>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</si>
  <si>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</si>
  <si>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</si>
  <si>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</si>
  <si>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</si>
  <si>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</si>
  <si>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</si>
  <si>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</si>
  <si>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</si>
  <si>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</si>
  <si>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</si>
  <si>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</si>
  <si>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</si>
  <si>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</si>
  <si>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</si>
  <si>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</si>
  <si>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</si>
  <si>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</si>
  <si>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</si>
  <si>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</si>
  <si>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</si>
  <si>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</si>
  <si>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</si>
  <si>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</si>
  <si>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</si>
  <si>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</si>
  <si>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</si>
  <si>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Pendiente Adicionar al proyecto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</si>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</sst>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34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6" fontId="10" fillId="0" borderId="2" xfId="108" applyNumberFormat="1" applyFont="1" applyFill="1" applyBorder="1" applyAlignment="1">
      <alignment vertical="center" wrapText="1"/>
    </xf>
    <xf numFmtId="166" fontId="6" fillId="3" borderId="2" xfId="108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6" fontId="3" fillId="3" borderId="2" xfId="108" applyNumberFormat="1" applyFont="1" applyFill="1" applyBorder="1" applyAlignment="1">
      <alignment vertical="center" wrapText="1"/>
    </xf>
    <xf numFmtId="9" fontId="3" fillId="3" borderId="2" xfId="107" applyFont="1" applyFill="1" applyBorder="1" applyAlignment="1">
      <alignment horizontal="center" vertical="center" wrapText="1"/>
    </xf>
    <xf numFmtId="5" fontId="3" fillId="3" borderId="2" xfId="108" applyNumberFormat="1" applyFont="1" applyFill="1" applyBorder="1" applyAlignment="1">
      <alignment horizontal="center" vertical="center" wrapText="1"/>
    </xf>
    <xf numFmtId="166" fontId="3" fillId="0" borderId="2" xfId="108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0" borderId="2" xfId="107" applyFont="1" applyFill="1" applyBorder="1" applyAlignment="1">
      <alignment horizontal="center" vertical="center" wrapText="1"/>
    </xf>
    <xf numFmtId="5" fontId="3" fillId="0" borderId="2" xfId="108" applyNumberFormat="1" applyFont="1" applyFill="1" applyBorder="1" applyAlignment="1">
      <alignment horizontal="center" vertical="center" wrapText="1"/>
    </xf>
    <xf numFmtId="5" fontId="3" fillId="0" borderId="7" xfId="108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166" fontId="3" fillId="0" borderId="2" xfId="108" applyNumberFormat="1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166" fontId="3" fillId="3" borderId="0" xfId="0" applyNumberFormat="1" applyFont="1" applyFill="1" applyAlignment="1">
      <alignment vertical="center"/>
    </xf>
    <xf numFmtId="166" fontId="4" fillId="2" borderId="2" xfId="108" applyNumberFormat="1" applyFont="1" applyFill="1" applyBorder="1" applyAlignment="1">
      <alignment vertical="center" wrapText="1"/>
    </xf>
    <xf numFmtId="166" fontId="4" fillId="2" borderId="2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3" fillId="3" borderId="2" xfId="0" applyNumberFormat="1" applyFont="1" applyFill="1" applyBorder="1" applyAlignment="1">
      <alignment horizontal="right" vertical="center" wrapText="1"/>
    </xf>
    <xf numFmtId="166" fontId="3" fillId="3" borderId="2" xfId="108" applyNumberFormat="1" applyFont="1" applyFill="1" applyBorder="1" applyAlignment="1">
      <alignment horizontal="right" vertical="center" wrapText="1"/>
    </xf>
    <xf numFmtId="166" fontId="6" fillId="3" borderId="2" xfId="11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6" fillId="3" borderId="2" xfId="113" applyNumberFormat="1" applyFont="1" applyFill="1" applyBorder="1" applyAlignment="1">
      <alignment horizontal="right" vertical="center" wrapText="1"/>
    </xf>
    <xf numFmtId="166" fontId="3" fillId="3" borderId="2" xfId="110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09" applyNumberFormat="1" applyFont="1" applyBorder="1" applyAlignment="1">
      <alignment horizontal="left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3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6" fontId="4" fillId="2" borderId="1" xfId="108" applyNumberFormat="1" applyFont="1" applyFill="1" applyBorder="1" applyAlignment="1">
      <alignment horizontal="right" vertical="center" wrapText="1"/>
    </xf>
    <xf numFmtId="166" fontId="4" fillId="2" borderId="7" xfId="108" applyNumberFormat="1" applyFont="1" applyFill="1" applyBorder="1" applyAlignment="1">
      <alignment horizontal="right" vertical="center" wrapText="1"/>
    </xf>
    <xf numFmtId="9" fontId="3" fillId="0" borderId="1" xfId="107" applyFont="1" applyFill="1" applyBorder="1" applyAlignment="1">
      <alignment horizontal="center" vertical="center" wrapText="1"/>
    </xf>
    <xf numFmtId="9" fontId="3" fillId="0" borderId="7" xfId="107" applyFont="1" applyFill="1" applyBorder="1" applyAlignment="1">
      <alignment horizontal="center" vertical="center" wrapText="1"/>
    </xf>
    <xf numFmtId="5" fontId="3" fillId="0" borderId="1" xfId="110" applyNumberFormat="1" applyFont="1" applyFill="1" applyBorder="1" applyAlignment="1">
      <alignment horizontal="center" vertical="center"/>
    </xf>
    <xf numFmtId="5" fontId="3" fillId="0" borderId="7" xfId="110" applyNumberFormat="1" applyFont="1" applyFill="1" applyBorder="1" applyAlignment="1">
      <alignment horizontal="center" vertical="center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739DBB76-538B-4AE6-A9ED-D878F83ACDD8}" id="{9D855F3C-58DE-4230-96C1-808BAC21692C}">
    <text>Revisar si la liberaciòn de saldo del logistico Juan Alexis Rey corresponde a esta meta.</text>
  </threadedComment>
  <threadedComment ref="AA14" dT="2022-07-04T22:54:27.02" personId="{739DBB76-538B-4AE6-A9ED-D878F83ACDD8}" id="{3318C765-4433-4A87-AFBA-12B1570F7B21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zoomScale="60" zoomScaleNormal="60" zoomScalePageLayoutView="70" workbookViewId="0">
      <selection activeCell="AI11" sqref="AI11"/>
    </sheetView>
  </sheetViews>
  <sheetFormatPr baseColWidth="10" defaultColWidth="11.25" defaultRowHeight="14.25" x14ac:dyDescent="0.2"/>
  <cols>
    <col min="1" max="1" width="7.375" style="45" customWidth="1"/>
    <col min="2" max="3" width="25" style="14" customWidth="1"/>
    <col min="4" max="4" width="25.875" style="14" customWidth="1"/>
    <col min="5" max="5" width="48.25" style="14" customWidth="1"/>
    <col min="6" max="6" width="45.375" style="14" customWidth="1"/>
    <col min="7" max="7" width="16.75" style="47" customWidth="1"/>
    <col min="8" max="8" width="52" style="14" customWidth="1"/>
    <col min="9" max="9" width="43.75" style="14" customWidth="1"/>
    <col min="10" max="11" width="16" style="14" customWidth="1"/>
    <col min="12" max="12" width="14.875" style="14" customWidth="1"/>
    <col min="13" max="13" width="13.375" style="14" customWidth="1"/>
    <col min="14" max="14" width="11.25" style="14" customWidth="1"/>
    <col min="15" max="15" width="33.25" style="14" customWidth="1"/>
    <col min="16" max="16" width="29.25" style="14" customWidth="1"/>
    <col min="17" max="17" width="19.875" style="14" customWidth="1"/>
    <col min="18" max="18" width="16.875" style="14" customWidth="1"/>
    <col min="19" max="19" width="20.25" style="14" customWidth="1"/>
    <col min="20" max="20" width="18.875" style="14" customWidth="1"/>
    <col min="21" max="21" width="30.75" style="14" customWidth="1"/>
    <col min="22" max="26" width="17.25" style="14" customWidth="1"/>
    <col min="27" max="27" width="21.25" style="14" customWidth="1"/>
    <col min="28" max="28" width="14.625" style="14" customWidth="1"/>
    <col min="29" max="29" width="19.625" style="14" customWidth="1"/>
    <col min="30" max="30" width="15.375" style="14" customWidth="1"/>
    <col min="31" max="31" width="17.375" style="14" customWidth="1"/>
    <col min="32" max="16384" width="11.25" style="14"/>
  </cols>
  <sheetData>
    <row r="1" spans="1:31" ht="15" x14ac:dyDescent="0.2">
      <c r="A1" s="102"/>
      <c r="B1" s="105" t="s">
        <v>77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97" t="s">
        <v>79</v>
      </c>
      <c r="AD1" s="97"/>
      <c r="AE1" s="97"/>
    </row>
    <row r="2" spans="1:31" ht="15" x14ac:dyDescent="0.2">
      <c r="A2" s="102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98" t="s">
        <v>95</v>
      </c>
      <c r="AD2" s="99"/>
      <c r="AE2" s="100"/>
    </row>
    <row r="3" spans="1:31" ht="15" customHeight="1" x14ac:dyDescent="0.2">
      <c r="A3" s="10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98" t="s">
        <v>96</v>
      </c>
      <c r="AD3" s="99"/>
      <c r="AE3" s="100"/>
    </row>
    <row r="4" spans="1:31" ht="15" x14ac:dyDescent="0.2">
      <c r="A4" s="102"/>
      <c r="B4" s="105"/>
      <c r="C4" s="105"/>
      <c r="D4" s="105"/>
      <c r="E4" s="105"/>
      <c r="F4" s="105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97" t="s">
        <v>32</v>
      </c>
      <c r="AD4" s="97"/>
      <c r="AE4" s="97"/>
    </row>
    <row r="5" spans="1:31" ht="15" x14ac:dyDescent="0.2">
      <c r="A5" s="103" t="s">
        <v>30</v>
      </c>
      <c r="B5" s="103"/>
      <c r="C5" s="103"/>
      <c r="D5" s="107">
        <v>44841</v>
      </c>
      <c r="E5" s="107"/>
      <c r="F5" s="107"/>
      <c r="G5" s="107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104" t="s">
        <v>31</v>
      </c>
      <c r="B6" s="104"/>
      <c r="C6" s="104"/>
      <c r="D6" s="107">
        <v>44834</v>
      </c>
      <c r="E6" s="107"/>
      <c r="F6" s="107"/>
      <c r="G6" s="107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</row>
    <row r="7" spans="1:31" ht="21" customHeight="1" x14ac:dyDescent="0.2">
      <c r="A7" s="44"/>
      <c r="B7" s="108" t="s">
        <v>10</v>
      </c>
      <c r="C7" s="108"/>
      <c r="D7" s="108"/>
      <c r="E7" s="108"/>
      <c r="F7" s="108"/>
      <c r="G7" s="109" t="s">
        <v>11</v>
      </c>
      <c r="H7" s="110"/>
      <c r="I7" s="110"/>
      <c r="J7" s="110"/>
      <c r="K7" s="111"/>
      <c r="L7" s="108" t="s">
        <v>25</v>
      </c>
      <c r="M7" s="108"/>
      <c r="N7" s="108"/>
      <c r="O7" s="108" t="s">
        <v>23</v>
      </c>
      <c r="P7" s="108"/>
      <c r="Q7" s="108"/>
      <c r="R7" s="108"/>
      <c r="S7" s="108"/>
      <c r="T7" s="108"/>
      <c r="U7" s="108"/>
      <c r="V7" s="108" t="s">
        <v>17</v>
      </c>
      <c r="W7" s="108"/>
      <c r="X7" s="108"/>
      <c r="Y7" s="108"/>
      <c r="Z7" s="108"/>
      <c r="AA7" s="108"/>
      <c r="AB7" s="101" t="s">
        <v>18</v>
      </c>
      <c r="AC7" s="101" t="s">
        <v>26</v>
      </c>
      <c r="AD7" s="101" t="s">
        <v>24</v>
      </c>
      <c r="AE7" s="101"/>
    </row>
    <row r="8" spans="1:31" ht="45" x14ac:dyDescent="0.2">
      <c r="A8" s="36" t="s">
        <v>29</v>
      </c>
      <c r="B8" s="38" t="s">
        <v>1</v>
      </c>
      <c r="C8" s="36" t="s">
        <v>6</v>
      </c>
      <c r="D8" s="36" t="s">
        <v>2</v>
      </c>
      <c r="E8" s="36" t="s">
        <v>7</v>
      </c>
      <c r="F8" s="38" t="s">
        <v>19</v>
      </c>
      <c r="G8" s="38" t="s">
        <v>78</v>
      </c>
      <c r="H8" s="38" t="s">
        <v>3</v>
      </c>
      <c r="I8" s="38" t="s">
        <v>15</v>
      </c>
      <c r="J8" s="38" t="s">
        <v>21</v>
      </c>
      <c r="K8" s="38" t="s">
        <v>22</v>
      </c>
      <c r="L8" s="38" t="s">
        <v>4</v>
      </c>
      <c r="M8" s="38" t="s">
        <v>5</v>
      </c>
      <c r="N8" s="38" t="s">
        <v>0</v>
      </c>
      <c r="O8" s="36" t="s">
        <v>9</v>
      </c>
      <c r="P8" s="38" t="s">
        <v>34</v>
      </c>
      <c r="Q8" s="38" t="s">
        <v>8</v>
      </c>
      <c r="R8" s="38" t="s">
        <v>27</v>
      </c>
      <c r="S8" s="38" t="s">
        <v>33</v>
      </c>
      <c r="T8" s="38" t="s">
        <v>12</v>
      </c>
      <c r="U8" s="38" t="s">
        <v>20</v>
      </c>
      <c r="V8" s="38" t="s">
        <v>34</v>
      </c>
      <c r="W8" s="38" t="s">
        <v>8</v>
      </c>
      <c r="X8" s="38" t="s">
        <v>27</v>
      </c>
      <c r="Y8" s="38" t="s">
        <v>33</v>
      </c>
      <c r="Z8" s="38" t="s">
        <v>12</v>
      </c>
      <c r="AA8" s="38" t="s">
        <v>28</v>
      </c>
      <c r="AB8" s="101"/>
      <c r="AC8" s="101"/>
      <c r="AD8" s="38" t="s">
        <v>13</v>
      </c>
      <c r="AE8" s="38" t="s">
        <v>14</v>
      </c>
    </row>
    <row r="9" spans="1:31" ht="99.75" x14ac:dyDescent="0.2">
      <c r="A9" s="39">
        <v>85</v>
      </c>
      <c r="B9" s="40" t="s">
        <v>35</v>
      </c>
      <c r="C9" s="40" t="s">
        <v>36</v>
      </c>
      <c r="D9" s="40" t="s">
        <v>37</v>
      </c>
      <c r="E9" s="43" t="s">
        <v>38</v>
      </c>
      <c r="F9" s="49" t="s">
        <v>39</v>
      </c>
      <c r="G9" s="94">
        <v>2020680010070</v>
      </c>
      <c r="H9" s="49" t="s">
        <v>40</v>
      </c>
      <c r="I9" s="50" t="s">
        <v>41</v>
      </c>
      <c r="J9" s="122">
        <v>44602</v>
      </c>
      <c r="K9" s="120">
        <v>44926</v>
      </c>
      <c r="L9" s="112">
        <v>6</v>
      </c>
      <c r="M9" s="114">
        <v>6</v>
      </c>
      <c r="N9" s="118">
        <f t="shared" ref="N9:N24" si="0">IFERROR(IF(M9/L9&gt;100%,100%,M9/L9),"-")</f>
        <v>1</v>
      </c>
      <c r="O9" s="51" t="s">
        <v>84</v>
      </c>
      <c r="P9" s="52">
        <v>1327629822</v>
      </c>
      <c r="Q9" s="52"/>
      <c r="R9" s="52"/>
      <c r="S9" s="52"/>
      <c r="T9" s="52"/>
      <c r="U9" s="128">
        <f>SUM(P9:T10)</f>
        <v>1371750172</v>
      </c>
      <c r="V9" s="71">
        <v>1194856309</v>
      </c>
      <c r="W9" s="72"/>
      <c r="X9" s="72"/>
      <c r="Y9" s="72"/>
      <c r="Z9" s="72"/>
      <c r="AA9" s="128">
        <f>SUM(V9:Z10)</f>
        <v>1194856309</v>
      </c>
      <c r="AB9" s="130">
        <f>IFERROR(AA9/U9,"-")</f>
        <v>0.87104513153288676</v>
      </c>
      <c r="AC9" s="132"/>
      <c r="AD9" s="124" t="s">
        <v>42</v>
      </c>
      <c r="AE9" s="126" t="s">
        <v>80</v>
      </c>
    </row>
    <row r="10" spans="1:31" ht="64.150000000000006" customHeight="1" x14ac:dyDescent="0.2">
      <c r="A10" s="39">
        <v>85</v>
      </c>
      <c r="B10" s="40" t="s">
        <v>35</v>
      </c>
      <c r="C10" s="40" t="s">
        <v>36</v>
      </c>
      <c r="D10" s="40" t="s">
        <v>37</v>
      </c>
      <c r="E10" s="43" t="s">
        <v>38</v>
      </c>
      <c r="F10" s="49" t="s">
        <v>39</v>
      </c>
      <c r="G10" s="94">
        <v>2020680010070</v>
      </c>
      <c r="H10" s="49" t="s">
        <v>40</v>
      </c>
      <c r="I10" s="51" t="s">
        <v>89</v>
      </c>
      <c r="J10" s="123"/>
      <c r="K10" s="121"/>
      <c r="L10" s="113"/>
      <c r="M10" s="115"/>
      <c r="N10" s="119"/>
      <c r="O10" s="51" t="s">
        <v>89</v>
      </c>
      <c r="P10" s="55">
        <v>4065440</v>
      </c>
      <c r="Q10" s="55">
        <v>40054910</v>
      </c>
      <c r="R10" s="73"/>
      <c r="S10" s="52"/>
      <c r="T10" s="52"/>
      <c r="U10" s="129"/>
      <c r="V10" s="71"/>
      <c r="W10" s="72"/>
      <c r="X10" s="72"/>
      <c r="Y10" s="72"/>
      <c r="Z10" s="72"/>
      <c r="AA10" s="129"/>
      <c r="AB10" s="131"/>
      <c r="AC10" s="133"/>
      <c r="AD10" s="125"/>
      <c r="AE10" s="127"/>
    </row>
    <row r="11" spans="1:31" ht="64.150000000000006" customHeight="1" x14ac:dyDescent="0.2">
      <c r="A11" s="25">
        <v>86</v>
      </c>
      <c r="B11" s="56" t="s">
        <v>35</v>
      </c>
      <c r="C11" s="56" t="s">
        <v>36</v>
      </c>
      <c r="D11" s="56" t="s">
        <v>37</v>
      </c>
      <c r="E11" s="26" t="s">
        <v>43</v>
      </c>
      <c r="F11" s="56" t="s">
        <v>44</v>
      </c>
      <c r="G11" s="94">
        <v>2020680010070</v>
      </c>
      <c r="H11" s="40" t="s">
        <v>40</v>
      </c>
      <c r="I11" s="57" t="s">
        <v>43</v>
      </c>
      <c r="J11" s="18">
        <v>44602</v>
      </c>
      <c r="K11" s="18">
        <v>44926</v>
      </c>
      <c r="L11" s="58">
        <v>1200</v>
      </c>
      <c r="M11" s="59">
        <v>1786</v>
      </c>
      <c r="N11" s="60">
        <f t="shared" si="0"/>
        <v>1</v>
      </c>
      <c r="O11" s="61" t="s">
        <v>83</v>
      </c>
      <c r="P11" s="55">
        <v>104700000</v>
      </c>
      <c r="Q11" s="55"/>
      <c r="R11" s="52"/>
      <c r="S11" s="52"/>
      <c r="T11" s="52"/>
      <c r="U11" s="74">
        <f>SUM(P11:T11)</f>
        <v>104700000</v>
      </c>
      <c r="V11" s="71">
        <v>61600000</v>
      </c>
      <c r="W11" s="72"/>
      <c r="X11" s="72"/>
      <c r="Y11" s="72"/>
      <c r="Z11" s="72"/>
      <c r="AA11" s="75">
        <f t="shared" ref="AA11:AA15" si="1">SUM(V11:Z11)</f>
        <v>61600000</v>
      </c>
      <c r="AB11" s="53">
        <f>IFERROR(AA11/U11,"-")</f>
        <v>0.58834765998089777</v>
      </c>
      <c r="AC11" s="54"/>
      <c r="AD11" s="24" t="s">
        <v>42</v>
      </c>
      <c r="AE11" s="62" t="s">
        <v>80</v>
      </c>
    </row>
    <row r="12" spans="1:31" ht="67.150000000000006" customHeight="1" x14ac:dyDescent="0.2">
      <c r="A12" s="39">
        <v>87</v>
      </c>
      <c r="B12" s="40" t="s">
        <v>35</v>
      </c>
      <c r="C12" s="40" t="s">
        <v>36</v>
      </c>
      <c r="D12" s="40" t="s">
        <v>37</v>
      </c>
      <c r="E12" s="43" t="s">
        <v>45</v>
      </c>
      <c r="F12" s="49" t="s">
        <v>46</v>
      </c>
      <c r="G12" s="94">
        <v>2020680010070</v>
      </c>
      <c r="H12" s="49" t="s">
        <v>40</v>
      </c>
      <c r="I12" s="50" t="s">
        <v>47</v>
      </c>
      <c r="J12" s="122">
        <v>44578</v>
      </c>
      <c r="K12" s="120">
        <v>44926</v>
      </c>
      <c r="L12" s="112">
        <v>1</v>
      </c>
      <c r="M12" s="114">
        <v>2</v>
      </c>
      <c r="N12" s="118">
        <f t="shared" si="0"/>
        <v>1</v>
      </c>
      <c r="O12" s="51" t="s">
        <v>82</v>
      </c>
      <c r="P12" s="55">
        <v>45600000</v>
      </c>
      <c r="Q12" s="55"/>
      <c r="R12" s="52"/>
      <c r="S12" s="52"/>
      <c r="T12" s="52"/>
      <c r="U12" s="128">
        <f>SUM(P12:T13)</f>
        <v>284600000</v>
      </c>
      <c r="V12" s="71">
        <v>37966666</v>
      </c>
      <c r="W12" s="72"/>
      <c r="X12" s="72"/>
      <c r="Y12" s="72"/>
      <c r="Z12" s="72"/>
      <c r="AA12" s="128">
        <f>SUM(V12:Z13)</f>
        <v>37966666</v>
      </c>
      <c r="AB12" s="130">
        <f>IFERROR(AA12/U12,"-")</f>
        <v>0.13340360505973295</v>
      </c>
      <c r="AC12" s="132"/>
      <c r="AD12" s="124" t="s">
        <v>42</v>
      </c>
      <c r="AE12" s="126" t="s">
        <v>80</v>
      </c>
    </row>
    <row r="13" spans="1:31" ht="65.45" customHeight="1" x14ac:dyDescent="0.2">
      <c r="A13" s="39">
        <v>87</v>
      </c>
      <c r="B13" s="40" t="s">
        <v>35</v>
      </c>
      <c r="C13" s="40" t="s">
        <v>36</v>
      </c>
      <c r="D13" s="40" t="s">
        <v>37</v>
      </c>
      <c r="E13" s="43" t="s">
        <v>45</v>
      </c>
      <c r="F13" s="49" t="s">
        <v>46</v>
      </c>
      <c r="G13" s="94">
        <v>2020680010070</v>
      </c>
      <c r="H13" s="49" t="s">
        <v>40</v>
      </c>
      <c r="I13" s="51" t="s">
        <v>89</v>
      </c>
      <c r="J13" s="123"/>
      <c r="K13" s="121"/>
      <c r="L13" s="113"/>
      <c r="M13" s="115"/>
      <c r="N13" s="119"/>
      <c r="O13" s="51" t="s">
        <v>89</v>
      </c>
      <c r="P13" s="90"/>
      <c r="Q13" s="55">
        <v>239000000</v>
      </c>
      <c r="R13" s="52"/>
      <c r="S13" s="52"/>
      <c r="T13" s="52"/>
      <c r="U13" s="129"/>
      <c r="V13" s="71"/>
      <c r="W13" s="72"/>
      <c r="X13" s="72"/>
      <c r="Y13" s="72"/>
      <c r="Z13" s="72"/>
      <c r="AA13" s="129"/>
      <c r="AB13" s="131"/>
      <c r="AC13" s="133"/>
      <c r="AD13" s="125"/>
      <c r="AE13" s="127"/>
    </row>
    <row r="14" spans="1:31" ht="85.5" x14ac:dyDescent="0.2">
      <c r="A14" s="39">
        <v>124</v>
      </c>
      <c r="B14" s="56" t="s">
        <v>35</v>
      </c>
      <c r="C14" s="56" t="s">
        <v>48</v>
      </c>
      <c r="D14" s="40" t="s">
        <v>49</v>
      </c>
      <c r="E14" s="41" t="s">
        <v>50</v>
      </c>
      <c r="F14" s="40" t="s">
        <v>51</v>
      </c>
      <c r="G14" s="94">
        <v>2020680010082</v>
      </c>
      <c r="H14" s="40" t="s">
        <v>52</v>
      </c>
      <c r="I14" s="63" t="s">
        <v>53</v>
      </c>
      <c r="J14" s="27">
        <v>44578</v>
      </c>
      <c r="K14" s="27">
        <v>44926</v>
      </c>
      <c r="L14" s="64">
        <v>85</v>
      </c>
      <c r="M14" s="32">
        <v>103</v>
      </c>
      <c r="N14" s="65">
        <f t="shared" si="0"/>
        <v>1</v>
      </c>
      <c r="O14" s="61" t="s">
        <v>94</v>
      </c>
      <c r="P14" s="34">
        <f>65704950+682104950</f>
        <v>747809900</v>
      </c>
      <c r="Q14" s="34">
        <v>380895318</v>
      </c>
      <c r="R14" s="34"/>
      <c r="S14" s="34">
        <v>150000000</v>
      </c>
      <c r="T14" s="34">
        <v>150000000</v>
      </c>
      <c r="U14" s="76">
        <f>SUM(P14:T14)</f>
        <v>1428705218</v>
      </c>
      <c r="V14" s="77">
        <v>410717200</v>
      </c>
      <c r="W14" s="77">
        <f>352560000-3866667</f>
        <v>348693333</v>
      </c>
      <c r="X14" s="78"/>
      <c r="Y14" s="79">
        <f>78040000-1960000</f>
        <v>76080000</v>
      </c>
      <c r="Z14" s="80"/>
      <c r="AA14" s="75">
        <f t="shared" si="1"/>
        <v>835490533</v>
      </c>
      <c r="AB14" s="66">
        <f t="shared" ref="AB14:AB17" si="2">IFERROR(AA14/U14,"-")</f>
        <v>0.5847886061265859</v>
      </c>
      <c r="AC14" s="67"/>
      <c r="AD14" s="24" t="s">
        <v>42</v>
      </c>
      <c r="AE14" s="62" t="s">
        <v>80</v>
      </c>
    </row>
    <row r="15" spans="1:31" ht="65.45" customHeight="1" x14ac:dyDescent="0.2">
      <c r="A15" s="39">
        <v>125</v>
      </c>
      <c r="B15" s="40" t="s">
        <v>35</v>
      </c>
      <c r="C15" s="40" t="s">
        <v>48</v>
      </c>
      <c r="D15" s="40" t="s">
        <v>49</v>
      </c>
      <c r="E15" s="41" t="s">
        <v>54</v>
      </c>
      <c r="F15" s="40" t="s">
        <v>55</v>
      </c>
      <c r="G15" s="94">
        <v>2020680010082</v>
      </c>
      <c r="H15" s="40" t="s">
        <v>52</v>
      </c>
      <c r="I15" s="63" t="s">
        <v>54</v>
      </c>
      <c r="J15" s="27">
        <v>44578</v>
      </c>
      <c r="K15" s="27">
        <v>44926</v>
      </c>
      <c r="L15" s="64">
        <v>104</v>
      </c>
      <c r="M15" s="32">
        <v>106</v>
      </c>
      <c r="N15" s="65">
        <f t="shared" si="0"/>
        <v>1</v>
      </c>
      <c r="O15" s="35" t="s">
        <v>85</v>
      </c>
      <c r="P15" s="34">
        <f>350000000+428539063</f>
        <v>778539063</v>
      </c>
      <c r="Q15" s="34">
        <v>258900449</v>
      </c>
      <c r="R15" s="34"/>
      <c r="S15" s="34">
        <v>150000000</v>
      </c>
      <c r="T15" s="34"/>
      <c r="U15" s="76">
        <f>SUM(P15:T15)</f>
        <v>1187439512</v>
      </c>
      <c r="V15" s="79">
        <v>448046631</v>
      </c>
      <c r="W15" s="79">
        <v>240483371</v>
      </c>
      <c r="X15" s="78"/>
      <c r="Y15" s="79">
        <v>59500000</v>
      </c>
      <c r="Z15" s="81"/>
      <c r="AA15" s="75">
        <f t="shared" si="1"/>
        <v>748030002</v>
      </c>
      <c r="AB15" s="66">
        <f t="shared" si="2"/>
        <v>0.62995208971958139</v>
      </c>
      <c r="AC15" s="67"/>
      <c r="AD15" s="24" t="s">
        <v>42</v>
      </c>
      <c r="AE15" s="62" t="s">
        <v>80</v>
      </c>
    </row>
    <row r="16" spans="1:31" ht="75.599999999999994" customHeight="1" x14ac:dyDescent="0.2">
      <c r="A16" s="39">
        <v>126</v>
      </c>
      <c r="B16" s="40" t="s">
        <v>35</v>
      </c>
      <c r="C16" s="40" t="s">
        <v>48</v>
      </c>
      <c r="D16" s="40" t="s">
        <v>49</v>
      </c>
      <c r="E16" s="41" t="s">
        <v>56</v>
      </c>
      <c r="F16" s="40" t="s">
        <v>57</v>
      </c>
      <c r="G16" s="95">
        <v>2020680010104</v>
      </c>
      <c r="H16" s="56" t="s">
        <v>58</v>
      </c>
      <c r="I16" s="57" t="str">
        <f>E16</f>
        <v>Desarrollar 144 eventos recreativos y deportivos para las comunidades bumanguesas, incluidas las vacaciones creativas para infancia.</v>
      </c>
      <c r="J16" s="87">
        <v>44593</v>
      </c>
      <c r="K16" s="87">
        <v>44926</v>
      </c>
      <c r="L16" s="58">
        <v>40</v>
      </c>
      <c r="M16" s="88">
        <v>55</v>
      </c>
      <c r="N16" s="89">
        <f t="shared" si="0"/>
        <v>1</v>
      </c>
      <c r="O16" s="61" t="s">
        <v>86</v>
      </c>
      <c r="P16" s="34">
        <f>244002156+281363174</f>
        <v>525365330</v>
      </c>
      <c r="Q16" s="34">
        <v>44582533</v>
      </c>
      <c r="R16" s="34"/>
      <c r="S16" s="34"/>
      <c r="T16" s="34"/>
      <c r="U16" s="76">
        <f>SUM(P16:T16)</f>
        <v>569947863</v>
      </c>
      <c r="V16" s="79">
        <v>280639177</v>
      </c>
      <c r="W16" s="79">
        <v>10500000</v>
      </c>
      <c r="X16" s="78"/>
      <c r="Y16" s="78"/>
      <c r="Z16" s="80"/>
      <c r="AA16" s="75">
        <f t="shared" ref="AA16:AA24" si="3">SUM(V16:Z16)</f>
        <v>291139177</v>
      </c>
      <c r="AB16" s="66">
        <f t="shared" si="2"/>
        <v>0.51081720960852173</v>
      </c>
      <c r="AC16" s="68"/>
      <c r="AD16" s="24" t="s">
        <v>42</v>
      </c>
      <c r="AE16" s="62" t="s">
        <v>80</v>
      </c>
    </row>
    <row r="17" spans="1:31" ht="75.599999999999994" customHeight="1" x14ac:dyDescent="0.2">
      <c r="A17" s="39">
        <v>127</v>
      </c>
      <c r="B17" s="40" t="s">
        <v>35</v>
      </c>
      <c r="C17" s="40" t="s">
        <v>48</v>
      </c>
      <c r="D17" s="40" t="s">
        <v>49</v>
      </c>
      <c r="E17" s="41" t="s">
        <v>59</v>
      </c>
      <c r="F17" s="40" t="s">
        <v>60</v>
      </c>
      <c r="G17" s="95">
        <v>2020680010104</v>
      </c>
      <c r="H17" s="56" t="s">
        <v>58</v>
      </c>
      <c r="I17" s="57" t="str">
        <f>E17</f>
        <v>Desarrollar 16 eventos deportivos y recreativos dirigido a población vulnerable: discapacidad, víctimas del conflicto interno armado y población carcelaria hombres y mujeres.</v>
      </c>
      <c r="J17" s="87">
        <v>44593</v>
      </c>
      <c r="K17" s="87">
        <v>44926</v>
      </c>
      <c r="L17" s="58">
        <v>3</v>
      </c>
      <c r="M17" s="88">
        <v>4</v>
      </c>
      <c r="N17" s="89">
        <f t="shared" si="0"/>
        <v>1</v>
      </c>
      <c r="O17" s="61" t="s">
        <v>86</v>
      </c>
      <c r="P17" s="34">
        <f>200000000+200000000</f>
        <v>400000000</v>
      </c>
      <c r="Q17" s="34"/>
      <c r="R17" s="34"/>
      <c r="S17" s="34"/>
      <c r="T17" s="34"/>
      <c r="U17" s="76">
        <f>SUM(P17:T17)</f>
        <v>400000000</v>
      </c>
      <c r="V17" s="79">
        <v>160500000</v>
      </c>
      <c r="W17" s="79"/>
      <c r="X17" s="78"/>
      <c r="Y17" s="78"/>
      <c r="Z17" s="80"/>
      <c r="AA17" s="75">
        <f t="shared" si="3"/>
        <v>160500000</v>
      </c>
      <c r="AB17" s="66">
        <f t="shared" si="2"/>
        <v>0.40125</v>
      </c>
      <c r="AC17" s="67"/>
      <c r="AD17" s="24" t="s">
        <v>42</v>
      </c>
      <c r="AE17" s="62" t="s">
        <v>80</v>
      </c>
    </row>
    <row r="18" spans="1:31" ht="111.6" customHeight="1" x14ac:dyDescent="0.2">
      <c r="A18" s="39">
        <v>128</v>
      </c>
      <c r="B18" s="40" t="s">
        <v>35</v>
      </c>
      <c r="C18" s="40" t="s">
        <v>48</v>
      </c>
      <c r="D18" s="40" t="s">
        <v>61</v>
      </c>
      <c r="E18" s="43" t="s">
        <v>62</v>
      </c>
      <c r="F18" s="49" t="s">
        <v>63</v>
      </c>
      <c r="G18" s="94">
        <v>2020680010066</v>
      </c>
      <c r="H18" s="49" t="s">
        <v>64</v>
      </c>
      <c r="I18" s="50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120">
        <v>44593</v>
      </c>
      <c r="K18" s="120">
        <v>44926</v>
      </c>
      <c r="L18" s="112">
        <v>11000</v>
      </c>
      <c r="M18" s="114">
        <v>28114</v>
      </c>
      <c r="N18" s="116">
        <f>IFERROR(IF(M18/L18&gt;100%,100%,M18/L18),"-")</f>
        <v>1</v>
      </c>
      <c r="O18" s="61" t="s">
        <v>87</v>
      </c>
      <c r="P18" s="52">
        <v>1167961154.96</v>
      </c>
      <c r="Q18" s="52">
        <v>1491312284.04</v>
      </c>
      <c r="R18" s="52"/>
      <c r="S18" s="52">
        <v>300000000</v>
      </c>
      <c r="T18" s="52">
        <v>477892984.38</v>
      </c>
      <c r="U18" s="128">
        <f>SUM(P18:T19)</f>
        <v>3530916423.3800001</v>
      </c>
      <c r="V18" s="82">
        <v>1078276500</v>
      </c>
      <c r="W18" s="82">
        <v>1417341460</v>
      </c>
      <c r="X18" s="83"/>
      <c r="Y18" s="83"/>
      <c r="Z18" s="84">
        <v>40000000</v>
      </c>
      <c r="AA18" s="128">
        <f>SUM(V18:Z19)</f>
        <v>2535617960</v>
      </c>
      <c r="AB18" s="130">
        <f>IFERROR(AA18/U18,"-")</f>
        <v>0.71811894023046796</v>
      </c>
      <c r="AC18" s="132"/>
      <c r="AD18" s="124" t="s">
        <v>42</v>
      </c>
      <c r="AE18" s="126" t="s">
        <v>80</v>
      </c>
    </row>
    <row r="19" spans="1:31" ht="118.9" customHeight="1" x14ac:dyDescent="0.2">
      <c r="A19" s="39">
        <v>128</v>
      </c>
      <c r="B19" s="40" t="s">
        <v>35</v>
      </c>
      <c r="C19" s="40" t="s">
        <v>48</v>
      </c>
      <c r="D19" s="40" t="s">
        <v>61</v>
      </c>
      <c r="E19" s="43" t="s">
        <v>62</v>
      </c>
      <c r="F19" s="49" t="s">
        <v>63</v>
      </c>
      <c r="G19" s="94">
        <v>2020680010066</v>
      </c>
      <c r="H19" s="49" t="s">
        <v>64</v>
      </c>
      <c r="I19" s="51" t="s">
        <v>89</v>
      </c>
      <c r="J19" s="121"/>
      <c r="K19" s="121"/>
      <c r="L19" s="113"/>
      <c r="M19" s="115"/>
      <c r="N19" s="117"/>
      <c r="O19" s="61" t="s">
        <v>89</v>
      </c>
      <c r="P19" s="52">
        <v>93750000</v>
      </c>
      <c r="Q19" s="52"/>
      <c r="R19" s="52"/>
      <c r="S19" s="52"/>
      <c r="T19" s="52"/>
      <c r="U19" s="129"/>
      <c r="V19" s="85"/>
      <c r="W19" s="85"/>
      <c r="X19" s="80"/>
      <c r="Y19" s="80"/>
      <c r="Z19" s="80"/>
      <c r="AA19" s="129"/>
      <c r="AB19" s="131"/>
      <c r="AC19" s="133"/>
      <c r="AD19" s="125"/>
      <c r="AE19" s="127"/>
    </row>
    <row r="20" spans="1:31" ht="57" x14ac:dyDescent="0.2">
      <c r="A20" s="39">
        <v>129</v>
      </c>
      <c r="B20" s="40" t="s">
        <v>35</v>
      </c>
      <c r="C20" s="40" t="s">
        <v>48</v>
      </c>
      <c r="D20" s="40" t="s">
        <v>61</v>
      </c>
      <c r="E20" s="41" t="s">
        <v>65</v>
      </c>
      <c r="F20" s="40" t="s">
        <v>66</v>
      </c>
      <c r="G20" s="94">
        <v>2020680010118</v>
      </c>
      <c r="H20" s="40" t="s">
        <v>67</v>
      </c>
      <c r="I20" s="63" t="s">
        <v>68</v>
      </c>
      <c r="J20" s="27">
        <v>44593</v>
      </c>
      <c r="K20" s="27">
        <v>44926</v>
      </c>
      <c r="L20" s="112">
        <v>200</v>
      </c>
      <c r="M20" s="114">
        <v>0</v>
      </c>
      <c r="N20" s="118">
        <f t="shared" si="0"/>
        <v>0</v>
      </c>
      <c r="O20" s="69" t="s">
        <v>81</v>
      </c>
      <c r="P20" s="52">
        <v>0</v>
      </c>
      <c r="Q20" s="52"/>
      <c r="R20" s="52"/>
      <c r="S20" s="52"/>
      <c r="T20" s="52"/>
      <c r="U20" s="128">
        <f>SUM(P20:T21)</f>
        <v>60000000</v>
      </c>
      <c r="V20" s="81"/>
      <c r="W20" s="81"/>
      <c r="X20" s="81"/>
      <c r="Y20" s="81"/>
      <c r="Z20" s="81"/>
      <c r="AA20" s="128">
        <f>SUM(V20:Z21)</f>
        <v>0</v>
      </c>
      <c r="AB20" s="130">
        <f>IFERROR(AA20/U20,"-")</f>
        <v>0</v>
      </c>
      <c r="AC20" s="132"/>
      <c r="AD20" s="124" t="s">
        <v>42</v>
      </c>
      <c r="AE20" s="126" t="s">
        <v>80</v>
      </c>
    </row>
    <row r="21" spans="1:31" ht="71.25" x14ac:dyDescent="0.2">
      <c r="A21" s="39">
        <v>129</v>
      </c>
      <c r="B21" s="40" t="s">
        <v>35</v>
      </c>
      <c r="C21" s="40" t="s">
        <v>48</v>
      </c>
      <c r="D21" s="40" t="s">
        <v>61</v>
      </c>
      <c r="E21" s="41" t="s">
        <v>65</v>
      </c>
      <c r="F21" s="40" t="s">
        <v>66</v>
      </c>
      <c r="G21" s="95">
        <v>2022680010013</v>
      </c>
      <c r="H21" s="40" t="s">
        <v>90</v>
      </c>
      <c r="I21" s="63" t="s">
        <v>68</v>
      </c>
      <c r="J21" s="27">
        <v>44593</v>
      </c>
      <c r="K21" s="27">
        <v>44926</v>
      </c>
      <c r="L21" s="113"/>
      <c r="M21" s="115"/>
      <c r="N21" s="119"/>
      <c r="O21" s="29" t="s">
        <v>92</v>
      </c>
      <c r="P21" s="30">
        <v>50427121.509999998</v>
      </c>
      <c r="Q21" s="30">
        <v>9572878.4900000002</v>
      </c>
      <c r="R21" s="33"/>
      <c r="S21" s="33"/>
      <c r="T21" s="33"/>
      <c r="U21" s="129"/>
      <c r="V21" s="79"/>
      <c r="W21" s="79"/>
      <c r="X21" s="71"/>
      <c r="Y21" s="71"/>
      <c r="Z21" s="71"/>
      <c r="AA21" s="129"/>
      <c r="AB21" s="131"/>
      <c r="AC21" s="133"/>
      <c r="AD21" s="125"/>
      <c r="AE21" s="127"/>
    </row>
    <row r="22" spans="1:31" ht="57" x14ac:dyDescent="0.2">
      <c r="A22" s="39">
        <v>130</v>
      </c>
      <c r="B22" s="40" t="s">
        <v>35</v>
      </c>
      <c r="C22" s="40" t="s">
        <v>48</v>
      </c>
      <c r="D22" s="40" t="s">
        <v>61</v>
      </c>
      <c r="E22" s="41" t="s">
        <v>69</v>
      </c>
      <c r="F22" s="40" t="s">
        <v>70</v>
      </c>
      <c r="G22" s="95">
        <v>2020680010118</v>
      </c>
      <c r="H22" s="40" t="s">
        <v>67</v>
      </c>
      <c r="I22" s="40" t="s">
        <v>71</v>
      </c>
      <c r="J22" s="27">
        <v>44593</v>
      </c>
      <c r="K22" s="27">
        <v>44926</v>
      </c>
      <c r="L22" s="112">
        <v>25</v>
      </c>
      <c r="M22" s="114">
        <v>18</v>
      </c>
      <c r="N22" s="118">
        <f t="shared" si="0"/>
        <v>0.72</v>
      </c>
      <c r="O22" s="70" t="s">
        <v>88</v>
      </c>
      <c r="P22" s="81">
        <v>92950000</v>
      </c>
      <c r="Q22" s="81"/>
      <c r="R22" s="71"/>
      <c r="S22" s="71"/>
      <c r="T22" s="71">
        <v>1842100</v>
      </c>
      <c r="U22" s="128">
        <f>SUM(P22:T23)</f>
        <v>3747948133.4899998</v>
      </c>
      <c r="V22" s="71">
        <v>92950000</v>
      </c>
      <c r="W22" s="71"/>
      <c r="X22" s="71"/>
      <c r="Y22" s="71"/>
      <c r="Z22" s="71">
        <v>1842100</v>
      </c>
      <c r="AA22" s="128">
        <f>SUM(V22:Z23)</f>
        <v>3312552205</v>
      </c>
      <c r="AB22" s="130">
        <f>IFERROR(AA22/U22,"-")</f>
        <v>0.88383085544874673</v>
      </c>
      <c r="AC22" s="132"/>
      <c r="AD22" s="124" t="s">
        <v>42</v>
      </c>
      <c r="AE22" s="126" t="s">
        <v>80</v>
      </c>
    </row>
    <row r="23" spans="1:31" ht="71.25" x14ac:dyDescent="0.2">
      <c r="A23" s="39">
        <v>130</v>
      </c>
      <c r="B23" s="40" t="s">
        <v>35</v>
      </c>
      <c r="C23" s="40" t="s">
        <v>48</v>
      </c>
      <c r="D23" s="40" t="s">
        <v>61</v>
      </c>
      <c r="E23" s="41" t="s">
        <v>69</v>
      </c>
      <c r="F23" s="40" t="s">
        <v>70</v>
      </c>
      <c r="G23" s="95">
        <v>2022680010013</v>
      </c>
      <c r="H23" s="40" t="s">
        <v>90</v>
      </c>
      <c r="I23" s="40" t="s">
        <v>71</v>
      </c>
      <c r="J23" s="27">
        <v>44593</v>
      </c>
      <c r="K23" s="27">
        <v>44926</v>
      </c>
      <c r="L23" s="113"/>
      <c r="M23" s="115"/>
      <c r="N23" s="119"/>
      <c r="O23" s="31" t="s">
        <v>91</v>
      </c>
      <c r="P23" s="30">
        <v>3533458888.4899998</v>
      </c>
      <c r="Q23" s="30">
        <v>119697145</v>
      </c>
      <c r="R23" s="33"/>
      <c r="S23" s="33"/>
      <c r="T23" s="33"/>
      <c r="U23" s="129"/>
      <c r="V23" s="79">
        <v>3173043860</v>
      </c>
      <c r="W23" s="79">
        <v>44716245</v>
      </c>
      <c r="X23" s="71"/>
      <c r="Y23" s="71"/>
      <c r="Z23" s="71"/>
      <c r="AA23" s="129"/>
      <c r="AB23" s="131"/>
      <c r="AC23" s="133"/>
      <c r="AD23" s="125"/>
      <c r="AE23" s="127"/>
    </row>
    <row r="24" spans="1:31" ht="90.6" customHeight="1" x14ac:dyDescent="0.2">
      <c r="A24" s="28">
        <v>131</v>
      </c>
      <c r="B24" s="40" t="s">
        <v>35</v>
      </c>
      <c r="C24" s="40" t="s">
        <v>48</v>
      </c>
      <c r="D24" s="40" t="s">
        <v>72</v>
      </c>
      <c r="E24" s="42" t="s">
        <v>73</v>
      </c>
      <c r="F24" s="91" t="s">
        <v>74</v>
      </c>
      <c r="G24" s="96">
        <v>2020680010057</v>
      </c>
      <c r="H24" s="91" t="s">
        <v>75</v>
      </c>
      <c r="I24" s="56" t="s">
        <v>76</v>
      </c>
      <c r="J24" s="87">
        <v>44593</v>
      </c>
      <c r="K24" s="87">
        <v>44926</v>
      </c>
      <c r="L24" s="92">
        <v>30</v>
      </c>
      <c r="M24" s="59">
        <v>27</v>
      </c>
      <c r="N24" s="60">
        <f t="shared" si="0"/>
        <v>0.9</v>
      </c>
      <c r="O24" s="93" t="s">
        <v>93</v>
      </c>
      <c r="P24" s="34">
        <v>3900370092.0799999</v>
      </c>
      <c r="Q24" s="34">
        <v>241338458.61999997</v>
      </c>
      <c r="R24" s="34"/>
      <c r="S24" s="34">
        <v>110956335.5</v>
      </c>
      <c r="T24" s="34">
        <v>32167209.34</v>
      </c>
      <c r="U24" s="76">
        <f t="shared" ref="U24" si="4">SUM(P24:T24)</f>
        <v>4284832095.54</v>
      </c>
      <c r="V24" s="79">
        <v>2686112671.6900001</v>
      </c>
      <c r="W24" s="79"/>
      <c r="X24" s="79"/>
      <c r="Y24" s="79"/>
      <c r="Z24" s="79"/>
      <c r="AA24" s="86">
        <f t="shared" si="3"/>
        <v>2686112671.6900001</v>
      </c>
      <c r="AB24" s="9">
        <f t="shared" ref="AB24" si="5">IFERROR(AA24/U24,"-")</f>
        <v>0.6268886648991272</v>
      </c>
      <c r="AC24" s="19"/>
      <c r="AD24" s="24" t="s">
        <v>42</v>
      </c>
      <c r="AE24" s="62" t="s">
        <v>80</v>
      </c>
    </row>
    <row r="25" spans="1:31" ht="15" x14ac:dyDescent="0.2">
      <c r="A25" s="37">
        <f>SUM(--(FREQUENCY(A9:A24,A9:A24)&gt;0))</f>
        <v>11</v>
      </c>
      <c r="B25" s="12"/>
      <c r="C25" s="13"/>
      <c r="D25" s="13"/>
      <c r="E25" s="13"/>
      <c r="F25" s="13"/>
      <c r="G25" s="46"/>
      <c r="H25" s="13"/>
      <c r="I25" s="13"/>
      <c r="J25" s="5"/>
      <c r="K25" s="5"/>
      <c r="L25" s="6"/>
      <c r="M25" s="4" t="s">
        <v>16</v>
      </c>
      <c r="N25" s="1">
        <f>IFERROR(AVERAGE(N9:N24),"-")</f>
        <v>0.87454545454545463</v>
      </c>
      <c r="O25" s="2"/>
      <c r="P25" s="7">
        <f t="shared" ref="P25:AA25" si="6">SUM(P9:P24)</f>
        <v>12772626812.039999</v>
      </c>
      <c r="Q25" s="7">
        <f t="shared" si="6"/>
        <v>2825353976.1499996</v>
      </c>
      <c r="R25" s="7">
        <f t="shared" si="6"/>
        <v>0</v>
      </c>
      <c r="S25" s="7">
        <f t="shared" si="6"/>
        <v>710956335.5</v>
      </c>
      <c r="T25" s="7">
        <f t="shared" si="6"/>
        <v>661902293.72000003</v>
      </c>
      <c r="U25" s="3">
        <f t="shared" si="6"/>
        <v>16970839417.41</v>
      </c>
      <c r="V25" s="7">
        <f t="shared" si="6"/>
        <v>9624709014.6900005</v>
      </c>
      <c r="W25" s="7">
        <f t="shared" si="6"/>
        <v>2061734409</v>
      </c>
      <c r="X25" s="7">
        <f t="shared" si="6"/>
        <v>0</v>
      </c>
      <c r="Y25" s="7">
        <f t="shared" si="6"/>
        <v>135580000</v>
      </c>
      <c r="Z25" s="7">
        <f t="shared" si="6"/>
        <v>41842100</v>
      </c>
      <c r="AA25" s="3">
        <f t="shared" si="6"/>
        <v>11863865523.690001</v>
      </c>
      <c r="AB25" s="8">
        <f>IFERROR(AA25/U25,"-")</f>
        <v>0.69907358333254455</v>
      </c>
      <c r="AC25" s="3">
        <f>SUM(AC9:AC24)</f>
        <v>0</v>
      </c>
      <c r="AD25" s="2"/>
      <c r="AE25" s="2"/>
    </row>
    <row r="27" spans="1:31" x14ac:dyDescent="0.2">
      <c r="P27" s="11"/>
    </row>
    <row r="29" spans="1:31" x14ac:dyDescent="0.2">
      <c r="F29" s="20"/>
      <c r="G29" s="48"/>
    </row>
    <row r="30" spans="1:31" x14ac:dyDescent="0.2">
      <c r="F30" s="20"/>
      <c r="G30" s="48"/>
    </row>
    <row r="31" spans="1:31" x14ac:dyDescent="0.2">
      <c r="F31" s="20"/>
      <c r="G31" s="48"/>
    </row>
    <row r="32" spans="1:31" x14ac:dyDescent="0.2">
      <c r="F32" s="10"/>
      <c r="T32" s="21"/>
    </row>
    <row r="33" spans="18:21" x14ac:dyDescent="0.2">
      <c r="U33" s="22"/>
    </row>
    <row r="34" spans="18:21" x14ac:dyDescent="0.2">
      <c r="R34" s="23"/>
    </row>
    <row r="36" spans="18:21" x14ac:dyDescent="0.2">
      <c r="U36" s="22"/>
    </row>
    <row r="38" spans="18:21" x14ac:dyDescent="0.2">
      <c r="U38" s="21"/>
    </row>
  </sheetData>
  <mergeCells count="69">
    <mergeCell ref="AE22:AE23"/>
    <mergeCell ref="U22:U23"/>
    <mergeCell ref="AA22:AA23"/>
    <mergeCell ref="AB22:AB23"/>
    <mergeCell ref="AC22:AC23"/>
    <mergeCell ref="AD22:AD23"/>
    <mergeCell ref="AE20:AE21"/>
    <mergeCell ref="U9:U10"/>
    <mergeCell ref="U12:U13"/>
    <mergeCell ref="AA9:AA10"/>
    <mergeCell ref="AA12:AA13"/>
    <mergeCell ref="AB9:AB10"/>
    <mergeCell ref="AC9:AC10"/>
    <mergeCell ref="AB12:AB13"/>
    <mergeCell ref="AC12:AC13"/>
    <mergeCell ref="U20:U21"/>
    <mergeCell ref="AA20:AA21"/>
    <mergeCell ref="AB20:AB21"/>
    <mergeCell ref="AC20:AC21"/>
    <mergeCell ref="AD20:AD21"/>
    <mergeCell ref="AD9:AD10"/>
    <mergeCell ref="AE9:AE10"/>
    <mergeCell ref="AD12:AD13"/>
    <mergeCell ref="AE12:AE13"/>
    <mergeCell ref="U18:U19"/>
    <mergeCell ref="AA18:AA19"/>
    <mergeCell ref="AB18:AB19"/>
    <mergeCell ref="AC18:AC19"/>
    <mergeCell ref="AD18:AD19"/>
    <mergeCell ref="AE18:AE19"/>
    <mergeCell ref="N20:N21"/>
    <mergeCell ref="M20:M21"/>
    <mergeCell ref="L20:L21"/>
    <mergeCell ref="L22:L23"/>
    <mergeCell ref="M22:M23"/>
    <mergeCell ref="N22:N23"/>
    <mergeCell ref="B7:F7"/>
    <mergeCell ref="L7:N7"/>
    <mergeCell ref="J12:J13"/>
    <mergeCell ref="K18:K19"/>
    <mergeCell ref="K9:K10"/>
    <mergeCell ref="J9:J10"/>
    <mergeCell ref="V7:AA7"/>
    <mergeCell ref="G7:K7"/>
    <mergeCell ref="AB7:AB8"/>
    <mergeCell ref="L18:L19"/>
    <mergeCell ref="M18:M19"/>
    <mergeCell ref="N18:N19"/>
    <mergeCell ref="N9:N10"/>
    <mergeCell ref="J18:J19"/>
    <mergeCell ref="M9:M10"/>
    <mergeCell ref="L9:L10"/>
    <mergeCell ref="O7:U7"/>
    <mergeCell ref="N12:N13"/>
    <mergeCell ref="M12:M13"/>
    <mergeCell ref="L12:L13"/>
    <mergeCell ref="K12:K13"/>
    <mergeCell ref="A1:A4"/>
    <mergeCell ref="A5:C5"/>
    <mergeCell ref="A6:C6"/>
    <mergeCell ref="B1:AB4"/>
    <mergeCell ref="D6:G6"/>
    <mergeCell ref="D5:G5"/>
    <mergeCell ref="AC1:AE1"/>
    <mergeCell ref="AC2:AE2"/>
    <mergeCell ref="AC3:AE3"/>
    <mergeCell ref="AC4:AE4"/>
    <mergeCell ref="AC7:AC8"/>
    <mergeCell ref="AD7:AE7"/>
  </mergeCells>
  <conditionalFormatting sqref="N9 N11:N12 N14:N18 N20 N22 N24">
    <cfRule type="cellIs" dxfId="2" priority="22" operator="between">
      <formula>0.67</formula>
      <formula>1</formula>
    </cfRule>
    <cfRule type="cellIs" dxfId="1" priority="23" operator="between">
      <formula>0.34</formula>
      <formula>0.66</formula>
    </cfRule>
    <cfRule type="cellIs" dxfId="0" priority="24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2021-09-22T20:15:20Z</cp:lastPrinted>
  <dcterms:created xsi:type="dcterms:W3CDTF">2008-07-08T21:30:46Z</dcterms:created>
  <dcterms:modified xsi:type="dcterms:W3CDTF">2023-01-16T16:37:01Z</dcterms:modified>
</cp:coreProperties>
</file>