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1 - PDM\1 - Seguimiento Plan\0 - Plan de acción 2022\11 - Noviembre\Revisados\"/>
    </mc:Choice>
  </mc:AlternateContent>
  <xr:revisionPtr revIDLastSave="0" documentId="13_ncr:1_{89239C38-920A-4A70-BDA0-91B15673CA5B}" xr6:coauthVersionLast="47" xr6:coauthVersionMax="47" xr10:uidLastSave="{00000000-0000-0000-0000-000000000000}"/>
  <bookViews>
    <workbookView xWindow="-120" yWindow="-120" windowWidth="29040" windowHeight="15720" xr2:uid="{8B0D6831-78F5-4A4E-9306-6BA814D7A597}"/>
  </bookViews>
  <sheets>
    <sheet name="PA 2022" sheetId="1" r:id="rId1"/>
  </sheets>
  <definedNames>
    <definedName name="_xlnm._FilterDatabase" localSheetId="0" hidden="1">'PA 2022'!$A$8:$AE$24</definedName>
    <definedName name="_xlnm.Print_Area" localSheetId="0">'PA 2022'!$A$1:$AE$24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4" i="1" l="1"/>
  <c r="V9" i="1"/>
  <c r="V22" i="1"/>
  <c r="V20" i="1"/>
  <c r="AA19" i="1" s="1"/>
  <c r="U19" i="1"/>
  <c r="N21" i="1"/>
  <c r="U21" i="1"/>
  <c r="AA21" i="1"/>
  <c r="AA23" i="1"/>
  <c r="AA18" i="1"/>
  <c r="AA16" i="1"/>
  <c r="AA14" i="1"/>
  <c r="AA13" i="1"/>
  <c r="AA12" i="1"/>
  <c r="AA11" i="1"/>
  <c r="AA10" i="1"/>
  <c r="AA9" i="1"/>
  <c r="U23" i="1"/>
  <c r="U18" i="1"/>
  <c r="U16" i="1"/>
  <c r="U14" i="1"/>
  <c r="U13" i="1"/>
  <c r="U12" i="1"/>
  <c r="U11" i="1"/>
  <c r="U10" i="1"/>
  <c r="U9" i="1"/>
  <c r="N23" i="1"/>
  <c r="N19" i="1"/>
  <c r="N18" i="1"/>
  <c r="N16" i="1"/>
  <c r="N14" i="1"/>
  <c r="N13" i="1"/>
  <c r="N12" i="1"/>
  <c r="N11" i="1"/>
  <c r="N10" i="1"/>
  <c r="N9" i="1"/>
  <c r="N24" i="1" s="1"/>
  <c r="AB21" i="1" l="1"/>
  <c r="AB14" i="1"/>
  <c r="AB12" i="1"/>
  <c r="U24" i="1"/>
  <c r="AB16" i="1"/>
  <c r="AB18" i="1"/>
  <c r="AB9" i="1"/>
  <c r="AB19" i="1"/>
  <c r="AB13" i="1"/>
  <c r="AB10" i="1"/>
  <c r="AB11" i="1"/>
  <c r="AB23" i="1"/>
  <c r="AA24" i="1"/>
  <c r="Z24" i="1"/>
  <c r="Y24" i="1"/>
  <c r="X24" i="1"/>
  <c r="W24" i="1"/>
  <c r="T24" i="1"/>
  <c r="S24" i="1"/>
  <c r="R24" i="1"/>
  <c r="Q24" i="1"/>
  <c r="AC24" i="1" l="1"/>
  <c r="AB24" i="1"/>
  <c r="V24" i="1"/>
</calcChain>
</file>

<file path=xl/sharedStrings.xml><?xml version="1.0" encoding="utf-8"?>
<sst xmlns="http://schemas.openxmlformats.org/spreadsheetml/2006/main" count="181" uniqueCount="93">
  <si>
    <t xml:space="preserve"> PLAN DE ACCIÓN - PLAN DE DESARROLLO MUNICIPAL
INSTITUTO MUNICIPAL DE EMPLEO Y FOMENTO EMPRESARIAL DE BUCARAMANGA - IMEBU</t>
  </si>
  <si>
    <r>
      <t xml:space="preserve">Código:  </t>
    </r>
    <r>
      <rPr>
        <sz val="11"/>
        <rFont val="Arial"/>
        <family val="2"/>
      </rPr>
      <t>F-DPM-1210-238,37-030</t>
    </r>
  </si>
  <si>
    <r>
      <t xml:space="preserve">Página: </t>
    </r>
    <r>
      <rPr>
        <sz val="11"/>
        <rFont val="Arial"/>
        <family val="2"/>
      </rPr>
      <t>1 de 1</t>
    </r>
  </si>
  <si>
    <t xml:space="preserve">FECHA DE SUSCRIPCIÓN:  </t>
  </si>
  <si>
    <t>FECHA DE CORTE:</t>
  </si>
  <si>
    <t>PDM 2020-2023</t>
  </si>
  <si>
    <t>PROYECTOS DE INVERSIÓN</t>
  </si>
  <si>
    <t>CUMPLIMIENTO DE META</t>
  </si>
  <si>
    <t>RECURSOS PROGRAMADOS</t>
  </si>
  <si>
    <t>RECURSOS EJECUTADOS</t>
  </si>
  <si>
    <t>EJECUCIÓN PPTAL</t>
  </si>
  <si>
    <t>RECURSOS GESTIONADOS</t>
  </si>
  <si>
    <t>RESPONSABLES</t>
  </si>
  <si>
    <t>No.</t>
  </si>
  <si>
    <t>Línea estratégica</t>
  </si>
  <si>
    <t>Componente</t>
  </si>
  <si>
    <t xml:space="preserve">Programa </t>
  </si>
  <si>
    <t>Meta PDM</t>
  </si>
  <si>
    <t>Indicador de producto</t>
  </si>
  <si>
    <t>Código BPIN</t>
  </si>
  <si>
    <t>Nombre del Proyecto</t>
  </si>
  <si>
    <t>Actividades</t>
  </si>
  <si>
    <t>Fecha inicio</t>
  </si>
  <si>
    <t>Fecha de terminación</t>
  </si>
  <si>
    <t>Meta programada</t>
  </si>
  <si>
    <t>Meta ejecutada</t>
  </si>
  <si>
    <t>AVANCE</t>
  </si>
  <si>
    <t>Rubro</t>
  </si>
  <si>
    <t>RECURSOS PROPIOS MUNICIPIO</t>
  </si>
  <si>
    <t>SGP</t>
  </si>
  <si>
    <t>SGR</t>
  </si>
  <si>
    <t>RECURSOS PROPIOS INSTITUTOS</t>
  </si>
  <si>
    <t>OTROS</t>
  </si>
  <si>
    <t>TOTAL PROGRAMADO</t>
  </si>
  <si>
    <t>TOTAL EJECUTADO</t>
  </si>
  <si>
    <t>Dependencia</t>
  </si>
  <si>
    <t>Responsable</t>
  </si>
  <si>
    <t>BUCARAMANGA PRODUCTIVA Y COMPETITIVA: EMPRESAS INNOVADORAS, RESPONSABLES Y CONSCIENTES</t>
  </si>
  <si>
    <t>Emprendimiento, Innovación, Formalización Y Dinamización Empresarial</t>
  </si>
  <si>
    <t>Emprendimiento E Innovación</t>
  </si>
  <si>
    <t>Fortalecer a 5.000 empresas, emprendimientos y/o unidades productivas, a través de la implementación de un programa de incubación y aceleración de emprendimientos  innovadores  articulados con el ecosistema de emprendimiento, que caracterice las capacidades tecnológicas instaladas (duras y blandas) con enfoque diferencial.</t>
  </si>
  <si>
    <t>Número de empresas, emprendimientos y/o unidades productivas fortalecidas a través de la implementación de un programa de incubación y aceleración de emprendimientos  innovadores  articulados con el ecosistema de emprendimiento, que caracterice las capacidades tecnológicas instaladas (duras y blandas) con enfoque diferencial.</t>
  </si>
  <si>
    <t>FORTALECIMIENTO DEL COWORKING COMO ESTRATEGIA PARA EL EMPRENDIMIENTO, INNOVACIÓN, DINAMIZACIÓN Y ACELERACIÓN EMPRESARIAL EN EL MUNICIPIO DE BUCARAMANGA</t>
  </si>
  <si>
    <t>Asesorar técnicamente a emprendedores y/o empresarios en etapa de aceleración en programas de formación  empresarial.
Realizar adecuaciones en espacio para prestación  de servicios de consultoria a emprendedores y/o empresarios  en etapa de aceleración  y Coworking.</t>
  </si>
  <si>
    <t>2.3.2.02.02.007
2.3.2.02.02.009</t>
  </si>
  <si>
    <t>IMEBU</t>
  </si>
  <si>
    <t>Luis Gonzalo Gómez Guerrero</t>
  </si>
  <si>
    <t>Centros De Desarrollo Empresarial</t>
  </si>
  <si>
    <t>Implementar 1 programa de desarrollo empresarial y de empleabilidad para las micro y pequeñas empresas (incluyendo unidades productivas).</t>
  </si>
  <si>
    <t>Número de programas de desarrollo empresariales y de empleabilidad implementados para las micro y pequeñas empresas (incluyendo unidades productivas).</t>
  </si>
  <si>
    <t>FORTALECIMIENTO DEL CENTRO DE DESARROLLO EMPRESARIAL Y DE EMPLEABILIDAD EN EL MUNICIPIO DE BUCARAMANGA</t>
  </si>
  <si>
    <t>Asesorar a emprendedores y empresarios en programas de formación empresarial (Modelo de Negocios y diseño Planes de Mejora).
Implementar Estrategia comunitaria para el emprendimiento y el desarrollo empresarial.
Formulación de la estrategia de reactivación y sostenimiento de la economía.
Brindar acompañamiento a los proyectos productivos de la población victima.</t>
  </si>
  <si>
    <t>2.3.2.02.02.006
2.3.2.02.02.007
2.3.2.02.02.009</t>
  </si>
  <si>
    <t>Desarrollar el modelo CDE virtual para que amplíen la cobertura en la ciudad.</t>
  </si>
  <si>
    <t>Porcentaje de avance en el desarrollo del modelo CDE virtual para que amplíen la cobertura en la ciudad.</t>
  </si>
  <si>
    <t>Asesorar a emprendedores y empresarios en programas de formación empresarial (Modelo de Negocios y diseño Planes de Mejora).
Implementar Estrategia comunitaria para el emprendimiento y el desarrollo empresarial.
Formulación de la estrategia de reactivació</t>
  </si>
  <si>
    <t xml:space="preserve">Formar a 7.000 emprendedores a través de un programa de formación teórica, empresarial y/o artesanal con enfoque diferencial para emprendimientos artísticos, culturales, creativos, negocios verdes, microempresarios y/o unidades productivas urbanas y rurales. </t>
  </si>
  <si>
    <t xml:space="preserve">Número de emprendedores formados a través de un programa de formación teórica, empresarial y/o artesanal con enfoque diferencial para emprendimientos artísticos, culturales, creativos, negocios verdes, microempresarios y/o unidades productivas urbanas y rurales. </t>
  </si>
  <si>
    <t>Implementar en 4.000 mipymes planes estratégicos orientados a innovar y/o incorporación tecnológica en áreas empresariales estratégicas con apoyo de Universidades y actores económicos clave.</t>
  </si>
  <si>
    <t xml:space="preserve">Número de mipymes con planes estratégicos implementados orientados a innovar y/o incorporación tecnológica en áreas empresariales estratégicas con apoyo de Universidades y actores económicos clave. </t>
  </si>
  <si>
    <t>Identificar habilidades y destrezas de emprendedores, empresarios y ciudadanos para orientarlos hacia el emprendimiento o la empleabilidad.</t>
  </si>
  <si>
    <t>Banca Ciudadana</t>
  </si>
  <si>
    <t>Intervenir a 4.000 empresas y/o emprendimientos mediante apalancamiento financiero orientado a realizar inversión en innovación y/o tecnología en la zona rural y urbana con enfoque diferencial.</t>
  </si>
  <si>
    <t>Número de empresas y/o emprendimientos intervenidos mediante apalancamiento financiero orientado a realizar inversión en innovación y/o tecnología  en la zona rural y urbana con enfoque diferencial.</t>
  </si>
  <si>
    <t>APOYO DEL FONDO DE FOMENTO Y CRÉDITO DE APOYO DEL IMEBU, PROGRAMA BANCA CIUDADANA EN EL MUNICIPIO DE BUCARAMANGA</t>
  </si>
  <si>
    <t>Otorgar créditos para el emprendimiento y/o fortalecimiento financiero de empresas orientados a capital de trabajo, nómina y/o activos fijos.
Realizar acompañamiento técnico y visitas pos crédito a los emprendimientos y/o empresas apoyadas.</t>
  </si>
  <si>
    <t>2.3.2.02.02.009</t>
  </si>
  <si>
    <t>APOYO A LAS LÍNEAS DE CRÉDITO CONDONABLE Y NO CONDONABLE DEL FONDO DE FOMENTO Y CRÉDITO DEL IMEBU, PROGRAMA BANCA CIUDADANA EN EL MUNICIPIO DE BUCARAMANGA</t>
  </si>
  <si>
    <t>Otorgar créditos no condonables para el fortalecimiento financiero de empresas y/o emprendimientos
Otorgar créditos condonables para el fortalecimiento financiero de proyectos productivos, empresas y/o emprendimientos de población vulnerable</t>
  </si>
  <si>
    <t>Otorgar 6.000 créditos a emprendimientos y mipymes de orientados a capital de trabajo o destinos de inversión diferente a innovación y/o tecnología en zonas urbanas y rurales.</t>
  </si>
  <si>
    <t>Número de créditos otorgados a emprendimientos y mipymes de orientados a capital de trabajo o destinos de inversión diferente a innovación y/o tecnología en zonas urbanas y rurales.</t>
  </si>
  <si>
    <t>Otorgar créditos para el emprendimiento y/o fortalecimiento financiero de empresas orientadas a  la innovación y/o incorporación de tecnología.</t>
  </si>
  <si>
    <t>Empleabilidad, Empleo Y Trabajo Decente</t>
  </si>
  <si>
    <t>Empleo Y Empleabilidad</t>
  </si>
  <si>
    <t>Registrar 5.000 hojas de vida para facilitar el proceso de inserción en el mercado laboral identificando habilidades, destrezas  y que competencias  para el trabajo.</t>
  </si>
  <si>
    <t>Número de hojas de vida registradas para facilitar el proceso de inserción en el mercado laboral identificando habilidades, destrezas  y que competencias  para el trabajo.</t>
  </si>
  <si>
    <t>FORTALECIMIENTO DE LA OFICINA DE FOMENTO A LA EMPLEABILIDAD, EL EMPLEO Y EL TRABAJO DECENTE EN EL MUNICIPIO DE BUCARAMANGA</t>
  </si>
  <si>
    <t>Brindar formación en competencias personales y/o técnicas para el trabajo
Realizar intermediación laboral entre oferentes de trabajo y buscadores de empleo.
Ofrecer acompañamiento a las empresas en la estructuración y selección de perfiles adecuados a sus requerimientos.
Formular la política pública de empleo y trabajo decente de la ciudad.</t>
  </si>
  <si>
    <t>Formar 3.000  jóvenes y adultos en competencias  personales y/o  técnicas para el trabajo con el fin de facilitar su inserción en el mercado laboral.</t>
  </si>
  <si>
    <t>Número de jóvenes y adultos formados en competencias  personales y/o técnicas para el trabajo con el fin de facilitar su inserción en el mercado laboral.</t>
  </si>
  <si>
    <t>Acompañar a 1.500 empresas en el fomento de una cultura del empleo y trabajo decente para capturar  vacantes que permitan realizar la intermediación laboral.</t>
  </si>
  <si>
    <t>Número de empresas acompañadas en el fomento de una cultura del empleo y trabajo decente para capturar  vacantes que permitan realizar la intermediación laboral.</t>
  </si>
  <si>
    <t>BUCARAMANGA TERRITORIO LIBRE DE CORRUPCIÓN: INSTITUCIONES SÓLIDAS Y CONFIABLES</t>
  </si>
  <si>
    <t>Administración Pública Moderna E Innovadora</t>
  </si>
  <si>
    <t>Gobierno Fortalecido Para Ser Y Hacer</t>
  </si>
  <si>
    <t>Mantener en funcionamiento el 100% de los programas del Instituto Municipal del Empleo.</t>
  </si>
  <si>
    <t>Porcentaje de los programas de Instituto Municipal del Empleo mantenidos en funcionamiento.</t>
  </si>
  <si>
    <t>FORTALECIMIENTO DE LOS PROCESOS DEL INSTITUTO MUNICIPAL DE EMPLEO Y FOMENTO EMPRESARIAL DEL MUNICIPIO DE BUCARAMANGA</t>
  </si>
  <si>
    <t>Apoyar los procesos administrativos, juridicos y de control interno del IMEBU.
Realizar acompañamiento, seguimiento y control de los programas y proyectos misionales del IMEBU.</t>
  </si>
  <si>
    <t>TOTALES</t>
  </si>
  <si>
    <t>FORTALECIMIENTO DE LAS ESTRATEGIAS A LA EMPLEABILIDAD, EL EMPLEO Y EL TRABAJO DECENTE EN EL MUNICIPIO DE BUCARAMANGA</t>
  </si>
  <si>
    <r>
      <t xml:space="preserve">Versión: </t>
    </r>
    <r>
      <rPr>
        <sz val="11"/>
        <rFont val="Arial"/>
        <family val="2"/>
      </rPr>
      <t>0.0</t>
    </r>
  </si>
  <si>
    <r>
      <t>Fecha aprobación:</t>
    </r>
    <r>
      <rPr>
        <sz val="11"/>
        <rFont val="Arial"/>
        <family val="2"/>
      </rPr>
      <t xml:space="preserve"> Abril-22-2021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</si>
</sst>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dd/mm/yyyy;@"/>
    <numFmt numFmtId="165" formatCode="&quot;$&quot;\ #,##0"/>
    <numFmt numFmtId="166" formatCode="_-&quot;$&quot;\ * #,##0_-;\-&quot;$&quot;\ * #,##0_-;_-&quot;$&quot;\ * &quot;-&quot;??_-;_-@_-"/>
  </numFmts>
  <fonts count="8" x14ac:knownFonts="1"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</cellStyleXfs>
  <cellXfs count="108">
    <xf numFmtId="0" fontId="0" fillId="0" borderId="0" xfId="0"/>
    <xf numFmtId="42" fontId="2" fillId="2" borderId="0" xfId="2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14" fontId="5" fillId="2" borderId="0" xfId="0" applyNumberFormat="1" applyFont="1" applyFill="1" applyAlignment="1">
      <alignment vertical="top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165" fontId="7" fillId="0" borderId="1" xfId="0" applyNumberFormat="1" applyFont="1" applyBorder="1" applyAlignment="1">
      <alignment horizontal="right" vertical="center" wrapText="1"/>
    </xf>
    <xf numFmtId="9" fontId="2" fillId="0" borderId="1" xfId="3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justify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9" fontId="2" fillId="0" borderId="2" xfId="3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justify"/>
    </xf>
    <xf numFmtId="0" fontId="2" fillId="3" borderId="6" xfId="0" applyFont="1" applyFill="1" applyBorder="1"/>
    <xf numFmtId="9" fontId="3" fillId="3" borderId="6" xfId="0" applyNumberFormat="1" applyFont="1" applyFill="1" applyBorder="1" applyAlignment="1">
      <alignment horizontal="center" vertical="center"/>
    </xf>
    <xf numFmtId="9" fontId="3" fillId="3" borderId="7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9" fontId="3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166" fontId="2" fillId="3" borderId="1" xfId="1" applyNumberFormat="1" applyFont="1" applyFill="1" applyBorder="1" applyAlignment="1">
      <alignment horizontal="right" vertical="center"/>
    </xf>
    <xf numFmtId="166" fontId="2" fillId="3" borderId="1" xfId="1" applyNumberFormat="1" applyFont="1" applyFill="1" applyBorder="1" applyAlignment="1">
      <alignment vertical="center"/>
    </xf>
    <xf numFmtId="166" fontId="3" fillId="3" borderId="1" xfId="1" applyNumberFormat="1" applyFont="1" applyFill="1" applyBorder="1" applyAlignment="1">
      <alignment vertical="center"/>
    </xf>
    <xf numFmtId="166" fontId="2" fillId="3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2" xfId="0" applyFont="1" applyBorder="1" applyAlignment="1">
      <alignment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2" fillId="3" borderId="6" xfId="0" applyFont="1" applyFill="1" applyBorder="1" applyAlignment="1">
      <alignment horizontal="justify"/>
    </xf>
    <xf numFmtId="165" fontId="3" fillId="3" borderId="1" xfId="1" applyNumberFormat="1" applyFont="1" applyFill="1" applyBorder="1" applyAlignment="1">
      <alignment horizontal="right" vertical="center" wrapText="1"/>
    </xf>
    <xf numFmtId="165" fontId="3" fillId="3" borderId="2" xfId="1" applyNumberFormat="1" applyFont="1" applyFill="1" applyBorder="1" applyAlignment="1">
      <alignment horizontal="right" vertical="center" wrapText="1"/>
    </xf>
    <xf numFmtId="9" fontId="3" fillId="3" borderId="1" xfId="3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0" fontId="4" fillId="0" borderId="0" xfId="0" applyFont="1"/>
    <xf numFmtId="14" fontId="4" fillId="2" borderId="0" xfId="0" applyNumberFormat="1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horizontal="right" vertical="top"/>
    </xf>
    <xf numFmtId="0" fontId="4" fillId="2" borderId="0" xfId="0" applyFont="1" applyFill="1" applyAlignment="1">
      <alignment horizontal="center" vertical="top"/>
    </xf>
    <xf numFmtId="0" fontId="4" fillId="2" borderId="3" xfId="0" applyFont="1" applyFill="1" applyBorder="1" applyAlignment="1">
      <alignment vertical="top"/>
    </xf>
    <xf numFmtId="0" fontId="4" fillId="2" borderId="0" xfId="0" applyFont="1" applyFill="1"/>
    <xf numFmtId="0" fontId="4" fillId="2" borderId="3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right"/>
    </xf>
    <xf numFmtId="1" fontId="4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justify"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right" vertical="center"/>
    </xf>
    <xf numFmtId="9" fontId="4" fillId="4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justify"/>
    </xf>
    <xf numFmtId="0" fontId="4" fillId="0" borderId="0" xfId="0" applyFont="1" applyAlignment="1">
      <alignment horizontal="right"/>
    </xf>
    <xf numFmtId="165" fontId="4" fillId="0" borderId="0" xfId="0" applyNumberFormat="1" applyFont="1"/>
    <xf numFmtId="3" fontId="2" fillId="0" borderId="2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9" fontId="4" fillId="4" borderId="2" xfId="0" applyNumberFormat="1" applyFont="1" applyFill="1" applyBorder="1" applyAlignment="1">
      <alignment horizontal="center" vertical="center"/>
    </xf>
    <xf numFmtId="9" fontId="4" fillId="4" borderId="4" xfId="0" applyNumberFormat="1" applyFont="1" applyFill="1" applyBorder="1" applyAlignment="1">
      <alignment horizontal="center" vertical="center"/>
    </xf>
    <xf numFmtId="165" fontId="3" fillId="3" borderId="2" xfId="1" applyNumberFormat="1" applyFont="1" applyFill="1" applyBorder="1" applyAlignment="1">
      <alignment horizontal="right" vertical="center" wrapText="1"/>
    </xf>
    <xf numFmtId="165" fontId="3" fillId="3" borderId="4" xfId="1" applyNumberFormat="1" applyFont="1" applyFill="1" applyBorder="1" applyAlignment="1">
      <alignment horizontal="right" vertical="center" wrapText="1"/>
    </xf>
    <xf numFmtId="9" fontId="2" fillId="0" borderId="2" xfId="3" applyFont="1" applyFill="1" applyBorder="1" applyAlignment="1">
      <alignment horizontal="center" vertical="center" wrapText="1"/>
    </xf>
    <xf numFmtId="9" fontId="2" fillId="0" borderId="4" xfId="3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/>
    </xf>
    <xf numFmtId="9" fontId="4" fillId="0" borderId="4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left" vertical="center"/>
    </xf>
    <xf numFmtId="14" fontId="4" fillId="0" borderId="2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center"/>
    </xf>
    <xf numFmtId="2" fontId="2" fillId="0" borderId="1" xfId="4" applyNumberFormat="1" applyFont="1" applyBorder="1" applyAlignment="1">
      <alignment horizontal="center" vertical="center" wrapText="1"/>
    </xf>
    <xf numFmtId="2" fontId="3" fillId="0" borderId="1" xfId="4" applyNumberFormat="1" applyFont="1" applyBorder="1" applyAlignment="1">
      <alignment horizontal="center" vertical="center" wrapText="1"/>
    </xf>
    <xf numFmtId="2" fontId="3" fillId="0" borderId="2" xfId="4" applyNumberFormat="1" applyFont="1" applyBorder="1" applyAlignment="1">
      <alignment horizontal="center" vertical="center" wrapText="1"/>
    </xf>
    <xf numFmtId="2" fontId="3" fillId="0" borderId="1" xfId="4" applyNumberFormat="1" applyFont="1" applyBorder="1" applyAlignment="1">
      <alignment horizontal="left" vertical="center" wrapText="1"/>
    </xf>
    <xf numFmtId="2" fontId="3" fillId="0" borderId="5" xfId="5" applyNumberFormat="1" applyFont="1" applyBorder="1" applyAlignment="1">
      <alignment horizontal="left" vertical="center" wrapText="1"/>
    </xf>
    <xf numFmtId="2" fontId="3" fillId="0" borderId="6" xfId="5" applyNumberFormat="1" applyFont="1" applyBorder="1" applyAlignment="1">
      <alignment horizontal="left" vertical="center" wrapText="1"/>
    </xf>
    <xf numFmtId="2" fontId="3" fillId="0" borderId="7" xfId="5" applyNumberFormat="1" applyFont="1" applyBorder="1" applyAlignment="1">
      <alignment horizontal="left" vertical="center" wrapText="1"/>
    </xf>
    <xf numFmtId="2" fontId="3" fillId="0" borderId="1" xfId="5" applyNumberFormat="1" applyFont="1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</cellXfs>
  <cellStyles count="6">
    <cellStyle name="Moneda" xfId="1" builtinId="4"/>
    <cellStyle name="Moneda [0]" xfId="2" builtinId="7"/>
    <cellStyle name="Normal" xfId="0" builtinId="0"/>
    <cellStyle name="Normal 2" xfId="4" xr:uid="{DE7618E0-1917-425B-A57F-3328AC3A9E7E}"/>
    <cellStyle name="Normal 2 2" xfId="5" xr:uid="{972852DD-BBF7-4407-816B-9521814E3259}"/>
    <cellStyle name="Porcentaje" xfId="3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332507</xdr:colOff>
      <xdr:row>0</xdr:row>
      <xdr:rowOff>23586</xdr:rowOff>
    </xdr:from>
    <xdr:to>
      <xdr:col>1</xdr:col>
      <xdr:colOff>415443</xdr:colOff>
      <xdr:row>3</xdr:row>
      <xdr:rowOff>107124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D80DC6AA-B902-4BF5-8CA5-C00EE634CD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2507" y="23586"/>
          <a:ext cx="635386" cy="655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E2AF7-404C-4C7F-8742-95997B45302B}">
  <sheetPr>
    <pageSetUpPr fitToPage="1"/>
  </sheetPr>
  <dimension ref="A1:AE33"/>
  <sheetViews>
    <sheetView tabSelected="1" zoomScale="50" zoomScaleNormal="50" zoomScaleSheetLayoutView="70" workbookViewId="0">
      <selection activeCell="V17" sqref="V17"/>
    </sheetView>
  </sheetViews>
  <sheetFormatPr baseColWidth="10" defaultColWidth="11.25" defaultRowHeight="14.25" x14ac:dyDescent="0.2"/>
  <cols>
    <col min="1" max="1" width="7.25" style="70" customWidth="1"/>
    <col min="2" max="2" width="22.5" style="46" customWidth="1"/>
    <col min="3" max="4" width="19.75" style="46" customWidth="1"/>
    <col min="5" max="5" width="53.875" style="71" customWidth="1"/>
    <col min="6" max="6" width="43.75" style="71" customWidth="1"/>
    <col min="7" max="7" width="15.5" style="46" customWidth="1"/>
    <col min="8" max="8" width="43.25" style="46" customWidth="1"/>
    <col min="9" max="9" width="46.5" style="46" customWidth="1"/>
    <col min="10" max="10" width="14.75" style="46" customWidth="1"/>
    <col min="11" max="11" width="14.125" style="46" customWidth="1"/>
    <col min="12" max="12" width="15.125" style="46" customWidth="1"/>
    <col min="13" max="13" width="14.875" style="46" customWidth="1"/>
    <col min="14" max="14" width="11.25" style="46" customWidth="1"/>
    <col min="15" max="15" width="16.75" style="46" customWidth="1"/>
    <col min="16" max="16" width="23.125" style="72" customWidth="1"/>
    <col min="17" max="17" width="15" style="46" customWidth="1"/>
    <col min="18" max="18" width="17.625" style="46" customWidth="1"/>
    <col min="19" max="19" width="23.5" style="35" customWidth="1"/>
    <col min="20" max="20" width="13.625" style="46" customWidth="1"/>
    <col min="21" max="21" width="20.875" style="46" customWidth="1"/>
    <col min="22" max="22" width="21.5" style="70" customWidth="1"/>
    <col min="23" max="26" width="15" style="70" customWidth="1"/>
    <col min="27" max="27" width="24.125" style="46" bestFit="1" customWidth="1"/>
    <col min="28" max="28" width="13.75" style="46" customWidth="1"/>
    <col min="29" max="29" width="19.75" style="35" customWidth="1"/>
    <col min="30" max="31" width="15.375" style="46" customWidth="1"/>
    <col min="32" max="16384" width="11.25" style="46"/>
  </cols>
  <sheetData>
    <row r="1" spans="1:31" ht="15" x14ac:dyDescent="0.2">
      <c r="A1" s="98"/>
      <c r="B1" s="99" t="s">
        <v>0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101" t="s">
        <v>1</v>
      </c>
      <c r="AD1" s="101"/>
      <c r="AE1" s="101"/>
    </row>
    <row r="2" spans="1:31" ht="15" x14ac:dyDescent="0.2">
      <c r="A2" s="98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102" t="s">
        <v>91</v>
      </c>
      <c r="AD2" s="103"/>
      <c r="AE2" s="104"/>
    </row>
    <row r="3" spans="1:31" ht="15" customHeight="1" x14ac:dyDescent="0.2">
      <c r="A3" s="98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102" t="s">
        <v>92</v>
      </c>
      <c r="AD3" s="103"/>
      <c r="AE3" s="104"/>
    </row>
    <row r="4" spans="1:31" ht="15" x14ac:dyDescent="0.2">
      <c r="A4" s="98"/>
      <c r="B4" s="99"/>
      <c r="C4" s="99"/>
      <c r="D4" s="99"/>
      <c r="E4" s="99"/>
      <c r="F4" s="99"/>
      <c r="G4" s="99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5" t="s">
        <v>2</v>
      </c>
      <c r="AD4" s="105"/>
      <c r="AE4" s="105"/>
    </row>
    <row r="5" spans="1:31" ht="15" x14ac:dyDescent="0.2">
      <c r="A5" s="93" t="s">
        <v>3</v>
      </c>
      <c r="B5" s="93"/>
      <c r="C5" s="93"/>
      <c r="D5" s="94">
        <v>44595</v>
      </c>
      <c r="E5" s="94"/>
      <c r="F5" s="94"/>
      <c r="G5" s="94"/>
      <c r="H5" s="47"/>
      <c r="I5" s="47"/>
      <c r="J5" s="47"/>
      <c r="K5" s="47"/>
      <c r="L5" s="47"/>
      <c r="M5" s="48"/>
      <c r="N5" s="48"/>
      <c r="O5" s="48"/>
      <c r="P5" s="49"/>
      <c r="Q5"/>
      <c r="R5"/>
      <c r="S5" s="1"/>
      <c r="T5" s="48"/>
      <c r="U5" s="48"/>
      <c r="V5" s="50"/>
      <c r="W5" s="50"/>
      <c r="X5" s="50"/>
      <c r="Y5" s="50"/>
      <c r="Z5" s="50"/>
      <c r="AA5" s="48"/>
      <c r="AB5" s="48"/>
      <c r="AC5" s="2"/>
      <c r="AD5" s="48"/>
      <c r="AE5" s="51"/>
    </row>
    <row r="6" spans="1:31" ht="15" x14ac:dyDescent="0.2">
      <c r="A6" s="95" t="s">
        <v>4</v>
      </c>
      <c r="B6" s="95"/>
      <c r="C6" s="95"/>
      <c r="D6" s="94">
        <v>44895</v>
      </c>
      <c r="E6" s="94"/>
      <c r="F6" s="94"/>
      <c r="G6" s="96"/>
      <c r="H6" s="3"/>
      <c r="I6" s="3"/>
      <c r="J6" s="3"/>
      <c r="K6" s="3"/>
      <c r="L6" s="3"/>
      <c r="M6" s="48"/>
      <c r="N6" s="48"/>
      <c r="O6" s="48"/>
      <c r="P6" s="49"/>
      <c r="Q6" s="48"/>
      <c r="R6" s="48"/>
      <c r="S6" s="2"/>
      <c r="T6" s="48"/>
      <c r="U6" s="48"/>
      <c r="V6" s="50"/>
      <c r="W6" s="50"/>
      <c r="X6" s="50"/>
      <c r="Y6" s="50"/>
      <c r="Z6" s="50"/>
      <c r="AA6" s="48"/>
      <c r="AB6" s="48"/>
      <c r="AC6" s="2"/>
      <c r="AD6" s="52"/>
      <c r="AE6" s="53"/>
    </row>
    <row r="7" spans="1:31" ht="15" x14ac:dyDescent="0.2">
      <c r="A7" s="54"/>
      <c r="B7" s="97" t="s">
        <v>5</v>
      </c>
      <c r="C7" s="97"/>
      <c r="D7" s="97"/>
      <c r="E7" s="97"/>
      <c r="F7" s="97"/>
      <c r="G7" s="97" t="s">
        <v>6</v>
      </c>
      <c r="H7" s="97"/>
      <c r="I7" s="97"/>
      <c r="J7" s="97"/>
      <c r="K7" s="97"/>
      <c r="L7" s="97" t="s">
        <v>7</v>
      </c>
      <c r="M7" s="97"/>
      <c r="N7" s="97"/>
      <c r="O7" s="97" t="s">
        <v>8</v>
      </c>
      <c r="P7" s="97"/>
      <c r="Q7" s="97"/>
      <c r="R7" s="97"/>
      <c r="S7" s="97"/>
      <c r="T7" s="97"/>
      <c r="U7" s="97"/>
      <c r="V7" s="97" t="s">
        <v>9</v>
      </c>
      <c r="W7" s="97"/>
      <c r="X7" s="97"/>
      <c r="Y7" s="97"/>
      <c r="Z7" s="97"/>
      <c r="AA7" s="97"/>
      <c r="AB7" s="92" t="s">
        <v>10</v>
      </c>
      <c r="AC7" s="92" t="s">
        <v>11</v>
      </c>
      <c r="AD7" s="92" t="s">
        <v>12</v>
      </c>
      <c r="AE7" s="92"/>
    </row>
    <row r="8" spans="1:31" ht="45" x14ac:dyDescent="0.2">
      <c r="A8" s="4" t="s">
        <v>13</v>
      </c>
      <c r="B8" s="5" t="s">
        <v>14</v>
      </c>
      <c r="C8" s="4" t="s">
        <v>15</v>
      </c>
      <c r="D8" s="4" t="s">
        <v>16</v>
      </c>
      <c r="E8" s="4" t="s">
        <v>17</v>
      </c>
      <c r="F8" s="37" t="s">
        <v>18</v>
      </c>
      <c r="G8" s="5" t="s">
        <v>19</v>
      </c>
      <c r="H8" s="5" t="s">
        <v>20</v>
      </c>
      <c r="I8" s="5" t="s">
        <v>21</v>
      </c>
      <c r="J8" s="5" t="s">
        <v>22</v>
      </c>
      <c r="K8" s="5" t="s">
        <v>23</v>
      </c>
      <c r="L8" s="5" t="s">
        <v>24</v>
      </c>
      <c r="M8" s="5" t="s">
        <v>25</v>
      </c>
      <c r="N8" s="5" t="s">
        <v>26</v>
      </c>
      <c r="O8" s="4" t="s">
        <v>27</v>
      </c>
      <c r="P8" s="5" t="s">
        <v>28</v>
      </c>
      <c r="Q8" s="5" t="s">
        <v>29</v>
      </c>
      <c r="R8" s="5" t="s">
        <v>30</v>
      </c>
      <c r="S8" s="5" t="s">
        <v>31</v>
      </c>
      <c r="T8" s="5" t="s">
        <v>32</v>
      </c>
      <c r="U8" s="5" t="s">
        <v>33</v>
      </c>
      <c r="V8" s="5" t="s">
        <v>28</v>
      </c>
      <c r="W8" s="5" t="s">
        <v>29</v>
      </c>
      <c r="X8" s="5" t="s">
        <v>30</v>
      </c>
      <c r="Y8" s="5" t="s">
        <v>31</v>
      </c>
      <c r="Z8" s="5" t="s">
        <v>32</v>
      </c>
      <c r="AA8" s="5" t="s">
        <v>34</v>
      </c>
      <c r="AB8" s="92"/>
      <c r="AC8" s="92"/>
      <c r="AD8" s="5" t="s">
        <v>35</v>
      </c>
      <c r="AE8" s="5" t="s">
        <v>36</v>
      </c>
    </row>
    <row r="9" spans="1:31" ht="122.45" customHeight="1" x14ac:dyDescent="0.2">
      <c r="A9" s="4">
        <v>180</v>
      </c>
      <c r="B9" s="55" t="s">
        <v>37</v>
      </c>
      <c r="C9" s="56" t="s">
        <v>38</v>
      </c>
      <c r="D9" s="6" t="s">
        <v>39</v>
      </c>
      <c r="E9" s="37" t="s">
        <v>40</v>
      </c>
      <c r="F9" s="38" t="s">
        <v>41</v>
      </c>
      <c r="G9" s="68">
        <v>2020680010157</v>
      </c>
      <c r="H9" s="56" t="s">
        <v>42</v>
      </c>
      <c r="I9" s="56" t="s">
        <v>43</v>
      </c>
      <c r="J9" s="57">
        <v>44566</v>
      </c>
      <c r="K9" s="57">
        <v>44926</v>
      </c>
      <c r="L9" s="7">
        <v>800</v>
      </c>
      <c r="M9" s="58">
        <v>1600</v>
      </c>
      <c r="N9" s="59">
        <f t="shared" ref="N9:N14" si="0">IF(M9/L9&gt;100%,100%,M9/L9)</f>
        <v>1</v>
      </c>
      <c r="O9" s="57" t="s">
        <v>44</v>
      </c>
      <c r="P9" s="8">
        <v>1073333488</v>
      </c>
      <c r="Q9" s="9"/>
      <c r="R9" s="10"/>
      <c r="S9" s="8"/>
      <c r="T9" s="60"/>
      <c r="U9" s="42">
        <f>+SUM(P9:T9)</f>
        <v>1073333488</v>
      </c>
      <c r="V9" s="8">
        <f>928600172+10000000</f>
        <v>938600172</v>
      </c>
      <c r="W9" s="8"/>
      <c r="X9" s="8"/>
      <c r="Y9" s="8"/>
      <c r="Z9" s="8"/>
      <c r="AA9" s="42">
        <f>SUM(V9:Z9)</f>
        <v>938600172</v>
      </c>
      <c r="AB9" s="11">
        <f t="shared" ref="AB9:AB14" si="1">IFERROR(AA9/U9,"-")</f>
        <v>0.87447208392700404</v>
      </c>
      <c r="AC9" s="12">
        <v>420278571</v>
      </c>
      <c r="AD9" s="13" t="s">
        <v>45</v>
      </c>
      <c r="AE9" s="14" t="s">
        <v>46</v>
      </c>
    </row>
    <row r="10" spans="1:31" ht="128.25" x14ac:dyDescent="0.2">
      <c r="A10" s="4">
        <v>182</v>
      </c>
      <c r="B10" s="55" t="s">
        <v>37</v>
      </c>
      <c r="C10" s="56" t="s">
        <v>38</v>
      </c>
      <c r="D10" s="6" t="s">
        <v>47</v>
      </c>
      <c r="E10" s="37" t="s">
        <v>48</v>
      </c>
      <c r="F10" s="38" t="s">
        <v>49</v>
      </c>
      <c r="G10" s="61">
        <v>2020680010074</v>
      </c>
      <c r="H10" s="15" t="s">
        <v>50</v>
      </c>
      <c r="I10" s="62" t="s">
        <v>51</v>
      </c>
      <c r="J10" s="57">
        <v>44566</v>
      </c>
      <c r="K10" s="57">
        <v>44926</v>
      </c>
      <c r="L10" s="7">
        <v>1</v>
      </c>
      <c r="M10" s="58">
        <v>1</v>
      </c>
      <c r="N10" s="59">
        <f t="shared" si="0"/>
        <v>1</v>
      </c>
      <c r="O10" s="57" t="s">
        <v>52</v>
      </c>
      <c r="P10" s="8">
        <v>707809454</v>
      </c>
      <c r="Q10" s="9"/>
      <c r="R10" s="10"/>
      <c r="S10" s="8"/>
      <c r="T10" s="60"/>
      <c r="U10" s="42">
        <f>+SUM(P10:T10)</f>
        <v>707809454</v>
      </c>
      <c r="V10" s="8">
        <v>707809454</v>
      </c>
      <c r="W10" s="8"/>
      <c r="X10" s="8"/>
      <c r="Y10" s="8"/>
      <c r="Z10" s="8"/>
      <c r="AA10" s="42">
        <f>SUM(V10:Z10)</f>
        <v>707809454</v>
      </c>
      <c r="AB10" s="11">
        <f t="shared" si="1"/>
        <v>1</v>
      </c>
      <c r="AC10" s="12">
        <v>306281194</v>
      </c>
      <c r="AD10" s="13" t="s">
        <v>45</v>
      </c>
      <c r="AE10" s="14" t="s">
        <v>46</v>
      </c>
    </row>
    <row r="11" spans="1:31" ht="99.75" x14ac:dyDescent="0.2">
      <c r="A11" s="4">
        <v>183</v>
      </c>
      <c r="B11" s="55" t="s">
        <v>37</v>
      </c>
      <c r="C11" s="56" t="s">
        <v>38</v>
      </c>
      <c r="D11" s="6" t="s">
        <v>47</v>
      </c>
      <c r="E11" s="37" t="s">
        <v>53</v>
      </c>
      <c r="F11" s="38" t="s">
        <v>54</v>
      </c>
      <c r="G11" s="61">
        <v>2020680010074</v>
      </c>
      <c r="H11" s="15" t="s">
        <v>50</v>
      </c>
      <c r="I11" s="62" t="s">
        <v>55</v>
      </c>
      <c r="J11" s="57">
        <v>44566</v>
      </c>
      <c r="K11" s="57">
        <v>44926</v>
      </c>
      <c r="L11" s="16">
        <v>0.35</v>
      </c>
      <c r="M11" s="63">
        <v>1</v>
      </c>
      <c r="N11" s="59">
        <f t="shared" si="0"/>
        <v>1</v>
      </c>
      <c r="O11" s="57" t="s">
        <v>52</v>
      </c>
      <c r="P11" s="8">
        <v>417771666</v>
      </c>
      <c r="Q11" s="9"/>
      <c r="R11" s="10"/>
      <c r="S11" s="8"/>
      <c r="T11" s="60"/>
      <c r="U11" s="42">
        <f>+SUM(P11:T11)</f>
        <v>417771666</v>
      </c>
      <c r="V11" s="8">
        <v>377766666</v>
      </c>
      <c r="W11" s="8"/>
      <c r="X11" s="8"/>
      <c r="Y11" s="8"/>
      <c r="Z11" s="8"/>
      <c r="AA11" s="42">
        <f>SUM(V11:Z11)</f>
        <v>377766666</v>
      </c>
      <c r="AB11" s="11">
        <f t="shared" si="1"/>
        <v>0.9042419501948703</v>
      </c>
      <c r="AC11" s="12"/>
      <c r="AD11" s="13" t="s">
        <v>45</v>
      </c>
      <c r="AE11" s="14" t="s">
        <v>46</v>
      </c>
    </row>
    <row r="12" spans="1:31" ht="115.15" customHeight="1" x14ac:dyDescent="0.2">
      <c r="A12" s="4">
        <v>184</v>
      </c>
      <c r="B12" s="55" t="s">
        <v>37</v>
      </c>
      <c r="C12" s="56" t="s">
        <v>38</v>
      </c>
      <c r="D12" s="6" t="s">
        <v>47</v>
      </c>
      <c r="E12" s="37" t="s">
        <v>56</v>
      </c>
      <c r="F12" s="38" t="s">
        <v>57</v>
      </c>
      <c r="G12" s="61">
        <v>2020680010074</v>
      </c>
      <c r="H12" s="15" t="s">
        <v>50</v>
      </c>
      <c r="I12" s="62" t="s">
        <v>55</v>
      </c>
      <c r="J12" s="57">
        <v>44566</v>
      </c>
      <c r="K12" s="57">
        <v>44926</v>
      </c>
      <c r="L12" s="17">
        <v>5000</v>
      </c>
      <c r="M12" s="64">
        <v>6980</v>
      </c>
      <c r="N12" s="65">
        <f t="shared" si="0"/>
        <v>1</v>
      </c>
      <c r="O12" s="57" t="s">
        <v>52</v>
      </c>
      <c r="P12" s="8">
        <v>754983130</v>
      </c>
      <c r="Q12" s="9"/>
      <c r="R12" s="10"/>
      <c r="S12" s="8"/>
      <c r="T12" s="60"/>
      <c r="U12" s="42">
        <f>+SUM(P12:T12)</f>
        <v>754983130</v>
      </c>
      <c r="V12" s="8">
        <v>611029170</v>
      </c>
      <c r="W12" s="8"/>
      <c r="X12" s="8"/>
      <c r="Y12" s="8"/>
      <c r="Z12" s="8"/>
      <c r="AA12" s="43">
        <f>SUM(V12:Z12)</f>
        <v>611029170</v>
      </c>
      <c r="AB12" s="18">
        <f t="shared" si="1"/>
        <v>0.80932824287080429</v>
      </c>
      <c r="AC12" s="19"/>
      <c r="AD12" s="20" t="s">
        <v>45</v>
      </c>
      <c r="AE12" s="14" t="s">
        <v>46</v>
      </c>
    </row>
    <row r="13" spans="1:31" ht="90.6" customHeight="1" x14ac:dyDescent="0.2">
      <c r="A13" s="4">
        <v>185</v>
      </c>
      <c r="B13" s="55" t="s">
        <v>37</v>
      </c>
      <c r="C13" s="56" t="s">
        <v>38</v>
      </c>
      <c r="D13" s="6" t="s">
        <v>47</v>
      </c>
      <c r="E13" s="37" t="s">
        <v>58</v>
      </c>
      <c r="F13" s="38" t="s">
        <v>59</v>
      </c>
      <c r="G13" s="61">
        <v>2020680010074</v>
      </c>
      <c r="H13" s="15" t="s">
        <v>50</v>
      </c>
      <c r="I13" s="62" t="s">
        <v>60</v>
      </c>
      <c r="J13" s="57">
        <v>44566</v>
      </c>
      <c r="K13" s="57">
        <v>44926</v>
      </c>
      <c r="L13" s="17">
        <v>800</v>
      </c>
      <c r="M13" s="64">
        <v>951</v>
      </c>
      <c r="N13" s="65">
        <f t="shared" si="0"/>
        <v>1</v>
      </c>
      <c r="O13" s="57" t="s">
        <v>52</v>
      </c>
      <c r="P13" s="8">
        <v>754983130</v>
      </c>
      <c r="Q13" s="9"/>
      <c r="R13" s="9"/>
      <c r="S13" s="8"/>
      <c r="T13" s="60"/>
      <c r="U13" s="42">
        <f>+SUM(P13:T13)</f>
        <v>754983130</v>
      </c>
      <c r="V13" s="8">
        <v>611029170</v>
      </c>
      <c r="W13" s="8"/>
      <c r="X13" s="8"/>
      <c r="Y13" s="8"/>
      <c r="Z13" s="8"/>
      <c r="AA13" s="43">
        <f>SUM(V13:Z13)</f>
        <v>611029170</v>
      </c>
      <c r="AB13" s="18">
        <f t="shared" si="1"/>
        <v>0.80932824287080429</v>
      </c>
      <c r="AC13" s="19"/>
      <c r="AD13" s="20" t="s">
        <v>45</v>
      </c>
      <c r="AE13" s="14" t="s">
        <v>46</v>
      </c>
    </row>
    <row r="14" spans="1:31" ht="82.5" customHeight="1" x14ac:dyDescent="0.2">
      <c r="A14" s="21">
        <v>186</v>
      </c>
      <c r="B14" s="66" t="s">
        <v>37</v>
      </c>
      <c r="C14" s="66" t="s">
        <v>38</v>
      </c>
      <c r="D14" s="36" t="s">
        <v>61</v>
      </c>
      <c r="E14" s="39" t="s">
        <v>62</v>
      </c>
      <c r="F14" s="40" t="s">
        <v>63</v>
      </c>
      <c r="G14" s="61">
        <v>2020680010084</v>
      </c>
      <c r="H14" s="6" t="s">
        <v>64</v>
      </c>
      <c r="I14" s="62" t="s">
        <v>65</v>
      </c>
      <c r="J14" s="57">
        <v>44566</v>
      </c>
      <c r="K14" s="57">
        <v>44926</v>
      </c>
      <c r="L14" s="74">
        <v>1600</v>
      </c>
      <c r="M14" s="76">
        <v>1759</v>
      </c>
      <c r="N14" s="90">
        <f t="shared" si="0"/>
        <v>1</v>
      </c>
      <c r="O14" s="57" t="s">
        <v>66</v>
      </c>
      <c r="P14" s="8">
        <v>15458338.5</v>
      </c>
      <c r="Q14" s="9"/>
      <c r="R14" s="8"/>
      <c r="S14" s="8"/>
      <c r="T14" s="60"/>
      <c r="U14" s="80">
        <f>+SUM(P14:T15)</f>
        <v>550000000</v>
      </c>
      <c r="V14" s="8">
        <v>15458338.5</v>
      </c>
      <c r="W14" s="8"/>
      <c r="X14" s="8"/>
      <c r="Y14" s="8"/>
      <c r="Z14" s="8"/>
      <c r="AA14" s="80">
        <f>+SUM(V14:Z15)</f>
        <v>63771666.5</v>
      </c>
      <c r="AB14" s="82">
        <f t="shared" si="1"/>
        <v>0.11594848454545455</v>
      </c>
      <c r="AC14" s="84"/>
      <c r="AD14" s="86" t="s">
        <v>45</v>
      </c>
      <c r="AE14" s="88" t="s">
        <v>46</v>
      </c>
    </row>
    <row r="15" spans="1:31" ht="102" customHeight="1" x14ac:dyDescent="0.2">
      <c r="A15" s="21">
        <v>186</v>
      </c>
      <c r="B15" s="66" t="s">
        <v>37</v>
      </c>
      <c r="C15" s="66" t="s">
        <v>38</v>
      </c>
      <c r="D15" s="36" t="s">
        <v>61</v>
      </c>
      <c r="E15" s="39" t="s">
        <v>62</v>
      </c>
      <c r="F15" s="40" t="s">
        <v>63</v>
      </c>
      <c r="G15" s="61">
        <v>2020680010037</v>
      </c>
      <c r="H15" s="6" t="s">
        <v>67</v>
      </c>
      <c r="I15" s="62" t="s">
        <v>68</v>
      </c>
      <c r="J15" s="67">
        <v>44774</v>
      </c>
      <c r="K15" s="67">
        <v>45291</v>
      </c>
      <c r="L15" s="75"/>
      <c r="M15" s="77"/>
      <c r="N15" s="91"/>
      <c r="O15" s="57"/>
      <c r="P15" s="8">
        <v>534541661.5</v>
      </c>
      <c r="Q15" s="9"/>
      <c r="R15" s="45"/>
      <c r="S15" s="8"/>
      <c r="T15" s="60"/>
      <c r="U15" s="81"/>
      <c r="V15" s="8">
        <v>48313328</v>
      </c>
      <c r="W15" s="8"/>
      <c r="X15" s="8"/>
      <c r="Y15" s="8"/>
      <c r="Z15" s="8"/>
      <c r="AA15" s="81"/>
      <c r="AB15" s="83"/>
      <c r="AC15" s="85"/>
      <c r="AD15" s="87"/>
      <c r="AE15" s="89"/>
    </row>
    <row r="16" spans="1:31" ht="64.150000000000006" customHeight="1" x14ac:dyDescent="0.2">
      <c r="A16" s="21">
        <v>187</v>
      </c>
      <c r="B16" s="66" t="s">
        <v>37</v>
      </c>
      <c r="C16" s="66" t="s">
        <v>38</v>
      </c>
      <c r="D16" s="36" t="s">
        <v>61</v>
      </c>
      <c r="E16" s="39" t="s">
        <v>69</v>
      </c>
      <c r="F16" s="40" t="s">
        <v>70</v>
      </c>
      <c r="G16" s="61">
        <v>2020680010084</v>
      </c>
      <c r="H16" s="6" t="s">
        <v>64</v>
      </c>
      <c r="I16" s="62" t="s">
        <v>71</v>
      </c>
      <c r="J16" s="57">
        <v>44566</v>
      </c>
      <c r="K16" s="57">
        <v>44926</v>
      </c>
      <c r="L16" s="74">
        <v>1200</v>
      </c>
      <c r="M16" s="76">
        <v>1427</v>
      </c>
      <c r="N16" s="78">
        <f>IF(M16/L16&gt;100%,100%,M16/L16)</f>
        <v>1</v>
      </c>
      <c r="O16" s="57" t="s">
        <v>66</v>
      </c>
      <c r="P16" s="8">
        <v>15458338.5</v>
      </c>
      <c r="Q16" s="9"/>
      <c r="R16" s="10"/>
      <c r="S16" s="8"/>
      <c r="T16" s="60"/>
      <c r="U16" s="80">
        <f>+SUM(P16:T17)</f>
        <v>550000000</v>
      </c>
      <c r="V16" s="8">
        <v>15458338.5</v>
      </c>
      <c r="W16" s="8"/>
      <c r="X16" s="8"/>
      <c r="Y16" s="8"/>
      <c r="Z16" s="8"/>
      <c r="AA16" s="80">
        <f>+SUM(V16:Z17)</f>
        <v>63771666.5</v>
      </c>
      <c r="AB16" s="82">
        <f>IFERROR(AA16/U16,"-")</f>
        <v>0.11594848454545455</v>
      </c>
      <c r="AC16" s="84"/>
      <c r="AD16" s="86" t="s">
        <v>45</v>
      </c>
      <c r="AE16" s="88" t="s">
        <v>46</v>
      </c>
    </row>
    <row r="17" spans="1:31" ht="96.75" customHeight="1" x14ac:dyDescent="0.2">
      <c r="A17" s="21">
        <v>187</v>
      </c>
      <c r="B17" s="66" t="s">
        <v>37</v>
      </c>
      <c r="C17" s="66" t="s">
        <v>38</v>
      </c>
      <c r="D17" s="36" t="s">
        <v>61</v>
      </c>
      <c r="E17" s="39" t="s">
        <v>69</v>
      </c>
      <c r="F17" s="40" t="s">
        <v>70</v>
      </c>
      <c r="G17" s="61">
        <v>2020680010037</v>
      </c>
      <c r="H17" s="6" t="s">
        <v>67</v>
      </c>
      <c r="I17" s="62" t="s">
        <v>68</v>
      </c>
      <c r="J17" s="67">
        <v>44774</v>
      </c>
      <c r="K17" s="67">
        <v>45291</v>
      </c>
      <c r="L17" s="75"/>
      <c r="M17" s="77"/>
      <c r="N17" s="79"/>
      <c r="O17" s="57"/>
      <c r="P17" s="8">
        <v>534541661.5</v>
      </c>
      <c r="Q17" s="9"/>
      <c r="R17" s="10"/>
      <c r="S17" s="8"/>
      <c r="T17" s="60"/>
      <c r="U17" s="81"/>
      <c r="V17" s="8">
        <v>48313328</v>
      </c>
      <c r="W17" s="8"/>
      <c r="X17" s="8"/>
      <c r="Y17" s="8"/>
      <c r="Z17" s="8"/>
      <c r="AA17" s="81"/>
      <c r="AB17" s="83"/>
      <c r="AC17" s="85"/>
      <c r="AD17" s="87"/>
      <c r="AE17" s="89"/>
    </row>
    <row r="18" spans="1:31" ht="136.9" customHeight="1" x14ac:dyDescent="0.2">
      <c r="A18" s="4">
        <v>188</v>
      </c>
      <c r="B18" s="55" t="s">
        <v>37</v>
      </c>
      <c r="C18" s="56" t="s">
        <v>72</v>
      </c>
      <c r="D18" s="6" t="s">
        <v>73</v>
      </c>
      <c r="E18" s="37" t="s">
        <v>74</v>
      </c>
      <c r="F18" s="38" t="s">
        <v>75</v>
      </c>
      <c r="G18" s="68">
        <v>2020680010061</v>
      </c>
      <c r="H18" s="6" t="s">
        <v>76</v>
      </c>
      <c r="I18" s="56" t="s">
        <v>77</v>
      </c>
      <c r="J18" s="57">
        <v>44566</v>
      </c>
      <c r="K18" s="57">
        <v>44926</v>
      </c>
      <c r="L18" s="7">
        <v>2800</v>
      </c>
      <c r="M18" s="58">
        <v>6168</v>
      </c>
      <c r="N18" s="69">
        <f>IF(M18/L18&gt;100%,100%,M18/L18)</f>
        <v>1</v>
      </c>
      <c r="O18" s="57" t="s">
        <v>66</v>
      </c>
      <c r="P18" s="9">
        <v>158211109</v>
      </c>
      <c r="Q18" s="9"/>
      <c r="R18" s="10"/>
      <c r="S18" s="9"/>
      <c r="T18" s="60"/>
      <c r="U18" s="42">
        <f>SUM(P18:T18)</f>
        <v>158211109</v>
      </c>
      <c r="V18" s="8">
        <v>152728736.33333334</v>
      </c>
      <c r="W18" s="8"/>
      <c r="X18" s="8"/>
      <c r="Y18" s="8"/>
      <c r="Z18" s="8"/>
      <c r="AA18" s="42">
        <f>SUM(V18:Z18)</f>
        <v>152728736.33333334</v>
      </c>
      <c r="AB18" s="11">
        <f>IFERROR(AA18/U18,"-")</f>
        <v>0.96534773884514857</v>
      </c>
      <c r="AC18" s="12"/>
      <c r="AD18" s="13" t="s">
        <v>45</v>
      </c>
      <c r="AE18" s="14" t="s">
        <v>46</v>
      </c>
    </row>
    <row r="19" spans="1:31" ht="128.44999999999999" customHeight="1" x14ac:dyDescent="0.2">
      <c r="A19" s="4">
        <v>189</v>
      </c>
      <c r="B19" s="55" t="s">
        <v>37</v>
      </c>
      <c r="C19" s="56" t="s">
        <v>72</v>
      </c>
      <c r="D19" s="6" t="s">
        <v>73</v>
      </c>
      <c r="E19" s="37" t="s">
        <v>78</v>
      </c>
      <c r="F19" s="38" t="s">
        <v>79</v>
      </c>
      <c r="G19" s="68">
        <v>2020680010061</v>
      </c>
      <c r="H19" s="6" t="s">
        <v>76</v>
      </c>
      <c r="I19" s="56" t="s">
        <v>77</v>
      </c>
      <c r="J19" s="57">
        <v>44566</v>
      </c>
      <c r="K19" s="57">
        <v>44926</v>
      </c>
      <c r="L19" s="106">
        <v>1700</v>
      </c>
      <c r="M19" s="76">
        <v>3932</v>
      </c>
      <c r="N19" s="90">
        <f>IF(M19/L19&gt;100%,100%,M19/L19)</f>
        <v>1</v>
      </c>
      <c r="O19" s="57" t="s">
        <v>66</v>
      </c>
      <c r="P19" s="9">
        <v>158211109</v>
      </c>
      <c r="Q19" s="9"/>
      <c r="R19" s="10"/>
      <c r="S19" s="9"/>
      <c r="T19" s="60"/>
      <c r="U19" s="80">
        <f>SUM(P19:T20)</f>
        <v>332461109</v>
      </c>
      <c r="V19" s="8">
        <v>152728736.33333334</v>
      </c>
      <c r="W19" s="8"/>
      <c r="X19" s="8"/>
      <c r="Y19" s="8"/>
      <c r="Z19" s="8"/>
      <c r="AA19" s="80">
        <f>SUM(V19:Z20)</f>
        <v>326978736.33333337</v>
      </c>
      <c r="AB19" s="82">
        <f>IFERROR(AA19/U19,"-")</f>
        <v>0.98350973236190875</v>
      </c>
      <c r="AC19" s="84"/>
      <c r="AD19" s="86" t="s">
        <v>45</v>
      </c>
      <c r="AE19" s="88" t="s">
        <v>46</v>
      </c>
    </row>
    <row r="20" spans="1:31" ht="99.75" x14ac:dyDescent="0.2">
      <c r="A20" s="4">
        <v>189</v>
      </c>
      <c r="B20" s="55" t="s">
        <v>37</v>
      </c>
      <c r="C20" s="56" t="s">
        <v>72</v>
      </c>
      <c r="D20" s="6" t="s">
        <v>73</v>
      </c>
      <c r="E20" s="37" t="s">
        <v>78</v>
      </c>
      <c r="F20" s="38" t="s">
        <v>79</v>
      </c>
      <c r="G20" s="68">
        <v>2022680010086</v>
      </c>
      <c r="H20" s="6" t="s">
        <v>90</v>
      </c>
      <c r="I20" s="56"/>
      <c r="J20" s="57"/>
      <c r="K20" s="57"/>
      <c r="L20" s="107"/>
      <c r="M20" s="77"/>
      <c r="N20" s="91"/>
      <c r="O20" s="57"/>
      <c r="P20" s="9">
        <v>174250000</v>
      </c>
      <c r="Q20" s="9"/>
      <c r="R20" s="10"/>
      <c r="S20" s="9"/>
      <c r="T20" s="60"/>
      <c r="U20" s="81"/>
      <c r="V20" s="8">
        <f>152728736.33+21521263.67</f>
        <v>174250000</v>
      </c>
      <c r="W20" s="8"/>
      <c r="X20" s="8"/>
      <c r="Y20" s="8"/>
      <c r="Z20" s="8"/>
      <c r="AA20" s="81"/>
      <c r="AB20" s="83"/>
      <c r="AC20" s="85"/>
      <c r="AD20" s="87"/>
      <c r="AE20" s="89"/>
    </row>
    <row r="21" spans="1:31" ht="141.6" customHeight="1" x14ac:dyDescent="0.2">
      <c r="A21" s="4">
        <v>190</v>
      </c>
      <c r="B21" s="55" t="s">
        <v>37</v>
      </c>
      <c r="C21" s="56" t="s">
        <v>72</v>
      </c>
      <c r="D21" s="6" t="s">
        <v>73</v>
      </c>
      <c r="E21" s="37" t="s">
        <v>80</v>
      </c>
      <c r="F21" s="38" t="s">
        <v>81</v>
      </c>
      <c r="G21" s="68">
        <v>2020680010061</v>
      </c>
      <c r="H21" s="6" t="s">
        <v>76</v>
      </c>
      <c r="I21" s="56" t="s">
        <v>77</v>
      </c>
      <c r="J21" s="57">
        <v>44566</v>
      </c>
      <c r="K21" s="57">
        <v>44926</v>
      </c>
      <c r="L21" s="106">
        <v>800</v>
      </c>
      <c r="M21" s="76">
        <v>933</v>
      </c>
      <c r="N21" s="90">
        <f>IF(M21/L21&gt;100%,100%,M21/L21)</f>
        <v>1</v>
      </c>
      <c r="O21" s="57" t="s">
        <v>66</v>
      </c>
      <c r="P21" s="9">
        <v>158211109</v>
      </c>
      <c r="Q21" s="9"/>
      <c r="R21" s="10"/>
      <c r="S21" s="9"/>
      <c r="T21" s="60"/>
      <c r="U21" s="80">
        <f>SUM(P21:T22)</f>
        <v>332461109</v>
      </c>
      <c r="V21" s="8">
        <v>152728736.33333334</v>
      </c>
      <c r="W21" s="8"/>
      <c r="X21" s="8"/>
      <c r="Y21" s="8"/>
      <c r="Z21" s="8"/>
      <c r="AA21" s="80">
        <f>SUM(V21:Z22)</f>
        <v>326978736.33333337</v>
      </c>
      <c r="AB21" s="82">
        <f>IFERROR(AA21/U21,"-")</f>
        <v>0.98350973236190875</v>
      </c>
      <c r="AC21" s="84"/>
      <c r="AD21" s="86" t="s">
        <v>45</v>
      </c>
      <c r="AE21" s="88" t="s">
        <v>46</v>
      </c>
    </row>
    <row r="22" spans="1:31" ht="99.75" x14ac:dyDescent="0.2">
      <c r="A22" s="4">
        <v>190</v>
      </c>
      <c r="B22" s="55" t="s">
        <v>37</v>
      </c>
      <c r="C22" s="56" t="s">
        <v>72</v>
      </c>
      <c r="D22" s="6" t="s">
        <v>73</v>
      </c>
      <c r="E22" s="37" t="s">
        <v>80</v>
      </c>
      <c r="F22" s="38" t="s">
        <v>81</v>
      </c>
      <c r="G22" s="68">
        <v>2022680010086</v>
      </c>
      <c r="H22" s="6" t="s">
        <v>90</v>
      </c>
      <c r="I22" s="56"/>
      <c r="J22" s="57"/>
      <c r="K22" s="57"/>
      <c r="L22" s="107"/>
      <c r="M22" s="77"/>
      <c r="N22" s="91"/>
      <c r="O22" s="57"/>
      <c r="P22" s="9">
        <v>174250000</v>
      </c>
      <c r="Q22" s="9"/>
      <c r="R22" s="10"/>
      <c r="S22" s="9"/>
      <c r="T22" s="60"/>
      <c r="U22" s="81"/>
      <c r="V22" s="8">
        <f>152728736.33+21521263.67</f>
        <v>174250000</v>
      </c>
      <c r="W22" s="8"/>
      <c r="X22" s="8"/>
      <c r="Y22" s="8"/>
      <c r="Z22" s="8"/>
      <c r="AA22" s="81"/>
      <c r="AB22" s="83"/>
      <c r="AC22" s="85"/>
      <c r="AD22" s="87"/>
      <c r="AE22" s="89"/>
    </row>
    <row r="23" spans="1:31" ht="93" customHeight="1" x14ac:dyDescent="0.2">
      <c r="A23" s="4">
        <v>302</v>
      </c>
      <c r="B23" s="55" t="s">
        <v>82</v>
      </c>
      <c r="C23" s="56" t="s">
        <v>83</v>
      </c>
      <c r="D23" s="6" t="s">
        <v>84</v>
      </c>
      <c r="E23" s="37" t="s">
        <v>85</v>
      </c>
      <c r="F23" s="38" t="s">
        <v>86</v>
      </c>
      <c r="G23" s="68">
        <v>2021680010176</v>
      </c>
      <c r="H23" s="6" t="s">
        <v>87</v>
      </c>
      <c r="I23" s="56" t="s">
        <v>88</v>
      </c>
      <c r="J23" s="57">
        <v>44566</v>
      </c>
      <c r="K23" s="57">
        <v>44926</v>
      </c>
      <c r="L23" s="22">
        <v>1</v>
      </c>
      <c r="M23" s="63">
        <v>1</v>
      </c>
      <c r="N23" s="59">
        <f>IF(M23/L23&gt;100%,100%,M23/L23)</f>
        <v>1</v>
      </c>
      <c r="O23" s="57" t="s">
        <v>66</v>
      </c>
      <c r="P23" s="9">
        <v>782449999.82000005</v>
      </c>
      <c r="Q23" s="9"/>
      <c r="R23" s="10"/>
      <c r="S23" s="9"/>
      <c r="T23" s="60"/>
      <c r="U23" s="42">
        <f>SUM(P23:T23)</f>
        <v>782449999.82000005</v>
      </c>
      <c r="V23" s="8">
        <v>782604998</v>
      </c>
      <c r="W23" s="8"/>
      <c r="X23" s="8"/>
      <c r="Y23" s="8"/>
      <c r="Z23" s="8"/>
      <c r="AA23" s="42">
        <f>SUM(V23:Z23)</f>
        <v>782604998</v>
      </c>
      <c r="AB23" s="11">
        <f>IFERROR(AA23/U23,"-")</f>
        <v>1.0001980933989847</v>
      </c>
      <c r="AC23" s="12"/>
      <c r="AD23" s="13" t="s">
        <v>45</v>
      </c>
      <c r="AE23" s="14" t="s">
        <v>46</v>
      </c>
    </row>
    <row r="24" spans="1:31" ht="15" x14ac:dyDescent="0.2">
      <c r="A24" s="23">
        <f>SUM(--(FREQUENCY(A9:A23,A9:A23)&gt;0))</f>
        <v>11</v>
      </c>
      <c r="B24" s="24"/>
      <c r="C24" s="25"/>
      <c r="D24" s="25"/>
      <c r="E24" s="41"/>
      <c r="F24" s="41"/>
      <c r="G24" s="25"/>
      <c r="H24" s="25"/>
      <c r="I24" s="25"/>
      <c r="J24" s="25"/>
      <c r="K24" s="26"/>
      <c r="L24" s="27"/>
      <c r="M24" s="28" t="s">
        <v>89</v>
      </c>
      <c r="N24" s="29">
        <f>IFERROR(AVERAGE(N9:N23),"-")</f>
        <v>1</v>
      </c>
      <c r="O24" s="30"/>
      <c r="P24" s="31"/>
      <c r="Q24" s="32">
        <f t="shared" ref="Q24:AA24" si="2">SUM(Q9:Q23)</f>
        <v>0</v>
      </c>
      <c r="R24" s="32">
        <f t="shared" si="2"/>
        <v>0</v>
      </c>
      <c r="S24" s="32">
        <f t="shared" si="2"/>
        <v>0</v>
      </c>
      <c r="T24" s="32">
        <f t="shared" si="2"/>
        <v>0</v>
      </c>
      <c r="U24" s="33">
        <f t="shared" si="2"/>
        <v>6414464194.8199997</v>
      </c>
      <c r="V24" s="34">
        <f t="shared" si="2"/>
        <v>4963069172</v>
      </c>
      <c r="W24" s="34">
        <f t="shared" si="2"/>
        <v>0</v>
      </c>
      <c r="X24" s="34">
        <f t="shared" si="2"/>
        <v>0</v>
      </c>
      <c r="Y24" s="34">
        <f t="shared" si="2"/>
        <v>0</v>
      </c>
      <c r="Z24" s="34">
        <f t="shared" si="2"/>
        <v>0</v>
      </c>
      <c r="AA24" s="33">
        <f t="shared" si="2"/>
        <v>4963069172</v>
      </c>
      <c r="AB24" s="44">
        <f>IFERROR(AA24/U24,"-")</f>
        <v>0.77373090273197354</v>
      </c>
      <c r="AC24" s="33">
        <f>SUM(AC9:AC23)</f>
        <v>726559765</v>
      </c>
      <c r="AD24" s="30"/>
      <c r="AE24" s="30"/>
    </row>
    <row r="26" spans="1:31" x14ac:dyDescent="0.2">
      <c r="T26"/>
      <c r="U26"/>
      <c r="V26"/>
      <c r="W26"/>
      <c r="X26"/>
      <c r="Y26"/>
      <c r="Z26"/>
      <c r="AA26"/>
      <c r="AB26"/>
      <c r="AC26"/>
    </row>
    <row r="27" spans="1:31" x14ac:dyDescent="0.2">
      <c r="T27"/>
      <c r="U27"/>
      <c r="V27"/>
      <c r="W27"/>
      <c r="X27"/>
      <c r="Y27"/>
      <c r="Z27"/>
      <c r="AA27"/>
      <c r="AB27"/>
      <c r="AC27"/>
    </row>
    <row r="28" spans="1:31" x14ac:dyDescent="0.2">
      <c r="P28" s="46"/>
      <c r="T28"/>
      <c r="U28"/>
      <c r="V28"/>
      <c r="W28"/>
      <c r="X28"/>
      <c r="Y28"/>
      <c r="Z28"/>
      <c r="AA28"/>
      <c r="AB28"/>
      <c r="AC28"/>
    </row>
    <row r="29" spans="1:31" x14ac:dyDescent="0.2">
      <c r="P29" s="46"/>
      <c r="T29"/>
      <c r="U29"/>
      <c r="V29"/>
      <c r="W29"/>
      <c r="X29"/>
      <c r="Y29"/>
      <c r="Z29"/>
      <c r="AA29"/>
      <c r="AB29"/>
      <c r="AC29"/>
    </row>
    <row r="30" spans="1:31" x14ac:dyDescent="0.2">
      <c r="T30"/>
      <c r="U30"/>
      <c r="V30"/>
      <c r="W30"/>
      <c r="X30"/>
      <c r="Y30"/>
      <c r="Z30"/>
      <c r="AA30"/>
      <c r="AB30"/>
      <c r="AC30"/>
    </row>
    <row r="31" spans="1:31" x14ac:dyDescent="0.2">
      <c r="T31"/>
      <c r="U31"/>
      <c r="V31"/>
      <c r="W31"/>
      <c r="X31"/>
      <c r="Y31"/>
      <c r="Z31"/>
      <c r="AA31"/>
      <c r="AB31"/>
      <c r="AC31"/>
    </row>
    <row r="32" spans="1:31" x14ac:dyDescent="0.2">
      <c r="T32"/>
      <c r="U32"/>
      <c r="V32"/>
      <c r="W32"/>
      <c r="X32"/>
      <c r="Y32"/>
      <c r="Z32"/>
      <c r="AA32"/>
      <c r="AB32"/>
      <c r="AC32"/>
    </row>
    <row r="33" spans="18:29" x14ac:dyDescent="0.2">
      <c r="R33" s="73"/>
      <c r="T33"/>
      <c r="U33"/>
      <c r="V33"/>
      <c r="W33"/>
      <c r="X33"/>
      <c r="Y33"/>
      <c r="Z33"/>
      <c r="AA33"/>
      <c r="AB33"/>
      <c r="AC33"/>
    </row>
  </sheetData>
  <mergeCells count="54">
    <mergeCell ref="U21:U22"/>
    <mergeCell ref="AE19:AE20"/>
    <mergeCell ref="AA21:AA22"/>
    <mergeCell ref="AB21:AB22"/>
    <mergeCell ref="AC21:AC22"/>
    <mergeCell ref="AD21:AD22"/>
    <mergeCell ref="AE21:AE22"/>
    <mergeCell ref="U19:U20"/>
    <mergeCell ref="AA19:AA20"/>
    <mergeCell ref="AB19:AB20"/>
    <mergeCell ref="AC19:AC20"/>
    <mergeCell ref="AD19:AD20"/>
    <mergeCell ref="L19:L20"/>
    <mergeCell ref="M19:M20"/>
    <mergeCell ref="N19:N20"/>
    <mergeCell ref="L21:L22"/>
    <mergeCell ref="M21:M22"/>
    <mergeCell ref="N21:N22"/>
    <mergeCell ref="A1:A4"/>
    <mergeCell ref="B1:AB4"/>
    <mergeCell ref="AC1:AE1"/>
    <mergeCell ref="AC2:AE2"/>
    <mergeCell ref="AC3:AE3"/>
    <mergeCell ref="AC4:AE4"/>
    <mergeCell ref="AD7:AE7"/>
    <mergeCell ref="A5:C5"/>
    <mergeCell ref="D5:G5"/>
    <mergeCell ref="A6:C6"/>
    <mergeCell ref="D6:G6"/>
    <mergeCell ref="B7:F7"/>
    <mergeCell ref="G7:K7"/>
    <mergeCell ref="L7:N7"/>
    <mergeCell ref="O7:U7"/>
    <mergeCell ref="V7:AA7"/>
    <mergeCell ref="AB7:AB8"/>
    <mergeCell ref="AC7:AC8"/>
    <mergeCell ref="L14:L15"/>
    <mergeCell ref="M14:M15"/>
    <mergeCell ref="N14:N15"/>
    <mergeCell ref="U14:U15"/>
    <mergeCell ref="AA14:AA15"/>
    <mergeCell ref="AB14:AB15"/>
    <mergeCell ref="AC14:AC15"/>
    <mergeCell ref="AD14:AD15"/>
    <mergeCell ref="AE14:AE15"/>
    <mergeCell ref="AE16:AE17"/>
    <mergeCell ref="AB16:AB17"/>
    <mergeCell ref="AC16:AC17"/>
    <mergeCell ref="AD16:AD17"/>
    <mergeCell ref="L16:L17"/>
    <mergeCell ref="M16:M17"/>
    <mergeCell ref="N16:N17"/>
    <mergeCell ref="U16:U17"/>
    <mergeCell ref="AA16:AA17"/>
  </mergeCells>
  <conditionalFormatting sqref="N9:N14 N16 N18:N19 N21 N23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scale="36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 2022</vt:lpstr>
      <vt:lpstr>'PA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Yurany Uriza</dc:creator>
  <cp:lastModifiedBy>PC</cp:lastModifiedBy>
  <dcterms:created xsi:type="dcterms:W3CDTF">2022-12-07T19:45:09Z</dcterms:created>
  <dcterms:modified xsi:type="dcterms:W3CDTF">2023-01-16T16:43:36Z</dcterms:modified>
</cp:coreProperties>
</file>