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Publicados\"/>
    </mc:Choice>
  </mc:AlternateContent>
  <xr:revisionPtr revIDLastSave="0" documentId="13_ncr:1_{5F06C858-3D8F-43C6-8604-3FCC3DC3E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2022'!$A$8:$AE$25</definedName>
    <definedName name="_xlnm.Print_Area" localSheetId="0">'PA 2022'!$A$1:$AE$25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4" l="1"/>
  <c r="V17" i="14" l="1"/>
  <c r="V15" i="14"/>
  <c r="V25" i="14" s="1"/>
  <c r="P25" i="14"/>
  <c r="AA16" i="14" l="1"/>
  <c r="U16" i="14"/>
  <c r="AA14" i="14"/>
  <c r="U14" i="14"/>
  <c r="N18" i="14"/>
  <c r="N16" i="14"/>
  <c r="N14" i="14"/>
  <c r="U9" i="14"/>
  <c r="AA9" i="14"/>
  <c r="U18" i="14"/>
  <c r="U22" i="14"/>
  <c r="U20" i="14"/>
  <c r="AB16" i="14" l="1"/>
  <c r="N22" i="14"/>
  <c r="N20" i="14"/>
  <c r="AA22" i="14"/>
  <c r="AA20" i="14"/>
  <c r="AA18" i="14"/>
  <c r="N24" i="14"/>
  <c r="N13" i="14"/>
  <c r="N12" i="14"/>
  <c r="N11" i="14"/>
  <c r="N10" i="14"/>
  <c r="N9" i="14"/>
  <c r="AA24" i="14"/>
  <c r="AA13" i="14"/>
  <c r="AA12" i="14"/>
  <c r="AA11" i="14"/>
  <c r="AA10" i="14"/>
  <c r="AC25" i="14"/>
  <c r="U13" i="14"/>
  <c r="N25" i="14" l="1"/>
  <c r="AB22" i="14"/>
  <c r="AB20" i="14"/>
  <c r="U24" i="14"/>
  <c r="U11" i="14" l="1"/>
  <c r="U10" i="14" l="1"/>
  <c r="A25" i="14"/>
  <c r="U12" i="14" l="1"/>
  <c r="U25" i="14" s="1"/>
  <c r="AB24" i="14" l="1"/>
  <c r="AA25" i="14"/>
  <c r="AB25" i="14" s="1"/>
  <c r="W25" i="14" l="1"/>
  <c r="X25" i="14"/>
  <c r="Y25" i="14"/>
  <c r="Z25" i="14"/>
  <c r="Q25" i="14"/>
  <c r="R25" i="14"/>
  <c r="S25" i="14"/>
  <c r="T25" i="14"/>
  <c r="AB13" i="14" l="1"/>
  <c r="AB12" i="14"/>
  <c r="AB10" i="14"/>
  <c r="AB14" i="14"/>
  <c r="AB9" i="14"/>
  <c r="AB18" i="14"/>
  <c r="AB11" i="14" l="1"/>
</calcChain>
</file>

<file path=xl/sharedStrings.xml><?xml version="1.0" encoding="utf-8"?>
<sst xmlns="http://schemas.openxmlformats.org/spreadsheetml/2006/main" count="192" uniqueCount="94">
  <si>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</si>
  <si>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</si>
  <si>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</si>
  <si>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</si>
  <si>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</si>
  <si>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</si>
  <si>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</si>
  <si>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</si>
  <si>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</si>
  <si>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</si>
  <si>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</si>
  <si>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</si>
  <si>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</si>
  <si>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</si>
  <si>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</si>
  <si>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</si>
  <si>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</si>
  <si>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</si>
  <si>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</si>
  <si>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</si>
  <si>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</si>
  <si>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</si>
  <si>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</si>
  <si>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</si>
  <si>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</si>
  <si>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</si>
  <si>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</si>
  <si>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</si>
  <si>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</si>
  <si>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</si>
  <si>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</si>
  <si>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</si>
  <si>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</si>
  <si>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</si>
  <si>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</si>
  <si>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</si>
  <si>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</si>
  <si>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</si>
  <si>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</si>
  <si>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</si>
  <si>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</si>
  <si>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</si>
  <si>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</si>
  <si>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</si>
  <si>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</si>
  <si>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</si>
  <si>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</si>
  <si>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</si>
  <si>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</si>
  <si>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</si>
  <si>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</si>
  <si>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</si>
  <si>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</si>
  <si>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</si>
  <si>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</si>
  <si>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</si>
  <si>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</si>
  <si>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</si>
  <si>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</si>
  <si>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</si>
  <si>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</si>
  <si>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</si>
  <si>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</si>
  <si>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</si>
  <si>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</si>
  <si>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</si>
  <si>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</si>
  <si>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</si>
  <si>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</si>
  <si>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</si>
  <si>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</si>
  <si>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</si>
  <si>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</si>
  <si>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</si>
  <si>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APOYO DEL FONDO DE FOMENTO Y CRÉDITO DE APOYO DEL IMEBU, PROGRAMA BANCA CIUDADANA EN EL MUNICIPIO DE BUCARAMANGA</t>
  </si>
  <si>
    <t>Identificar habilidades y destrezas de emprendedores, empresarios y ciudadanos para orientarlos hacia el emprendimiento o la empleabilidad.</t>
  </si>
  <si>
    <t xml:space="preserve"> PLAN DE ACCIÓN - PLAN DE DESARROLLO MUNICIPAL
INSTITUTO MUNICIPAL DE EMPLEO Y FOMENTO EMPRESARIAL DE BUCARAMANGA - IMEBU</t>
  </si>
  <si>
    <t>FORTALECIMIENTO DE LOS PROCESOS DEL INSTITUTO MUNICIPAL DE EMPLEO Y FOMENTO EMPRESARIAL DEL MUNICIPIO DE BUCARAMANGA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</si>
  <si>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</si>
  <si>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>Apoyar los procesos administrativos, juridicos y de control interno del IMEBU.
Realizar acompañamiento, seguimiento y control de los programas y proyectos misionales del IMEBU.</t>
  </si>
  <si>
    <t>Brindar formación en competencias personales y/o técnicas para el trabajo
Realizar intermediación laboral entre oferentes de trabajo y buscadores de empleo.
Ofrecer acompañamiento a las empresas en la estructuración y selección de perfiles adecuados a sus requerimientos.
Formular la política pública de empleo y trabajo decente de la ciudad.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</si>
  <si>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reactivación y sostenimiento de la economía.
Brindar acompañamiento a los proyectos productivos de la población victima.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</si>
  <si>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</t>
  </si>
  <si>
    <t>Otorgar créditos para el emprendimiento y/o fortalecimiento financiero de empresas orientados a capital de trabajo, nómina y/o activos fijos.
Realizar acompañamiento técnico y visitas pos crédito a los emprendimientos y/o empresas apoyadas.</t>
  </si>
  <si>
    <t>Otorgar créditos para el emprendimiento y/o fortalecimiento financiero de empresas orientadas a  la innovación y/o incorporación de tecnología.</t>
  </si>
  <si>
    <t>Luis Gonzalo Gómez Guerrero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</si>
  <si>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</si>
  <si>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</si>
  <si>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Pendiente por incluir en proyecto</t>
  </si>
  <si>
    <t>APOYO A LAS LÍNEAS DE CRÉDITO CONDONABLE Y NO CONDONABLE DEL FONDO DE FOMENTO Y CRÉDITO DEL IMEBU, PROGRAMA BANCA CIUDADANA EN EL MUNICIPIO DE BUCARAMANGA</t>
  </si>
  <si>
    <t>Brindar (1) apoyo al fondo de crédito</t>
  </si>
  <si>
    <t>2.3.2.02.02.009.02
2.3.6.01.04.003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</si>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</sst>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dd/mm/yyyy;@"/>
    <numFmt numFmtId="166" formatCode="_-&quot;$&quot;\ * #,##0_-;\-&quot;$&quot;\ * #,##0_-;_-&quot;$&quot;\ * &quot;-&quot;??_-;_-@_-"/>
    <numFmt numFmtId="167" formatCode="&quot;$&quot;\ #,##0"/>
  </numFmts>
  <fonts count="3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42" fontId="13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2" fillId="0" borderId="0"/>
    <xf numFmtId="164" fontId="22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10" applyNumberFormat="0" applyAlignment="0" applyProtection="0"/>
    <xf numFmtId="0" fontId="29" fillId="9" borderId="11" applyNumberFormat="0" applyAlignment="0" applyProtection="0"/>
    <xf numFmtId="0" fontId="30" fillId="9" borderId="10" applyNumberFormat="0" applyAlignment="0" applyProtection="0"/>
    <xf numFmtId="0" fontId="31" fillId="0" borderId="12" applyNumberFormat="0" applyFill="0" applyAlignment="0" applyProtection="0"/>
    <xf numFmtId="0" fontId="32" fillId="10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" fillId="11" borderId="14" applyNumberFormat="0" applyFont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</cellStyleXfs>
  <cellXfs count="110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9" fontId="17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166" fontId="17" fillId="2" borderId="2" xfId="108" applyNumberFormat="1" applyFont="1" applyFill="1" applyBorder="1" applyAlignment="1">
      <alignment vertical="center"/>
    </xf>
    <xf numFmtId="9" fontId="17" fillId="2" borderId="2" xfId="107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justify"/>
    </xf>
    <xf numFmtId="0" fontId="16" fillId="2" borderId="5" xfId="0" applyFont="1" applyFill="1" applyBorder="1"/>
    <xf numFmtId="9" fontId="17" fillId="2" borderId="5" xfId="0" applyNumberFormat="1" applyFont="1" applyFill="1" applyBorder="1" applyAlignment="1">
      <alignment horizontal="center" vertical="center"/>
    </xf>
    <xf numFmtId="9" fontId="17" fillId="2" borderId="3" xfId="0" applyNumberFormat="1" applyFont="1" applyFill="1" applyBorder="1" applyAlignment="1">
      <alignment horizontal="center" vertical="center"/>
    </xf>
    <xf numFmtId="166" fontId="16" fillId="2" borderId="2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justify" vertical="center" wrapText="1"/>
    </xf>
    <xf numFmtId="0" fontId="17" fillId="2" borderId="2" xfId="0" applyFont="1" applyFill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16" fillId="0" borderId="2" xfId="107" applyFont="1" applyFill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7" fontId="16" fillId="0" borderId="2" xfId="108" applyNumberFormat="1" applyFont="1" applyFill="1" applyBorder="1" applyAlignment="1">
      <alignment horizontal="right" vertical="center" wrapText="1"/>
    </xf>
    <xf numFmtId="167" fontId="18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167" fontId="0" fillId="0" borderId="0" xfId="0" applyNumberFormat="1" applyFont="1"/>
    <xf numFmtId="165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67" fontId="18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6" fillId="3" borderId="0" xfId="0" applyFont="1" applyFill="1" applyBorder="1" applyAlignment="1">
      <alignment vertical="top"/>
    </xf>
    <xf numFmtId="0" fontId="16" fillId="0" borderId="0" xfId="0" applyFont="1"/>
    <xf numFmtId="167" fontId="16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/>
    </xf>
    <xf numFmtId="166" fontId="16" fillId="2" borderId="2" xfId="108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justify" vertical="center" wrapText="1"/>
    </xf>
    <xf numFmtId="9" fontId="16" fillId="0" borderId="1" xfId="107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2" fontId="16" fillId="3" borderId="0" xfId="112" applyFont="1" applyFill="1" applyBorder="1" applyAlignment="1">
      <alignment vertical="top"/>
    </xf>
    <xf numFmtId="167" fontId="16" fillId="0" borderId="2" xfId="0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5" fontId="17" fillId="2" borderId="2" xfId="108" applyNumberFormat="1" applyFont="1" applyFill="1" applyBorder="1" applyAlignment="1">
      <alignment horizontal="right" vertical="center" wrapText="1"/>
    </xf>
    <xf numFmtId="5" fontId="17" fillId="2" borderId="1" xfId="108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vertical="top"/>
    </xf>
    <xf numFmtId="14" fontId="14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9" fontId="16" fillId="0" borderId="0" xfId="107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5" fontId="17" fillId="2" borderId="1" xfId="108" applyNumberFormat="1" applyFont="1" applyFill="1" applyBorder="1" applyAlignment="1">
      <alignment horizontal="right" vertical="center" wrapText="1"/>
    </xf>
    <xf numFmtId="9" fontId="16" fillId="0" borderId="1" xfId="107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right" vertical="center" wrapText="1"/>
    </xf>
    <xf numFmtId="9" fontId="0" fillId="4" borderId="1" xfId="0" applyNumberFormat="1" applyFont="1" applyFill="1" applyBorder="1" applyAlignment="1">
      <alignment horizontal="center" vertical="center"/>
    </xf>
    <xf numFmtId="9" fontId="0" fillId="4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5" fontId="17" fillId="2" borderId="1" xfId="108" applyNumberFormat="1" applyFont="1" applyFill="1" applyBorder="1" applyAlignment="1">
      <alignment horizontal="right" vertical="center" wrapText="1"/>
    </xf>
    <xf numFmtId="5" fontId="17" fillId="2" borderId="16" xfId="108" applyNumberFormat="1" applyFont="1" applyFill="1" applyBorder="1" applyAlignment="1">
      <alignment horizontal="right" vertical="center" wrapText="1"/>
    </xf>
    <xf numFmtId="9" fontId="16" fillId="0" borderId="1" xfId="107" applyFont="1" applyFill="1" applyBorder="1" applyAlignment="1">
      <alignment horizontal="center" vertical="center" wrapText="1"/>
    </xf>
    <xf numFmtId="9" fontId="16" fillId="0" borderId="16" xfId="107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167" fontId="16" fillId="0" borderId="16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6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2" fontId="16" fillId="0" borderId="2" xfId="109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2" fontId="17" fillId="0" borderId="2" xfId="109" applyNumberFormat="1" applyFont="1" applyBorder="1" applyAlignment="1">
      <alignment horizontal="center" vertical="center" wrapText="1"/>
    </xf>
    <xf numFmtId="2" fontId="1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17" fillId="0" borderId="2" xfId="109" applyNumberFormat="1" applyFont="1" applyBorder="1" applyAlignment="1">
      <alignment horizontal="left" vertical="center" wrapText="1"/>
    </xf>
    <xf numFmtId="2" fontId="17" fillId="0" borderId="2" xfId="109" applyNumberFormat="1" applyFont="1" applyFill="1" applyBorder="1" applyAlignment="1">
      <alignment horizontal="left" vertical="center" wrapText="1"/>
    </xf>
    <xf numFmtId="2" fontId="17" fillId="0" borderId="2" xfId="166" applyNumberFormat="1" applyFont="1" applyBorder="1" applyAlignment="1">
      <alignment horizontal="left" vertical="center" wrapText="1"/>
    </xf>
    <xf numFmtId="2" fontId="17" fillId="0" borderId="4" xfId="166" applyNumberFormat="1" applyFont="1" applyBorder="1" applyAlignment="1">
      <alignment horizontal="left" vertical="center" wrapText="1"/>
    </xf>
    <xf numFmtId="2" fontId="17" fillId="0" borderId="5" xfId="166" applyNumberFormat="1" applyFont="1" applyBorder="1" applyAlignment="1">
      <alignment horizontal="left" vertical="center" wrapText="1"/>
    </xf>
    <xf numFmtId="2" fontId="17" fillId="0" borderId="3" xfId="166" applyNumberFormat="1" applyFont="1" applyBorder="1" applyAlignment="1">
      <alignment horizontal="left" vertical="center" wrapText="1"/>
    </xf>
  </cellXfs>
  <cellStyles count="167">
    <cellStyle name="20% - Énfasis1" xfId="135" builtinId="30" customBuiltin="1"/>
    <cellStyle name="20% - Énfasis2" xfId="138" builtinId="34" customBuiltin="1"/>
    <cellStyle name="20% - Énfasis3" xfId="141" builtinId="38" customBuiltin="1"/>
    <cellStyle name="20% - Énfasis4" xfId="144" builtinId="42" customBuiltin="1"/>
    <cellStyle name="20% - Énfasis5" xfId="147" builtinId="46" customBuiltin="1"/>
    <cellStyle name="20% - Énfasis6" xfId="150" builtinId="50" customBuiltin="1"/>
    <cellStyle name="40% - Énfasis1" xfId="136" builtinId="31" customBuiltin="1"/>
    <cellStyle name="40% - Énfasis2" xfId="139" builtinId="35" customBuiltin="1"/>
    <cellStyle name="40% - Énfasis3" xfId="142" builtinId="39" customBuiltin="1"/>
    <cellStyle name="40% - Énfasis4" xfId="145" builtinId="43" customBuiltin="1"/>
    <cellStyle name="40% - Énfasis5" xfId="148" builtinId="47" customBuiltin="1"/>
    <cellStyle name="40% - Énfasis6" xfId="151" builtinId="51" customBuiltin="1"/>
    <cellStyle name="60% - Énfasis1 2" xfId="156" xr:uid="{00000000-0005-0000-0000-00000C000000}"/>
    <cellStyle name="60% - Énfasis2 2" xfId="157" xr:uid="{00000000-0005-0000-0000-00000D000000}"/>
    <cellStyle name="60% - Énfasis3 2" xfId="158" xr:uid="{00000000-0005-0000-0000-00000E000000}"/>
    <cellStyle name="60% - Énfasis4 2" xfId="159" xr:uid="{00000000-0005-0000-0000-00000F000000}"/>
    <cellStyle name="60% - Énfasis5 2" xfId="160" xr:uid="{00000000-0005-0000-0000-000010000000}"/>
    <cellStyle name="60% - Énfasis6 2" xfId="161" xr:uid="{00000000-0005-0000-0000-000011000000}"/>
    <cellStyle name="Bueno" xfId="124" builtinId="26" customBuiltin="1"/>
    <cellStyle name="Cálculo" xfId="128" builtinId="22" customBuiltin="1"/>
    <cellStyle name="Celda de comprobación" xfId="130" builtinId="23" customBuiltin="1"/>
    <cellStyle name="Celda vinculada" xfId="129" builtinId="24" customBuiltin="1"/>
    <cellStyle name="Encabezado 1" xfId="120" builtinId="16" customBuiltin="1"/>
    <cellStyle name="Encabezado 4" xfId="123" builtinId="19" customBuiltin="1"/>
    <cellStyle name="Énfasis1" xfId="134" builtinId="29" customBuiltin="1"/>
    <cellStyle name="Énfasis2" xfId="137" builtinId="33" customBuiltin="1"/>
    <cellStyle name="Énfasis3" xfId="140" builtinId="37" customBuiltin="1"/>
    <cellStyle name="Énfasis4" xfId="143" builtinId="41" customBuiltin="1"/>
    <cellStyle name="Énfasis5" xfId="146" builtinId="45" customBuiltin="1"/>
    <cellStyle name="Énfasis6" xfId="149" builtinId="49" customBuiltin="1"/>
    <cellStyle name="Entrada" xfId="126" builtinId="20" customBuiltin="1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Incorrecto" xfId="125" builtinId="27" customBuiltin="1"/>
    <cellStyle name="Moneda" xfId="108" builtinId="4"/>
    <cellStyle name="Moneda [0]" xfId="112" builtinId="7"/>
    <cellStyle name="Moneda 2" xfId="119" xr:uid="{00000000-0005-0000-0000-00008D000000}"/>
    <cellStyle name="Neutral 2" xfId="154" xr:uid="{00000000-0005-0000-0000-00008E000000}"/>
    <cellStyle name="Normal" xfId="0" builtinId="0"/>
    <cellStyle name="Normal 10" xfId="152" xr:uid="{00000000-0005-0000-0000-000090000000}"/>
    <cellStyle name="Normal 11" xfId="162" xr:uid="{00000000-0005-0000-0000-000091000000}"/>
    <cellStyle name="Normal 12" xfId="164" xr:uid="{00000000-0005-0000-0000-000092000000}"/>
    <cellStyle name="Normal 13" xfId="165" xr:uid="{00000000-0005-0000-0000-000093000000}"/>
    <cellStyle name="Normal 2" xfId="109" xr:uid="{00000000-0005-0000-0000-000094000000}"/>
    <cellStyle name="Normal 2 2" xfId="166" xr:uid="{C1D73D27-6137-46B1-9AB4-AA9ADA760187}"/>
    <cellStyle name="Normal 3" xfId="113" xr:uid="{00000000-0005-0000-0000-000095000000}"/>
    <cellStyle name="Normal 4" xfId="111" xr:uid="{00000000-0005-0000-0000-000096000000}"/>
    <cellStyle name="Normal 5" xfId="110" xr:uid="{00000000-0005-0000-0000-000097000000}"/>
    <cellStyle name="Normal 5 2" xfId="118" xr:uid="{00000000-0005-0000-0000-000098000000}"/>
    <cellStyle name="Normal 6" xfId="114" xr:uid="{00000000-0005-0000-0000-000099000000}"/>
    <cellStyle name="Normal 7" xfId="115" xr:uid="{00000000-0005-0000-0000-00009A000000}"/>
    <cellStyle name="Normal 8" xfId="116" xr:uid="{00000000-0005-0000-0000-00009B000000}"/>
    <cellStyle name="Normal 9" xfId="117" xr:uid="{00000000-0005-0000-0000-00009C000000}"/>
    <cellStyle name="Notas 2" xfId="155" xr:uid="{00000000-0005-0000-0000-00009D000000}"/>
    <cellStyle name="Porcentaje" xfId="107" builtinId="5"/>
    <cellStyle name="Porcentaje 2" xfId="163" xr:uid="{00000000-0005-0000-0000-00009F000000}"/>
    <cellStyle name="Salida" xfId="127" builtinId="21" customBuiltin="1"/>
    <cellStyle name="Texto de advertencia" xfId="131" builtinId="11" customBuiltin="1"/>
    <cellStyle name="Texto explicativo" xfId="132" builtinId="53" customBuiltin="1"/>
    <cellStyle name="Título 2" xfId="121" builtinId="17" customBuiltin="1"/>
    <cellStyle name="Título 3" xfId="122" builtinId="18" customBuiltin="1"/>
    <cellStyle name="Título 4" xfId="153" xr:uid="{00000000-0005-0000-0000-0000A5000000}"/>
    <cellStyle name="Total" xfId="133" builtinId="25" customBuiltin="1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D9D9D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332507</xdr:colOff>
      <xdr:row>0</xdr:row>
      <xdr:rowOff>23586</xdr:rowOff>
    </xdr:from>
    <xdr:to>
      <xdr:col>1</xdr:col>
      <xdr:colOff>482118</xdr:colOff>
      <xdr:row>3</xdr:row>
      <xdr:rowOff>107124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7" y="23586"/>
          <a:ext cx="629036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4"/>
  <sheetViews>
    <sheetView tabSelected="1" topLeftCell="P1" zoomScale="80" zoomScaleNormal="80" zoomScaleSheetLayoutView="70" workbookViewId="0">
      <selection activeCell="AC2" sqref="AC2:AE3"/>
    </sheetView>
  </sheetViews>
  <sheetFormatPr baseColWidth="10" defaultColWidth="11.25" defaultRowHeight="14.25" x14ac:dyDescent="0.2"/>
  <cols>
    <col min="1" max="1" width="6.375" style="1" customWidth="1"/>
    <col min="2" max="2" width="22.5" style="1" customWidth="1"/>
    <col min="3" max="4" width="19.75" style="1" customWidth="1"/>
    <col min="5" max="5" width="53.875" style="1" customWidth="1"/>
    <col min="6" max="6" width="43.75" style="1" customWidth="1"/>
    <col min="7" max="7" width="16.75" style="1" customWidth="1"/>
    <col min="8" max="8" width="43.625" style="1" customWidth="1"/>
    <col min="9" max="9" width="46.5" style="1" customWidth="1"/>
    <col min="10" max="10" width="14.75" style="1" customWidth="1"/>
    <col min="11" max="11" width="16" style="1" customWidth="1"/>
    <col min="12" max="12" width="15.25" style="1" customWidth="1"/>
    <col min="13" max="13" width="12.75" style="1" customWidth="1"/>
    <col min="14" max="14" width="11.25" style="1" customWidth="1"/>
    <col min="15" max="15" width="16.75" style="1" customWidth="1"/>
    <col min="16" max="16" width="23.125" style="31" customWidth="1"/>
    <col min="17" max="18" width="15" style="1" customWidth="1"/>
    <col min="19" max="19" width="23.5" style="36" customWidth="1"/>
    <col min="20" max="20" width="13.625" style="1" customWidth="1"/>
    <col min="21" max="21" width="20.875" style="1" customWidth="1"/>
    <col min="22" max="22" width="21.5" style="34" customWidth="1"/>
    <col min="23" max="26" width="15" style="34" customWidth="1"/>
    <col min="27" max="27" width="24.125" style="1" bestFit="1" customWidth="1"/>
    <col min="28" max="28" width="14" style="1" customWidth="1"/>
    <col min="29" max="29" width="19.75" style="36" customWidth="1"/>
    <col min="30" max="31" width="15.375" style="1" customWidth="1"/>
    <col min="32" max="16384" width="11.25" style="1"/>
  </cols>
  <sheetData>
    <row r="1" spans="1:31" ht="15" x14ac:dyDescent="0.2">
      <c r="A1" s="97"/>
      <c r="B1" s="100" t="s">
        <v>76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4" t="s">
        <v>86</v>
      </c>
      <c r="AD1" s="104"/>
      <c r="AE1" s="104"/>
    </row>
    <row r="2" spans="1:31" ht="15" x14ac:dyDescent="0.2">
      <c r="A2" s="9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6" t="s">
        <v>92</v>
      </c>
      <c r="AD2" s="106"/>
      <c r="AE2" s="106"/>
    </row>
    <row r="3" spans="1:31" ht="15" customHeight="1" x14ac:dyDescent="0.2">
      <c r="A3" s="97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7" t="s">
        <v>93</v>
      </c>
      <c r="AD3" s="108"/>
      <c r="AE3" s="109"/>
    </row>
    <row r="4" spans="1:31" ht="15" x14ac:dyDescent="0.2">
      <c r="A4" s="97"/>
      <c r="B4" s="100"/>
      <c r="C4" s="100"/>
      <c r="D4" s="100"/>
      <c r="E4" s="100"/>
      <c r="F4" s="100"/>
      <c r="G4" s="100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5" t="s">
        <v>32</v>
      </c>
      <c r="AD4" s="105"/>
      <c r="AE4" s="105"/>
    </row>
    <row r="5" spans="1:31" ht="15" x14ac:dyDescent="0.2">
      <c r="A5" s="98" t="s">
        <v>30</v>
      </c>
      <c r="B5" s="98"/>
      <c r="C5" s="98"/>
      <c r="D5" s="102">
        <v>44839</v>
      </c>
      <c r="E5" s="102"/>
      <c r="F5" s="102"/>
      <c r="G5" s="102"/>
      <c r="H5" s="56"/>
      <c r="I5" s="56"/>
      <c r="J5" s="56"/>
      <c r="K5" s="56"/>
      <c r="L5" s="56"/>
      <c r="M5" s="2"/>
      <c r="N5" s="2"/>
      <c r="O5" s="2"/>
      <c r="P5" s="30"/>
      <c r="Q5" s="2"/>
      <c r="R5" s="2"/>
      <c r="S5" s="51"/>
      <c r="T5" s="2"/>
      <c r="U5" s="2"/>
      <c r="V5" s="39"/>
      <c r="W5" s="39"/>
      <c r="X5" s="39"/>
      <c r="Y5" s="39"/>
      <c r="Z5" s="39"/>
      <c r="AA5" s="2"/>
      <c r="AB5" s="2"/>
      <c r="AC5" s="35"/>
      <c r="AD5" s="2"/>
      <c r="AE5" s="3"/>
    </row>
    <row r="6" spans="1:31" ht="15" x14ac:dyDescent="0.2">
      <c r="A6" s="99" t="s">
        <v>31</v>
      </c>
      <c r="B6" s="99"/>
      <c r="C6" s="99"/>
      <c r="D6" s="102">
        <v>44834</v>
      </c>
      <c r="E6" s="102"/>
      <c r="F6" s="102"/>
      <c r="G6" s="103"/>
      <c r="H6" s="57"/>
      <c r="I6" s="57"/>
      <c r="J6" s="57"/>
      <c r="K6" s="57"/>
      <c r="L6" s="57"/>
      <c r="M6" s="2"/>
      <c r="N6" s="2"/>
      <c r="O6" s="2"/>
      <c r="P6" s="30"/>
      <c r="Q6" s="2"/>
      <c r="R6" s="2"/>
      <c r="S6" s="35"/>
      <c r="T6" s="2"/>
      <c r="U6" s="2"/>
      <c r="V6" s="39"/>
      <c r="W6" s="39"/>
      <c r="X6" s="39"/>
      <c r="Y6" s="39"/>
      <c r="Z6" s="39"/>
      <c r="AA6" s="2"/>
      <c r="AB6" s="2"/>
      <c r="AC6" s="35"/>
      <c r="AD6" s="4"/>
      <c r="AE6" s="5"/>
    </row>
    <row r="7" spans="1:31" ht="17.45" customHeight="1" x14ac:dyDescent="0.2">
      <c r="A7" s="58"/>
      <c r="B7" s="95" t="s">
        <v>10</v>
      </c>
      <c r="C7" s="95"/>
      <c r="D7" s="95"/>
      <c r="E7" s="95"/>
      <c r="F7" s="95"/>
      <c r="G7" s="95" t="s">
        <v>11</v>
      </c>
      <c r="H7" s="95"/>
      <c r="I7" s="95"/>
      <c r="J7" s="95"/>
      <c r="K7" s="95"/>
      <c r="L7" s="95" t="s">
        <v>25</v>
      </c>
      <c r="M7" s="95"/>
      <c r="N7" s="95"/>
      <c r="O7" s="95" t="s">
        <v>23</v>
      </c>
      <c r="P7" s="95"/>
      <c r="Q7" s="95"/>
      <c r="R7" s="95"/>
      <c r="S7" s="95"/>
      <c r="T7" s="95"/>
      <c r="U7" s="95"/>
      <c r="V7" s="95" t="s">
        <v>17</v>
      </c>
      <c r="W7" s="95"/>
      <c r="X7" s="95"/>
      <c r="Y7" s="95"/>
      <c r="Z7" s="95"/>
      <c r="AA7" s="95"/>
      <c r="AB7" s="96" t="s">
        <v>18</v>
      </c>
      <c r="AC7" s="96" t="s">
        <v>26</v>
      </c>
      <c r="AD7" s="96" t="s">
        <v>24</v>
      </c>
      <c r="AE7" s="96"/>
    </row>
    <row r="8" spans="1:31" ht="45" x14ac:dyDescent="0.2">
      <c r="A8" s="43" t="s">
        <v>29</v>
      </c>
      <c r="B8" s="44" t="s">
        <v>1</v>
      </c>
      <c r="C8" s="43" t="s">
        <v>6</v>
      </c>
      <c r="D8" s="43" t="s">
        <v>2</v>
      </c>
      <c r="E8" s="43" t="s">
        <v>7</v>
      </c>
      <c r="F8" s="44" t="s">
        <v>19</v>
      </c>
      <c r="G8" s="44" t="s">
        <v>87</v>
      </c>
      <c r="H8" s="44" t="s">
        <v>3</v>
      </c>
      <c r="I8" s="44" t="s">
        <v>15</v>
      </c>
      <c r="J8" s="44" t="s">
        <v>21</v>
      </c>
      <c r="K8" s="44" t="s">
        <v>22</v>
      </c>
      <c r="L8" s="44" t="s">
        <v>4</v>
      </c>
      <c r="M8" s="44" t="s">
        <v>5</v>
      </c>
      <c r="N8" s="44" t="s">
        <v>0</v>
      </c>
      <c r="O8" s="43" t="s">
        <v>9</v>
      </c>
      <c r="P8" s="44" t="s">
        <v>34</v>
      </c>
      <c r="Q8" s="44" t="s">
        <v>8</v>
      </c>
      <c r="R8" s="44" t="s">
        <v>27</v>
      </c>
      <c r="S8" s="44" t="s">
        <v>33</v>
      </c>
      <c r="T8" s="44" t="s">
        <v>12</v>
      </c>
      <c r="U8" s="44" t="s">
        <v>20</v>
      </c>
      <c r="V8" s="44" t="s">
        <v>34</v>
      </c>
      <c r="W8" s="44" t="s">
        <v>8</v>
      </c>
      <c r="X8" s="44" t="s">
        <v>27</v>
      </c>
      <c r="Y8" s="44" t="s">
        <v>33</v>
      </c>
      <c r="Z8" s="44" t="s">
        <v>12</v>
      </c>
      <c r="AA8" s="44" t="s">
        <v>28</v>
      </c>
      <c r="AB8" s="96"/>
      <c r="AC8" s="96"/>
      <c r="AD8" s="44" t="s">
        <v>13</v>
      </c>
      <c r="AE8" s="44" t="s">
        <v>14</v>
      </c>
    </row>
    <row r="9" spans="1:31" ht="114" x14ac:dyDescent="0.2">
      <c r="A9" s="43">
        <v>180</v>
      </c>
      <c r="B9" s="16" t="s">
        <v>36</v>
      </c>
      <c r="C9" s="48" t="s">
        <v>37</v>
      </c>
      <c r="D9" s="17" t="s">
        <v>38</v>
      </c>
      <c r="E9" s="18" t="s">
        <v>39</v>
      </c>
      <c r="F9" s="19" t="s">
        <v>40</v>
      </c>
      <c r="G9" s="67">
        <v>2020680010157</v>
      </c>
      <c r="H9" s="48" t="s">
        <v>41</v>
      </c>
      <c r="I9" s="48" t="s">
        <v>78</v>
      </c>
      <c r="J9" s="47">
        <v>44566</v>
      </c>
      <c r="K9" s="47">
        <v>44926</v>
      </c>
      <c r="L9" s="73">
        <v>800</v>
      </c>
      <c r="M9" s="72">
        <v>999</v>
      </c>
      <c r="N9" s="71">
        <f t="shared" ref="N9:N24" si="0">IF(M9/L9&gt;100%,100%,M9/L9)</f>
        <v>1</v>
      </c>
      <c r="O9" s="47" t="s">
        <v>42</v>
      </c>
      <c r="P9" s="25">
        <f>773333488+300000000</f>
        <v>1073333488</v>
      </c>
      <c r="Q9" s="25"/>
      <c r="R9" s="26"/>
      <c r="S9" s="52"/>
      <c r="T9" s="27"/>
      <c r="U9" s="74">
        <f>+SUM(P9:T9)</f>
        <v>1073333488</v>
      </c>
      <c r="V9" s="52">
        <v>671154008</v>
      </c>
      <c r="W9" s="52"/>
      <c r="X9" s="52"/>
      <c r="Y9" s="52"/>
      <c r="Z9" s="52"/>
      <c r="AA9" s="74">
        <f>+SUM(V9:Z9)</f>
        <v>671154008</v>
      </c>
      <c r="AB9" s="75">
        <f>IFERROR(AA9/U9,"-")</f>
        <v>0.62529867511224058</v>
      </c>
      <c r="AC9" s="76">
        <v>560619366</v>
      </c>
      <c r="AD9" s="70" t="s">
        <v>43</v>
      </c>
      <c r="AE9" s="69" t="s">
        <v>85</v>
      </c>
    </row>
    <row r="10" spans="1:31" ht="128.25" x14ac:dyDescent="0.2">
      <c r="A10" s="43">
        <v>182</v>
      </c>
      <c r="B10" s="16" t="s">
        <v>36</v>
      </c>
      <c r="C10" s="48" t="s">
        <v>37</v>
      </c>
      <c r="D10" s="17" t="s">
        <v>44</v>
      </c>
      <c r="E10" s="18" t="s">
        <v>45</v>
      </c>
      <c r="F10" s="19" t="s">
        <v>46</v>
      </c>
      <c r="G10" s="68">
        <v>2020680010074</v>
      </c>
      <c r="H10" s="41" t="s">
        <v>47</v>
      </c>
      <c r="I10" s="29" t="s">
        <v>81</v>
      </c>
      <c r="J10" s="47">
        <v>44566</v>
      </c>
      <c r="K10" s="47">
        <v>44926</v>
      </c>
      <c r="L10" s="59">
        <v>1</v>
      </c>
      <c r="M10" s="20">
        <v>1</v>
      </c>
      <c r="N10" s="21">
        <f t="shared" si="0"/>
        <v>1</v>
      </c>
      <c r="O10" s="47" t="s">
        <v>48</v>
      </c>
      <c r="P10" s="52">
        <v>771203004</v>
      </c>
      <c r="Q10" s="25"/>
      <c r="R10" s="26"/>
      <c r="S10" s="52"/>
      <c r="T10" s="27"/>
      <c r="U10" s="54">
        <f t="shared" ref="U10:U13" si="1">+SUM(P10:T10)</f>
        <v>771203004</v>
      </c>
      <c r="V10" s="52">
        <v>771203004</v>
      </c>
      <c r="W10" s="52"/>
      <c r="X10" s="52"/>
      <c r="Y10" s="52"/>
      <c r="Z10" s="52"/>
      <c r="AA10" s="54">
        <f>SUM(V10:Z10)</f>
        <v>771203004</v>
      </c>
      <c r="AB10" s="22">
        <f t="shared" ref="AB10:AB18" si="2">IFERROR(AA10/U10,"-")</f>
        <v>1</v>
      </c>
      <c r="AC10" s="66">
        <v>306281194</v>
      </c>
      <c r="AD10" s="49" t="s">
        <v>43</v>
      </c>
      <c r="AE10" s="53" t="s">
        <v>85</v>
      </c>
    </row>
    <row r="11" spans="1:31" ht="99.75" x14ac:dyDescent="0.2">
      <c r="A11" s="43">
        <v>183</v>
      </c>
      <c r="B11" s="16" t="s">
        <v>36</v>
      </c>
      <c r="C11" s="48" t="s">
        <v>37</v>
      </c>
      <c r="D11" s="17" t="s">
        <v>44</v>
      </c>
      <c r="E11" s="18" t="s">
        <v>49</v>
      </c>
      <c r="F11" s="19" t="s">
        <v>50</v>
      </c>
      <c r="G11" s="68">
        <v>2020680010074</v>
      </c>
      <c r="H11" s="41" t="s">
        <v>47</v>
      </c>
      <c r="I11" s="29" t="s">
        <v>82</v>
      </c>
      <c r="J11" s="47">
        <v>44566</v>
      </c>
      <c r="K11" s="47">
        <v>44926</v>
      </c>
      <c r="L11" s="60">
        <v>0.35</v>
      </c>
      <c r="M11" s="24">
        <v>0.3</v>
      </c>
      <c r="N11" s="21">
        <f t="shared" si="0"/>
        <v>0.85714285714285721</v>
      </c>
      <c r="O11" s="47" t="s">
        <v>48</v>
      </c>
      <c r="P11" s="52">
        <v>377766666</v>
      </c>
      <c r="Q11" s="25"/>
      <c r="R11" s="26"/>
      <c r="S11" s="52"/>
      <c r="T11" s="27"/>
      <c r="U11" s="54">
        <f t="shared" si="1"/>
        <v>377766666</v>
      </c>
      <c r="V11" s="52">
        <v>377766666</v>
      </c>
      <c r="W11" s="52"/>
      <c r="X11" s="52"/>
      <c r="Y11" s="52"/>
      <c r="Z11" s="52"/>
      <c r="AA11" s="54">
        <f>SUM(V11:Z11)</f>
        <v>377766666</v>
      </c>
      <c r="AB11" s="22">
        <f t="shared" si="2"/>
        <v>1</v>
      </c>
      <c r="AC11" s="23"/>
      <c r="AD11" s="49" t="s">
        <v>43</v>
      </c>
      <c r="AE11" s="53" t="s">
        <v>85</v>
      </c>
    </row>
    <row r="12" spans="1:31" ht="99.75" x14ac:dyDescent="0.2">
      <c r="A12" s="43">
        <v>184</v>
      </c>
      <c r="B12" s="16" t="s">
        <v>36</v>
      </c>
      <c r="C12" s="48" t="s">
        <v>37</v>
      </c>
      <c r="D12" s="17" t="s">
        <v>44</v>
      </c>
      <c r="E12" s="18" t="s">
        <v>51</v>
      </c>
      <c r="F12" s="19" t="s">
        <v>52</v>
      </c>
      <c r="G12" s="68">
        <v>2020680010074</v>
      </c>
      <c r="H12" s="41" t="s">
        <v>47</v>
      </c>
      <c r="I12" s="29" t="s">
        <v>82</v>
      </c>
      <c r="J12" s="47">
        <v>44566</v>
      </c>
      <c r="K12" s="47">
        <v>44926</v>
      </c>
      <c r="L12" s="61">
        <v>2000</v>
      </c>
      <c r="M12" s="45">
        <v>5529</v>
      </c>
      <c r="N12" s="46">
        <f t="shared" si="0"/>
        <v>1</v>
      </c>
      <c r="O12" s="47" t="s">
        <v>48</v>
      </c>
      <c r="P12" s="52">
        <v>743288855</v>
      </c>
      <c r="Q12" s="25"/>
      <c r="R12" s="26"/>
      <c r="S12" s="52"/>
      <c r="T12" s="27"/>
      <c r="U12" s="54">
        <f t="shared" si="1"/>
        <v>743288855</v>
      </c>
      <c r="V12" s="52">
        <v>368149248.5</v>
      </c>
      <c r="W12" s="52"/>
      <c r="X12" s="52"/>
      <c r="Y12" s="52"/>
      <c r="Z12" s="52"/>
      <c r="AA12" s="55">
        <f>SUM(V12:Z12)</f>
        <v>368149248.5</v>
      </c>
      <c r="AB12" s="42">
        <f t="shared" si="2"/>
        <v>0.49529768410155967</v>
      </c>
      <c r="AC12" s="37"/>
      <c r="AD12" s="50" t="s">
        <v>43</v>
      </c>
      <c r="AE12" s="53" t="s">
        <v>85</v>
      </c>
    </row>
    <row r="13" spans="1:31" ht="99.75" x14ac:dyDescent="0.2">
      <c r="A13" s="43">
        <v>185</v>
      </c>
      <c r="B13" s="16" t="s">
        <v>36</v>
      </c>
      <c r="C13" s="48" t="s">
        <v>37</v>
      </c>
      <c r="D13" s="17" t="s">
        <v>44</v>
      </c>
      <c r="E13" s="18" t="s">
        <v>53</v>
      </c>
      <c r="F13" s="19" t="s">
        <v>54</v>
      </c>
      <c r="G13" s="68">
        <v>2020680010074</v>
      </c>
      <c r="H13" s="41" t="s">
        <v>47</v>
      </c>
      <c r="I13" s="29" t="s">
        <v>75</v>
      </c>
      <c r="J13" s="47">
        <v>44566</v>
      </c>
      <c r="K13" s="47">
        <v>44926</v>
      </c>
      <c r="L13" s="61">
        <v>800</v>
      </c>
      <c r="M13" s="45">
        <v>598</v>
      </c>
      <c r="N13" s="46">
        <f t="shared" si="0"/>
        <v>0.74750000000000005</v>
      </c>
      <c r="O13" s="47" t="s">
        <v>48</v>
      </c>
      <c r="P13" s="52">
        <v>743288855</v>
      </c>
      <c r="Q13" s="25"/>
      <c r="R13" s="25"/>
      <c r="S13" s="52"/>
      <c r="T13" s="27"/>
      <c r="U13" s="54">
        <f t="shared" si="1"/>
        <v>743288855</v>
      </c>
      <c r="V13" s="52">
        <v>368149248.5</v>
      </c>
      <c r="W13" s="52"/>
      <c r="X13" s="52"/>
      <c r="Y13" s="52"/>
      <c r="Z13" s="52"/>
      <c r="AA13" s="55">
        <f>SUM(V13:Z13)</f>
        <v>368149248.5</v>
      </c>
      <c r="AB13" s="42">
        <f t="shared" si="2"/>
        <v>0.49529768410155967</v>
      </c>
      <c r="AC13" s="38"/>
      <c r="AD13" s="50" t="s">
        <v>43</v>
      </c>
      <c r="AE13" s="53" t="s">
        <v>85</v>
      </c>
    </row>
    <row r="14" spans="1:31" ht="99.75" x14ac:dyDescent="0.2">
      <c r="A14" s="43">
        <v>186</v>
      </c>
      <c r="B14" s="16" t="s">
        <v>36</v>
      </c>
      <c r="C14" s="48" t="s">
        <v>37</v>
      </c>
      <c r="D14" s="17" t="s">
        <v>55</v>
      </c>
      <c r="E14" s="18" t="s">
        <v>56</v>
      </c>
      <c r="F14" s="19" t="s">
        <v>57</v>
      </c>
      <c r="G14" s="68">
        <v>2020680010084</v>
      </c>
      <c r="H14" s="17" t="s">
        <v>74</v>
      </c>
      <c r="I14" s="29" t="s">
        <v>83</v>
      </c>
      <c r="J14" s="47">
        <v>44566</v>
      </c>
      <c r="K14" s="47">
        <v>44926</v>
      </c>
      <c r="L14" s="91">
        <v>300</v>
      </c>
      <c r="M14" s="93">
        <v>1607</v>
      </c>
      <c r="N14" s="83">
        <f>IF(M14/L14&gt;100%,100%,M14/L14)</f>
        <v>1</v>
      </c>
      <c r="O14" s="47" t="s">
        <v>35</v>
      </c>
      <c r="P14" s="66">
        <v>10458334</v>
      </c>
      <c r="Q14" s="25"/>
      <c r="R14" s="26"/>
      <c r="S14" s="66">
        <v>5000004</v>
      </c>
      <c r="T14" s="33"/>
      <c r="U14" s="85">
        <f>+SUM(P14:T15)</f>
        <v>550000000</v>
      </c>
      <c r="V14" s="66">
        <v>10000000</v>
      </c>
      <c r="W14" s="66"/>
      <c r="X14" s="66"/>
      <c r="Y14" s="66">
        <v>5000000</v>
      </c>
      <c r="Z14" s="52"/>
      <c r="AA14" s="85">
        <f>+SUM(V14:Z15)</f>
        <v>66821666.5</v>
      </c>
      <c r="AB14" s="87">
        <f t="shared" si="2"/>
        <v>0.12149393909090909</v>
      </c>
      <c r="AC14" s="89"/>
      <c r="AD14" s="81" t="s">
        <v>43</v>
      </c>
      <c r="AE14" s="79" t="s">
        <v>85</v>
      </c>
    </row>
    <row r="15" spans="1:31" ht="99.75" x14ac:dyDescent="0.2">
      <c r="A15" s="65">
        <v>186</v>
      </c>
      <c r="B15" s="16" t="s">
        <v>36</v>
      </c>
      <c r="C15" s="48" t="s">
        <v>37</v>
      </c>
      <c r="D15" s="17" t="s">
        <v>55</v>
      </c>
      <c r="E15" s="18" t="s">
        <v>56</v>
      </c>
      <c r="F15" s="19" t="s">
        <v>57</v>
      </c>
      <c r="G15" s="68">
        <v>2022680010037</v>
      </c>
      <c r="H15" s="17" t="s">
        <v>89</v>
      </c>
      <c r="I15" s="48" t="s">
        <v>90</v>
      </c>
      <c r="J15" s="47">
        <v>44774</v>
      </c>
      <c r="K15" s="47">
        <v>45291</v>
      </c>
      <c r="L15" s="92"/>
      <c r="M15" s="94"/>
      <c r="N15" s="84"/>
      <c r="O15" s="47" t="s">
        <v>91</v>
      </c>
      <c r="P15" s="52">
        <v>534541662</v>
      </c>
      <c r="Q15" s="25"/>
      <c r="R15" s="32"/>
      <c r="S15" s="52"/>
      <c r="T15" s="33"/>
      <c r="U15" s="86"/>
      <c r="V15" s="52">
        <f>47108333.5+4713333</f>
        <v>51821666.5</v>
      </c>
      <c r="W15" s="52"/>
      <c r="X15" s="52"/>
      <c r="Y15" s="52"/>
      <c r="Z15" s="52"/>
      <c r="AA15" s="86"/>
      <c r="AB15" s="88"/>
      <c r="AC15" s="90"/>
      <c r="AD15" s="82"/>
      <c r="AE15" s="80"/>
    </row>
    <row r="16" spans="1:31" ht="99.75" x14ac:dyDescent="0.2">
      <c r="A16" s="43">
        <v>187</v>
      </c>
      <c r="B16" s="16" t="s">
        <v>36</v>
      </c>
      <c r="C16" s="48" t="s">
        <v>37</v>
      </c>
      <c r="D16" s="17" t="s">
        <v>55</v>
      </c>
      <c r="E16" s="18" t="s">
        <v>58</v>
      </c>
      <c r="F16" s="19" t="s">
        <v>59</v>
      </c>
      <c r="G16" s="68">
        <v>2020680010084</v>
      </c>
      <c r="H16" s="17" t="s">
        <v>74</v>
      </c>
      <c r="I16" s="29" t="s">
        <v>84</v>
      </c>
      <c r="J16" s="47">
        <v>44566</v>
      </c>
      <c r="K16" s="47">
        <v>44926</v>
      </c>
      <c r="L16" s="91">
        <v>1200</v>
      </c>
      <c r="M16" s="93">
        <v>1163</v>
      </c>
      <c r="N16" s="77">
        <f>IF(M16/L16&gt;100%,100%,M16/L16)</f>
        <v>0.96916666666666662</v>
      </c>
      <c r="O16" s="47" t="s">
        <v>35</v>
      </c>
      <c r="P16" s="66">
        <v>10458334</v>
      </c>
      <c r="Q16" s="25"/>
      <c r="R16" s="26"/>
      <c r="S16" s="66">
        <v>5000004</v>
      </c>
      <c r="T16" s="33"/>
      <c r="U16" s="85">
        <f>+SUM(P16:T17)</f>
        <v>550000000</v>
      </c>
      <c r="V16" s="66">
        <v>10000000</v>
      </c>
      <c r="W16" s="66"/>
      <c r="X16" s="66"/>
      <c r="Y16" s="66">
        <v>5000000</v>
      </c>
      <c r="Z16" s="52"/>
      <c r="AA16" s="85">
        <f>+SUM(V16:Z17)</f>
        <v>66821666.5</v>
      </c>
      <c r="AB16" s="87">
        <f t="shared" ref="AB16" si="3">IFERROR(AA16/U16,"-")</f>
        <v>0.12149393909090909</v>
      </c>
      <c r="AC16" s="89"/>
      <c r="AD16" s="81" t="s">
        <v>43</v>
      </c>
      <c r="AE16" s="79" t="s">
        <v>85</v>
      </c>
    </row>
    <row r="17" spans="1:31" ht="99.75" x14ac:dyDescent="0.2">
      <c r="A17" s="65">
        <v>187</v>
      </c>
      <c r="B17" s="16" t="s">
        <v>36</v>
      </c>
      <c r="C17" s="48" t="s">
        <v>37</v>
      </c>
      <c r="D17" s="17" t="s">
        <v>55</v>
      </c>
      <c r="E17" s="18" t="s">
        <v>58</v>
      </c>
      <c r="F17" s="19" t="s">
        <v>59</v>
      </c>
      <c r="G17" s="68">
        <v>2022680010037</v>
      </c>
      <c r="H17" s="17" t="s">
        <v>89</v>
      </c>
      <c r="I17" s="48" t="s">
        <v>90</v>
      </c>
      <c r="J17" s="47">
        <v>44774</v>
      </c>
      <c r="K17" s="47">
        <v>45291</v>
      </c>
      <c r="L17" s="92"/>
      <c r="M17" s="94"/>
      <c r="N17" s="78"/>
      <c r="O17" s="47" t="s">
        <v>91</v>
      </c>
      <c r="P17" s="52">
        <v>534541662</v>
      </c>
      <c r="Q17" s="25"/>
      <c r="R17" s="32"/>
      <c r="S17" s="52"/>
      <c r="T17" s="33"/>
      <c r="U17" s="86"/>
      <c r="V17" s="52">
        <f>47108333.5+4713333</f>
        <v>51821666.5</v>
      </c>
      <c r="W17" s="52"/>
      <c r="X17" s="52"/>
      <c r="Y17" s="52"/>
      <c r="Z17" s="52"/>
      <c r="AA17" s="86"/>
      <c r="AB17" s="88"/>
      <c r="AC17" s="90"/>
      <c r="AD17" s="82"/>
      <c r="AE17" s="80"/>
    </row>
    <row r="18" spans="1:31" ht="128.25" x14ac:dyDescent="0.2">
      <c r="A18" s="43">
        <v>188</v>
      </c>
      <c r="B18" s="16" t="s">
        <v>36</v>
      </c>
      <c r="C18" s="48" t="s">
        <v>60</v>
      </c>
      <c r="D18" s="17" t="s">
        <v>61</v>
      </c>
      <c r="E18" s="18" t="s">
        <v>62</v>
      </c>
      <c r="F18" s="19" t="s">
        <v>63</v>
      </c>
      <c r="G18" s="67">
        <v>2020680010061</v>
      </c>
      <c r="H18" s="17" t="s">
        <v>64</v>
      </c>
      <c r="I18" s="48" t="s">
        <v>80</v>
      </c>
      <c r="J18" s="47">
        <v>44566</v>
      </c>
      <c r="K18" s="47">
        <v>44926</v>
      </c>
      <c r="L18" s="91">
        <v>1300</v>
      </c>
      <c r="M18" s="93">
        <v>4866</v>
      </c>
      <c r="N18" s="77">
        <f>IF(M18/L18&gt;100%,100%,M18/L18)</f>
        <v>1</v>
      </c>
      <c r="O18" s="47" t="s">
        <v>35</v>
      </c>
      <c r="P18" s="25">
        <v>158211109</v>
      </c>
      <c r="Q18" s="25"/>
      <c r="R18" s="32"/>
      <c r="S18" s="25"/>
      <c r="T18" s="33"/>
      <c r="U18" s="85">
        <f>SUM(P18:T19)</f>
        <v>274377775.66666669</v>
      </c>
      <c r="V18" s="52">
        <v>152728736.33333334</v>
      </c>
      <c r="W18" s="52"/>
      <c r="X18" s="52"/>
      <c r="Y18" s="52"/>
      <c r="Z18" s="52"/>
      <c r="AA18" s="85">
        <f>SUM(V18:Z19)</f>
        <v>152728736.33333334</v>
      </c>
      <c r="AB18" s="87">
        <f t="shared" si="2"/>
        <v>0.5566366880926934</v>
      </c>
      <c r="AC18" s="89"/>
      <c r="AD18" s="81" t="s">
        <v>43</v>
      </c>
      <c r="AE18" s="79" t="s">
        <v>85</v>
      </c>
    </row>
    <row r="19" spans="1:31" ht="99.75" x14ac:dyDescent="0.2">
      <c r="A19" s="65">
        <v>188</v>
      </c>
      <c r="B19" s="16" t="s">
        <v>36</v>
      </c>
      <c r="C19" s="48" t="s">
        <v>60</v>
      </c>
      <c r="D19" s="17" t="s">
        <v>61</v>
      </c>
      <c r="E19" s="18" t="s">
        <v>62</v>
      </c>
      <c r="F19" s="19" t="s">
        <v>63</v>
      </c>
      <c r="G19" s="67">
        <v>2020680010061</v>
      </c>
      <c r="H19" s="17" t="s">
        <v>64</v>
      </c>
      <c r="I19" s="48" t="s">
        <v>88</v>
      </c>
      <c r="J19" s="47"/>
      <c r="K19" s="47"/>
      <c r="L19" s="92"/>
      <c r="M19" s="94"/>
      <c r="N19" s="78"/>
      <c r="O19" s="47"/>
      <c r="P19" s="25">
        <v>116166666.66666669</v>
      </c>
      <c r="Q19" s="25"/>
      <c r="R19" s="32"/>
      <c r="S19" s="25"/>
      <c r="T19" s="33"/>
      <c r="U19" s="86"/>
      <c r="V19" s="52"/>
      <c r="W19" s="52"/>
      <c r="X19" s="52"/>
      <c r="Y19" s="52"/>
      <c r="Z19" s="52"/>
      <c r="AA19" s="86"/>
      <c r="AB19" s="88"/>
      <c r="AC19" s="90"/>
      <c r="AD19" s="82"/>
      <c r="AE19" s="80"/>
    </row>
    <row r="20" spans="1:31" ht="128.25" x14ac:dyDescent="0.2">
      <c r="A20" s="43">
        <v>189</v>
      </c>
      <c r="B20" s="16" t="s">
        <v>36</v>
      </c>
      <c r="C20" s="48" t="s">
        <v>60</v>
      </c>
      <c r="D20" s="17" t="s">
        <v>61</v>
      </c>
      <c r="E20" s="18" t="s">
        <v>65</v>
      </c>
      <c r="F20" s="19" t="s">
        <v>66</v>
      </c>
      <c r="G20" s="67">
        <v>2020680010061</v>
      </c>
      <c r="H20" s="17" t="s">
        <v>64</v>
      </c>
      <c r="I20" s="48" t="s">
        <v>80</v>
      </c>
      <c r="J20" s="47">
        <v>44566</v>
      </c>
      <c r="K20" s="47">
        <v>44926</v>
      </c>
      <c r="L20" s="91">
        <v>800</v>
      </c>
      <c r="M20" s="93">
        <v>2637</v>
      </c>
      <c r="N20" s="77">
        <f t="shared" si="0"/>
        <v>1</v>
      </c>
      <c r="O20" s="47" t="s">
        <v>35</v>
      </c>
      <c r="P20" s="25">
        <v>158211109</v>
      </c>
      <c r="Q20" s="25"/>
      <c r="R20" s="32"/>
      <c r="S20" s="25"/>
      <c r="T20" s="33"/>
      <c r="U20" s="85">
        <f>SUM(P20:T21)</f>
        <v>274377775.66666669</v>
      </c>
      <c r="V20" s="52">
        <v>152728736.33333334</v>
      </c>
      <c r="W20" s="52"/>
      <c r="X20" s="52"/>
      <c r="Y20" s="52"/>
      <c r="Z20" s="52"/>
      <c r="AA20" s="85">
        <f>SUM(V20:Z21)</f>
        <v>152728736.33333334</v>
      </c>
      <c r="AB20" s="87">
        <f t="shared" ref="AB20" si="4">IFERROR(AA20/U20,"-")</f>
        <v>0.5566366880926934</v>
      </c>
      <c r="AC20" s="89"/>
      <c r="AD20" s="81" t="s">
        <v>43</v>
      </c>
      <c r="AE20" s="79" t="s">
        <v>85</v>
      </c>
    </row>
    <row r="21" spans="1:31" ht="99.75" x14ac:dyDescent="0.2">
      <c r="A21" s="65">
        <v>189</v>
      </c>
      <c r="B21" s="16" t="s">
        <v>36</v>
      </c>
      <c r="C21" s="48" t="s">
        <v>60</v>
      </c>
      <c r="D21" s="17" t="s">
        <v>61</v>
      </c>
      <c r="E21" s="18" t="s">
        <v>65</v>
      </c>
      <c r="F21" s="19" t="s">
        <v>66</v>
      </c>
      <c r="G21" s="67">
        <v>2020680010061</v>
      </c>
      <c r="H21" s="17" t="s">
        <v>64</v>
      </c>
      <c r="I21" s="48" t="s">
        <v>88</v>
      </c>
      <c r="J21" s="47"/>
      <c r="K21" s="47"/>
      <c r="L21" s="92"/>
      <c r="M21" s="94"/>
      <c r="N21" s="78"/>
      <c r="O21" s="47"/>
      <c r="P21" s="25">
        <v>116166666.66666669</v>
      </c>
      <c r="Q21" s="25"/>
      <c r="R21" s="32"/>
      <c r="S21" s="25"/>
      <c r="T21" s="33"/>
      <c r="U21" s="86"/>
      <c r="V21" s="52"/>
      <c r="W21" s="52"/>
      <c r="X21" s="52"/>
      <c r="Y21" s="52"/>
      <c r="Z21" s="52"/>
      <c r="AA21" s="86"/>
      <c r="AB21" s="88"/>
      <c r="AC21" s="90"/>
      <c r="AD21" s="82"/>
      <c r="AE21" s="80"/>
    </row>
    <row r="22" spans="1:31" ht="128.25" x14ac:dyDescent="0.2">
      <c r="A22" s="43">
        <v>190</v>
      </c>
      <c r="B22" s="16" t="s">
        <v>36</v>
      </c>
      <c r="C22" s="48" t="s">
        <v>60</v>
      </c>
      <c r="D22" s="17" t="s">
        <v>61</v>
      </c>
      <c r="E22" s="18" t="s">
        <v>67</v>
      </c>
      <c r="F22" s="19" t="s">
        <v>68</v>
      </c>
      <c r="G22" s="67">
        <v>2020680010061</v>
      </c>
      <c r="H22" s="17" t="s">
        <v>64</v>
      </c>
      <c r="I22" s="48" t="s">
        <v>80</v>
      </c>
      <c r="J22" s="47">
        <v>44566</v>
      </c>
      <c r="K22" s="47">
        <v>44926</v>
      </c>
      <c r="L22" s="91">
        <v>390</v>
      </c>
      <c r="M22" s="93">
        <v>664</v>
      </c>
      <c r="N22" s="77">
        <f t="shared" si="0"/>
        <v>1</v>
      </c>
      <c r="O22" s="47" t="s">
        <v>35</v>
      </c>
      <c r="P22" s="25">
        <v>158211109</v>
      </c>
      <c r="Q22" s="25"/>
      <c r="R22" s="32"/>
      <c r="S22" s="25"/>
      <c r="T22" s="33"/>
      <c r="U22" s="85">
        <f>SUM(P22:T23)</f>
        <v>274377775.66666669</v>
      </c>
      <c r="V22" s="52">
        <v>152728736.33333334</v>
      </c>
      <c r="W22" s="52"/>
      <c r="X22" s="52"/>
      <c r="Y22" s="52"/>
      <c r="Z22" s="52"/>
      <c r="AA22" s="85">
        <f>SUM(V22:Z23)</f>
        <v>152728736.33333334</v>
      </c>
      <c r="AB22" s="87">
        <f t="shared" ref="AB22" si="5">IFERROR(AA22/U22,"-")</f>
        <v>0.5566366880926934</v>
      </c>
      <c r="AC22" s="89"/>
      <c r="AD22" s="81" t="s">
        <v>43</v>
      </c>
      <c r="AE22" s="79" t="s">
        <v>85</v>
      </c>
    </row>
    <row r="23" spans="1:31" ht="99.75" x14ac:dyDescent="0.2">
      <c r="A23" s="65">
        <v>190</v>
      </c>
      <c r="B23" s="16" t="s">
        <v>36</v>
      </c>
      <c r="C23" s="48" t="s">
        <v>60</v>
      </c>
      <c r="D23" s="17" t="s">
        <v>61</v>
      </c>
      <c r="E23" s="18" t="s">
        <v>67</v>
      </c>
      <c r="F23" s="19" t="s">
        <v>68</v>
      </c>
      <c r="G23" s="67">
        <v>2020680010061</v>
      </c>
      <c r="H23" s="17" t="s">
        <v>64</v>
      </c>
      <c r="I23" s="48" t="s">
        <v>88</v>
      </c>
      <c r="J23" s="47"/>
      <c r="K23" s="47"/>
      <c r="L23" s="92"/>
      <c r="M23" s="94"/>
      <c r="N23" s="78"/>
      <c r="O23" s="47"/>
      <c r="P23" s="25">
        <v>116166666.66666669</v>
      </c>
      <c r="Q23" s="25"/>
      <c r="R23" s="32"/>
      <c r="S23" s="25"/>
      <c r="T23" s="33"/>
      <c r="U23" s="86"/>
      <c r="V23" s="52"/>
      <c r="W23" s="52"/>
      <c r="X23" s="52"/>
      <c r="Y23" s="52"/>
      <c r="Z23" s="52"/>
      <c r="AA23" s="86"/>
      <c r="AB23" s="88"/>
      <c r="AC23" s="90"/>
      <c r="AD23" s="82"/>
      <c r="AE23" s="80"/>
    </row>
    <row r="24" spans="1:31" ht="85.5" x14ac:dyDescent="0.2">
      <c r="A24" s="43">
        <v>302</v>
      </c>
      <c r="B24" s="16" t="s">
        <v>69</v>
      </c>
      <c r="C24" s="48" t="s">
        <v>70</v>
      </c>
      <c r="D24" s="17" t="s">
        <v>71</v>
      </c>
      <c r="E24" s="18" t="s">
        <v>72</v>
      </c>
      <c r="F24" s="19" t="s">
        <v>73</v>
      </c>
      <c r="G24" s="67">
        <v>2021680010176</v>
      </c>
      <c r="H24" s="17" t="s">
        <v>77</v>
      </c>
      <c r="I24" s="48" t="s">
        <v>79</v>
      </c>
      <c r="J24" s="47">
        <v>44566</v>
      </c>
      <c r="K24" s="47">
        <v>44926</v>
      </c>
      <c r="L24" s="62">
        <v>1</v>
      </c>
      <c r="M24" s="24">
        <v>1</v>
      </c>
      <c r="N24" s="21">
        <f t="shared" si="0"/>
        <v>1</v>
      </c>
      <c r="O24" s="47" t="s">
        <v>35</v>
      </c>
      <c r="P24" s="25">
        <v>782449999.82000005</v>
      </c>
      <c r="Q24" s="25"/>
      <c r="R24" s="32"/>
      <c r="S24" s="25"/>
      <c r="T24" s="33"/>
      <c r="U24" s="54">
        <f>SUM(P24:T24)</f>
        <v>782449999.82000005</v>
      </c>
      <c r="V24" s="52">
        <v>774805000</v>
      </c>
      <c r="W24" s="52"/>
      <c r="X24" s="52"/>
      <c r="Y24" s="52"/>
      <c r="Z24" s="52"/>
      <c r="AA24" s="54">
        <f>SUM(V24:Z24)</f>
        <v>774805000</v>
      </c>
      <c r="AB24" s="22">
        <f>IFERROR(AA24/U24,"-")</f>
        <v>0.99022940785767943</v>
      </c>
      <c r="AC24" s="23"/>
      <c r="AD24" s="49" t="s">
        <v>43</v>
      </c>
      <c r="AE24" s="53" t="s">
        <v>85</v>
      </c>
    </row>
    <row r="25" spans="1:31" ht="15" x14ac:dyDescent="0.2">
      <c r="A25" s="10">
        <f>SUM(--(FREQUENCY(A9:A24,A9:A24)&gt;0))</f>
        <v>11</v>
      </c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63" t="s">
        <v>16</v>
      </c>
      <c r="N25" s="6">
        <f>IFERROR(AVERAGE(N9:N24),"-")</f>
        <v>0.96125541125541114</v>
      </c>
      <c r="O25" s="7"/>
      <c r="P25" s="15">
        <f>SUM(P9:P24)</f>
        <v>6404464186.8200006</v>
      </c>
      <c r="Q25" s="15">
        <f t="shared" ref="Q25:Z25" si="6">SUM(Q9:Q24)</f>
        <v>0</v>
      </c>
      <c r="R25" s="15">
        <f t="shared" si="6"/>
        <v>0</v>
      </c>
      <c r="S25" s="15">
        <f t="shared" si="6"/>
        <v>10000008</v>
      </c>
      <c r="T25" s="15">
        <f t="shared" si="6"/>
        <v>0</v>
      </c>
      <c r="U25" s="8">
        <f>SUM(U9:U24)</f>
        <v>6414464194.8200006</v>
      </c>
      <c r="V25" s="40">
        <f>SUM(V9:V24)</f>
        <v>3913056717.0000005</v>
      </c>
      <c r="W25" s="40">
        <f t="shared" si="6"/>
        <v>0</v>
      </c>
      <c r="X25" s="40">
        <f t="shared" si="6"/>
        <v>0</v>
      </c>
      <c r="Y25" s="40">
        <f t="shared" si="6"/>
        <v>10000000</v>
      </c>
      <c r="Z25" s="40">
        <f t="shared" si="6"/>
        <v>0</v>
      </c>
      <c r="AA25" s="8">
        <f>SUM(AA9:AA24)</f>
        <v>3923056717.0000005</v>
      </c>
      <c r="AB25" s="9">
        <f>IFERROR(AA25/U25,"-")</f>
        <v>0.61159538783739165</v>
      </c>
      <c r="AC25" s="8">
        <f>SUM(AC9:AC24)</f>
        <v>866900560</v>
      </c>
      <c r="AD25" s="7"/>
      <c r="AE25" s="7"/>
    </row>
    <row r="27" spans="1:31" x14ac:dyDescent="0.2">
      <c r="AA27"/>
      <c r="AB27" s="64"/>
    </row>
    <row r="28" spans="1:31" x14ac:dyDescent="0.2">
      <c r="AA28"/>
    </row>
    <row r="29" spans="1:31" x14ac:dyDescent="0.2">
      <c r="AA29"/>
    </row>
    <row r="30" spans="1:31" x14ac:dyDescent="0.2">
      <c r="AA30"/>
    </row>
    <row r="34" spans="18:18" x14ac:dyDescent="0.2">
      <c r="R34" s="28"/>
    </row>
  </sheetData>
  <mergeCells count="63">
    <mergeCell ref="AC1:AE1"/>
    <mergeCell ref="AC2:AE2"/>
    <mergeCell ref="AC3:AE3"/>
    <mergeCell ref="AC4:AE4"/>
    <mergeCell ref="AC7:AC8"/>
    <mergeCell ref="AD7:AE7"/>
    <mergeCell ref="V7:AA7"/>
    <mergeCell ref="AB7:AB8"/>
    <mergeCell ref="A1:A4"/>
    <mergeCell ref="A5:C5"/>
    <mergeCell ref="A6:C6"/>
    <mergeCell ref="B1:AB4"/>
    <mergeCell ref="B7:F7"/>
    <mergeCell ref="G7:K7"/>
    <mergeCell ref="L7:N7"/>
    <mergeCell ref="O7:U7"/>
    <mergeCell ref="D5:G5"/>
    <mergeCell ref="D6:G6"/>
    <mergeCell ref="AE18:AE19"/>
    <mergeCell ref="U20:U21"/>
    <mergeCell ref="AE20:AE21"/>
    <mergeCell ref="N18:N19"/>
    <mergeCell ref="M18:M19"/>
    <mergeCell ref="U18:U19"/>
    <mergeCell ref="AA18:AA19"/>
    <mergeCell ref="M14:M15"/>
    <mergeCell ref="L14:L15"/>
    <mergeCell ref="M16:M17"/>
    <mergeCell ref="L16:L17"/>
    <mergeCell ref="AE22:AE23"/>
    <mergeCell ref="N20:N21"/>
    <mergeCell ref="N22:N23"/>
    <mergeCell ref="M20:M21"/>
    <mergeCell ref="M22:M23"/>
    <mergeCell ref="U22:U23"/>
    <mergeCell ref="AA20:AA21"/>
    <mergeCell ref="AB20:AB21"/>
    <mergeCell ref="AC20:AC21"/>
    <mergeCell ref="AD20:AD21"/>
    <mergeCell ref="AA22:AA23"/>
    <mergeCell ref="AB22:AB23"/>
    <mergeCell ref="L20:L21"/>
    <mergeCell ref="L22:L23"/>
    <mergeCell ref="AB18:AB19"/>
    <mergeCell ref="AC18:AC19"/>
    <mergeCell ref="AD18:AD19"/>
    <mergeCell ref="L18:L19"/>
    <mergeCell ref="AC22:AC23"/>
    <mergeCell ref="AD22:AD23"/>
    <mergeCell ref="N16:N17"/>
    <mergeCell ref="AE14:AE15"/>
    <mergeCell ref="AD16:AD17"/>
    <mergeCell ref="AE16:AE17"/>
    <mergeCell ref="N14:N15"/>
    <mergeCell ref="U14:U15"/>
    <mergeCell ref="AA14:AA15"/>
    <mergeCell ref="U16:U17"/>
    <mergeCell ref="AA16:AA17"/>
    <mergeCell ref="AB14:AB15"/>
    <mergeCell ref="AB16:AB17"/>
    <mergeCell ref="AC14:AC15"/>
    <mergeCell ref="AC16:AC17"/>
    <mergeCell ref="AD14:AD15"/>
  </mergeCells>
  <phoneticPr fontId="20" type="noConversion"/>
  <conditionalFormatting sqref="N24 N9:N14 N16 N18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N20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2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2022</vt:lpstr>
      <vt:lpstr>'PA 2022'!Área_de_impresión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2022-09-06T14:47:07Z</cp:lastPrinted>
  <dcterms:created xsi:type="dcterms:W3CDTF">2008-07-08T21:30:46Z</dcterms:created>
  <dcterms:modified xsi:type="dcterms:W3CDTF">2022-11-23T22:22:04Z</dcterms:modified>
</cp:coreProperties>
</file>