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C86FD744-B89C-425D-A7E5-A7AEDE238E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7" i="14" l="1"/>
  <c r="AA13" i="14"/>
  <c r="U13" i="14"/>
  <c r="T31" i="14"/>
  <c r="N32" i="14"/>
  <c r="U32" i="14"/>
  <c r="AA32" i="14"/>
  <c r="P28" i="14"/>
  <c r="P41" i="14" s="1"/>
  <c r="Q41" i="14"/>
  <c r="R41" i="14"/>
  <c r="S41" i="14"/>
  <c r="T41" i="14"/>
  <c r="W41" i="14"/>
  <c r="X41" i="14"/>
  <c r="Y41" i="14"/>
  <c r="Z41" i="14"/>
  <c r="V41" i="14"/>
  <c r="U39" i="14"/>
  <c r="A41" i="14"/>
  <c r="AA40" i="14" l="1"/>
  <c r="AA39" i="14"/>
  <c r="U40" i="14"/>
  <c r="AA37" i="14"/>
  <c r="U37" i="14"/>
  <c r="AA35" i="14"/>
  <c r="U35" i="14"/>
  <c r="AA31" i="14"/>
  <c r="U31" i="14"/>
  <c r="AA29" i="14"/>
  <c r="U29" i="14"/>
  <c r="AA28" i="14"/>
  <c r="U28" i="14"/>
  <c r="N27" i="14"/>
  <c r="N26" i="14"/>
  <c r="N25" i="14"/>
  <c r="AA16" i="14"/>
  <c r="U16" i="14"/>
  <c r="AA9" i="14"/>
  <c r="U9" i="14"/>
  <c r="AB13" i="14" l="1"/>
  <c r="U23" i="14"/>
  <c r="U22" i="14"/>
  <c r="U15" i="14" l="1"/>
  <c r="N40" i="14" l="1"/>
  <c r="AB40" i="14" l="1"/>
  <c r="AA10" i="14" l="1"/>
  <c r="AA11" i="14"/>
  <c r="AA12" i="14"/>
  <c r="AA15" i="14"/>
  <c r="AA20" i="14"/>
  <c r="AA21" i="14"/>
  <c r="AA22" i="14"/>
  <c r="AA23" i="14"/>
  <c r="AA24" i="14"/>
  <c r="AA25" i="14"/>
  <c r="AA26" i="14"/>
  <c r="AA27" i="14"/>
  <c r="U10" i="14"/>
  <c r="U11" i="14"/>
  <c r="U12" i="14"/>
  <c r="U20" i="14"/>
  <c r="U21" i="14"/>
  <c r="U24" i="14"/>
  <c r="U25" i="14"/>
  <c r="U26" i="14"/>
  <c r="U27" i="14"/>
  <c r="N39" i="14"/>
  <c r="N35" i="14"/>
  <c r="N31" i="14"/>
  <c r="N29" i="14"/>
  <c r="N28" i="14"/>
  <c r="N24" i="14"/>
  <c r="N23" i="14"/>
  <c r="N22" i="14"/>
  <c r="N21" i="14"/>
  <c r="N20" i="14"/>
  <c r="N16" i="14"/>
  <c r="N15" i="14"/>
  <c r="N13" i="14"/>
  <c r="N12" i="14"/>
  <c r="N11" i="14"/>
  <c r="N10" i="14"/>
  <c r="N9" i="14"/>
  <c r="AC41" i="14"/>
  <c r="N41" i="14" l="1"/>
  <c r="U41" i="14"/>
  <c r="AA41" i="14"/>
  <c r="AB11" i="14"/>
  <c r="AB27" i="14"/>
  <c r="AB29" i="14"/>
  <c r="AB39" i="14"/>
  <c r="AB37" i="14"/>
  <c r="AB31" i="14"/>
  <c r="AB22" i="14"/>
  <c r="AB28" i="14"/>
  <c r="AB26" i="14"/>
  <c r="AB10" i="14"/>
  <c r="AB35" i="14"/>
  <c r="AB23" i="14"/>
  <c r="AB12" i="14"/>
  <c r="AB24" i="14"/>
  <c r="AB21" i="14"/>
  <c r="AB25" i="14"/>
  <c r="AB20" i="14"/>
  <c r="AB15" i="14"/>
  <c r="AB9" i="14"/>
  <c r="AB16" i="14"/>
  <c r="AB41" i="14" l="1"/>
</calcChain>
</file>

<file path=xl/sharedStrings.xml><?xml version="1.0" encoding="utf-8"?>
<sst xmlns="http://schemas.openxmlformats.org/spreadsheetml/2006/main" count="393" uniqueCount="168">
  <si>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</si>
  <si>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</si>
  <si>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</si>
  <si>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</si>
  <si>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</si>
  <si>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</si>
  <si>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</si>
  <si>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</si>
  <si>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</si>
  <si>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</si>
  <si>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</si>
  <si>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</si>
  <si>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</si>
  <si>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</si>
  <si>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</si>
  <si>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</si>
  <si>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</si>
  <si>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</si>
  <si>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</si>
  <si>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</si>
  <si>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</si>
  <si>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</si>
  <si>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</si>
  <si>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</si>
  <si>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</si>
  <si>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</si>
  <si>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</si>
  <si>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</si>
  <si>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</si>
  <si>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</si>
  <si>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</si>
  <si>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</si>
  <si>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</si>
  <si>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</si>
  <si>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</si>
  <si>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</si>
  <si>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</si>
  <si>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</si>
  <si>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</si>
  <si>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</si>
  <si>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</si>
  <si>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</si>
  <si>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</si>
  <si>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</si>
  <si>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</si>
  <si>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Realizar 2 iniciativas artísticas y culturales enmarcadas en el Plan Integral Zonal.</t>
  </si>
  <si>
    <t>.Número de iniciativas artísticas y culturales enmarcadas en el Plan Integral Zonal realizadas.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</si>
  <si>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</si>
  <si>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</si>
  <si>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</si>
  <si>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</si>
  <si>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</si>
  <si>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</si>
  <si>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</si>
  <si>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</si>
  <si>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</si>
  <si>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</si>
  <si>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</si>
  <si>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</si>
  <si>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</si>
  <si>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</si>
  <si>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</si>
  <si>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</si>
  <si>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</si>
  <si>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</si>
  <si>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</si>
  <si>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</si>
  <si>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</si>
  <si>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</si>
  <si>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</si>
  <si>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</si>
  <si>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</si>
  <si>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</si>
  <si>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</si>
  <si>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</si>
  <si>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</si>
  <si>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</si>
  <si>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</si>
  <si>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</si>
  <si>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</si>
  <si>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</si>
  <si>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</si>
  <si>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</si>
  <si>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</si>
  <si>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</si>
  <si>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</si>
  <si>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</si>
  <si>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</si>
  <si>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</si>
  <si>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</si>
  <si>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</si>
  <si>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</si>
  <si>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</si>
  <si>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</si>
  <si>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</si>
  <si>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</si>
  <si>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</si>
  <si>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</si>
  <si>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</si>
  <si>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</si>
  <si>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</si>
  <si>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</si>
  <si>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</si>
  <si>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</si>
  <si>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</si>
  <si>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</si>
  <si>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</si>
  <si>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</si>
  <si>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Seguridad Social de los artistas - FONPET</t>
  </si>
  <si>
    <t>01/01/2022</t>
  </si>
  <si>
    <t>01/12/2022</t>
  </si>
  <si>
    <t>IMPLEMENTACIÓN DE LOS BENEFICIOS ECONÓMICOS PERIÓDICOS - BEPS PARA GARANTIZAR LA VEJEZ DE LOS GESTORES Y CREADORES CULTURALES DE LA CIUDAD DE BUCARAMANGA</t>
  </si>
  <si>
    <t>ESTUDIO DE PREINVERSION Y DISEÑO PARA LA MODERNIZACIÓN DEL AUDITORIO PEDRO GÓMEZ VALDERRAMA Y DEL EDIFICIO ANTIGUO DE LA EMISORA DE LA BIBLIOTECA GABRIEL TURBAY DE BUCARAMANGA</t>
  </si>
  <si>
    <t>01/01/2023</t>
  </si>
  <si>
    <t>01/12/2023</t>
  </si>
  <si>
    <t>DESARROLLO DE LA AGENDA CULTURAL Y ARTÍSTICA EN EL MARCO DE LA CELEBRACIÓN DE LOS 400 AÑOS DE LA CIUDAD DE BUCARAMANGA</t>
  </si>
  <si>
    <t>APOYO A  LOS PROGRAMAS  DE CONCERTACIÓN CULTURAL EN LA CIUDAD DE BUCARAMANGA</t>
  </si>
  <si>
    <t>Realizar 2 estudios</t>
  </si>
  <si>
    <t xml:space="preserve">Realizar 1 agenda cultural en  el marco de la celebracion de los 400 años de la ciudad </t>
  </si>
  <si>
    <t>Mantener en operacion (1) la emisora cultural LCGS</t>
  </si>
  <si>
    <t xml:space="preserve">Desarrollar 16 Acciones para dar respuesta a las necesidades del sector turismo en Bucaramanga.
</t>
  </si>
  <si>
    <t>Desarrollar 14 acciones para el reconocimiento y apropiación social del patrimonio material e inmaterial.</t>
  </si>
  <si>
    <t>Apoyar 46 Proyectos ganadores en los programas de concertación a nivel nacional.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</si>
  <si>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</si>
  <si>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</si>
  <si>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DESARROLLO DE LA PROGRAMACIÓN Y DIVULGACIÓN DE LAS COMUNICACIONES EN LA EMISORA LUIS CARLOS GALÁN SARMIENTO DE LA CIUDAD DE BUCARAMANGA</t>
  </si>
  <si>
    <t>2.3.2.02.02.009.33.01.087.92911.22.0   2.3.2.02.02.009.33.01.087.96310.22.0 </t>
  </si>
  <si>
    <t>2.3.2.02.02.008.33.01.053.85961.22.0 </t>
  </si>
  <si>
    <t>2.3.2.02.02.009.33.01.054.96210.37.0 </t>
  </si>
  <si>
    <t>2.3.2.02.02.008.23.01.030.83132.22.0  2.3.2.02.02.008.23.01.030.83141.22.0 </t>
  </si>
  <si>
    <t>2.3.2.02.02.009.33.01.095.96210.22.0 </t>
  </si>
  <si>
    <t>2.3.2.02.02.008.33.99.056.83141.22.0 </t>
  </si>
  <si>
    <t>2.3.2.02.02.009.33.01.087.92911.22.0 </t>
  </si>
  <si>
    <t>2.3.2.02.02.009.33.02.072.96290.37.0 </t>
  </si>
  <si>
    <t>2.3.2.02.02.008.33.02.044.96131.22.0  2.3.2.02.02.008.33.02.044.96134.22.0 </t>
  </si>
  <si>
    <t>2.3.2.02.02.009.35.02.046.91136.37.0 </t>
  </si>
  <si>
    <t>IMPLEMENTACIÓN DE ESTRATEGIAS PARA LA CAPTACIÓN, DESARROLLO Y PROMOCIÓN DEL TURISMO EN EL MUNICIPIO DE BUCARAMANGA</t>
  </si>
  <si>
    <t>2.3.2.02.02.008.33.02.072.83211.37.0   2.3.2.02.02.008.33.02.072.83211.97.0  2.3.2.02.02.008.33.02.072.83211.97.0 </t>
  </si>
  <si>
    <t>Número de convocatorias de fomento a la creación, circulación investigación, formación, distribución y/o comercialización artística, cultural y de gestión culural para los artistas y gestores culturales locales realizadas.</t>
  </si>
  <si>
    <t>Aumentar el crecimiento de  la rama económica del turismo en Bucaramanga</t>
  </si>
  <si>
    <t>2.3.2.02.02.008.33.01.051.85940.22.0  2.3.2.02.02.008.33.01.053.85940.22.0 </t>
  </si>
  <si>
    <t xml:space="preserve">2.3.2.02.02.009.33.01.051.92911.22.0                         2.3.2.02.02.009.33.01.054.96210.37.0                                                 </t>
  </si>
  <si>
    <t>2.3.2.01.01.004.01.02.33.01.126.22.0  2.3.2.01.01.004.01.02.33.01.126.3835099.22.0  2.3.2.02.01.003.33.01.087.62151.22.0  2.3.2.02.01.004.33.01.087.47829.22.0  2.3.2.02.02.008.33.01.087.85940.22.0  2.3.2.02.02.008.33.01.087.8729003.22.0  2.3.2.02.02.008.33.01.087.92911.22.0  2.3.2.02.02.008.33.01.087.92911.54.0  2.3.2.02.02.008.33.01.087.96210.22.0  2.3.2.02.02.009.33.01.087.91122.22.0  2.3.2.02.02.009.33.01.087.92511.22.0  2.3.2.02.02.009.33.01.087.92511.54.0  2.3.2.02.02.009.33.01.087.92911.54.0  2.3.2.02.02.009.33.01.087.96290.22.0 </t>
  </si>
  <si>
    <t>2.3.2.02.02.009.33.01.054.95996.22.0   2.3.2.02.02.009.33.01.054.95996.22.0 </t>
  </si>
  <si>
    <t xml:space="preserve">2.3.2.02.02.009.23.01.030.96411.22.0  </t>
  </si>
  <si>
    <t>2.3.2.02.02.007.23.01.011.72112.22.0 2.3.2.02.02.007.23.01.011.73311.37.0  2.3.2.02.02.007.23.01.011.73320.37.0  2.3.2.02.02.007.23.01.011.73390.37.0  2.3.2.02.02.008.23.01.011.83159.37.0  2.3.2.02.02.008.23.01.011.83611.37.0  2.3.2.02.02.008.23.01.011.84611.22.0  2.3.2.02.02.008.23.01.011.84611.37.0  2.3.2.02.02.008.23.01.011.87153.37.0  2.3.2.02.02.009.23.01.011.96122.22.0  2.3.2.02.02.009.23.01.011.96122.37.0  2.3.2.02.02.009.23.01.011.96131.37.0  </t>
  </si>
  <si>
    <t xml:space="preserve">2.3.2.02.02.009.33.02.044.96210.37.0  2.3.2.02.02.009.33.01.087.96210.22.0  </t>
  </si>
  <si>
    <t>2.3.2.02.01.003.33.01.053.62151.37.0  2.3.2.02.02.009.33.01.053.91136.37.0  2.3.2.02.02.009.33.01.053.91136.37.0  2.3.2.02.02.009.33.01.053.96134.37.0  2.3.2.02.02.009.33.01.053.96210.22.0  2.3.2.02.02.009.33.01.053.96210.37.0  2.3.2.02.02.009.33.01.053.96220.37.0  2.3.2.02.02.009.33.01.054.96131.22.0  2.3.2.02.02.009.33.01.054.96290.22.0  2.3.2.02.02.009.33.02.044.92911.37.0  2.3.2.02.02.009.33.02.044.96137.37.0  2.3.2.02.02.009.33.02.044.96210.37.0 </t>
  </si>
  <si>
    <t>2.3.2.02.02.008.35.02.046.83611.37.0 2.3.2.02.02.008.35.02.046.85940.37.0  2.3.2.02.02.009.35.02.046.91136.37.0   2.3.2.02.02.009.35.02.046.91136.37.0 </t>
  </si>
  <si>
    <t>2.3.2.02.01.003.35.02.046.62151.37.0  2.3.2.02.02.008.35.02.046.85940.37.0  2.3.2.02.02.009.35.02.046.91136.37.0  2.3.2.02.02.009.35.02.046.91136.37.0 </t>
  </si>
  <si>
    <t>2.3.2.02.02.009.33.01.053.91136.37.0  2.3.2.02.02.009.35.02.046.91136.37.0 </t>
  </si>
  <si>
    <t>2.3.2.02.02.009.35.02.045.91136.37.0  2.3.2.02.02.009.35.02.045.91136.37.0 </t>
  </si>
  <si>
    <t>DESARROLLO DE EVENTOS ARTÍSTICOS, CULTURALES, GASTRONÓMICOS, DE EMPRENDIMIENTO Y DE ESPECTÁCULOS PARA FOMENTAR E IMPULSAR EL TURISMO EN BUCARAMANGA</t>
  </si>
  <si>
    <t>2.3.2.02.01.003.33.01.085.62151.37.0  2.3.2.02.01.003.33.01.085.62151.97.0  2.3.2.02.01.003.33.01.085.62520.37.0  2.3.2.02.01.003.33.01.085.62570.37.0  2.3.2.02.02.007.33.01.085.73311.37.0  2.3.2.02.02.007.33.01.085.73311.79.0  2.3.2.02.02.007.33.01.085.73311.97.0  2.3.2.02.02.008.33.01.085.82120.37.0  2.3.2.02.02.008.33.01.085.82221.37.0  2.3.2.02.02.008.33.01.085.83111.37.0  2.3.2.02.02.008.33.01.085.83112.37.0  2.3.2.02.02.008.33.01.085.83113.37.0  2.3.2.02.02.008.33.01.085.83132.37.0 2.3.2.02.02.008.33.01.085.83151.37.0  2.3.2.02.02.008.33.01.085.83159.37.0  2.3.2.02.02.008.33.01.085.83159.97.0  2.3.2.02.02.008.33.01.085.83310.37.0  2.3.2.02.02.008.33.01.085.84392.37.0  2.3.2.02.02.008.33.01.085.84520.37.0  2.3.2.02.02.008.33.01.085.85330.37.0  2.3.2.02.02.008.33.01.085.85940.37.0  2.3.2.02.02.009.33.01.085.92911.37.0  2.3.2.02.02.009.33.01.085.96210.22.0  2.3.2.02.02.009.33.01.085.96210.37.0 2.3.2.02.01.003.33.01.127.3870203.22.0   2.3.2.02.01.003.33.01.127.62580.37.0  2.3.2.02.02.008.33.01.053.83111.22.0   2.3.2.02.02.008.33.01.085.83113.22.0  2.3.2.02.02.008.33.01.127.8912299.22.0  2.3.2.02.02.009.33.01.085.92911.22.0  2.3.2.02.02.009.33.01.085.92911.37.0  2.3.2.02.02.009.33.01.085.96210.22.0 2.3.2.02.02.009.33.01.085.96210.37.0  </t>
  </si>
  <si>
    <t>2.3.2.02.02.008.33.01.053.62580.22.0  2.3.2.02.02.008.33.01.126.3229901.37.0  2.3.2.02.02.009.33.01.053.92911.22.0  2.3.2.02.02.009.33.01.053.92911.22.0  2.3.2.02.02.009.33.01.053.92911.37.0  2.3.2.02.02.009.33.01.053.96290.22.0 </t>
  </si>
  <si>
    <t>2.3.2.02.02.008.33.01.054.85940.22.0  2.3.2.02.02.008.33.01.054.85961.22.0  2.3.2.02.02.009.33.01.053.96210.37.0  2.3.2.02.02.009.33.01.054.96210.22.0  2.3.2.02.02.009.33.01.054.96210.37.0  2.3.2.02.02.009.33.01.054.96210.54.0   2.3.2.02.02.009.33.01.054.96220.37.0  2.3.2.02.02.009.33.01.054.96290.22.0  2.3.2.02.02.009.33.01.055.96210.22.0  2.3.2.02.02.009.3601011.95996.22.0 </t>
  </si>
  <si>
    <t>2.3.2.01.01.001.02.04.33.02.005.53129.37.0  2.3.2.02.02.009.33.02.042 </t>
  </si>
  <si>
    <t>Luis Carlos Silva Duarte</t>
  </si>
  <si>
    <t xml:space="preserve">Desarrollar 34 eventos artísticos, culturales, gastronómicas, de emprendimiento y de espectáculos para la promoción de la ciudad </t>
  </si>
  <si>
    <t>ADQUISICIÓN DEL BIEN DE INTERÉS CULTURAL TEATRO COLISEO PERALTA PARA LA CONSERVACIÓN Y PROTECCIÓN DEL PATRIMONIO CULTURAL DE LA CIUDAD DE BUCARAMANGA</t>
  </si>
  <si>
    <t>Adquirir el bien inmueble Teatro coliseo Peralta</t>
  </si>
  <si>
    <t>Pendiente por incluir en proyecto</t>
  </si>
  <si>
    <t>PROYECTO NUEVO</t>
  </si>
  <si>
    <t>,</t>
  </si>
  <si>
    <t>2.3.2.02.02.009.33.02.001.96412.22.0  2.3.2.02.02.009.33.02.001.96412.24.0 
2.3.2.02.02.009.33.01.053.96412.37.0   2.3.2.02.02.009.33.02.001.96412.24.0  2.3.2.02.02.009.33.02.073.96412.24.0 </t>
  </si>
  <si>
    <t>2.3.2.01.01.003.07.01.33.01.053.62580.37.0  2.3.2.02.02.009.33.01.053.96210.37.0  2.3.2.02.02.009.33.01.053.96230.37.0  2.3.2.02.02.009.33.02.044.96230.22.0 2.3.2.02.02.008.33.02.044.85961.22.0  2.3.2.02.02.009.33.02.044.96210.22.0 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</si>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</sst>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8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27">
    <xf numFmtId="0" fontId="0" fillId="0" borderId="0" xfId="0"/>
    <xf numFmtId="9" fontId="6" fillId="2" borderId="2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9" fontId="5" fillId="6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0" fontId="5" fillId="0" borderId="0" xfId="0" applyFont="1"/>
    <xf numFmtId="14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3" borderId="6" xfId="0" applyFont="1" applyFill="1" applyBorder="1" applyAlignment="1">
      <alignment vertical="top"/>
    </xf>
    <xf numFmtId="14" fontId="5" fillId="3" borderId="0" xfId="0" applyNumberFormat="1" applyFont="1" applyFill="1" applyAlignment="1">
      <alignment vertical="center"/>
    </xf>
    <xf numFmtId="0" fontId="5" fillId="3" borderId="0" xfId="0" applyFont="1" applyFill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right"/>
    </xf>
    <xf numFmtId="43" fontId="5" fillId="0" borderId="0" xfId="0" applyNumberFormat="1" applyFont="1"/>
    <xf numFmtId="166" fontId="5" fillId="0" borderId="0" xfId="0" applyNumberFormat="1" applyFont="1"/>
    <xf numFmtId="9" fontId="5" fillId="7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167" fontId="5" fillId="0" borderId="2" xfId="108" applyNumberFormat="1" applyFont="1" applyFill="1" applyBorder="1" applyAlignment="1">
      <alignment horizontal="right" vertical="center" wrapText="1"/>
    </xf>
    <xf numFmtId="167" fontId="5" fillId="0" borderId="2" xfId="110" applyNumberFormat="1" applyFont="1" applyFill="1" applyBorder="1" applyAlignment="1">
      <alignment horizontal="right" vertical="center" wrapText="1"/>
    </xf>
    <xf numFmtId="167" fontId="5" fillId="0" borderId="2" xfId="110" applyNumberFormat="1" applyFont="1" applyFill="1" applyBorder="1" applyAlignment="1">
      <alignment horizontal="right" vertical="center"/>
    </xf>
    <xf numFmtId="167" fontId="5" fillId="0" borderId="2" xfId="108" applyNumberFormat="1" applyFont="1" applyFill="1" applyBorder="1" applyAlignment="1">
      <alignment horizontal="right" vertical="center"/>
    </xf>
    <xf numFmtId="43" fontId="5" fillId="0" borderId="0" xfId="110" applyFont="1"/>
    <xf numFmtId="167" fontId="5" fillId="0" borderId="2" xfId="0" applyNumberFormat="1" applyFont="1" applyBorder="1" applyAlignment="1">
      <alignment horizontal="right"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167" fontId="6" fillId="2" borderId="2" xfId="108" applyNumberFormat="1" applyFont="1" applyFill="1" applyBorder="1" applyAlignment="1">
      <alignment horizontal="right" vertical="center" wrapText="1"/>
    </xf>
    <xf numFmtId="167" fontId="5" fillId="0" borderId="2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167" fontId="5" fillId="0" borderId="2" xfId="110" applyNumberFormat="1" applyFont="1" applyFill="1" applyBorder="1" applyAlignment="1">
      <alignment horizontal="right"/>
    </xf>
    <xf numFmtId="167" fontId="5" fillId="2" borderId="2" xfId="108" applyNumberFormat="1" applyFont="1" applyFill="1" applyBorder="1" applyAlignment="1">
      <alignment horizontal="right" vertical="center"/>
    </xf>
    <xf numFmtId="167" fontId="6" fillId="2" borderId="2" xfId="108" applyNumberFormat="1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167" fontId="6" fillId="2" borderId="1" xfId="108" applyNumberFormat="1" applyFont="1" applyFill="1" applyBorder="1" applyAlignment="1">
      <alignment horizontal="right" vertical="center" wrapText="1"/>
    </xf>
    <xf numFmtId="9" fontId="5" fillId="0" borderId="1" xfId="107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8" fontId="5" fillId="0" borderId="2" xfId="11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9" fontId="5" fillId="0" borderId="8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167" fontId="6" fillId="2" borderId="1" xfId="108" applyNumberFormat="1" applyFont="1" applyFill="1" applyBorder="1" applyAlignment="1">
      <alignment horizontal="right" vertical="center" wrapText="1"/>
    </xf>
    <xf numFmtId="167" fontId="6" fillId="2" borderId="8" xfId="108" applyNumberFormat="1" applyFont="1" applyFill="1" applyBorder="1" applyAlignment="1">
      <alignment horizontal="right" vertical="center" wrapText="1"/>
    </xf>
    <xf numFmtId="167" fontId="6" fillId="2" borderId="7" xfId="108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top"/>
    </xf>
    <xf numFmtId="14" fontId="5" fillId="3" borderId="10" xfId="0" applyNumberFormat="1" applyFont="1" applyFill="1" applyBorder="1" applyAlignment="1">
      <alignment horizontal="center" vertical="top"/>
    </xf>
    <xf numFmtId="2" fontId="5" fillId="0" borderId="2" xfId="109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4" xfId="109" applyNumberFormat="1" applyFont="1" applyBorder="1" applyAlignment="1">
      <alignment horizontal="left" vertical="center" wrapText="1"/>
    </xf>
    <xf numFmtId="2" fontId="6" fillId="0" borderId="5" xfId="109" applyNumberFormat="1" applyFont="1" applyBorder="1" applyAlignment="1">
      <alignment horizontal="left" vertical="center" wrapText="1"/>
    </xf>
    <xf numFmtId="2" fontId="6" fillId="0" borderId="3" xfId="109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8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/>
    </xf>
    <xf numFmtId="9" fontId="5" fillId="6" borderId="7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0</xdr:rowOff>
    </xdr:from>
    <xdr:to>
      <xdr:col>1</xdr:col>
      <xdr:colOff>552317</xdr:colOff>
      <xdr:row>3</xdr:row>
      <xdr:rowOff>374791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0"/>
          <a:ext cx="833169" cy="923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zoomScale="60" zoomScaleNormal="60" workbookViewId="0">
      <selection activeCell="AC2" sqref="AC2:AE2"/>
    </sheetView>
  </sheetViews>
  <sheetFormatPr baseColWidth="10" defaultColWidth="11.25" defaultRowHeight="14.25" x14ac:dyDescent="0.2"/>
  <cols>
    <col min="1" max="1" width="7.25" style="21" customWidth="1"/>
    <col min="2" max="2" width="25.625" style="21" customWidth="1"/>
    <col min="3" max="4" width="21" style="21" customWidth="1"/>
    <col min="5" max="5" width="52.375" style="21" customWidth="1"/>
    <col min="6" max="6" width="39.75" style="21" customWidth="1"/>
    <col min="7" max="7" width="15" style="31" customWidth="1"/>
    <col min="8" max="8" width="43.625" style="21" customWidth="1"/>
    <col min="9" max="9" width="28.125" style="21" customWidth="1"/>
    <col min="10" max="10" width="10.875" style="21" customWidth="1"/>
    <col min="11" max="11" width="14.625" style="21" customWidth="1"/>
    <col min="12" max="12" width="15.25" style="21" customWidth="1"/>
    <col min="13" max="14" width="12.75" style="21" customWidth="1"/>
    <col min="15" max="15" width="42.75" style="37" customWidth="1"/>
    <col min="16" max="16" width="19.375" style="21" customWidth="1"/>
    <col min="17" max="17" width="17.25" style="21" customWidth="1"/>
    <col min="18" max="18" width="8.125" style="21" customWidth="1"/>
    <col min="19" max="19" width="16.5" style="21" customWidth="1"/>
    <col min="20" max="20" width="16.75" style="21" customWidth="1"/>
    <col min="21" max="21" width="26.125" style="21" customWidth="1"/>
    <col min="22" max="22" width="20.5" style="21" customWidth="1"/>
    <col min="23" max="23" width="18.875" style="21" customWidth="1"/>
    <col min="24" max="24" width="9.125" style="21" customWidth="1"/>
    <col min="25" max="25" width="17.125" style="21" customWidth="1"/>
    <col min="26" max="26" width="19.25" style="21" customWidth="1"/>
    <col min="27" max="27" width="20.5" style="21" customWidth="1"/>
    <col min="28" max="28" width="14.125" style="21" customWidth="1"/>
    <col min="29" max="29" width="18.875" style="21" customWidth="1"/>
    <col min="30" max="30" width="16" style="21" customWidth="1"/>
    <col min="31" max="31" width="17" style="21" customWidth="1"/>
    <col min="32" max="32" width="11.25" style="21" customWidth="1"/>
    <col min="33" max="16384" width="11.25" style="21"/>
  </cols>
  <sheetData>
    <row r="1" spans="1:31" ht="15" x14ac:dyDescent="0.2">
      <c r="A1" s="93"/>
      <c r="B1" s="89" t="s">
        <v>34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8" t="s">
        <v>124</v>
      </c>
      <c r="AD1" s="98"/>
      <c r="AE1" s="98"/>
    </row>
    <row r="2" spans="1:31" ht="15" x14ac:dyDescent="0.2">
      <c r="A2" s="93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9" t="s">
        <v>166</v>
      </c>
      <c r="AD2" s="100"/>
      <c r="AE2" s="101"/>
    </row>
    <row r="3" spans="1:31" ht="15" customHeight="1" x14ac:dyDescent="0.2">
      <c r="A3" s="9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99" t="s">
        <v>167</v>
      </c>
      <c r="AD3" s="100"/>
      <c r="AE3" s="101"/>
    </row>
    <row r="4" spans="1:31" ht="37.9" customHeight="1" x14ac:dyDescent="0.2">
      <c r="A4" s="93"/>
      <c r="B4" s="89"/>
      <c r="C4" s="89"/>
      <c r="D4" s="89"/>
      <c r="E4" s="89"/>
      <c r="F4" s="89"/>
      <c r="G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8" t="s">
        <v>31</v>
      </c>
      <c r="AD4" s="98"/>
      <c r="AE4" s="98"/>
    </row>
    <row r="5" spans="1:31" ht="15" x14ac:dyDescent="0.2">
      <c r="A5" s="94" t="s">
        <v>29</v>
      </c>
      <c r="B5" s="94"/>
      <c r="C5" s="94"/>
      <c r="D5" s="96">
        <v>44840</v>
      </c>
      <c r="E5" s="96"/>
      <c r="F5" s="96"/>
      <c r="G5" s="96"/>
      <c r="H5" s="91"/>
      <c r="I5" s="22"/>
      <c r="J5" s="22"/>
      <c r="K5" s="22"/>
      <c r="L5" s="22"/>
      <c r="M5" s="23"/>
      <c r="N5" s="23"/>
      <c r="O5" s="36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4"/>
    </row>
    <row r="6" spans="1:31" ht="15" x14ac:dyDescent="0.2">
      <c r="A6" s="95" t="s">
        <v>30</v>
      </c>
      <c r="B6" s="95"/>
      <c r="C6" s="95"/>
      <c r="D6" s="97">
        <v>44834</v>
      </c>
      <c r="E6" s="97"/>
      <c r="F6" s="97"/>
      <c r="G6" s="97"/>
      <c r="H6" s="92"/>
      <c r="I6" s="25"/>
      <c r="J6" s="25"/>
      <c r="K6" s="25"/>
      <c r="L6" s="25"/>
      <c r="M6" s="23"/>
      <c r="N6" s="23"/>
      <c r="O6" s="3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6"/>
      <c r="AE6" s="27"/>
    </row>
    <row r="7" spans="1:31" ht="21.6" customHeight="1" x14ac:dyDescent="0.2">
      <c r="A7" s="28"/>
      <c r="B7" s="87" t="s">
        <v>163</v>
      </c>
      <c r="C7" s="87"/>
      <c r="D7" s="87"/>
      <c r="E7" s="87"/>
      <c r="F7" s="87"/>
      <c r="G7" s="87" t="s">
        <v>10</v>
      </c>
      <c r="H7" s="87"/>
      <c r="I7" s="87"/>
      <c r="J7" s="87"/>
      <c r="K7" s="87"/>
      <c r="L7" s="88" t="s">
        <v>24</v>
      </c>
      <c r="M7" s="88"/>
      <c r="N7" s="88"/>
      <c r="O7" s="87" t="s">
        <v>22</v>
      </c>
      <c r="P7" s="87"/>
      <c r="Q7" s="87"/>
      <c r="R7" s="87"/>
      <c r="S7" s="87"/>
      <c r="T7" s="87"/>
      <c r="U7" s="87"/>
      <c r="V7" s="87" t="s">
        <v>16</v>
      </c>
      <c r="W7" s="87"/>
      <c r="X7" s="87"/>
      <c r="Y7" s="87"/>
      <c r="Z7" s="87"/>
      <c r="AA7" s="87"/>
      <c r="AB7" s="88" t="s">
        <v>17</v>
      </c>
      <c r="AC7" s="88" t="s">
        <v>25</v>
      </c>
      <c r="AD7" s="88" t="s">
        <v>23</v>
      </c>
      <c r="AE7" s="88"/>
    </row>
    <row r="8" spans="1:31" s="29" customFormat="1" ht="45" x14ac:dyDescent="0.2">
      <c r="A8" s="69" t="s">
        <v>28</v>
      </c>
      <c r="B8" s="69" t="s">
        <v>1</v>
      </c>
      <c r="C8" s="69" t="s">
        <v>6</v>
      </c>
      <c r="D8" s="69" t="s">
        <v>2</v>
      </c>
      <c r="E8" s="69" t="s">
        <v>7</v>
      </c>
      <c r="F8" s="69" t="s">
        <v>18</v>
      </c>
      <c r="G8" s="69" t="s">
        <v>123</v>
      </c>
      <c r="H8" s="69" t="s">
        <v>3</v>
      </c>
      <c r="I8" s="69" t="s">
        <v>14</v>
      </c>
      <c r="J8" s="69" t="s">
        <v>20</v>
      </c>
      <c r="K8" s="69" t="s">
        <v>21</v>
      </c>
      <c r="L8" s="69" t="s">
        <v>4</v>
      </c>
      <c r="M8" s="69" t="s">
        <v>5</v>
      </c>
      <c r="N8" s="69" t="s">
        <v>0</v>
      </c>
      <c r="O8" s="69" t="s">
        <v>9</v>
      </c>
      <c r="P8" s="69" t="s">
        <v>33</v>
      </c>
      <c r="Q8" s="69" t="s">
        <v>8</v>
      </c>
      <c r="R8" s="69" t="s">
        <v>26</v>
      </c>
      <c r="S8" s="69" t="s">
        <v>32</v>
      </c>
      <c r="T8" s="69" t="s">
        <v>11</v>
      </c>
      <c r="U8" s="69" t="s">
        <v>19</v>
      </c>
      <c r="V8" s="69" t="s">
        <v>33</v>
      </c>
      <c r="W8" s="69" t="s">
        <v>8</v>
      </c>
      <c r="X8" s="69" t="s">
        <v>26</v>
      </c>
      <c r="Y8" s="69" t="s">
        <v>32</v>
      </c>
      <c r="Z8" s="69" t="s">
        <v>11</v>
      </c>
      <c r="AA8" s="69" t="s">
        <v>27</v>
      </c>
      <c r="AB8" s="88"/>
      <c r="AC8" s="88"/>
      <c r="AD8" s="69" t="s">
        <v>12</v>
      </c>
      <c r="AE8" s="69" t="s">
        <v>13</v>
      </c>
    </row>
    <row r="9" spans="1:31" ht="202.9" customHeight="1" x14ac:dyDescent="0.2">
      <c r="A9" s="70">
        <v>132</v>
      </c>
      <c r="B9" s="12" t="s">
        <v>35</v>
      </c>
      <c r="C9" s="13" t="s">
        <v>36</v>
      </c>
      <c r="D9" s="12" t="s">
        <v>42</v>
      </c>
      <c r="E9" s="14" t="s">
        <v>37</v>
      </c>
      <c r="F9" s="12" t="s">
        <v>38</v>
      </c>
      <c r="G9" s="51">
        <v>2020680010054</v>
      </c>
      <c r="H9" s="12" t="s">
        <v>39</v>
      </c>
      <c r="I9" s="12" t="s">
        <v>40</v>
      </c>
      <c r="J9" s="15" t="s">
        <v>109</v>
      </c>
      <c r="K9" s="15">
        <v>44926</v>
      </c>
      <c r="L9" s="56">
        <v>1</v>
      </c>
      <c r="M9" s="54">
        <v>1</v>
      </c>
      <c r="N9" s="53">
        <f t="shared" ref="N9:N16" si="0">IFERROR(IF(M9/L9&gt;100%,100%,M9/L9),"-")</f>
        <v>1</v>
      </c>
      <c r="O9" s="16" t="s">
        <v>142</v>
      </c>
      <c r="P9" s="40">
        <v>943986920</v>
      </c>
      <c r="Q9" s="38">
        <v>1398432913</v>
      </c>
      <c r="R9" s="38"/>
      <c r="S9" s="38"/>
      <c r="T9" s="38">
        <v>897760167</v>
      </c>
      <c r="U9" s="58">
        <f>SUM(P9:T9)</f>
        <v>3240180000</v>
      </c>
      <c r="V9" s="38">
        <v>520843590</v>
      </c>
      <c r="W9" s="43">
        <v>1261170334</v>
      </c>
      <c r="X9" s="44"/>
      <c r="Y9" s="43"/>
      <c r="Z9" s="38">
        <v>628502789</v>
      </c>
      <c r="AA9" s="58">
        <f>SUM(V9:Z9)</f>
        <v>2410516713</v>
      </c>
      <c r="AB9" s="59">
        <f>IFERROR(AA9/U9,"-")</f>
        <v>0.7439453095198415</v>
      </c>
      <c r="AC9" s="60"/>
      <c r="AD9" s="61" t="s">
        <v>41</v>
      </c>
      <c r="AE9" s="52" t="s">
        <v>157</v>
      </c>
    </row>
    <row r="10" spans="1:31" ht="76.900000000000006" customHeight="1" x14ac:dyDescent="0.2">
      <c r="A10" s="70">
        <v>133</v>
      </c>
      <c r="B10" s="12" t="s">
        <v>35</v>
      </c>
      <c r="C10" s="12" t="s">
        <v>36</v>
      </c>
      <c r="D10" s="12" t="s">
        <v>42</v>
      </c>
      <c r="E10" s="14" t="s">
        <v>43</v>
      </c>
      <c r="F10" s="12" t="s">
        <v>44</v>
      </c>
      <c r="G10" s="51">
        <v>2020680010054</v>
      </c>
      <c r="H10" s="12" t="s">
        <v>39</v>
      </c>
      <c r="I10" s="12" t="s">
        <v>40</v>
      </c>
      <c r="J10" s="15" t="s">
        <v>109</v>
      </c>
      <c r="K10" s="15" t="s">
        <v>110</v>
      </c>
      <c r="L10" s="62">
        <v>1</v>
      </c>
      <c r="M10" s="63">
        <v>1</v>
      </c>
      <c r="N10" s="64">
        <f t="shared" si="0"/>
        <v>1</v>
      </c>
      <c r="O10" s="16" t="s">
        <v>126</v>
      </c>
      <c r="P10" s="48"/>
      <c r="Q10" s="38"/>
      <c r="R10" s="38"/>
      <c r="S10" s="38"/>
      <c r="T10" s="38">
        <v>138600000</v>
      </c>
      <c r="U10" s="45">
        <f t="shared" ref="U10:U12" si="1">SUM(P10:T10)</f>
        <v>138600000</v>
      </c>
      <c r="V10" s="38"/>
      <c r="W10" s="38"/>
      <c r="X10" s="44"/>
      <c r="Y10" s="43"/>
      <c r="Z10" s="38">
        <v>126023333</v>
      </c>
      <c r="AA10" s="45">
        <f t="shared" ref="AA10:AA15" si="2">SUM(V10:Z10)</f>
        <v>126023333</v>
      </c>
      <c r="AB10" s="66">
        <f t="shared" ref="AB10:AB12" si="3">IFERROR(AA10/U10,"-")</f>
        <v>0.9092592568542569</v>
      </c>
      <c r="AC10" s="67"/>
      <c r="AD10" s="68" t="s">
        <v>41</v>
      </c>
      <c r="AE10" s="65" t="s">
        <v>157</v>
      </c>
    </row>
    <row r="11" spans="1:31" ht="57" x14ac:dyDescent="0.2">
      <c r="A11" s="70">
        <v>134</v>
      </c>
      <c r="B11" s="12" t="s">
        <v>35</v>
      </c>
      <c r="C11" s="12" t="s">
        <v>36</v>
      </c>
      <c r="D11" s="12" t="s">
        <v>42</v>
      </c>
      <c r="E11" s="14" t="s">
        <v>47</v>
      </c>
      <c r="F11" s="12" t="s">
        <v>48</v>
      </c>
      <c r="G11" s="51">
        <v>2021680010060</v>
      </c>
      <c r="H11" s="12" t="s">
        <v>49</v>
      </c>
      <c r="I11" s="17" t="s">
        <v>50</v>
      </c>
      <c r="J11" s="15" t="s">
        <v>109</v>
      </c>
      <c r="K11" s="15" t="s">
        <v>110</v>
      </c>
      <c r="L11" s="62">
        <v>1</v>
      </c>
      <c r="M11" s="63">
        <v>1</v>
      </c>
      <c r="N11" s="64">
        <f t="shared" si="0"/>
        <v>1</v>
      </c>
      <c r="O11" s="16" t="s">
        <v>127</v>
      </c>
      <c r="P11" s="46"/>
      <c r="Q11" s="38"/>
      <c r="R11" s="38"/>
      <c r="S11" s="38"/>
      <c r="T11" s="38">
        <v>50000000</v>
      </c>
      <c r="U11" s="45">
        <f t="shared" si="1"/>
        <v>50000000</v>
      </c>
      <c r="V11" s="38">
        <v>0</v>
      </c>
      <c r="W11" s="43"/>
      <c r="X11" s="44"/>
      <c r="Y11" s="43"/>
      <c r="Z11" s="38">
        <v>50000000</v>
      </c>
      <c r="AA11" s="45">
        <f t="shared" si="2"/>
        <v>50000000</v>
      </c>
      <c r="AB11" s="66">
        <f t="shared" si="3"/>
        <v>1</v>
      </c>
      <c r="AC11" s="67"/>
      <c r="AD11" s="68" t="s">
        <v>41</v>
      </c>
      <c r="AE11" s="65" t="s">
        <v>157</v>
      </c>
    </row>
    <row r="12" spans="1:31" ht="105.6" customHeight="1" x14ac:dyDescent="0.2">
      <c r="A12" s="70">
        <v>135</v>
      </c>
      <c r="B12" s="12" t="s">
        <v>35</v>
      </c>
      <c r="C12" s="12" t="s">
        <v>36</v>
      </c>
      <c r="D12" s="12" t="s">
        <v>42</v>
      </c>
      <c r="E12" s="14" t="s">
        <v>57</v>
      </c>
      <c r="F12" s="12" t="s">
        <v>58</v>
      </c>
      <c r="G12" s="51">
        <v>2020680010045</v>
      </c>
      <c r="H12" s="12" t="s">
        <v>59</v>
      </c>
      <c r="I12" s="12" t="s">
        <v>62</v>
      </c>
      <c r="J12" s="15" t="s">
        <v>109</v>
      </c>
      <c r="K12" s="15" t="s">
        <v>110</v>
      </c>
      <c r="L12" s="62">
        <v>1</v>
      </c>
      <c r="M12" s="63">
        <v>1</v>
      </c>
      <c r="N12" s="64">
        <f t="shared" si="0"/>
        <v>1</v>
      </c>
      <c r="O12" s="16" t="s">
        <v>140</v>
      </c>
      <c r="P12" s="46"/>
      <c r="Q12" s="38"/>
      <c r="R12" s="38"/>
      <c r="S12" s="38"/>
      <c r="T12" s="38">
        <v>44000000</v>
      </c>
      <c r="U12" s="45">
        <f t="shared" si="1"/>
        <v>44000000</v>
      </c>
      <c r="V12" s="38"/>
      <c r="W12" s="43"/>
      <c r="X12" s="44"/>
      <c r="Y12" s="43"/>
      <c r="Z12" s="38">
        <v>42000000</v>
      </c>
      <c r="AA12" s="45">
        <f t="shared" si="2"/>
        <v>42000000</v>
      </c>
      <c r="AB12" s="66">
        <f t="shared" si="3"/>
        <v>0.95454545454545459</v>
      </c>
      <c r="AC12" s="67"/>
      <c r="AD12" s="68" t="s">
        <v>41</v>
      </c>
      <c r="AE12" s="65" t="s">
        <v>157</v>
      </c>
    </row>
    <row r="13" spans="1:31" ht="408.6" customHeight="1" x14ac:dyDescent="0.2">
      <c r="A13" s="70">
        <v>136</v>
      </c>
      <c r="B13" s="13" t="s">
        <v>35</v>
      </c>
      <c r="C13" s="13" t="s">
        <v>36</v>
      </c>
      <c r="D13" s="13" t="s">
        <v>42</v>
      </c>
      <c r="E13" s="14" t="s">
        <v>51</v>
      </c>
      <c r="F13" s="12" t="s">
        <v>52</v>
      </c>
      <c r="G13" s="51">
        <v>2020680010037</v>
      </c>
      <c r="H13" s="12" t="s">
        <v>53</v>
      </c>
      <c r="I13" s="12" t="s">
        <v>54</v>
      </c>
      <c r="J13" s="15">
        <v>44573</v>
      </c>
      <c r="K13" s="15" t="s">
        <v>110</v>
      </c>
      <c r="L13" s="102">
        <v>1</v>
      </c>
      <c r="M13" s="108">
        <v>1</v>
      </c>
      <c r="N13" s="122">
        <f t="shared" si="0"/>
        <v>1</v>
      </c>
      <c r="O13" s="16" t="s">
        <v>153</v>
      </c>
      <c r="P13" s="38">
        <v>1861621644.0899999</v>
      </c>
      <c r="Q13" s="39"/>
      <c r="R13" s="38"/>
      <c r="S13" s="38">
        <v>67779439.709999993</v>
      </c>
      <c r="T13" s="38">
        <v>665874558.95000005</v>
      </c>
      <c r="U13" s="84">
        <f>SUM(P13:T14)</f>
        <v>2658958309.75</v>
      </c>
      <c r="V13" s="38">
        <v>1804460557.97</v>
      </c>
      <c r="W13" s="43">
        <v>6310796.71</v>
      </c>
      <c r="X13" s="44"/>
      <c r="Y13" s="43"/>
      <c r="Z13" s="38">
        <v>564071846.88</v>
      </c>
      <c r="AA13" s="84">
        <f>SUM(V13:Z14)</f>
        <v>2374843201.5599999</v>
      </c>
      <c r="AB13" s="78">
        <f>IFERROR(AA13/U13,"-")</f>
        <v>0.89314796431813437</v>
      </c>
      <c r="AC13" s="81"/>
      <c r="AD13" s="72" t="s">
        <v>41</v>
      </c>
      <c r="AE13" s="74" t="s">
        <v>157</v>
      </c>
    </row>
    <row r="14" spans="1:31" ht="97.15" customHeight="1" x14ac:dyDescent="0.2">
      <c r="A14" s="70">
        <v>136</v>
      </c>
      <c r="B14" s="13" t="s">
        <v>35</v>
      </c>
      <c r="C14" s="13" t="s">
        <v>36</v>
      </c>
      <c r="D14" s="13" t="s">
        <v>42</v>
      </c>
      <c r="E14" s="14" t="s">
        <v>51</v>
      </c>
      <c r="F14" s="12" t="s">
        <v>52</v>
      </c>
      <c r="G14" s="51">
        <v>2020680010037</v>
      </c>
      <c r="H14" s="12" t="s">
        <v>53</v>
      </c>
      <c r="I14" s="12" t="s">
        <v>54</v>
      </c>
      <c r="J14" s="15">
        <v>44573</v>
      </c>
      <c r="K14" s="15" t="s">
        <v>110</v>
      </c>
      <c r="L14" s="104"/>
      <c r="M14" s="110"/>
      <c r="N14" s="123"/>
      <c r="O14" s="16"/>
      <c r="P14" s="38"/>
      <c r="Q14" s="39"/>
      <c r="R14" s="38"/>
      <c r="S14" s="38"/>
      <c r="T14" s="38">
        <v>63682667</v>
      </c>
      <c r="U14" s="86"/>
      <c r="V14" s="38"/>
      <c r="W14" s="43"/>
      <c r="X14" s="44"/>
      <c r="Y14" s="43"/>
      <c r="Z14" s="38"/>
      <c r="AA14" s="86"/>
      <c r="AB14" s="80"/>
      <c r="AC14" s="83"/>
      <c r="AD14" s="73"/>
      <c r="AE14" s="75"/>
    </row>
    <row r="15" spans="1:31" ht="104.45" customHeight="1" x14ac:dyDescent="0.2">
      <c r="A15" s="70">
        <v>137</v>
      </c>
      <c r="B15" s="12" t="s">
        <v>35</v>
      </c>
      <c r="C15" s="12" t="s">
        <v>36</v>
      </c>
      <c r="D15" s="12" t="s">
        <v>42</v>
      </c>
      <c r="E15" s="14" t="s">
        <v>55</v>
      </c>
      <c r="F15" s="12" t="s">
        <v>56</v>
      </c>
      <c r="G15" s="51">
        <v>2020680010037</v>
      </c>
      <c r="H15" s="12" t="s">
        <v>53</v>
      </c>
      <c r="I15" s="17" t="s">
        <v>54</v>
      </c>
      <c r="J15" s="15">
        <v>44573</v>
      </c>
      <c r="K15" s="15" t="s">
        <v>110</v>
      </c>
      <c r="L15" s="62">
        <v>50</v>
      </c>
      <c r="M15" s="63">
        <v>139</v>
      </c>
      <c r="N15" s="64">
        <f t="shared" si="0"/>
        <v>1</v>
      </c>
      <c r="O15" s="16" t="s">
        <v>154</v>
      </c>
      <c r="P15" s="38">
        <v>12140874</v>
      </c>
      <c r="Q15" s="38"/>
      <c r="R15" s="38"/>
      <c r="S15" s="38"/>
      <c r="T15" s="38">
        <v>153200000</v>
      </c>
      <c r="U15" s="45">
        <f>P15+Q15+S15+T15</f>
        <v>165340874</v>
      </c>
      <c r="V15" s="38"/>
      <c r="W15" s="43"/>
      <c r="X15" s="44"/>
      <c r="Y15" s="44"/>
      <c r="Z15" s="38">
        <v>138750000</v>
      </c>
      <c r="AA15" s="45">
        <f t="shared" si="2"/>
        <v>138750000</v>
      </c>
      <c r="AB15" s="66">
        <f>IFERROR(AA15/U15,"-")</f>
        <v>0.83917543583324716</v>
      </c>
      <c r="AC15" s="67"/>
      <c r="AD15" s="68" t="s">
        <v>41</v>
      </c>
      <c r="AE15" s="65" t="s">
        <v>157</v>
      </c>
    </row>
    <row r="16" spans="1:31" ht="148.9" customHeight="1" x14ac:dyDescent="0.2">
      <c r="A16" s="70">
        <v>138</v>
      </c>
      <c r="B16" s="12" t="s">
        <v>35</v>
      </c>
      <c r="C16" s="13" t="s">
        <v>36</v>
      </c>
      <c r="D16" s="13" t="s">
        <v>42</v>
      </c>
      <c r="E16" s="14" t="s">
        <v>60</v>
      </c>
      <c r="F16" s="12" t="s">
        <v>138</v>
      </c>
      <c r="G16" s="51">
        <v>2020680010045</v>
      </c>
      <c r="H16" s="12" t="s">
        <v>59</v>
      </c>
      <c r="I16" s="17" t="s">
        <v>62</v>
      </c>
      <c r="J16" s="15" t="s">
        <v>109</v>
      </c>
      <c r="K16" s="15" t="s">
        <v>110</v>
      </c>
      <c r="L16" s="102">
        <v>5</v>
      </c>
      <c r="M16" s="108">
        <v>5</v>
      </c>
      <c r="N16" s="111">
        <f t="shared" si="0"/>
        <v>1</v>
      </c>
      <c r="O16" s="16" t="s">
        <v>155</v>
      </c>
      <c r="P16" s="38">
        <v>960000000</v>
      </c>
      <c r="Q16" s="38">
        <v>55724434</v>
      </c>
      <c r="R16" s="38"/>
      <c r="S16" s="38"/>
      <c r="T16" s="39">
        <v>1040000000</v>
      </c>
      <c r="U16" s="84">
        <f>SUM(P16:T19)</f>
        <v>3876755971.4400001</v>
      </c>
      <c r="V16" s="38">
        <v>142302379</v>
      </c>
      <c r="W16" s="43"/>
      <c r="X16" s="44"/>
      <c r="Y16" s="44"/>
      <c r="Z16" s="38">
        <v>227131708.75</v>
      </c>
      <c r="AA16" s="84">
        <f>SUM(V16:Z19)</f>
        <v>1675443435.75</v>
      </c>
      <c r="AB16" s="78">
        <f>IFERROR(AA16/U16,"-")</f>
        <v>0.43217665700213409</v>
      </c>
      <c r="AC16" s="81"/>
      <c r="AD16" s="72" t="s">
        <v>41</v>
      </c>
      <c r="AE16" s="74" t="s">
        <v>157</v>
      </c>
    </row>
    <row r="17" spans="1:31" ht="99.75" x14ac:dyDescent="0.2">
      <c r="A17" s="70">
        <v>138</v>
      </c>
      <c r="B17" s="12" t="s">
        <v>35</v>
      </c>
      <c r="C17" s="13" t="s">
        <v>36</v>
      </c>
      <c r="D17" s="13" t="s">
        <v>42</v>
      </c>
      <c r="E17" s="14" t="s">
        <v>60</v>
      </c>
      <c r="F17" s="12" t="s">
        <v>138</v>
      </c>
      <c r="G17" s="51">
        <v>2020680010045</v>
      </c>
      <c r="H17" s="12" t="s">
        <v>59</v>
      </c>
      <c r="I17" s="12" t="s">
        <v>161</v>
      </c>
      <c r="J17" s="15"/>
      <c r="K17" s="15"/>
      <c r="L17" s="103"/>
      <c r="M17" s="109"/>
      <c r="N17" s="112"/>
      <c r="O17" s="16"/>
      <c r="P17" s="38">
        <v>5000000</v>
      </c>
      <c r="Q17" s="38"/>
      <c r="R17" s="38"/>
      <c r="S17" s="38"/>
      <c r="T17" s="39"/>
      <c r="U17" s="85"/>
      <c r="V17" s="38"/>
      <c r="W17" s="43"/>
      <c r="X17" s="44"/>
      <c r="Y17" s="44"/>
      <c r="Z17" s="38"/>
      <c r="AA17" s="85"/>
      <c r="AB17" s="79"/>
      <c r="AC17" s="82"/>
      <c r="AD17" s="77"/>
      <c r="AE17" s="121"/>
    </row>
    <row r="18" spans="1:31" ht="92.45" customHeight="1" x14ac:dyDescent="0.2">
      <c r="A18" s="70">
        <v>138</v>
      </c>
      <c r="B18" s="12" t="s">
        <v>35</v>
      </c>
      <c r="C18" s="13" t="s">
        <v>36</v>
      </c>
      <c r="D18" s="13" t="s">
        <v>42</v>
      </c>
      <c r="E18" s="14" t="s">
        <v>60</v>
      </c>
      <c r="F18" s="12" t="s">
        <v>61</v>
      </c>
      <c r="G18" s="51">
        <v>2021680010123</v>
      </c>
      <c r="H18" s="12" t="s">
        <v>116</v>
      </c>
      <c r="I18" s="17" t="s">
        <v>122</v>
      </c>
      <c r="J18" s="15">
        <v>44562</v>
      </c>
      <c r="K18" s="15" t="s">
        <v>114</v>
      </c>
      <c r="L18" s="103"/>
      <c r="M18" s="109"/>
      <c r="N18" s="112"/>
      <c r="O18" s="16" t="s">
        <v>128</v>
      </c>
      <c r="P18" s="38">
        <v>437680000</v>
      </c>
      <c r="Q18" s="38"/>
      <c r="R18" s="38"/>
      <c r="S18" s="38"/>
      <c r="T18" s="39"/>
      <c r="U18" s="85"/>
      <c r="V18" s="38">
        <v>418629000</v>
      </c>
      <c r="W18" s="43"/>
      <c r="X18" s="44"/>
      <c r="Y18" s="44"/>
      <c r="Z18" s="38"/>
      <c r="AA18" s="85"/>
      <c r="AB18" s="79"/>
      <c r="AC18" s="82"/>
      <c r="AD18" s="77"/>
      <c r="AE18" s="121"/>
    </row>
    <row r="19" spans="1:31" ht="77.45" customHeight="1" x14ac:dyDescent="0.2">
      <c r="A19" s="70">
        <v>138</v>
      </c>
      <c r="B19" s="12" t="s">
        <v>35</v>
      </c>
      <c r="C19" s="13" t="s">
        <v>36</v>
      </c>
      <c r="D19" s="13" t="s">
        <v>42</v>
      </c>
      <c r="E19" s="14" t="s">
        <v>60</v>
      </c>
      <c r="F19" s="12" t="s">
        <v>61</v>
      </c>
      <c r="G19" s="51">
        <v>2021680010089</v>
      </c>
      <c r="H19" s="12" t="s">
        <v>111</v>
      </c>
      <c r="I19" s="17" t="s">
        <v>108</v>
      </c>
      <c r="J19" s="15" t="s">
        <v>109</v>
      </c>
      <c r="K19" s="15" t="s">
        <v>110</v>
      </c>
      <c r="L19" s="104"/>
      <c r="M19" s="110"/>
      <c r="N19" s="113"/>
      <c r="O19" s="16" t="s">
        <v>143</v>
      </c>
      <c r="P19" s="38"/>
      <c r="Q19" s="38"/>
      <c r="R19" s="38"/>
      <c r="S19" s="38"/>
      <c r="T19" s="38">
        <v>1378351537.4400001</v>
      </c>
      <c r="U19" s="86"/>
      <c r="V19" s="38"/>
      <c r="W19" s="43"/>
      <c r="X19" s="44"/>
      <c r="Y19" s="44"/>
      <c r="Z19" s="38">
        <v>887380348</v>
      </c>
      <c r="AA19" s="86"/>
      <c r="AB19" s="80"/>
      <c r="AC19" s="83"/>
      <c r="AD19" s="73"/>
      <c r="AE19" s="75"/>
    </row>
    <row r="20" spans="1:31" ht="71.25" x14ac:dyDescent="0.2">
      <c r="A20" s="70">
        <v>139</v>
      </c>
      <c r="B20" s="12" t="s">
        <v>35</v>
      </c>
      <c r="C20" s="12" t="s">
        <v>36</v>
      </c>
      <c r="D20" s="12" t="s">
        <v>42</v>
      </c>
      <c r="E20" s="14" t="s">
        <v>65</v>
      </c>
      <c r="F20" s="12" t="s">
        <v>66</v>
      </c>
      <c r="G20" s="51">
        <v>2021680010010</v>
      </c>
      <c r="H20" s="12" t="s">
        <v>67</v>
      </c>
      <c r="I20" s="12" t="s">
        <v>68</v>
      </c>
      <c r="J20" s="15" t="s">
        <v>109</v>
      </c>
      <c r="K20" s="15" t="s">
        <v>110</v>
      </c>
      <c r="L20" s="62">
        <v>1</v>
      </c>
      <c r="M20" s="63">
        <v>1</v>
      </c>
      <c r="N20" s="64">
        <f t="shared" ref="N20:N28" si="4">IFERROR(IF(M20/L20&gt;100%,100%,M20/L20),"-")</f>
        <v>1</v>
      </c>
      <c r="O20" s="16" t="s">
        <v>129</v>
      </c>
      <c r="P20" s="40"/>
      <c r="Q20" s="38"/>
      <c r="R20" s="38"/>
      <c r="S20" s="38"/>
      <c r="T20" s="40">
        <v>65000000</v>
      </c>
      <c r="U20" s="45">
        <f>SUM(P20:T20)</f>
        <v>65000000</v>
      </c>
      <c r="V20" s="38"/>
      <c r="W20" s="43"/>
      <c r="X20" s="44"/>
      <c r="Y20" s="44"/>
      <c r="Z20" s="38">
        <v>65000000</v>
      </c>
      <c r="AA20" s="45">
        <f>SUM(V20:Z20)</f>
        <v>65000000</v>
      </c>
      <c r="AB20" s="66">
        <f>IFERROR(AA20/U20,"-")</f>
        <v>1</v>
      </c>
      <c r="AC20" s="67"/>
      <c r="AD20" s="68" t="s">
        <v>41</v>
      </c>
      <c r="AE20" s="65" t="s">
        <v>157</v>
      </c>
    </row>
    <row r="21" spans="1:31" ht="99.75" x14ac:dyDescent="0.2">
      <c r="A21" s="70">
        <v>140</v>
      </c>
      <c r="B21" s="12" t="s">
        <v>35</v>
      </c>
      <c r="C21" s="12" t="s">
        <v>36</v>
      </c>
      <c r="D21" s="12" t="s">
        <v>42</v>
      </c>
      <c r="E21" s="14" t="s">
        <v>63</v>
      </c>
      <c r="F21" s="12" t="s">
        <v>64</v>
      </c>
      <c r="G21" s="51">
        <v>2020680010045</v>
      </c>
      <c r="H21" s="12" t="s">
        <v>59</v>
      </c>
      <c r="I21" s="17" t="s">
        <v>62</v>
      </c>
      <c r="J21" s="15" t="s">
        <v>109</v>
      </c>
      <c r="K21" s="15" t="s">
        <v>110</v>
      </c>
      <c r="L21" s="62">
        <v>1</v>
      </c>
      <c r="M21" s="63">
        <v>1</v>
      </c>
      <c r="N21" s="64">
        <f t="shared" si="4"/>
        <v>1</v>
      </c>
      <c r="O21" s="35" t="s">
        <v>141</v>
      </c>
      <c r="P21" s="41">
        <v>20000000</v>
      </c>
      <c r="Q21" s="38"/>
      <c r="R21" s="38"/>
      <c r="S21" s="38"/>
      <c r="T21" s="41">
        <v>20000000</v>
      </c>
      <c r="U21" s="45">
        <f t="shared" ref="U21:U27" si="5">SUM(P21:T21)</f>
        <v>40000000</v>
      </c>
      <c r="V21" s="38"/>
      <c r="W21" s="43"/>
      <c r="X21" s="44"/>
      <c r="Y21" s="44"/>
      <c r="Z21" s="38">
        <v>20000000</v>
      </c>
      <c r="AA21" s="45">
        <f t="shared" ref="AA21:AA27" si="6">SUM(V21:Z21)</f>
        <v>20000000</v>
      </c>
      <c r="AB21" s="66">
        <f>IFERROR(AA21/U21,"-")</f>
        <v>0.5</v>
      </c>
      <c r="AC21" s="67"/>
      <c r="AD21" s="68" t="s">
        <v>41</v>
      </c>
      <c r="AE21" s="65" t="s">
        <v>157</v>
      </c>
    </row>
    <row r="22" spans="1:31" ht="57" x14ac:dyDescent="0.2">
      <c r="A22" s="70">
        <v>141</v>
      </c>
      <c r="B22" s="12" t="s">
        <v>35</v>
      </c>
      <c r="C22" s="12" t="s">
        <v>36</v>
      </c>
      <c r="D22" s="12" t="s">
        <v>42</v>
      </c>
      <c r="E22" s="14" t="s">
        <v>69</v>
      </c>
      <c r="F22" s="12" t="s">
        <v>70</v>
      </c>
      <c r="G22" s="51">
        <v>2021680010010</v>
      </c>
      <c r="H22" s="12" t="s">
        <v>67</v>
      </c>
      <c r="I22" s="12" t="s">
        <v>68</v>
      </c>
      <c r="J22" s="15" t="s">
        <v>109</v>
      </c>
      <c r="K22" s="15" t="s">
        <v>110</v>
      </c>
      <c r="L22" s="62">
        <v>1</v>
      </c>
      <c r="M22" s="63">
        <v>0</v>
      </c>
      <c r="N22" s="64">
        <f t="shared" si="4"/>
        <v>0</v>
      </c>
      <c r="O22" s="16" t="s">
        <v>144</v>
      </c>
      <c r="P22" s="38">
        <v>20000000</v>
      </c>
      <c r="Q22" s="38"/>
      <c r="R22" s="38"/>
      <c r="S22" s="38"/>
      <c r="T22" s="38">
        <v>20000000</v>
      </c>
      <c r="U22" s="58">
        <f>T22+S22+P22</f>
        <v>40000000</v>
      </c>
      <c r="V22" s="38"/>
      <c r="W22" s="43"/>
      <c r="X22" s="44"/>
      <c r="Y22" s="44"/>
      <c r="Z22" s="38"/>
      <c r="AA22" s="45">
        <f t="shared" si="6"/>
        <v>0</v>
      </c>
      <c r="AB22" s="66">
        <f>IFERROR(AA22/U22,"-")</f>
        <v>0</v>
      </c>
      <c r="AC22" s="67"/>
      <c r="AD22" s="68" t="s">
        <v>41</v>
      </c>
      <c r="AE22" s="65" t="s">
        <v>157</v>
      </c>
    </row>
    <row r="23" spans="1:31" ht="171" x14ac:dyDescent="0.2">
      <c r="A23" s="70">
        <v>142</v>
      </c>
      <c r="B23" s="13" t="s">
        <v>35</v>
      </c>
      <c r="C23" s="13" t="s">
        <v>36</v>
      </c>
      <c r="D23" s="13" t="s">
        <v>42</v>
      </c>
      <c r="E23" s="14" t="s">
        <v>71</v>
      </c>
      <c r="F23" s="12" t="s">
        <v>72</v>
      </c>
      <c r="G23" s="51">
        <v>2021680010121</v>
      </c>
      <c r="H23" s="12" t="s">
        <v>125</v>
      </c>
      <c r="I23" s="12" t="s">
        <v>119</v>
      </c>
      <c r="J23" s="15" t="s">
        <v>109</v>
      </c>
      <c r="K23" s="15" t="s">
        <v>110</v>
      </c>
      <c r="L23" s="62">
        <v>1</v>
      </c>
      <c r="M23" s="54">
        <v>1</v>
      </c>
      <c r="N23" s="18">
        <f t="shared" si="4"/>
        <v>1</v>
      </c>
      <c r="O23" s="16" t="s">
        <v>145</v>
      </c>
      <c r="P23" s="38">
        <v>401307570.67000002</v>
      </c>
      <c r="Q23" s="38"/>
      <c r="R23" s="38"/>
      <c r="S23" s="38"/>
      <c r="T23" s="38">
        <v>520700000</v>
      </c>
      <c r="U23" s="58">
        <f>P23+Q23+S23+T23</f>
        <v>922007570.67000008</v>
      </c>
      <c r="V23" s="38">
        <v>333974237.33999997</v>
      </c>
      <c r="W23" s="43"/>
      <c r="X23" s="44"/>
      <c r="Y23" s="44"/>
      <c r="Z23" s="38">
        <v>509748332.66000003</v>
      </c>
      <c r="AA23" s="45">
        <f t="shared" si="6"/>
        <v>843722570</v>
      </c>
      <c r="AB23" s="66">
        <f>IFERROR(AA23/U23,"-")</f>
        <v>0.91509288734677929</v>
      </c>
      <c r="AC23" s="67"/>
      <c r="AD23" s="68" t="s">
        <v>41</v>
      </c>
      <c r="AE23" s="65" t="s">
        <v>157</v>
      </c>
    </row>
    <row r="24" spans="1:31" ht="57" x14ac:dyDescent="0.2">
      <c r="A24" s="70">
        <v>143</v>
      </c>
      <c r="B24" s="12" t="s">
        <v>35</v>
      </c>
      <c r="C24" s="12" t="s">
        <v>36</v>
      </c>
      <c r="D24" s="12" t="s">
        <v>42</v>
      </c>
      <c r="E24" s="14" t="s">
        <v>73</v>
      </c>
      <c r="F24" s="12" t="s">
        <v>74</v>
      </c>
      <c r="G24" s="51">
        <v>2021680010052</v>
      </c>
      <c r="H24" s="12" t="s">
        <v>75</v>
      </c>
      <c r="I24" s="12" t="s">
        <v>76</v>
      </c>
      <c r="J24" s="15" t="s">
        <v>109</v>
      </c>
      <c r="K24" s="15" t="s">
        <v>110</v>
      </c>
      <c r="L24" s="62">
        <v>1</v>
      </c>
      <c r="M24" s="63">
        <v>0</v>
      </c>
      <c r="N24" s="64">
        <f t="shared" si="4"/>
        <v>0</v>
      </c>
      <c r="O24" s="16" t="s">
        <v>130</v>
      </c>
      <c r="P24" s="38"/>
      <c r="Q24" s="38"/>
      <c r="R24" s="38"/>
      <c r="S24" s="38"/>
      <c r="T24" s="38">
        <v>10000000</v>
      </c>
      <c r="U24" s="45">
        <f t="shared" si="5"/>
        <v>10000000</v>
      </c>
      <c r="V24" s="38"/>
      <c r="W24" s="43"/>
      <c r="X24" s="44"/>
      <c r="Y24" s="44"/>
      <c r="Z24" s="38"/>
      <c r="AA24" s="45">
        <f t="shared" si="6"/>
        <v>0</v>
      </c>
      <c r="AB24" s="66">
        <f t="shared" ref="AB24:AB31" si="7">IFERROR(AA24/U24,"-")</f>
        <v>0</v>
      </c>
      <c r="AC24" s="67"/>
      <c r="AD24" s="68" t="s">
        <v>41</v>
      </c>
      <c r="AE24" s="65" t="s">
        <v>157</v>
      </c>
    </row>
    <row r="25" spans="1:31" ht="57" x14ac:dyDescent="0.2">
      <c r="A25" s="70">
        <v>144</v>
      </c>
      <c r="B25" s="12" t="s">
        <v>35</v>
      </c>
      <c r="C25" s="12" t="s">
        <v>36</v>
      </c>
      <c r="D25" s="12" t="s">
        <v>42</v>
      </c>
      <c r="E25" s="14" t="s">
        <v>77</v>
      </c>
      <c r="F25" s="12" t="s">
        <v>78</v>
      </c>
      <c r="G25" s="51">
        <v>2021680010061</v>
      </c>
      <c r="H25" s="12" t="s">
        <v>79</v>
      </c>
      <c r="I25" s="12" t="s">
        <v>80</v>
      </c>
      <c r="J25" s="15" t="s">
        <v>109</v>
      </c>
      <c r="K25" s="15" t="s">
        <v>110</v>
      </c>
      <c r="L25" s="62">
        <v>1</v>
      </c>
      <c r="M25" s="63">
        <v>0</v>
      </c>
      <c r="N25" s="64">
        <f>IFERROR(IF(M25/L25&gt;100%,100%,M25/L25),"-")</f>
        <v>0</v>
      </c>
      <c r="O25" s="16" t="s">
        <v>131</v>
      </c>
      <c r="P25" s="38"/>
      <c r="Q25" s="38"/>
      <c r="R25" s="38"/>
      <c r="S25" s="38"/>
      <c r="T25" s="38">
        <v>10000000</v>
      </c>
      <c r="U25" s="45">
        <f t="shared" si="5"/>
        <v>10000000</v>
      </c>
      <c r="V25" s="38"/>
      <c r="W25" s="43"/>
      <c r="X25" s="44"/>
      <c r="Y25" s="44"/>
      <c r="Z25" s="38"/>
      <c r="AA25" s="45">
        <f t="shared" si="6"/>
        <v>0</v>
      </c>
      <c r="AB25" s="66">
        <f t="shared" si="7"/>
        <v>0</v>
      </c>
      <c r="AC25" s="67"/>
      <c r="AD25" s="68" t="s">
        <v>41</v>
      </c>
      <c r="AE25" s="65" t="s">
        <v>157</v>
      </c>
    </row>
    <row r="26" spans="1:31" ht="57" x14ac:dyDescent="0.2">
      <c r="A26" s="70">
        <v>145</v>
      </c>
      <c r="B26" s="12" t="s">
        <v>35</v>
      </c>
      <c r="C26" s="12" t="s">
        <v>36</v>
      </c>
      <c r="D26" s="12" t="s">
        <v>42</v>
      </c>
      <c r="E26" s="14" t="s">
        <v>45</v>
      </c>
      <c r="F26" s="12" t="s">
        <v>46</v>
      </c>
      <c r="G26" s="51">
        <v>2020680010054</v>
      </c>
      <c r="H26" s="12" t="s">
        <v>39</v>
      </c>
      <c r="I26" s="12" t="s">
        <v>40</v>
      </c>
      <c r="J26" s="15" t="s">
        <v>109</v>
      </c>
      <c r="K26" s="15" t="s">
        <v>110</v>
      </c>
      <c r="L26" s="62">
        <v>0</v>
      </c>
      <c r="M26" s="63">
        <v>1</v>
      </c>
      <c r="N26" s="19" t="str">
        <f>IFERROR(IF(M26/L26&gt;100%,100%,M26/L26),"-")</f>
        <v>-</v>
      </c>
      <c r="O26" s="16" t="s">
        <v>132</v>
      </c>
      <c r="P26" s="41"/>
      <c r="Q26" s="38"/>
      <c r="R26" s="38"/>
      <c r="S26" s="38"/>
      <c r="T26" s="41">
        <v>95200000</v>
      </c>
      <c r="U26" s="45">
        <f t="shared" si="5"/>
        <v>95200000</v>
      </c>
      <c r="V26" s="38"/>
      <c r="W26" s="43"/>
      <c r="X26" s="44"/>
      <c r="Y26" s="44"/>
      <c r="Z26" s="38">
        <v>87283000</v>
      </c>
      <c r="AA26" s="45">
        <f t="shared" si="6"/>
        <v>87283000</v>
      </c>
      <c r="AB26" s="66">
        <f t="shared" si="7"/>
        <v>0.91683823529411768</v>
      </c>
      <c r="AC26" s="67"/>
      <c r="AD26" s="68" t="s">
        <v>41</v>
      </c>
      <c r="AE26" s="65" t="s">
        <v>157</v>
      </c>
    </row>
    <row r="27" spans="1:31" ht="71.25" x14ac:dyDescent="0.2">
      <c r="A27" s="70">
        <v>146</v>
      </c>
      <c r="B27" s="12" t="s">
        <v>35</v>
      </c>
      <c r="C27" s="12" t="s">
        <v>36</v>
      </c>
      <c r="D27" s="12" t="s">
        <v>81</v>
      </c>
      <c r="E27" s="14" t="s">
        <v>82</v>
      </c>
      <c r="F27" s="12" t="s">
        <v>83</v>
      </c>
      <c r="G27" s="51">
        <v>2022680010060</v>
      </c>
      <c r="H27" s="12" t="s">
        <v>159</v>
      </c>
      <c r="I27" s="17" t="s">
        <v>160</v>
      </c>
      <c r="J27" s="15" t="s">
        <v>113</v>
      </c>
      <c r="K27" s="15" t="s">
        <v>114</v>
      </c>
      <c r="L27" s="62">
        <v>1</v>
      </c>
      <c r="M27" s="63">
        <v>1</v>
      </c>
      <c r="N27" s="19">
        <f>IFERROR(IF(M27/L27&gt;100%,100%,M27/L27),"-")</f>
        <v>1</v>
      </c>
      <c r="O27" s="16" t="s">
        <v>156</v>
      </c>
      <c r="P27" s="38">
        <v>1120000000</v>
      </c>
      <c r="Q27" s="38"/>
      <c r="R27" s="38"/>
      <c r="S27" s="38"/>
      <c r="T27" s="39"/>
      <c r="U27" s="45">
        <f t="shared" si="5"/>
        <v>1120000000</v>
      </c>
      <c r="V27" s="38">
        <v>1100000000</v>
      </c>
      <c r="W27" s="43"/>
      <c r="X27" s="44"/>
      <c r="Y27" s="44"/>
      <c r="Z27" s="38"/>
      <c r="AA27" s="45">
        <f t="shared" si="6"/>
        <v>1100000000</v>
      </c>
      <c r="AB27" s="66">
        <f t="shared" si="7"/>
        <v>0.9821428571428571</v>
      </c>
      <c r="AC27" s="67"/>
      <c r="AD27" s="68" t="s">
        <v>41</v>
      </c>
      <c r="AE27" s="65" t="s">
        <v>157</v>
      </c>
    </row>
    <row r="28" spans="1:31" ht="79.900000000000006" customHeight="1" x14ac:dyDescent="0.2">
      <c r="A28" s="70">
        <v>147</v>
      </c>
      <c r="B28" s="12" t="s">
        <v>35</v>
      </c>
      <c r="C28" s="12" t="s">
        <v>36</v>
      </c>
      <c r="D28" s="12" t="s">
        <v>81</v>
      </c>
      <c r="E28" s="14" t="s">
        <v>84</v>
      </c>
      <c r="F28" s="12" t="s">
        <v>85</v>
      </c>
      <c r="G28" s="51">
        <v>2020680010143</v>
      </c>
      <c r="H28" s="12" t="s">
        <v>86</v>
      </c>
      <c r="I28" s="12" t="s">
        <v>121</v>
      </c>
      <c r="J28" s="15" t="s">
        <v>109</v>
      </c>
      <c r="K28" s="15" t="s">
        <v>110</v>
      </c>
      <c r="L28" s="56">
        <v>4</v>
      </c>
      <c r="M28" s="54">
        <v>0</v>
      </c>
      <c r="N28" s="53">
        <f t="shared" si="4"/>
        <v>0</v>
      </c>
      <c r="O28" s="16" t="s">
        <v>164</v>
      </c>
      <c r="P28" s="38">
        <f>30000000+599999999.81</f>
        <v>629999999.80999994</v>
      </c>
      <c r="Q28" s="38"/>
      <c r="R28" s="38"/>
      <c r="S28" s="38"/>
      <c r="T28" s="38">
        <v>70000000</v>
      </c>
      <c r="U28" s="58">
        <f>SUM(P28:T28)</f>
        <v>699999999.80999994</v>
      </c>
      <c r="V28" s="38"/>
      <c r="W28" s="43"/>
      <c r="X28" s="44"/>
      <c r="Y28" s="44"/>
      <c r="Z28" s="38"/>
      <c r="AA28" s="58">
        <f>SUM(V28:Z28)</f>
        <v>0</v>
      </c>
      <c r="AB28" s="59">
        <f t="shared" si="7"/>
        <v>0</v>
      </c>
      <c r="AC28" s="60"/>
      <c r="AD28" s="61" t="s">
        <v>41</v>
      </c>
      <c r="AE28" s="52" t="s">
        <v>157</v>
      </c>
    </row>
    <row r="29" spans="1:31" ht="77.45" customHeight="1" x14ac:dyDescent="0.2">
      <c r="A29" s="70">
        <v>148</v>
      </c>
      <c r="B29" s="12" t="s">
        <v>35</v>
      </c>
      <c r="C29" s="12" t="s">
        <v>36</v>
      </c>
      <c r="D29" s="12" t="s">
        <v>81</v>
      </c>
      <c r="E29" s="14" t="s">
        <v>91</v>
      </c>
      <c r="F29" s="12" t="s">
        <v>92</v>
      </c>
      <c r="G29" s="51">
        <v>2021680010122</v>
      </c>
      <c r="H29" s="12" t="s">
        <v>112</v>
      </c>
      <c r="I29" s="17" t="s">
        <v>117</v>
      </c>
      <c r="J29" s="15" t="s">
        <v>109</v>
      </c>
      <c r="K29" s="15" t="s">
        <v>110</v>
      </c>
      <c r="L29" s="114">
        <v>0.15</v>
      </c>
      <c r="M29" s="118">
        <v>0</v>
      </c>
      <c r="N29" s="116">
        <f>IFERROR(IF(M29/L29&gt;100%,100%,M29/L29),"-")</f>
        <v>0</v>
      </c>
      <c r="O29" s="16" t="s">
        <v>133</v>
      </c>
      <c r="P29" s="38">
        <v>184115990</v>
      </c>
      <c r="Q29" s="38"/>
      <c r="R29" s="38"/>
      <c r="S29" s="38"/>
      <c r="T29" s="39"/>
      <c r="U29" s="84">
        <f>SUM(P29:T30)</f>
        <v>442776819.88</v>
      </c>
      <c r="V29" s="38"/>
      <c r="W29" s="43"/>
      <c r="X29" s="44"/>
      <c r="Y29" s="44"/>
      <c r="Z29" s="38"/>
      <c r="AA29" s="84">
        <f>SUM(V29:Z30)</f>
        <v>0</v>
      </c>
      <c r="AB29" s="78">
        <f t="shared" si="7"/>
        <v>0</v>
      </c>
      <c r="AC29" s="81"/>
      <c r="AD29" s="72" t="s">
        <v>41</v>
      </c>
      <c r="AE29" s="74" t="s">
        <v>157</v>
      </c>
    </row>
    <row r="30" spans="1:31" ht="57" x14ac:dyDescent="0.2">
      <c r="A30" s="70">
        <v>148</v>
      </c>
      <c r="B30" s="12" t="s">
        <v>35</v>
      </c>
      <c r="C30" s="12" t="s">
        <v>36</v>
      </c>
      <c r="D30" s="12" t="s">
        <v>81</v>
      </c>
      <c r="E30" s="14" t="s">
        <v>91</v>
      </c>
      <c r="F30" s="12" t="s">
        <v>92</v>
      </c>
      <c r="G30" s="51"/>
      <c r="H30" s="12" t="s">
        <v>162</v>
      </c>
      <c r="I30" s="12" t="s">
        <v>161</v>
      </c>
      <c r="J30" s="15"/>
      <c r="K30" s="15"/>
      <c r="L30" s="115"/>
      <c r="M30" s="119"/>
      <c r="N30" s="117"/>
      <c r="O30" s="16" t="s">
        <v>137</v>
      </c>
      <c r="P30" s="38">
        <v>235451212.25</v>
      </c>
      <c r="Q30" s="38"/>
      <c r="R30" s="38"/>
      <c r="S30" s="38">
        <v>23209617.629999999</v>
      </c>
      <c r="T30" s="39"/>
      <c r="U30" s="86"/>
      <c r="V30" s="38"/>
      <c r="W30" s="43"/>
      <c r="X30" s="44"/>
      <c r="Y30" s="44"/>
      <c r="Z30" s="38"/>
      <c r="AA30" s="86"/>
      <c r="AB30" s="80"/>
      <c r="AC30" s="83"/>
      <c r="AD30" s="73"/>
      <c r="AE30" s="75"/>
    </row>
    <row r="31" spans="1:31" ht="99" customHeight="1" x14ac:dyDescent="0.2">
      <c r="A31" s="70">
        <v>149</v>
      </c>
      <c r="B31" s="13" t="s">
        <v>35</v>
      </c>
      <c r="C31" s="13" t="s">
        <v>36</v>
      </c>
      <c r="D31" s="13" t="s">
        <v>81</v>
      </c>
      <c r="E31" s="14" t="s">
        <v>87</v>
      </c>
      <c r="F31" s="12" t="s">
        <v>88</v>
      </c>
      <c r="G31" s="51">
        <v>2020680010143</v>
      </c>
      <c r="H31" s="12" t="s">
        <v>86</v>
      </c>
      <c r="I31" s="12" t="s">
        <v>121</v>
      </c>
      <c r="J31" s="15" t="s">
        <v>109</v>
      </c>
      <c r="K31" s="15" t="s">
        <v>110</v>
      </c>
      <c r="L31" s="56">
        <v>1</v>
      </c>
      <c r="M31" s="54">
        <v>1</v>
      </c>
      <c r="N31" s="53">
        <f>IFERROR(IF(M31/L31&gt;100%,100%,M31/L31),"-")</f>
        <v>1</v>
      </c>
      <c r="O31" s="16" t="s">
        <v>165</v>
      </c>
      <c r="P31" s="38">
        <v>740000000</v>
      </c>
      <c r="Q31" s="38"/>
      <c r="R31" s="38"/>
      <c r="S31" s="38"/>
      <c r="T31" s="38">
        <f>300000000+20000000</f>
        <v>320000000</v>
      </c>
      <c r="U31" s="58">
        <f>SUM(P31:T31)</f>
        <v>1060000000</v>
      </c>
      <c r="V31" s="38"/>
      <c r="W31" s="43"/>
      <c r="X31" s="44"/>
      <c r="Y31" s="38"/>
      <c r="Z31" s="38">
        <v>299750000</v>
      </c>
      <c r="AA31" s="58">
        <f>SUM(V31:Z31)</f>
        <v>299750000</v>
      </c>
      <c r="AB31" s="59">
        <f t="shared" si="7"/>
        <v>0.28278301886792451</v>
      </c>
      <c r="AC31" s="60"/>
      <c r="AD31" s="61" t="s">
        <v>41</v>
      </c>
      <c r="AE31" s="52" t="s">
        <v>157</v>
      </c>
    </row>
    <row r="32" spans="1:31" ht="83.45" customHeight="1" x14ac:dyDescent="0.2">
      <c r="A32" s="70">
        <v>150</v>
      </c>
      <c r="B32" s="12" t="s">
        <v>35</v>
      </c>
      <c r="C32" s="12" t="s">
        <v>36</v>
      </c>
      <c r="D32" s="12" t="s">
        <v>81</v>
      </c>
      <c r="E32" s="14" t="s">
        <v>89</v>
      </c>
      <c r="F32" s="12" t="s">
        <v>90</v>
      </c>
      <c r="G32" s="51">
        <v>2020680010143</v>
      </c>
      <c r="H32" s="12" t="s">
        <v>86</v>
      </c>
      <c r="I32" s="12" t="s">
        <v>121</v>
      </c>
      <c r="J32" s="15" t="s">
        <v>109</v>
      </c>
      <c r="K32" s="15" t="s">
        <v>110</v>
      </c>
      <c r="L32" s="102">
        <v>1</v>
      </c>
      <c r="M32" s="108">
        <v>1</v>
      </c>
      <c r="N32" s="111">
        <f>IFERROR(IF(M32/L32&gt;100%,100%,M32/L32),"-")</f>
        <v>1</v>
      </c>
      <c r="O32" s="16" t="s">
        <v>134</v>
      </c>
      <c r="P32" s="46"/>
      <c r="Q32" s="38"/>
      <c r="R32" s="38"/>
      <c r="S32" s="38"/>
      <c r="T32" s="38">
        <v>100000000</v>
      </c>
      <c r="U32" s="84">
        <f>SUM(P32:T34)</f>
        <v>7131360000</v>
      </c>
      <c r="V32" s="38"/>
      <c r="W32" s="43"/>
      <c r="X32" s="44"/>
      <c r="Y32" s="44"/>
      <c r="Z32" s="38"/>
      <c r="AA32" s="84">
        <f>SUM(V32:Z34)</f>
        <v>5003180000</v>
      </c>
      <c r="AB32" s="78">
        <v>0.28018867924528301</v>
      </c>
      <c r="AC32" s="81"/>
      <c r="AD32" s="72" t="s">
        <v>41</v>
      </c>
      <c r="AE32" s="74" t="s">
        <v>157</v>
      </c>
    </row>
    <row r="33" spans="1:31" ht="174" customHeight="1" x14ac:dyDescent="0.2">
      <c r="A33" s="70">
        <v>150</v>
      </c>
      <c r="B33" s="12" t="s">
        <v>35</v>
      </c>
      <c r="C33" s="12" t="s">
        <v>36</v>
      </c>
      <c r="D33" s="12" t="s">
        <v>81</v>
      </c>
      <c r="E33" s="14" t="s">
        <v>89</v>
      </c>
      <c r="F33" s="12" t="s">
        <v>90</v>
      </c>
      <c r="G33" s="51">
        <v>2021680010138</v>
      </c>
      <c r="H33" s="12" t="s">
        <v>115</v>
      </c>
      <c r="I33" s="12" t="s">
        <v>118</v>
      </c>
      <c r="J33" s="15" t="s">
        <v>113</v>
      </c>
      <c r="K33" s="15" t="s">
        <v>114</v>
      </c>
      <c r="L33" s="103"/>
      <c r="M33" s="109"/>
      <c r="N33" s="112"/>
      <c r="O33" s="16" t="s">
        <v>147</v>
      </c>
      <c r="P33" s="38">
        <v>5795680000</v>
      </c>
      <c r="Q33" s="38"/>
      <c r="R33" s="38"/>
      <c r="S33" s="38"/>
      <c r="T33" s="39"/>
      <c r="U33" s="85"/>
      <c r="V33" s="38">
        <v>5003180000</v>
      </c>
      <c r="W33" s="43"/>
      <c r="X33" s="44"/>
      <c r="Y33" s="44"/>
      <c r="Z33" s="38"/>
      <c r="AA33" s="85"/>
      <c r="AB33" s="79"/>
      <c r="AC33" s="82"/>
      <c r="AD33" s="77"/>
      <c r="AE33" s="121"/>
    </row>
    <row r="34" spans="1:31" ht="58.15" customHeight="1" x14ac:dyDescent="0.2">
      <c r="A34" s="70">
        <v>150</v>
      </c>
      <c r="B34" s="12" t="s">
        <v>35</v>
      </c>
      <c r="C34" s="12" t="s">
        <v>36</v>
      </c>
      <c r="D34" s="12" t="s">
        <v>81</v>
      </c>
      <c r="E34" s="14" t="s">
        <v>89</v>
      </c>
      <c r="F34" s="12" t="s">
        <v>90</v>
      </c>
      <c r="G34" s="51">
        <v>2021680010138</v>
      </c>
      <c r="H34" s="12" t="s">
        <v>115</v>
      </c>
      <c r="I34" s="12" t="s">
        <v>161</v>
      </c>
      <c r="J34" s="15"/>
      <c r="K34" s="15"/>
      <c r="L34" s="104"/>
      <c r="M34" s="110"/>
      <c r="N34" s="113"/>
      <c r="O34" s="16" t="s">
        <v>146</v>
      </c>
      <c r="P34" s="71">
        <v>585680000</v>
      </c>
      <c r="Q34" s="38"/>
      <c r="R34" s="38"/>
      <c r="S34" s="38"/>
      <c r="T34" s="39">
        <v>650000000</v>
      </c>
      <c r="U34" s="86"/>
      <c r="V34" s="38"/>
      <c r="W34" s="43"/>
      <c r="X34" s="44"/>
      <c r="Y34" s="44"/>
      <c r="Z34" s="38"/>
      <c r="AA34" s="86"/>
      <c r="AB34" s="80"/>
      <c r="AC34" s="83"/>
      <c r="AD34" s="73"/>
      <c r="AE34" s="75"/>
    </row>
    <row r="35" spans="1:31" ht="85.5" x14ac:dyDescent="0.2">
      <c r="A35" s="70">
        <v>197</v>
      </c>
      <c r="B35" s="13" t="s">
        <v>93</v>
      </c>
      <c r="C35" s="13" t="s">
        <v>94</v>
      </c>
      <c r="D35" s="13" t="s">
        <v>95</v>
      </c>
      <c r="E35" s="14" t="s">
        <v>96</v>
      </c>
      <c r="F35" s="12" t="s">
        <v>97</v>
      </c>
      <c r="G35" s="51">
        <v>2020680010053</v>
      </c>
      <c r="H35" s="12" t="s">
        <v>98</v>
      </c>
      <c r="I35" s="12" t="s">
        <v>99</v>
      </c>
      <c r="J35" s="15" t="s">
        <v>109</v>
      </c>
      <c r="K35" s="15" t="s">
        <v>110</v>
      </c>
      <c r="L35" s="105">
        <v>6</v>
      </c>
      <c r="M35" s="106">
        <v>6</v>
      </c>
      <c r="N35" s="107">
        <f>IFERROR(IF(M35/L35&gt;100%,100%,M35/L35),"-")</f>
        <v>1</v>
      </c>
      <c r="O35" s="16" t="s">
        <v>149</v>
      </c>
      <c r="P35" s="38">
        <v>443600000</v>
      </c>
      <c r="Q35" s="38"/>
      <c r="R35" s="38"/>
      <c r="S35" s="38"/>
      <c r="T35" s="39"/>
      <c r="U35" s="84">
        <f>SUM(P35:T36)</f>
        <v>870599000</v>
      </c>
      <c r="V35" s="38">
        <v>280363000</v>
      </c>
      <c r="W35" s="43"/>
      <c r="X35" s="44"/>
      <c r="Y35" s="44"/>
      <c r="Z35" s="38"/>
      <c r="AA35" s="84">
        <f>SUM(V35:Z36)</f>
        <v>653958415</v>
      </c>
      <c r="AB35" s="125">
        <f>IFERROR(AA35/U35,"-")</f>
        <v>0.75115916168063601</v>
      </c>
      <c r="AC35" s="126"/>
      <c r="AD35" s="120" t="s">
        <v>41</v>
      </c>
      <c r="AE35" s="124" t="s">
        <v>157</v>
      </c>
    </row>
    <row r="36" spans="1:31" ht="85.5" x14ac:dyDescent="0.2">
      <c r="A36" s="70">
        <v>197</v>
      </c>
      <c r="B36" s="13" t="s">
        <v>93</v>
      </c>
      <c r="C36" s="13" t="s">
        <v>94</v>
      </c>
      <c r="D36" s="13" t="s">
        <v>95</v>
      </c>
      <c r="E36" s="14" t="s">
        <v>96</v>
      </c>
      <c r="F36" s="12" t="s">
        <v>97</v>
      </c>
      <c r="G36" s="51">
        <v>2021680010055</v>
      </c>
      <c r="H36" s="12" t="s">
        <v>100</v>
      </c>
      <c r="I36" s="17" t="s">
        <v>120</v>
      </c>
      <c r="J36" s="15" t="s">
        <v>109</v>
      </c>
      <c r="K36" s="15" t="s">
        <v>110</v>
      </c>
      <c r="L36" s="105"/>
      <c r="M36" s="106"/>
      <c r="N36" s="107"/>
      <c r="O36" s="16" t="s">
        <v>148</v>
      </c>
      <c r="P36" s="38">
        <v>426999000</v>
      </c>
      <c r="Q36" s="38"/>
      <c r="R36" s="38"/>
      <c r="S36" s="38"/>
      <c r="T36" s="39"/>
      <c r="U36" s="85"/>
      <c r="V36" s="38">
        <v>373595415</v>
      </c>
      <c r="W36" s="43"/>
      <c r="X36" s="44"/>
      <c r="Y36" s="44"/>
      <c r="Z36" s="38"/>
      <c r="AA36" s="85"/>
      <c r="AB36" s="125"/>
      <c r="AC36" s="126"/>
      <c r="AD36" s="120"/>
      <c r="AE36" s="124"/>
    </row>
    <row r="37" spans="1:31" ht="85.5" x14ac:dyDescent="0.2">
      <c r="A37" s="70">
        <v>198</v>
      </c>
      <c r="B37" s="13" t="s">
        <v>93</v>
      </c>
      <c r="C37" s="13" t="s">
        <v>94</v>
      </c>
      <c r="D37" s="13" t="s">
        <v>95</v>
      </c>
      <c r="E37" s="14" t="s">
        <v>101</v>
      </c>
      <c r="F37" s="12" t="s">
        <v>102</v>
      </c>
      <c r="G37" s="51">
        <v>2021680010055</v>
      </c>
      <c r="H37" s="12" t="s">
        <v>100</v>
      </c>
      <c r="I37" s="17" t="s">
        <v>120</v>
      </c>
      <c r="J37" s="15" t="s">
        <v>109</v>
      </c>
      <c r="K37" s="15" t="s">
        <v>110</v>
      </c>
      <c r="L37" s="102">
        <v>1</v>
      </c>
      <c r="M37" s="108">
        <v>1</v>
      </c>
      <c r="N37" s="111">
        <f>IFERROR(IF(M37/L37&gt;100%,100%,M37/L37),"-")</f>
        <v>1</v>
      </c>
      <c r="O37" s="16" t="s">
        <v>135</v>
      </c>
      <c r="P37" s="38">
        <v>516200000</v>
      </c>
      <c r="Q37" s="38"/>
      <c r="R37" s="38"/>
      <c r="S37" s="38"/>
      <c r="T37" s="39"/>
      <c r="U37" s="84">
        <f>SUM(P37:T38)</f>
        <v>5285000000</v>
      </c>
      <c r="V37" s="38">
        <v>28200000</v>
      </c>
      <c r="W37" s="43"/>
      <c r="X37" s="44"/>
      <c r="Y37" s="44"/>
      <c r="Z37" s="38"/>
      <c r="AA37" s="84">
        <f>SUM(V37:Z38)</f>
        <v>4481249139</v>
      </c>
      <c r="AB37" s="78">
        <f>IFERROR(AA37/U37,"-")</f>
        <v>0.84791847473982973</v>
      </c>
      <c r="AC37" s="81"/>
      <c r="AD37" s="72" t="s">
        <v>41</v>
      </c>
      <c r="AE37" s="74" t="s">
        <v>157</v>
      </c>
    </row>
    <row r="38" spans="1:31" ht="85.5" x14ac:dyDescent="0.2">
      <c r="A38" s="70">
        <v>198</v>
      </c>
      <c r="B38" s="13" t="s">
        <v>93</v>
      </c>
      <c r="C38" s="13" t="s">
        <v>94</v>
      </c>
      <c r="D38" s="13" t="s">
        <v>95</v>
      </c>
      <c r="E38" s="14" t="s">
        <v>101</v>
      </c>
      <c r="F38" s="12" t="s">
        <v>102</v>
      </c>
      <c r="G38" s="51">
        <v>2022680010034</v>
      </c>
      <c r="H38" s="12" t="s">
        <v>152</v>
      </c>
      <c r="I38" s="17" t="s">
        <v>158</v>
      </c>
      <c r="J38" s="15">
        <v>44562</v>
      </c>
      <c r="K38" s="15">
        <v>44896</v>
      </c>
      <c r="L38" s="104"/>
      <c r="M38" s="110"/>
      <c r="N38" s="113"/>
      <c r="O38" s="16" t="s">
        <v>150</v>
      </c>
      <c r="P38" s="38">
        <v>4768800000</v>
      </c>
      <c r="Q38" s="38"/>
      <c r="R38" s="38"/>
      <c r="S38" s="38"/>
      <c r="T38" s="39"/>
      <c r="U38" s="85"/>
      <c r="V38" s="38">
        <v>4453049139</v>
      </c>
      <c r="W38" s="43"/>
      <c r="X38" s="44"/>
      <c r="Y38" s="44"/>
      <c r="Z38" s="38"/>
      <c r="AA38" s="85"/>
      <c r="AB38" s="80"/>
      <c r="AC38" s="83"/>
      <c r="AD38" s="73"/>
      <c r="AE38" s="75"/>
    </row>
    <row r="39" spans="1:31" ht="85.5" x14ac:dyDescent="0.2">
      <c r="A39" s="70">
        <v>199</v>
      </c>
      <c r="B39" s="13" t="s">
        <v>93</v>
      </c>
      <c r="C39" s="13" t="s">
        <v>94</v>
      </c>
      <c r="D39" s="13" t="s">
        <v>103</v>
      </c>
      <c r="E39" s="14" t="s">
        <v>104</v>
      </c>
      <c r="F39" s="12" t="s">
        <v>105</v>
      </c>
      <c r="G39" s="51">
        <v>2021680010055</v>
      </c>
      <c r="H39" s="12" t="s">
        <v>100</v>
      </c>
      <c r="I39" s="17" t="s">
        <v>120</v>
      </c>
      <c r="J39" s="15" t="s">
        <v>109</v>
      </c>
      <c r="K39" s="15" t="s">
        <v>110</v>
      </c>
      <c r="L39" s="62">
        <v>3</v>
      </c>
      <c r="M39" s="63">
        <v>3</v>
      </c>
      <c r="N39" s="20">
        <f>IFERROR(IF(M39/L39&gt;100%,100%,M39/L39),"-")</f>
        <v>1</v>
      </c>
      <c r="O39" s="16"/>
      <c r="P39" s="38">
        <v>304000000</v>
      </c>
      <c r="Q39" s="38"/>
      <c r="R39" s="38"/>
      <c r="S39" s="38"/>
      <c r="T39" s="39"/>
      <c r="U39" s="45">
        <f>SUM(P39:T39)</f>
        <v>304000000</v>
      </c>
      <c r="V39" s="38">
        <v>289230000</v>
      </c>
      <c r="W39" s="43"/>
      <c r="X39" s="44"/>
      <c r="Y39" s="44"/>
      <c r="Z39" s="38"/>
      <c r="AA39" s="45">
        <f>SUM(V39:Z39)</f>
        <v>289230000</v>
      </c>
      <c r="AB39" s="66">
        <f>IFERROR(AA39/U39,"-")</f>
        <v>0.9514144736842105</v>
      </c>
      <c r="AC39" s="67"/>
      <c r="AD39" s="68" t="s">
        <v>41</v>
      </c>
      <c r="AE39" s="65" t="s">
        <v>157</v>
      </c>
    </row>
    <row r="40" spans="1:31" ht="85.5" x14ac:dyDescent="0.2">
      <c r="A40" s="4">
        <v>200</v>
      </c>
      <c r="B40" s="12" t="s">
        <v>93</v>
      </c>
      <c r="C40" s="12" t="s">
        <v>94</v>
      </c>
      <c r="D40" s="12" t="s">
        <v>103</v>
      </c>
      <c r="E40" s="14" t="s">
        <v>106</v>
      </c>
      <c r="F40" s="12" t="s">
        <v>107</v>
      </c>
      <c r="G40" s="51">
        <v>2022680010005</v>
      </c>
      <c r="H40" s="12" t="s">
        <v>136</v>
      </c>
      <c r="I40" s="17" t="s">
        <v>139</v>
      </c>
      <c r="J40" s="15">
        <v>44651</v>
      </c>
      <c r="K40" s="15">
        <v>44926</v>
      </c>
      <c r="L40" s="57">
        <v>1</v>
      </c>
      <c r="M40" s="55">
        <v>1</v>
      </c>
      <c r="N40" s="34">
        <f>IFERROR(IF(M40/L40&gt;100%,100%,M40/L40),"-")</f>
        <v>1</v>
      </c>
      <c r="O40" s="16" t="s">
        <v>151</v>
      </c>
      <c r="P40" s="38">
        <v>1580000000</v>
      </c>
      <c r="Q40" s="38"/>
      <c r="R40" s="38"/>
      <c r="S40" s="38"/>
      <c r="T40" s="39"/>
      <c r="U40" s="45">
        <f>SUM(P40:T40)</f>
        <v>1580000000</v>
      </c>
      <c r="V40" s="38">
        <v>1560000000</v>
      </c>
      <c r="W40" s="43"/>
      <c r="X40" s="44"/>
      <c r="Y40" s="44"/>
      <c r="Z40" s="38"/>
      <c r="AA40" s="45">
        <f>SUM(V40:Z40)</f>
        <v>1560000000</v>
      </c>
      <c r="AB40" s="66">
        <f>IFERROR(AA40/U40,"-")</f>
        <v>0.98734177215189878</v>
      </c>
      <c r="AC40" s="67"/>
      <c r="AD40" s="68" t="s">
        <v>41</v>
      </c>
      <c r="AE40" s="65" t="s">
        <v>157</v>
      </c>
    </row>
    <row r="41" spans="1:31" s="30" customFormat="1" ht="15" x14ac:dyDescent="0.25">
      <c r="A41" s="4">
        <f>SUM(--(FREQUENCY(A9:A40,A9:A40)&gt;0))</f>
        <v>23</v>
      </c>
      <c r="B41" s="8"/>
      <c r="C41" s="9"/>
      <c r="D41" s="9"/>
      <c r="E41" s="9"/>
      <c r="F41" s="9"/>
      <c r="G41" s="11"/>
      <c r="H41" s="9"/>
      <c r="I41" s="9"/>
      <c r="J41" s="9"/>
      <c r="K41" s="6"/>
      <c r="L41" s="7"/>
      <c r="M41" s="5" t="s">
        <v>15</v>
      </c>
      <c r="N41" s="1">
        <f>IFERROR(AVERAGE(N9:N40),"-")</f>
        <v>0.77272727272727271</v>
      </c>
      <c r="O41" s="47"/>
      <c r="P41" s="49">
        <f t="shared" ref="P41:V41" si="8">SUM(P9:P40)</f>
        <v>21992263210.82</v>
      </c>
      <c r="Q41" s="49">
        <f t="shared" si="8"/>
        <v>1454157347</v>
      </c>
      <c r="R41" s="49">
        <f t="shared" si="8"/>
        <v>0</v>
      </c>
      <c r="S41" s="49">
        <f t="shared" si="8"/>
        <v>90989057.339999989</v>
      </c>
      <c r="T41" s="49">
        <f t="shared" si="8"/>
        <v>6312368930.3899994</v>
      </c>
      <c r="U41" s="50">
        <f t="shared" si="8"/>
        <v>29849778545.549999</v>
      </c>
      <c r="V41" s="50">
        <f t="shared" si="8"/>
        <v>16307827318.310001</v>
      </c>
      <c r="W41" s="50">
        <f t="shared" ref="W41:Z41" si="9">SUM(W9:W40)</f>
        <v>1267481130.71</v>
      </c>
      <c r="X41" s="50">
        <f t="shared" si="9"/>
        <v>0</v>
      </c>
      <c r="Y41" s="50">
        <f t="shared" si="9"/>
        <v>0</v>
      </c>
      <c r="Z41" s="50">
        <f t="shared" si="9"/>
        <v>3645641358.29</v>
      </c>
      <c r="AA41" s="50">
        <f>SUM(AA9:AA40)</f>
        <v>21220949807.309998</v>
      </c>
      <c r="AB41" s="3">
        <f>IFERROR(AA41/U41,"-")</f>
        <v>0.71092486582194803</v>
      </c>
      <c r="AC41" s="2">
        <f>SUM(AC9:AC39)</f>
        <v>0</v>
      </c>
      <c r="AD41" s="10"/>
      <c r="AE41" s="10"/>
    </row>
    <row r="44" spans="1:31" x14ac:dyDescent="0.2">
      <c r="U44" s="42"/>
      <c r="AA44" s="42"/>
    </row>
    <row r="45" spans="1:31" x14ac:dyDescent="0.2">
      <c r="U45"/>
      <c r="V45"/>
      <c r="W45"/>
      <c r="AA45" s="32"/>
    </row>
    <row r="46" spans="1:31" x14ac:dyDescent="0.2">
      <c r="Q46" s="76"/>
      <c r="R46" s="76"/>
      <c r="S46" s="76"/>
      <c r="U46"/>
      <c r="V46"/>
      <c r="W46"/>
      <c r="AA46" s="32"/>
    </row>
    <row r="47" spans="1:31" x14ac:dyDescent="0.2">
      <c r="U47"/>
      <c r="V47"/>
      <c r="W47"/>
      <c r="Z47" s="33"/>
    </row>
    <row r="48" spans="1:31" x14ac:dyDescent="0.2">
      <c r="U48"/>
      <c r="V48"/>
      <c r="W48"/>
    </row>
    <row r="49" spans="21:23" x14ac:dyDescent="0.2">
      <c r="U49"/>
      <c r="V49"/>
      <c r="W49"/>
    </row>
    <row r="50" spans="21:23" x14ac:dyDescent="0.2">
      <c r="U50"/>
      <c r="V50"/>
      <c r="W50"/>
    </row>
    <row r="51" spans="21:23" x14ac:dyDescent="0.2">
      <c r="U51"/>
      <c r="V51"/>
      <c r="W51"/>
    </row>
    <row r="52" spans="21:23" x14ac:dyDescent="0.2">
      <c r="U52"/>
      <c r="V52"/>
      <c r="W52"/>
    </row>
    <row r="53" spans="21:23" x14ac:dyDescent="0.2">
      <c r="U53"/>
      <c r="V53"/>
      <c r="W53"/>
    </row>
    <row r="54" spans="21:23" x14ac:dyDescent="0.2">
      <c r="U54"/>
      <c r="V54"/>
      <c r="W54"/>
    </row>
  </sheetData>
  <mergeCells count="74">
    <mergeCell ref="L37:L38"/>
    <mergeCell ref="AE37:AE38"/>
    <mergeCell ref="N32:N34"/>
    <mergeCell ref="M32:M34"/>
    <mergeCell ref="L32:L34"/>
    <mergeCell ref="U32:U34"/>
    <mergeCell ref="AA32:AA34"/>
    <mergeCell ref="AB32:AB34"/>
    <mergeCell ref="AC32:AC34"/>
    <mergeCell ref="AD32:AD34"/>
    <mergeCell ref="AE32:AE34"/>
    <mergeCell ref="AE35:AE36"/>
    <mergeCell ref="AA35:AA36"/>
    <mergeCell ref="AB35:AB36"/>
    <mergeCell ref="AC35:AC36"/>
    <mergeCell ref="M13:M14"/>
    <mergeCell ref="L13:L14"/>
    <mergeCell ref="U13:U14"/>
    <mergeCell ref="AA13:AA14"/>
    <mergeCell ref="AB13:AB14"/>
    <mergeCell ref="N13:N14"/>
    <mergeCell ref="AC13:AC14"/>
    <mergeCell ref="AD13:AD14"/>
    <mergeCell ref="AE13:AE14"/>
    <mergeCell ref="M37:M38"/>
    <mergeCell ref="N37:N38"/>
    <mergeCell ref="U35:U36"/>
    <mergeCell ref="U29:U30"/>
    <mergeCell ref="U37:U38"/>
    <mergeCell ref="AA37:AA38"/>
    <mergeCell ref="N29:N30"/>
    <mergeCell ref="M29:M30"/>
    <mergeCell ref="AA29:AA30"/>
    <mergeCell ref="AD35:AD36"/>
    <mergeCell ref="AE16:AE19"/>
    <mergeCell ref="AB29:AB30"/>
    <mergeCell ref="AC29:AC30"/>
    <mergeCell ref="L16:L19"/>
    <mergeCell ref="L35:L36"/>
    <mergeCell ref="M35:M36"/>
    <mergeCell ref="N35:N36"/>
    <mergeCell ref="M16:M19"/>
    <mergeCell ref="N16:N19"/>
    <mergeCell ref="L29:L30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  <mergeCell ref="B7:F7"/>
    <mergeCell ref="G7:K7"/>
    <mergeCell ref="L7:N7"/>
    <mergeCell ref="O7:U7"/>
    <mergeCell ref="B1:AB4"/>
    <mergeCell ref="V7:AA7"/>
    <mergeCell ref="AB7:AB8"/>
    <mergeCell ref="H5:H6"/>
    <mergeCell ref="AD29:AD30"/>
    <mergeCell ref="AE29:AE30"/>
    <mergeCell ref="Q46:S46"/>
    <mergeCell ref="AD16:AD19"/>
    <mergeCell ref="AB16:AB19"/>
    <mergeCell ref="AC16:AC19"/>
    <mergeCell ref="U16:U19"/>
    <mergeCell ref="AA16:AA19"/>
    <mergeCell ref="AB37:AB38"/>
    <mergeCell ref="AC37:AC38"/>
    <mergeCell ref="AD37:AD38"/>
  </mergeCells>
  <phoneticPr fontId="7" type="noConversion"/>
  <conditionalFormatting sqref="N39:N40 N9:N13 N31:N32 N35:N37 N15:N29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41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2022-08-08T15:27:49Z</cp:lastPrinted>
  <dcterms:created xsi:type="dcterms:W3CDTF">2008-07-08T21:30:46Z</dcterms:created>
  <dcterms:modified xsi:type="dcterms:W3CDTF">2023-01-16T16:36:46Z</dcterms:modified>
</cp:coreProperties>
</file>