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D:\2022\1 - PDM\1 - Seguimiento Plan\0 - Plan de acción 2022\11 - Noviembre\Revisados\"/>
    </mc:Choice>
  </mc:AlternateContent>
  <xr:revisionPtr revIDLastSave="0" documentId="13_ncr:1_{A8B8C33D-8267-4340-984B-9E52F7D2A79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PA DTB 2022" sheetId="14" r:id="rId1"/>
  </sheets>
  <definedNames>
    <definedName name="_xlnm._FilterDatabase" localSheetId="0" hidden="1">'PA DTB 2022'!$A$8:$AE$26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P25" i="14" l="1"/>
  <c r="S23" i="14"/>
  <c r="AA13" i="14"/>
  <c r="AB13" i="14" s="1"/>
  <c r="S13" i="14"/>
  <c r="U13" i="14"/>
  <c r="N13" i="14"/>
  <c r="AA11" i="14"/>
  <c r="N11" i="14"/>
  <c r="P11" i="14"/>
  <c r="S19" i="14" l="1"/>
  <c r="N18" i="14"/>
  <c r="S17" i="14"/>
  <c r="U15" i="14" l="1"/>
  <c r="Y9" i="14"/>
  <c r="A26" i="14"/>
  <c r="AC26" i="14"/>
  <c r="W26" i="14"/>
  <c r="X26" i="14"/>
  <c r="Z26" i="14"/>
  <c r="V26" i="14"/>
  <c r="T26" i="14"/>
  <c r="R26" i="14"/>
  <c r="Q26" i="14"/>
  <c r="AA23" i="14"/>
  <c r="AA22" i="14"/>
  <c r="AA21" i="14"/>
  <c r="AA17" i="14"/>
  <c r="AA15" i="14"/>
  <c r="AA10" i="14"/>
  <c r="AA9" i="14"/>
  <c r="N17" i="14"/>
  <c r="U22" i="14"/>
  <c r="U21" i="14"/>
  <c r="U20" i="14"/>
  <c r="N23" i="14"/>
  <c r="N22" i="14"/>
  <c r="N21" i="14"/>
  <c r="N20" i="14"/>
  <c r="N15" i="14"/>
  <c r="N10" i="14"/>
  <c r="N9" i="14"/>
  <c r="N26" i="14" l="1"/>
  <c r="Y20" i="14" l="1"/>
  <c r="AA20" i="14" s="1"/>
  <c r="Y18" i="14"/>
  <c r="AA18" i="14" s="1"/>
  <c r="AA26" i="14" l="1"/>
  <c r="Y26" i="14"/>
  <c r="U23" i="14"/>
  <c r="AB23" i="14" s="1"/>
  <c r="S18" i="14"/>
  <c r="U18" i="14" s="1"/>
  <c r="AB18" i="14" s="1"/>
  <c r="U17" i="14"/>
  <c r="S11" i="14"/>
  <c r="U11" i="14" s="1"/>
  <c r="AB11" i="14" s="1"/>
  <c r="S10" i="14"/>
  <c r="U10" i="14" s="1"/>
  <c r="S9" i="14"/>
  <c r="AB22" i="14"/>
  <c r="AB15" i="14"/>
  <c r="AB20" i="14"/>
  <c r="AB21" i="14"/>
  <c r="P26" i="14" l="1"/>
  <c r="S26" i="14"/>
  <c r="U9" i="14"/>
  <c r="AB17" i="14"/>
  <c r="AB10" i="14"/>
  <c r="U26" i="14" l="1"/>
  <c r="AB9" i="14"/>
  <c r="AB26" i="14" l="1"/>
</calcChain>
</file>

<file path=xl/sharedStrings.xml><?xml version="1.0" encoding="utf-8"?>
<sst xmlns="http://schemas.openxmlformats.org/spreadsheetml/2006/main" count="191" uniqueCount="102">
  <si>
    <t>AVANCE</t>
  </si>
  <si>
    <t>Línea estratégica</t>
  </si>
  <si>
    <t xml:space="preserve">Programa </t>
  </si>
  <si>
    <t>Nombre del Proyecto</t>
  </si>
  <si>
    <t>Meta programada</t>
  </si>
  <si>
    <t>Meta ejecutada</t>
  </si>
  <si>
    <t>Componente</t>
  </si>
  <si>
    <t>Meta PDM</t>
  </si>
  <si>
    <t>SGP</t>
  </si>
  <si>
    <t>Rubro</t>
  </si>
  <si>
    <t>PDM 2020-2023</t>
  </si>
  <si>
    <t>PROYECTOS DE INVERSIÓN</t>
  </si>
  <si>
    <t>OTROS</t>
  </si>
  <si>
    <t>Dependencia</t>
  </si>
  <si>
    <t>Responsable</t>
  </si>
  <si>
    <t>Actividades</t>
  </si>
  <si>
    <t>TOTALES</t>
  </si>
  <si>
    <t>RECURSOS EJECUTADOS</t>
  </si>
  <si>
    <t>EJECUCIÓN PPTAL</t>
  </si>
  <si>
    <t>Indicador de producto</t>
  </si>
  <si>
    <t>TOTAL PROGRAMADO</t>
  </si>
  <si>
    <t>Fecha inicio</t>
  </si>
  <si>
    <t>Fecha de terminación</t>
  </si>
  <si>
    <t>RECURSOS PROGRAMADOS</t>
  </si>
  <si>
    <t>RESPONSABLES</t>
  </si>
  <si>
    <t>CUMPLIMIENTO DE META</t>
  </si>
  <si>
    <t>RECURSOS GESTIONADOS</t>
  </si>
  <si>
    <t>SGR</t>
  </si>
  <si>
    <t>TOTAL EJECUTADO</t>
  </si>
  <si>
    <t>No.</t>
  </si>
  <si>
    <t xml:space="preserve">FECHA DE SUSCRIPCIÓN:  </t>
  </si>
  <si>
    <t>FECHA DE CORTE:</t>
  </si>
  <si>
    <t>RECURSOS PROPIOS INSTITUTOS</t>
  </si>
  <si>
    <t>RECURSOS PROPIOS MUNICIPIO</t>
  </si>
  <si>
    <t>BUCARAMANGA CIUDAD VITAL: LA VIDA ES SAGRADA</t>
  </si>
  <si>
    <t>Bucaramanga Segura</t>
  </si>
  <si>
    <t>Educación En Seguridad Vial Y Movilidad Sostenible</t>
  </si>
  <si>
    <t>Mantener 3 programas de educación en seguridad vial y movilidad sostenible en el municipio.</t>
  </si>
  <si>
    <t>Número de programas de educación en seguridad vial y movilidad sostenible mantenidos.</t>
  </si>
  <si>
    <t>IMPLEMENTACIÓN Y PROMOCIÓN DE PROGRAMAS DE EDUCACIÓN EN SEGURIDAD VIAL, MOVILIDAD SOSTENIBLE Y USO DE LA BICICLETA EN EL MUNICIPIO DE BUCARAMANGA</t>
  </si>
  <si>
    <t>2.3.2.02.02.008.01.3
2.3.2.02.02.008.07</t>
  </si>
  <si>
    <t>Dir. Tránsito</t>
  </si>
  <si>
    <t>Formular e implementar 1 programa de educación, promoción y valoración del uso de medios de transporte sostenible y del uso de la bicicleta.</t>
  </si>
  <si>
    <t>Número de programa de educación, promoción y valoración del uso de medios de transporte sostenible y del uso de la bicicleta formulados e implementados.</t>
  </si>
  <si>
    <t>2.3.2.02.02.008.01.4
2.3.2.02.02.008.08</t>
  </si>
  <si>
    <t>Fortalecimiento Institucional Para El Control Del Tránsito Y La Seguridad Vial</t>
  </si>
  <si>
    <t>Formular e implementar la estrategia de control y regulación del tránsito vehicular y peatonal, de la Seguridad vial y del transporte Informal.</t>
  </si>
  <si>
    <t>Número de estrategias de control y regulación del Tránsito vehicular y peatonal, de la Seguirdad vial y del Transporte Informal formuladas e implementadas.</t>
  </si>
  <si>
    <t>2.3.2.01.01.003.05.03.1
2.3.2.01.01.003.05.03.2
2.3.2.01.01.003.07.01.4
2.3.2.01.01.003.07.07.01.1
2.3.2.02.01.002.1.01
2.3.2.02.01.002.1.02
2.3.2.02.01.002.1.03
2.3.2.02.01.003.1
2.3.2.02.01.003.2
2.3.2.02.02.008.01.2
2.3.2.02.02.008.02.2
2.3.2.02.02.008.06</t>
  </si>
  <si>
    <t>Realizar 45.000 revisiones técnico mecánica y de emisiones contaminantes.</t>
  </si>
  <si>
    <t>Número de revisiones técnico mecánica y de emisiones contaminantes realizadas.</t>
  </si>
  <si>
    <t>2.3.2.02.02.008.01.1
2.3.2.01.01.003.01.02.01.1
2.3.2.01.01.003.01.02.01.2
2.3.2.01.01.003.01.02.01.4
2.3.2.02.02.008.04
2.3.2.01.01.005.02.03.01.01.3
2.3.2.02.02.008.05</t>
  </si>
  <si>
    <t>Modernización Del Sistema De Semaforización Y Señalización Vial</t>
  </si>
  <si>
    <t>Mantener las 174 intersecciones semaforizadas en el municipio.</t>
  </si>
  <si>
    <t>Número de intersecciones semaforizadas mantenidas en el municipio.</t>
  </si>
  <si>
    <t>Diseñar el Sistema Inteligente de Gestión de Tráfico - SIGT.</t>
  </si>
  <si>
    <t>Porcentaje de avance en el diseño del Sistema Inteligente de Gestión de Tráfico - SIGT.</t>
  </si>
  <si>
    <t>Mantener el 100% de la señalización vial horizontal, vertical y elevada del inventario.</t>
  </si>
  <si>
    <t>Porcentaje de señalización vial horizontal, vertical y elevada del inventario mantenida.</t>
  </si>
  <si>
    <t>FORMULACIÓN Y EJECUCIÓN DEL PLAN INTEGRAL DE SEÑALIZACIÓN VIAL DEL MUNICIPIO DE BUCARAMANGA</t>
  </si>
  <si>
    <t>2.3.2.02.02.008.01.6
2.3.2.02.01.002.4
2.3.2.02.02.008.02.3</t>
  </si>
  <si>
    <t>Demarcar 6.000 m2 de señalización horizontal nueva.</t>
  </si>
  <si>
    <t>Número de m2 de señalización horizontal nueva demarcada.</t>
  </si>
  <si>
    <t>Instalar 700 señales de tránsito verticales o elevadas nuevas.</t>
  </si>
  <si>
    <t>Número de señales de tránsito verticales o elevadas nuevas instaladas.</t>
  </si>
  <si>
    <t>Actualizar 2 Planes Zonales de Zonas de Estacionamiento Transitorio Regulado – ZERT.</t>
  </si>
  <si>
    <t>Número de Planes Zonales de Zonas de Estacionamiento Transitorio Regulado – ZERT actualizados.</t>
  </si>
  <si>
    <t>BUCARAMANGA TERRITORIO LIBRE DE CORRUPCIÓN: INSTITUCIONES SÓLIDAS Y CONFIABLES</t>
  </si>
  <si>
    <t>Administración Pública Moderna E Innovadora</t>
  </si>
  <si>
    <t>Gobierno Fortalecido Para Ser Y Hacer</t>
  </si>
  <si>
    <t>Fortalecer y mantener 1 estrategia de fortalecimiento institucional de la Dirección de Tránsito de Bucaramanga.</t>
  </si>
  <si>
    <t>Número de estrategias de fortalecimiento institucional de la Dirección de Tránsito de Bucaramanga formuladas e implementadas.</t>
  </si>
  <si>
    <t xml:space="preserve"> PLAN DE ACCIÓN - PLAN DE DESARROLLO MUNICIPAL
DIRECCIÓN DE TRÁNSITO DE BUCARAMANGA - DTB</t>
  </si>
  <si>
    <t>2.3.2.01.01.005.02.03.01
2.3.2.02.02.008.03</t>
  </si>
  <si>
    <t>Realizar el diseño del Sistema Inteligente de Gestión de Tráfico - SIGT.</t>
  </si>
  <si>
    <t>Demarcar 1.500 m2 de señalización hotizontla nueva.</t>
  </si>
  <si>
    <t>Instalar 150 señales de tránsito verticales o elevadas nuevas.</t>
  </si>
  <si>
    <t>Implementar el Plan Integral de señalización vial del municipio de Bucaramanga.</t>
  </si>
  <si>
    <t>Desarrollo de la estrategia de control y regulación del tránsito vehicular, peatonal y de la Seguridad vial en Bucaramanga.
Mediante la ejecucion de: 
Operativos de Control SalvaVídas
Regulación del tránsito y recuperación del Espacio Público
Operativos de Control al Transporte Informal.</t>
  </si>
  <si>
    <t>Mantener 174 Interseccionees del Sistema de Semaforización del Municipio de Bucaramanga conforme al cronograma de mantenimiento de Planeamiento Vial.</t>
  </si>
  <si>
    <t>Mantener la  señalización vial horizontal, vertical y elevada que se encuentra en el inventario municipal.</t>
  </si>
  <si>
    <t xml:space="preserve">Realizar el inventario de patios de la entidad, realizar el proceso de depuracion de cartera, la digitalizacion del archivo y la adqusiscion de elementos de software para garantizar la intgegridad de los sistemas informativos de transito. </t>
  </si>
  <si>
    <r>
      <t xml:space="preserve">Código:  </t>
    </r>
    <r>
      <rPr>
        <sz val="11"/>
        <rFont val="Arial"/>
        <family val="2"/>
      </rPr>
      <t>F-DPM-1210-238,37-030</t>
    </r>
  </si>
  <si>
    <r>
      <t xml:space="preserve">Página: </t>
    </r>
    <r>
      <rPr>
        <sz val="11"/>
        <rFont val="Arial"/>
        <family val="2"/>
      </rPr>
      <t>1 de 1</t>
    </r>
  </si>
  <si>
    <t>Código BPIN</t>
  </si>
  <si>
    <t>2.3.2.02.02.008.01.5
2.1.2.01.01.003.04.02.1
2.3.2.02.01.003.03
2.3.2.02.02.008.02.1</t>
  </si>
  <si>
    <t>Mantener los programas de educación en seguridad vial, movilidad sostenible y del uso de la bicicleta.
En el marco de estos programas se desarrolla  la Estrategia Tránsito en Mi Comuna, llegando a los diferentes actores viales.</t>
  </si>
  <si>
    <t>Mantener programas de educación en seguridad vial, movilidad sostenible y del uso de la bicicleta.
En el marco de estos programas se desarrollara diferentes actividades bajo la Estrategia Tránsito en Mi Comuna, llegando a los diferentes actores viales.</t>
  </si>
  <si>
    <t>realizar 11.500 revisiones técnicomecánicas y de emisiones contaminantes programadas para la vigencia 2022.</t>
  </si>
  <si>
    <t>2.3.2.02.02.008.01.5
2.3.2.02.02.008.01.3</t>
  </si>
  <si>
    <t xml:space="preserve">INSTALACIÓN DE NUEVAS INTERSECCIONES SEMAFÓRICAS EN EL MUNICIPIO DE BUCARAMANGA </t>
  </si>
  <si>
    <t>MANTENIMIENTO DEL SISTEMA DE SEMAFORIZACIÓN DEL MUNICIPIO DE BUCARAMANGA</t>
  </si>
  <si>
    <t>FORTALECIMIENTO A LOS SISTEMAS DE INFORMACIÓN Y ATENCIÓN INSTITUCIONAL DE LA DIRECCIÓN DE TRÁNSITO DE BUCARAMANGA</t>
  </si>
  <si>
    <t>FORTALECIMIENTO DE LOS PROCESOS TRANSVERSALES DE LA DIRECCIÓN DE TRÁNSITO DE BUCARAMANGA</t>
  </si>
  <si>
    <t>FORTALECIMIENTO INSTITUCIONAL PARA LA EFICIENCIA EN LA PRESTACIÓN DEL SERVICIO DE LA DIRECCIÓN DE TRANSITO DE BUCARAMANGA</t>
  </si>
  <si>
    <t>Alfred (E)</t>
  </si>
  <si>
    <t>FORTALECIMIENTO DE LA ESTRATEGIA DE CONTROL DEL TRÁNSITO VEHICULAR, PEATONAL Y DE LA SEGURIDAD VIAL EN EL MUNICIPIO DE BUCARAMANGA</t>
  </si>
  <si>
    <t>FORTALECIMIENTO DE LA GESTIÓN OPERATIVA PARA LA EFICIENTE PRESTACIÓN DE SERVICIOS DEL CENTRO DE DIAGNÓSTICO AUTOMOTOR DE LA DIRECCIÓN DE TRÁNSITO DE BUCARAMANGA</t>
  </si>
  <si>
    <t>FORTALECIMIENTO OPERATIVO DEL CENTRO DE DIAGNÓSTICO AUTOMOTOR DE LA DIRECCIÓN DE TRÁNSITO DE BUCARAMANGA</t>
  </si>
  <si>
    <t>FORTALECIMIENTO DE LA REGULACIÓN DEL TRÁNSITO Y LA SEGURIDAD VIAL DEL MUNICIPIO DE BUCARAMANGA</t>
  </si>
  <si>
    <r>
      <t xml:space="preserve">Versión: </t>
    </r>
    <r>
      <rPr>
        <sz val="11"/>
        <rFont val="Arial"/>
        <family val="2"/>
      </rPr>
      <t>0.0</t>
    </r>
  </si>
  <si>
    <r>
      <t>Fecha aprobación:</t>
    </r>
    <r>
      <rPr>
        <sz val="11"/>
        <rFont val="Arial"/>
        <family val="2"/>
      </rPr>
      <t xml:space="preserve"> Abril-22-2021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</si>
</sst>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5" formatCode="&quot;$&quot;\ #,##0;\-&quot;$&quot;\ #,##0"/>
    <numFmt numFmtId="6" formatCode="&quot;$&quot;\ #,##0;[Red]\-&quot;$&quot;\ #,##0"/>
    <numFmt numFmtId="42" formatCode="_-&quot;$&quot;\ * #,##0_-;\-&quot;$&quot;\ * #,##0_-;_-&quot;$&quot;\ * &quot;-&quot;_-;_-@_-"/>
    <numFmt numFmtId="44" formatCode="_-&quot;$&quot;\ * #,##0.00_-;\-&quot;$&quot;\ * #,##0.00_-;_-&quot;$&quot;\ * &quot;-&quot;??_-;_-@_-"/>
    <numFmt numFmtId="164" formatCode="dd/mm/yyyy;@"/>
    <numFmt numFmtId="165" formatCode="_-&quot;$&quot;\ * #,##0_-;\-&quot;$&quot;\ * #,##0_-;_-&quot;$&quot;\ * &quot;-&quot;??_-;_-@_-"/>
    <numFmt numFmtId="166" formatCode="&quot;$&quot;\ #,##0_);[Red]\(&quot;$&quot;\ #,##0\)"/>
  </numFmts>
  <fonts count="15" x14ac:knownFonts="1">
    <font>
      <sz val="11"/>
      <color theme="1"/>
      <name val="Arial"/>
      <family val="2"/>
    </font>
    <font>
      <sz val="11"/>
      <color theme="1"/>
      <name val="Calibri"/>
      <family val="2"/>
      <scheme val="minor"/>
    </font>
    <font>
      <u/>
      <sz val="11"/>
      <color theme="10"/>
      <name val="Arial"/>
      <family val="2"/>
    </font>
    <font>
      <u/>
      <sz val="11"/>
      <color theme="1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1"/>
      <color theme="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1"/>
      <color rgb="FF000000"/>
      <name val="Arial"/>
      <family val="2"/>
    </font>
    <font>
      <sz val="11"/>
      <color rgb="FFFF0000"/>
      <name val="Arial"/>
      <family val="2"/>
    </font>
    <font>
      <sz val="11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113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6" fillId="0" borderId="0"/>
    <xf numFmtId="42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6" fillId="0" borderId="0"/>
  </cellStyleXfs>
  <cellXfs count="123">
    <xf numFmtId="0" fontId="0" fillId="0" borderId="0" xfId="0"/>
    <xf numFmtId="9" fontId="8" fillId="2" borderId="2" xfId="0" applyNumberFormat="1" applyFont="1" applyFill="1" applyBorder="1" applyAlignment="1">
      <alignment horizontal="center" vertical="center"/>
    </xf>
    <xf numFmtId="0" fontId="7" fillId="2" borderId="2" xfId="0" applyFont="1" applyFill="1" applyBorder="1" applyAlignment="1">
      <alignment vertical="center"/>
    </xf>
    <xf numFmtId="165" fontId="8" fillId="2" borderId="2" xfId="108" applyNumberFormat="1" applyFont="1" applyFill="1" applyBorder="1" applyAlignment="1">
      <alignment vertical="center"/>
    </xf>
    <xf numFmtId="9" fontId="8" fillId="2" borderId="2" xfId="107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7" fillId="2" borderId="4" xfId="0" applyFont="1" applyFill="1" applyBorder="1" applyAlignment="1">
      <alignment horizontal="justify"/>
    </xf>
    <xf numFmtId="0" fontId="7" fillId="2" borderId="5" xfId="0" applyFont="1" applyFill="1" applyBorder="1"/>
    <xf numFmtId="9" fontId="8" fillId="2" borderId="5" xfId="0" applyNumberFormat="1" applyFont="1" applyFill="1" applyBorder="1" applyAlignment="1">
      <alignment horizontal="center" vertical="center"/>
    </xf>
    <xf numFmtId="9" fontId="8" fillId="2" borderId="3" xfId="0" applyNumberFormat="1" applyFont="1" applyFill="1" applyBorder="1" applyAlignment="1">
      <alignment horizontal="center" vertical="center"/>
    </xf>
    <xf numFmtId="165" fontId="7" fillId="2" borderId="2" xfId="108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0" xfId="0" applyFont="1" applyFill="1" applyAlignment="1">
      <alignment vertical="top"/>
    </xf>
    <xf numFmtId="0" fontId="4" fillId="3" borderId="6" xfId="0" applyFont="1" applyFill="1" applyBorder="1" applyAlignment="1">
      <alignment vertical="top"/>
    </xf>
    <xf numFmtId="0" fontId="4" fillId="3" borderId="0" xfId="0" applyFont="1" applyFill="1"/>
    <xf numFmtId="0" fontId="4" fillId="3" borderId="6" xfId="0" applyFont="1" applyFill="1" applyBorder="1"/>
    <xf numFmtId="0" fontId="4" fillId="0" borderId="2" xfId="0" applyFont="1" applyBorder="1" applyAlignment="1">
      <alignment horizontal="justify" vertical="center" wrapText="1"/>
    </xf>
    <xf numFmtId="0" fontId="7" fillId="0" borderId="2" xfId="0" applyFont="1" applyBorder="1" applyAlignment="1">
      <alignment horizontal="justify" vertical="center" wrapText="1"/>
    </xf>
    <xf numFmtId="0" fontId="10" fillId="2" borderId="2" xfId="0" applyFont="1" applyFill="1" applyBorder="1" applyAlignment="1">
      <alignment horizontal="justify" vertical="center" wrapText="1"/>
    </xf>
    <xf numFmtId="0" fontId="11" fillId="0" borderId="2" xfId="0" applyFont="1" applyBorder="1" applyAlignment="1">
      <alignment horizontal="justify" vertical="center" wrapText="1"/>
    </xf>
    <xf numFmtId="0" fontId="7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164" fontId="4" fillId="0" borderId="3" xfId="0" applyNumberFormat="1" applyFont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justify" vertical="center" wrapText="1"/>
    </xf>
    <xf numFmtId="5" fontId="7" fillId="0" borderId="2" xfId="108" applyNumberFormat="1" applyFont="1" applyFill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5" fontId="8" fillId="2" borderId="2" xfId="108" applyNumberFormat="1" applyFont="1" applyFill="1" applyBorder="1" applyAlignment="1">
      <alignment horizontal="right" vertical="center" wrapText="1"/>
    </xf>
    <xf numFmtId="0" fontId="4" fillId="0" borderId="2" xfId="0" applyFont="1" applyBorder="1" applyAlignment="1">
      <alignment horizontal="right"/>
    </xf>
    <xf numFmtId="9" fontId="7" fillId="0" borderId="2" xfId="107" applyFont="1" applyFill="1" applyBorder="1" applyAlignment="1">
      <alignment horizontal="center" vertical="center" wrapText="1"/>
    </xf>
    <xf numFmtId="5" fontId="7" fillId="0" borderId="2" xfId="108" applyNumberFormat="1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11" fillId="0" borderId="1" xfId="0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/>
    </xf>
    <xf numFmtId="9" fontId="7" fillId="0" borderId="1" xfId="107" applyFont="1" applyFill="1" applyBorder="1" applyAlignment="1">
      <alignment horizontal="center" vertical="center" wrapText="1"/>
    </xf>
    <xf numFmtId="5" fontId="7" fillId="0" borderId="1" xfId="108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3" borderId="2" xfId="0" applyFont="1" applyFill="1" applyBorder="1" applyAlignment="1">
      <alignment horizontal="justify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165" fontId="4" fillId="0" borderId="0" xfId="0" applyNumberFormat="1" applyFont="1"/>
    <xf numFmtId="5" fontId="4" fillId="0" borderId="0" xfId="0" applyNumberFormat="1" applyFont="1"/>
    <xf numFmtId="42" fontId="12" fillId="0" borderId="2" xfId="110" applyFont="1" applyFill="1" applyBorder="1" applyAlignment="1">
      <alignment horizontal="right" vertical="center"/>
    </xf>
    <xf numFmtId="0" fontId="4" fillId="2" borderId="2" xfId="0" applyFont="1" applyFill="1" applyBorder="1" applyAlignment="1">
      <alignment vertical="center"/>
    </xf>
    <xf numFmtId="14" fontId="4" fillId="0" borderId="0" xfId="109" applyNumberFormat="1" applyFont="1" applyAlignment="1">
      <alignment vertical="top"/>
    </xf>
    <xf numFmtId="14" fontId="5" fillId="0" borderId="0" xfId="109" applyNumberFormat="1" applyFont="1" applyAlignment="1">
      <alignment vertical="center"/>
    </xf>
    <xf numFmtId="0" fontId="4" fillId="0" borderId="2" xfId="0" applyFont="1" applyBorder="1" applyAlignment="1">
      <alignment vertical="center" wrapText="1"/>
    </xf>
    <xf numFmtId="0" fontId="11" fillId="0" borderId="2" xfId="0" applyFont="1" applyBorder="1" applyAlignment="1">
      <alignment vertical="center" wrapText="1"/>
    </xf>
    <xf numFmtId="0" fontId="8" fillId="2" borderId="3" xfId="0" applyFont="1" applyFill="1" applyBorder="1" applyAlignment="1">
      <alignment horizontal="center" vertical="center"/>
    </xf>
    <xf numFmtId="5" fontId="7" fillId="0" borderId="0" xfId="108" applyNumberFormat="1" applyFont="1" applyFill="1" applyBorder="1" applyAlignment="1">
      <alignment horizontal="right" vertical="center" wrapText="1"/>
    </xf>
    <xf numFmtId="0" fontId="13" fillId="3" borderId="0" xfId="0" applyFont="1" applyFill="1" applyAlignment="1">
      <alignment vertical="top"/>
    </xf>
    <xf numFmtId="0" fontId="13" fillId="0" borderId="0" xfId="0" applyFont="1"/>
    <xf numFmtId="6" fontId="8" fillId="0" borderId="7" xfId="0" applyNumberFormat="1" applyFont="1" applyBorder="1" applyAlignment="1">
      <alignment vertical="center" wrapText="1"/>
    </xf>
    <xf numFmtId="0" fontId="10" fillId="2" borderId="1" xfId="0" applyFont="1" applyFill="1" applyBorder="1" applyAlignment="1">
      <alignment horizontal="justify" vertical="center" wrapText="1"/>
    </xf>
    <xf numFmtId="9" fontId="11" fillId="2" borderId="1" xfId="0" applyNumberFormat="1" applyFont="1" applyFill="1" applyBorder="1" applyAlignment="1">
      <alignment horizontal="center" vertical="center" wrapText="1"/>
    </xf>
    <xf numFmtId="164" fontId="4" fillId="0" borderId="2" xfId="0" applyNumberFormat="1" applyFont="1" applyBorder="1" applyAlignment="1">
      <alignment horizontal="center" vertical="center" wrapText="1"/>
    </xf>
    <xf numFmtId="5" fontId="7" fillId="0" borderId="1" xfId="108" applyNumberFormat="1" applyFont="1" applyFill="1" applyBorder="1" applyAlignment="1">
      <alignment horizontal="right" vertical="center" wrapText="1"/>
    </xf>
    <xf numFmtId="0" fontId="9" fillId="0" borderId="1" xfId="0" applyFont="1" applyBorder="1" applyAlignment="1">
      <alignment horizontal="right" vertical="center" wrapText="1"/>
    </xf>
    <xf numFmtId="166" fontId="14" fillId="0" borderId="2" xfId="0" applyNumberFormat="1" applyFont="1" applyBorder="1" applyAlignment="1">
      <alignment wrapText="1"/>
    </xf>
    <xf numFmtId="5" fontId="12" fillId="0" borderId="2" xfId="110" applyNumberFormat="1" applyFont="1" applyFill="1" applyBorder="1" applyAlignment="1">
      <alignment horizontal="right" vertical="center"/>
    </xf>
    <xf numFmtId="0" fontId="4" fillId="0" borderId="1" xfId="0" applyFont="1" applyBorder="1" applyAlignment="1">
      <alignment horizontal="right"/>
    </xf>
    <xf numFmtId="166" fontId="14" fillId="0" borderId="1" xfId="0" applyNumberFormat="1" applyFont="1" applyBorder="1" applyAlignment="1">
      <alignment wrapText="1"/>
    </xf>
    <xf numFmtId="1" fontId="7" fillId="0" borderId="1" xfId="0" applyNumberFormat="1" applyFont="1" applyBorder="1" applyAlignment="1">
      <alignment horizontal="right" vertical="center"/>
    </xf>
    <xf numFmtId="1" fontId="7" fillId="0" borderId="2" xfId="0" applyNumberFormat="1" applyFont="1" applyBorder="1" applyAlignment="1">
      <alignment horizontal="right" vertical="center"/>
    </xf>
    <xf numFmtId="1" fontId="7" fillId="0" borderId="2" xfId="0" applyNumberFormat="1" applyFont="1" applyBorder="1" applyAlignment="1">
      <alignment horizontal="right" vertical="center" wrapText="1"/>
    </xf>
    <xf numFmtId="3" fontId="11" fillId="0" borderId="1" xfId="0" applyNumberFormat="1" applyFont="1" applyBorder="1" applyAlignment="1">
      <alignment horizontal="center" vertical="center" wrapText="1"/>
    </xf>
    <xf numFmtId="3" fontId="11" fillId="0" borderId="8" xfId="0" applyNumberFormat="1" applyFont="1" applyBorder="1" applyAlignment="1">
      <alignment horizontal="center" vertical="center" wrapText="1"/>
    </xf>
    <xf numFmtId="3" fontId="11" fillId="2" borderId="1" xfId="0" applyNumberFormat="1" applyFont="1" applyFill="1" applyBorder="1" applyAlignment="1">
      <alignment horizontal="center" vertical="center" wrapText="1"/>
    </xf>
    <xf numFmtId="3" fontId="11" fillId="2" borderId="8" xfId="0" applyNumberFormat="1" applyFont="1" applyFill="1" applyBorder="1" applyAlignment="1">
      <alignment horizontal="center" vertical="center" wrapText="1"/>
    </xf>
    <xf numFmtId="5" fontId="8" fillId="2" borderId="1" xfId="108" applyNumberFormat="1" applyFont="1" applyFill="1" applyBorder="1" applyAlignment="1">
      <alignment horizontal="right" vertical="center" wrapText="1"/>
    </xf>
    <xf numFmtId="5" fontId="8" fillId="2" borderId="8" xfId="108" applyNumberFormat="1" applyFont="1" applyFill="1" applyBorder="1" applyAlignment="1">
      <alignment horizontal="right" vertical="center" wrapText="1"/>
    </xf>
    <xf numFmtId="9" fontId="4" fillId="0" borderId="1" xfId="0" applyNumberFormat="1" applyFont="1" applyBorder="1" applyAlignment="1">
      <alignment horizontal="center" vertical="center"/>
    </xf>
    <xf numFmtId="9" fontId="4" fillId="0" borderId="8" xfId="0" applyNumberFormat="1" applyFont="1" applyBorder="1" applyAlignment="1">
      <alignment horizontal="center" vertical="center"/>
    </xf>
    <xf numFmtId="9" fontId="7" fillId="0" borderId="1" xfId="107" applyFont="1" applyFill="1" applyBorder="1" applyAlignment="1">
      <alignment horizontal="center" vertical="center" wrapText="1"/>
    </xf>
    <xf numFmtId="9" fontId="7" fillId="0" borderId="8" xfId="107" applyFont="1" applyFill="1" applyBorder="1" applyAlignment="1">
      <alignment horizontal="center" vertical="center" wrapText="1"/>
    </xf>
    <xf numFmtId="5" fontId="7" fillId="0" borderId="1" xfId="108" applyNumberFormat="1" applyFont="1" applyFill="1" applyBorder="1" applyAlignment="1">
      <alignment horizontal="center" vertical="center" wrapText="1"/>
    </xf>
    <xf numFmtId="5" fontId="7" fillId="0" borderId="8" xfId="108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5" fontId="7" fillId="0" borderId="2" xfId="108" applyNumberFormat="1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5" fontId="8" fillId="2" borderId="2" xfId="108" applyNumberFormat="1" applyFont="1" applyFill="1" applyBorder="1" applyAlignment="1">
      <alignment horizontal="right" vertical="center" wrapText="1"/>
    </xf>
    <xf numFmtId="5" fontId="8" fillId="2" borderId="9" xfId="108" applyNumberFormat="1" applyFont="1" applyFill="1" applyBorder="1" applyAlignment="1">
      <alignment horizontal="right" vertical="center" wrapText="1"/>
    </xf>
    <xf numFmtId="9" fontId="7" fillId="0" borderId="9" xfId="107" applyFont="1" applyFill="1" applyBorder="1" applyAlignment="1">
      <alignment horizontal="center" vertical="center" wrapText="1"/>
    </xf>
    <xf numFmtId="5" fontId="7" fillId="0" borderId="9" xfId="108" applyNumberFormat="1" applyFont="1" applyFill="1" applyBorder="1" applyAlignment="1">
      <alignment horizontal="center" vertical="center" wrapText="1"/>
    </xf>
    <xf numFmtId="9" fontId="7" fillId="0" borderId="2" xfId="107" applyFont="1" applyFill="1" applyBorder="1" applyAlignment="1">
      <alignment horizontal="center" vertical="center" wrapText="1"/>
    </xf>
    <xf numFmtId="3" fontId="11" fillId="0" borderId="2" xfId="0" applyNumberFormat="1" applyFont="1" applyBorder="1" applyAlignment="1">
      <alignment horizontal="center" vertical="center" wrapText="1"/>
    </xf>
    <xf numFmtId="3" fontId="11" fillId="2" borderId="2" xfId="0" applyNumberFormat="1" applyFont="1" applyFill="1" applyBorder="1" applyAlignment="1">
      <alignment horizontal="center" vertical="center" wrapText="1"/>
    </xf>
    <xf numFmtId="9" fontId="4" fillId="0" borderId="2" xfId="0" applyNumberFormat="1" applyFont="1" applyBorder="1" applyAlignment="1">
      <alignment horizontal="center" vertical="center"/>
    </xf>
    <xf numFmtId="9" fontId="11" fillId="2" borderId="1" xfId="0" applyNumberFormat="1" applyFont="1" applyFill="1" applyBorder="1" applyAlignment="1">
      <alignment horizontal="center" vertical="center" wrapText="1"/>
    </xf>
    <xf numFmtId="9" fontId="11" fillId="2" borderId="8" xfId="0" applyNumberFormat="1" applyFont="1" applyFill="1" applyBorder="1" applyAlignment="1">
      <alignment horizontal="center" vertical="center" wrapText="1"/>
    </xf>
    <xf numFmtId="9" fontId="11" fillId="0" borderId="1" xfId="0" applyNumberFormat="1" applyFont="1" applyBorder="1" applyAlignment="1">
      <alignment horizontal="center" vertical="center" wrapText="1"/>
    </xf>
    <xf numFmtId="9" fontId="11" fillId="0" borderId="8" xfId="0" applyNumberFormat="1" applyFont="1" applyBorder="1" applyAlignment="1">
      <alignment horizontal="center" vertical="center" wrapText="1"/>
    </xf>
    <xf numFmtId="2" fontId="7" fillId="0" borderId="2" xfId="109" applyNumberFormat="1" applyFont="1" applyBorder="1" applyAlignment="1">
      <alignment horizontal="center" vertical="center" wrapText="1"/>
    </xf>
    <xf numFmtId="0" fontId="5" fillId="0" borderId="2" xfId="109" applyFont="1" applyBorder="1" applyAlignment="1">
      <alignment horizontal="left" vertical="center"/>
    </xf>
    <xf numFmtId="0" fontId="5" fillId="0" borderId="1" xfId="109" applyFont="1" applyBorder="1" applyAlignment="1">
      <alignment horizontal="left" vertical="center"/>
    </xf>
    <xf numFmtId="2" fontId="8" fillId="0" borderId="2" xfId="109" applyNumberFormat="1" applyFont="1" applyBorder="1" applyAlignment="1">
      <alignment horizontal="left" vertical="center" wrapText="1"/>
    </xf>
    <xf numFmtId="2" fontId="8" fillId="0" borderId="4" xfId="112" applyNumberFormat="1" applyFont="1" applyBorder="1" applyAlignment="1">
      <alignment horizontal="left" vertical="center" wrapText="1"/>
    </xf>
    <xf numFmtId="2" fontId="8" fillId="0" borderId="5" xfId="112" applyNumberFormat="1" applyFont="1" applyBorder="1" applyAlignment="1">
      <alignment horizontal="left" vertical="center" wrapText="1"/>
    </xf>
    <xf numFmtId="2" fontId="8" fillId="0" borderId="3" xfId="112" applyNumberFormat="1" applyFont="1" applyBorder="1" applyAlignment="1">
      <alignment horizontal="left" vertical="center" wrapText="1"/>
    </xf>
    <xf numFmtId="2" fontId="8" fillId="0" borderId="2" xfId="112" applyNumberFormat="1" applyFont="1" applyBorder="1" applyAlignment="1">
      <alignment horizontal="left" vertical="center" wrapText="1"/>
    </xf>
    <xf numFmtId="2" fontId="8" fillId="0" borderId="2" xfId="109" applyNumberFormat="1" applyFont="1" applyBorder="1" applyAlignment="1">
      <alignment horizontal="center" vertical="center" wrapText="1"/>
    </xf>
    <xf numFmtId="2" fontId="8" fillId="0" borderId="1" xfId="109" applyNumberFormat="1" applyFont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14" fontId="4" fillId="0" borderId="2" xfId="109" applyNumberFormat="1" applyFont="1" applyBorder="1" applyAlignment="1">
      <alignment horizontal="center" vertical="top"/>
    </xf>
    <xf numFmtId="14" fontId="4" fillId="0" borderId="2" xfId="109" applyNumberFormat="1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</cellXfs>
  <cellStyles count="113">
    <cellStyle name="Hipervínculo" xfId="1" builtinId="8" hidden="1"/>
    <cellStyle name="Hipervínculo" xfId="3" builtinId="8" hidden="1"/>
    <cellStyle name="Hipervínculo" xfId="5" builtinId="8" hidden="1"/>
    <cellStyle name="Hipervínculo" xfId="7" builtinId="8" hidden="1"/>
    <cellStyle name="Hipervínculo" xfId="9" builtinId="8" hidden="1"/>
    <cellStyle name="Hipervínculo" xfId="11" builtinId="8" hidden="1"/>
    <cellStyle name="Hipervínculo" xfId="13" builtinId="8" hidden="1"/>
    <cellStyle name="Hipervínculo" xfId="15" builtinId="8" hidden="1"/>
    <cellStyle name="Hipervínculo" xfId="17" builtinId="8" hidden="1"/>
    <cellStyle name="Hipervínculo" xfId="19" builtinId="8" hidden="1"/>
    <cellStyle name="Hipervínculo" xfId="21" builtinId="8" hidden="1"/>
    <cellStyle name="Hipervínculo" xfId="23" builtinId="8" hidden="1"/>
    <cellStyle name="Hipervínculo" xfId="25" builtinId="8" hidden="1"/>
    <cellStyle name="Hipervínculo" xfId="27" builtinId="8" hidden="1"/>
    <cellStyle name="Hipervínculo" xfId="29" builtinId="8" hidden="1"/>
    <cellStyle name="Hipervínculo" xfId="31" builtinId="8" hidden="1"/>
    <cellStyle name="Hipervínculo" xfId="33" builtinId="8" hidden="1"/>
    <cellStyle name="Hipervínculo" xfId="35" builtinId="8" hidden="1"/>
    <cellStyle name="Hipervínculo" xfId="37" builtinId="8" hidden="1"/>
    <cellStyle name="Hipervínculo" xfId="39" builtinId="8" hidden="1"/>
    <cellStyle name="Hipervínculo" xfId="41" builtinId="8" hidden="1"/>
    <cellStyle name="Hipervínculo" xfId="43" builtinId="8" hidden="1"/>
    <cellStyle name="Hipervínculo" xfId="45" builtinId="8" hidden="1"/>
    <cellStyle name="Hipervínculo" xfId="47" builtinId="8" hidden="1"/>
    <cellStyle name="Hipervínculo" xfId="49" builtinId="8" hidden="1"/>
    <cellStyle name="Hipervínculo" xfId="51" builtinId="8" hidden="1"/>
    <cellStyle name="Hipervínculo" xfId="53" builtinId="8" hidden="1"/>
    <cellStyle name="Hipervínculo" xfId="55" builtinId="8" hidden="1"/>
    <cellStyle name="Hipervínculo" xfId="57" builtinId="8" hidden="1"/>
    <cellStyle name="Hipervínculo" xfId="59" builtinId="8" hidden="1"/>
    <cellStyle name="Hipervínculo" xfId="61" builtinId="8" hidden="1"/>
    <cellStyle name="Hipervínculo" xfId="63" builtinId="8" hidden="1"/>
    <cellStyle name="Hipervínculo" xfId="65" builtinId="8" hidden="1"/>
    <cellStyle name="Hipervínculo" xfId="67" builtinId="8" hidden="1"/>
    <cellStyle name="Hipervínculo" xfId="69" builtinId="8" hidden="1"/>
    <cellStyle name="Hipervínculo" xfId="71" builtinId="8" hidden="1"/>
    <cellStyle name="Hipervínculo" xfId="73" builtinId="8" hidden="1"/>
    <cellStyle name="Hipervínculo" xfId="75" builtinId="8" hidden="1"/>
    <cellStyle name="Hipervínculo" xfId="77" builtinId="8" hidden="1"/>
    <cellStyle name="Hipervínculo" xfId="79" builtinId="8" hidden="1"/>
    <cellStyle name="Hipervínculo" xfId="81" builtinId="8" hidden="1"/>
    <cellStyle name="Hipervínculo" xfId="83" builtinId="8" hidden="1"/>
    <cellStyle name="Hipervínculo" xfId="85" builtinId="8" hidden="1"/>
    <cellStyle name="Hipervínculo" xfId="87" builtinId="8" hidden="1"/>
    <cellStyle name="Hipervínculo" xfId="89" builtinId="8" hidden="1"/>
    <cellStyle name="Hipervínculo" xfId="91" builtinId="8" hidden="1"/>
    <cellStyle name="Hipervínculo" xfId="93" builtinId="8" hidden="1"/>
    <cellStyle name="Hipervínculo" xfId="95" builtinId="8" hidden="1"/>
    <cellStyle name="Hipervínculo" xfId="97" builtinId="8" hidden="1"/>
    <cellStyle name="Hipervínculo" xfId="99" builtinId="8" hidden="1"/>
    <cellStyle name="Hipervínculo" xfId="101" builtinId="8" hidden="1"/>
    <cellStyle name="Hipervínculo" xfId="103" builtinId="8" hidden="1"/>
    <cellStyle name="Hipervínculo" xfId="105" builtinId="8" hidden="1"/>
    <cellStyle name="Hipervínculo visitado" xfId="2" builtinId="9" hidden="1"/>
    <cellStyle name="Hipervínculo visitado" xfId="4" builtinId="9" hidden="1"/>
    <cellStyle name="Hipervínculo visitado" xfId="6" builtinId="9" hidden="1"/>
    <cellStyle name="Hipervínculo visitado" xfId="8" builtinId="9" hidden="1"/>
    <cellStyle name="Hipervínculo visitado" xfId="10" builtinId="9" hidden="1"/>
    <cellStyle name="Hipervínculo visitado" xfId="12" builtinId="9" hidden="1"/>
    <cellStyle name="Hipervínculo visitado" xfId="14" builtinId="9" hidden="1"/>
    <cellStyle name="Hipervínculo visitado" xfId="16" builtinId="9" hidden="1"/>
    <cellStyle name="Hipervínculo visitado" xfId="18" builtinId="9" hidden="1"/>
    <cellStyle name="Hipervínculo visitado" xfId="20" builtinId="9" hidden="1"/>
    <cellStyle name="Hipervínculo visitado" xfId="22" builtinId="9" hidden="1"/>
    <cellStyle name="Hipervínculo visitado" xfId="24" builtinId="9" hidden="1"/>
    <cellStyle name="Hipervínculo visitado" xfId="26" builtinId="9" hidden="1"/>
    <cellStyle name="Hipervínculo visitado" xfId="28" builtinId="9" hidden="1"/>
    <cellStyle name="Hipervínculo visitado" xfId="30" builtinId="9" hidden="1"/>
    <cellStyle name="Hipervínculo visitado" xfId="32" builtinId="9" hidden="1"/>
    <cellStyle name="Hipervínculo visitado" xfId="34" builtinId="9" hidden="1"/>
    <cellStyle name="Hipervínculo visitado" xfId="36" builtinId="9" hidden="1"/>
    <cellStyle name="Hipervínculo visitado" xfId="38" builtinId="9" hidden="1"/>
    <cellStyle name="Hipervínculo visitado" xfId="40" builtinId="9" hidden="1"/>
    <cellStyle name="Hipervínculo visitado" xfId="42" builtinId="9" hidden="1"/>
    <cellStyle name="Hipervínculo visitado" xfId="44" builtinId="9" hidden="1"/>
    <cellStyle name="Hipervínculo visitado" xfId="46" builtinId="9" hidden="1"/>
    <cellStyle name="Hipervínculo visitado" xfId="48" builtinId="9" hidden="1"/>
    <cellStyle name="Hipervínculo visitado" xfId="50" builtinId="9" hidden="1"/>
    <cellStyle name="Hipervínculo visitado" xfId="52" builtinId="9" hidden="1"/>
    <cellStyle name="Hipervínculo visitado" xfId="54" builtinId="9" hidden="1"/>
    <cellStyle name="Hipervínculo visitado" xfId="56" builtinId="9" hidden="1"/>
    <cellStyle name="Hipervínculo visitado" xfId="58" builtinId="9" hidden="1"/>
    <cellStyle name="Hipervínculo visitado" xfId="60" builtinId="9" hidden="1"/>
    <cellStyle name="Hipervínculo visitado" xfId="62" builtinId="9" hidden="1"/>
    <cellStyle name="Hipervínculo visitado" xfId="64" builtinId="9" hidden="1"/>
    <cellStyle name="Hipervínculo visitado" xfId="66" builtinId="9" hidden="1"/>
    <cellStyle name="Hipervínculo visitado" xfId="68" builtinId="9" hidden="1"/>
    <cellStyle name="Hipervínculo visitado" xfId="70" builtinId="9" hidden="1"/>
    <cellStyle name="Hipervínculo visitado" xfId="72" builtinId="9" hidden="1"/>
    <cellStyle name="Hipervínculo visitado" xfId="74" builtinId="9" hidden="1"/>
    <cellStyle name="Hipervínculo visitado" xfId="76" builtinId="9" hidden="1"/>
    <cellStyle name="Hipervínculo visitado" xfId="78" builtinId="9" hidden="1"/>
    <cellStyle name="Hipervínculo visitado" xfId="80" builtinId="9" hidden="1"/>
    <cellStyle name="Hipervínculo visitado" xfId="82" builtinId="9" hidden="1"/>
    <cellStyle name="Hipervínculo visitado" xfId="84" builtinId="9" hidden="1"/>
    <cellStyle name="Hipervínculo visitado" xfId="86" builtinId="9" hidden="1"/>
    <cellStyle name="Hipervínculo visitado" xfId="88" builtinId="9" hidden="1"/>
    <cellStyle name="Hipervínculo visitado" xfId="90" builtinId="9" hidden="1"/>
    <cellStyle name="Hipervínculo visitado" xfId="92" builtinId="9" hidden="1"/>
    <cellStyle name="Hipervínculo visitado" xfId="94" builtinId="9" hidden="1"/>
    <cellStyle name="Hipervínculo visitado" xfId="96" builtinId="9" hidden="1"/>
    <cellStyle name="Hipervínculo visitado" xfId="98" builtinId="9" hidden="1"/>
    <cellStyle name="Hipervínculo visitado" xfId="100" builtinId="9" hidden="1"/>
    <cellStyle name="Hipervínculo visitado" xfId="102" builtinId="9" hidden="1"/>
    <cellStyle name="Hipervínculo visitado" xfId="104" builtinId="9" hidden="1"/>
    <cellStyle name="Hipervínculo visitado" xfId="106" builtinId="9" hidden="1"/>
    <cellStyle name="Moneda" xfId="108" builtinId="4"/>
    <cellStyle name="Moneda [0]" xfId="110" builtinId="7"/>
    <cellStyle name="Moneda 2" xfId="111" xr:uid="{F43A46B1-249E-48EB-8B0F-CFC710C0D9D6}"/>
    <cellStyle name="Normal" xfId="0" builtinId="0"/>
    <cellStyle name="Normal 2" xfId="109" xr:uid="{00000000-0005-0000-0000-00006C000000}"/>
    <cellStyle name="Normal 2 2" xfId="112" xr:uid="{9714320C-03AF-4B17-9DD3-B75157C1CD5E}"/>
    <cellStyle name="Porcentaje" xfId="107" builtinId="5"/>
  </cellStyles>
  <dxfs count="12"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  <dxf>
      <font>
        <b/>
        <i val="0"/>
        <color theme="0"/>
      </font>
      <fill>
        <patternFill>
          <bgColor rgb="FFFF714F"/>
        </patternFill>
      </fill>
    </dxf>
    <dxf>
      <font>
        <b/>
        <i val="0"/>
        <color theme="1" tint="0.24994659260841701"/>
      </font>
      <fill>
        <patternFill>
          <bgColor rgb="FFFFFF65"/>
        </patternFill>
      </fill>
    </dxf>
    <dxf>
      <font>
        <b/>
        <i val="0"/>
        <color theme="1" tint="0.24994659260841701"/>
      </font>
      <fill>
        <patternFill>
          <bgColor rgb="FF92D05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CC99"/>
      <color rgb="FFFFFF65"/>
      <color rgb="FFFF714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445900</xdr:colOff>
      <xdr:row>0</xdr:row>
      <xdr:rowOff>38100</xdr:rowOff>
    </xdr:from>
    <xdr:to>
      <xdr:col>1</xdr:col>
      <xdr:colOff>483705</xdr:colOff>
      <xdr:row>3</xdr:row>
      <xdr:rowOff>131163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5900" y="214796"/>
          <a:ext cx="625318" cy="6231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E38"/>
  <sheetViews>
    <sheetView showGridLines="0" tabSelected="1" zoomScale="50" zoomScaleNormal="50" workbookViewId="0">
      <selection activeCell="Y8" sqref="Y8"/>
    </sheetView>
  </sheetViews>
  <sheetFormatPr baseColWidth="10" defaultColWidth="11.25" defaultRowHeight="14.25" x14ac:dyDescent="0.2"/>
  <cols>
    <col min="1" max="1" width="7.75" style="15" customWidth="1"/>
    <col min="2" max="2" width="20.125" style="15" customWidth="1"/>
    <col min="3" max="3" width="16.625" style="15" customWidth="1"/>
    <col min="4" max="4" width="20.75" style="15" customWidth="1"/>
    <col min="5" max="6" width="38.5" style="15" customWidth="1"/>
    <col min="7" max="7" width="16.5" style="50" customWidth="1"/>
    <col min="8" max="8" width="45.25" style="15" customWidth="1"/>
    <col min="9" max="9" width="52.25" style="15" customWidth="1"/>
    <col min="10" max="10" width="11.375" style="15" customWidth="1"/>
    <col min="11" max="11" width="16" style="15" customWidth="1"/>
    <col min="12" max="13" width="14.875" style="15" customWidth="1"/>
    <col min="14" max="14" width="11.25" style="15" bestFit="1" customWidth="1"/>
    <col min="15" max="15" width="27.375" style="15" customWidth="1"/>
    <col min="16" max="16" width="19.25" style="15" customWidth="1"/>
    <col min="17" max="17" width="13.25" style="15" customWidth="1"/>
    <col min="18" max="18" width="14.375" style="15" customWidth="1"/>
    <col min="19" max="19" width="20.25" style="15" customWidth="1"/>
    <col min="20" max="20" width="26.25" style="15" customWidth="1"/>
    <col min="21" max="21" width="22.875" style="15" customWidth="1"/>
    <col min="22" max="22" width="13.25" style="15" customWidth="1"/>
    <col min="23" max="24" width="7.625" style="15" customWidth="1"/>
    <col min="25" max="25" width="22.125" style="62" customWidth="1"/>
    <col min="26" max="26" width="9" style="15" customWidth="1"/>
    <col min="27" max="27" width="21.375" style="15" customWidth="1"/>
    <col min="28" max="28" width="14.375" style="15" customWidth="1"/>
    <col min="29" max="29" width="18.125" style="15" customWidth="1"/>
    <col min="30" max="30" width="20" style="15" customWidth="1"/>
    <col min="31" max="31" width="18.75" style="15" customWidth="1"/>
    <col min="32" max="16384" width="11.25" style="15"/>
  </cols>
  <sheetData>
    <row r="1" spans="1:31" ht="15" x14ac:dyDescent="0.2">
      <c r="A1" s="109"/>
      <c r="B1" s="117" t="s">
        <v>72</v>
      </c>
      <c r="C1" s="117"/>
      <c r="D1" s="117"/>
      <c r="E1" s="117"/>
      <c r="F1" s="117"/>
      <c r="G1" s="117"/>
      <c r="H1" s="117"/>
      <c r="I1" s="117"/>
      <c r="J1" s="117"/>
      <c r="K1" s="117"/>
      <c r="L1" s="117"/>
      <c r="M1" s="117"/>
      <c r="N1" s="117"/>
      <c r="O1" s="117"/>
      <c r="P1" s="117"/>
      <c r="Q1" s="117"/>
      <c r="R1" s="117"/>
      <c r="S1" s="117"/>
      <c r="T1" s="117"/>
      <c r="U1" s="117"/>
      <c r="V1" s="117"/>
      <c r="W1" s="117"/>
      <c r="X1" s="117"/>
      <c r="Y1" s="117"/>
      <c r="Z1" s="117"/>
      <c r="AA1" s="117"/>
      <c r="AB1" s="117"/>
      <c r="AC1" s="112" t="s">
        <v>82</v>
      </c>
      <c r="AD1" s="112"/>
      <c r="AE1" s="112"/>
    </row>
    <row r="2" spans="1:31" ht="15" x14ac:dyDescent="0.2">
      <c r="A2" s="109"/>
      <c r="B2" s="117"/>
      <c r="C2" s="117"/>
      <c r="D2" s="117"/>
      <c r="E2" s="117"/>
      <c r="F2" s="117"/>
      <c r="G2" s="117"/>
      <c r="H2" s="117"/>
      <c r="I2" s="117"/>
      <c r="J2" s="117"/>
      <c r="K2" s="117"/>
      <c r="L2" s="117"/>
      <c r="M2" s="117"/>
      <c r="N2" s="117"/>
      <c r="O2" s="117"/>
      <c r="P2" s="117"/>
      <c r="Q2" s="117"/>
      <c r="R2" s="117"/>
      <c r="S2" s="117"/>
      <c r="T2" s="117"/>
      <c r="U2" s="117"/>
      <c r="V2" s="117"/>
      <c r="W2" s="117"/>
      <c r="X2" s="117"/>
      <c r="Y2" s="117"/>
      <c r="Z2" s="117"/>
      <c r="AA2" s="117"/>
      <c r="AB2" s="117"/>
      <c r="AC2" s="113" t="s">
        <v>100</v>
      </c>
      <c r="AD2" s="114"/>
      <c r="AE2" s="115"/>
    </row>
    <row r="3" spans="1:31" ht="15" customHeight="1" x14ac:dyDescent="0.2">
      <c r="A3" s="109"/>
      <c r="B3" s="117"/>
      <c r="C3" s="117"/>
      <c r="D3" s="117"/>
      <c r="E3" s="117"/>
      <c r="F3" s="117"/>
      <c r="G3" s="117"/>
      <c r="H3" s="117"/>
      <c r="I3" s="117"/>
      <c r="J3" s="117"/>
      <c r="K3" s="117"/>
      <c r="L3" s="117"/>
      <c r="M3" s="117"/>
      <c r="N3" s="117"/>
      <c r="O3" s="117"/>
      <c r="P3" s="117"/>
      <c r="Q3" s="117"/>
      <c r="R3" s="117"/>
      <c r="S3" s="117"/>
      <c r="T3" s="117"/>
      <c r="U3" s="117"/>
      <c r="V3" s="117"/>
      <c r="W3" s="117"/>
      <c r="X3" s="117"/>
      <c r="Y3" s="117"/>
      <c r="Z3" s="117"/>
      <c r="AA3" s="117"/>
      <c r="AB3" s="117"/>
      <c r="AC3" s="113" t="s">
        <v>101</v>
      </c>
      <c r="AD3" s="114"/>
      <c r="AE3" s="115"/>
    </row>
    <row r="4" spans="1:31" ht="15" x14ac:dyDescent="0.2">
      <c r="A4" s="109"/>
      <c r="B4" s="117"/>
      <c r="C4" s="117"/>
      <c r="D4" s="117"/>
      <c r="E4" s="117"/>
      <c r="F4" s="117"/>
      <c r="G4" s="117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6" t="s">
        <v>83</v>
      </c>
      <c r="AD4" s="116"/>
      <c r="AE4" s="116"/>
    </row>
    <row r="5" spans="1:31" ht="15" x14ac:dyDescent="0.2">
      <c r="A5" s="110" t="s">
        <v>30</v>
      </c>
      <c r="B5" s="110"/>
      <c r="C5" s="110"/>
      <c r="D5" s="120">
        <v>44898</v>
      </c>
      <c r="E5" s="120"/>
      <c r="F5" s="120"/>
      <c r="G5" s="120"/>
      <c r="H5" s="55"/>
      <c r="I5" s="55"/>
      <c r="J5" s="55"/>
      <c r="K5" s="55"/>
      <c r="L5" s="55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61"/>
      <c r="Z5" s="16"/>
      <c r="AA5" s="16"/>
      <c r="AB5" s="16"/>
      <c r="AC5" s="16"/>
      <c r="AD5" s="16"/>
      <c r="AE5" s="17"/>
    </row>
    <row r="6" spans="1:31" ht="15" x14ac:dyDescent="0.2">
      <c r="A6" s="111" t="s">
        <v>31</v>
      </c>
      <c r="B6" s="111"/>
      <c r="C6" s="111"/>
      <c r="D6" s="121">
        <v>44895</v>
      </c>
      <c r="E6" s="121"/>
      <c r="F6" s="121"/>
      <c r="G6" s="121"/>
      <c r="H6" s="56"/>
      <c r="I6" s="56"/>
      <c r="J6" s="56"/>
      <c r="K6" s="56"/>
      <c r="L6" s="5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61"/>
      <c r="Z6" s="16"/>
      <c r="AA6" s="16"/>
      <c r="AB6" s="16"/>
      <c r="AC6" s="16"/>
      <c r="AD6" s="18"/>
      <c r="AE6" s="19"/>
    </row>
    <row r="7" spans="1:31" ht="15" x14ac:dyDescent="0.2">
      <c r="A7" s="54"/>
      <c r="B7" s="122" t="s">
        <v>10</v>
      </c>
      <c r="C7" s="122"/>
      <c r="D7" s="122"/>
      <c r="E7" s="122"/>
      <c r="F7" s="122"/>
      <c r="G7" s="122" t="s">
        <v>11</v>
      </c>
      <c r="H7" s="122"/>
      <c r="I7" s="122"/>
      <c r="J7" s="122"/>
      <c r="K7" s="122"/>
      <c r="L7" s="122" t="s">
        <v>25</v>
      </c>
      <c r="M7" s="122"/>
      <c r="N7" s="122"/>
      <c r="O7" s="122" t="s">
        <v>23</v>
      </c>
      <c r="P7" s="122"/>
      <c r="Q7" s="122"/>
      <c r="R7" s="122"/>
      <c r="S7" s="122"/>
      <c r="T7" s="122"/>
      <c r="U7" s="122"/>
      <c r="V7" s="122" t="s">
        <v>17</v>
      </c>
      <c r="W7" s="122"/>
      <c r="X7" s="122"/>
      <c r="Y7" s="122"/>
      <c r="Z7" s="122"/>
      <c r="AA7" s="122"/>
      <c r="AB7" s="119" t="s">
        <v>18</v>
      </c>
      <c r="AC7" s="119" t="s">
        <v>26</v>
      </c>
      <c r="AD7" s="119" t="s">
        <v>24</v>
      </c>
      <c r="AE7" s="119"/>
    </row>
    <row r="8" spans="1:31" ht="45" x14ac:dyDescent="0.2">
      <c r="A8" s="13" t="s">
        <v>29</v>
      </c>
      <c r="B8" s="14" t="s">
        <v>1</v>
      </c>
      <c r="C8" s="13" t="s">
        <v>6</v>
      </c>
      <c r="D8" s="13" t="s">
        <v>2</v>
      </c>
      <c r="E8" s="13" t="s">
        <v>7</v>
      </c>
      <c r="F8" s="14" t="s">
        <v>19</v>
      </c>
      <c r="G8" s="14" t="s">
        <v>84</v>
      </c>
      <c r="H8" s="14" t="s">
        <v>3</v>
      </c>
      <c r="I8" s="14" t="s">
        <v>15</v>
      </c>
      <c r="J8" s="14" t="s">
        <v>21</v>
      </c>
      <c r="K8" s="14" t="s">
        <v>22</v>
      </c>
      <c r="L8" s="14" t="s">
        <v>4</v>
      </c>
      <c r="M8" s="14" t="s">
        <v>5</v>
      </c>
      <c r="N8" s="14" t="s">
        <v>0</v>
      </c>
      <c r="O8" s="13" t="s">
        <v>9</v>
      </c>
      <c r="P8" s="14" t="s">
        <v>33</v>
      </c>
      <c r="Q8" s="14" t="s">
        <v>8</v>
      </c>
      <c r="R8" s="14" t="s">
        <v>27</v>
      </c>
      <c r="S8" s="14" t="s">
        <v>32</v>
      </c>
      <c r="T8" s="14" t="s">
        <v>12</v>
      </c>
      <c r="U8" s="14" t="s">
        <v>20</v>
      </c>
      <c r="V8" s="14" t="s">
        <v>33</v>
      </c>
      <c r="W8" s="14" t="s">
        <v>8</v>
      </c>
      <c r="X8" s="14" t="s">
        <v>27</v>
      </c>
      <c r="Y8" s="14" t="s">
        <v>32</v>
      </c>
      <c r="Z8" s="14" t="s">
        <v>12</v>
      </c>
      <c r="AA8" s="14" t="s">
        <v>28</v>
      </c>
      <c r="AB8" s="119"/>
      <c r="AC8" s="119"/>
      <c r="AD8" s="14" t="s">
        <v>13</v>
      </c>
      <c r="AE8" s="14" t="s">
        <v>14</v>
      </c>
    </row>
    <row r="9" spans="1:31" ht="71.25" x14ac:dyDescent="0.2">
      <c r="A9" s="5">
        <v>247</v>
      </c>
      <c r="B9" s="20" t="s">
        <v>34</v>
      </c>
      <c r="C9" s="20" t="s">
        <v>35</v>
      </c>
      <c r="D9" s="21" t="s">
        <v>36</v>
      </c>
      <c r="E9" s="22" t="s">
        <v>37</v>
      </c>
      <c r="F9" s="23" t="s">
        <v>38</v>
      </c>
      <c r="G9" s="73">
        <v>2020680010155</v>
      </c>
      <c r="H9" s="24" t="s">
        <v>39</v>
      </c>
      <c r="I9" s="25" t="s">
        <v>86</v>
      </c>
      <c r="J9" s="26">
        <v>44562</v>
      </c>
      <c r="K9" s="26">
        <v>44926</v>
      </c>
      <c r="L9" s="27">
        <v>3</v>
      </c>
      <c r="M9" s="28">
        <v>3</v>
      </c>
      <c r="N9" s="29">
        <f>IFERROR(IF(M9/L9&gt;100%,100%,M9/L9),"-")</f>
        <v>1</v>
      </c>
      <c r="O9" s="30" t="s">
        <v>40</v>
      </c>
      <c r="P9" s="31"/>
      <c r="Q9" s="32">
        <v>0</v>
      </c>
      <c r="R9" s="32">
        <v>0</v>
      </c>
      <c r="S9" s="31">
        <f>400000000+180000000</f>
        <v>580000000</v>
      </c>
      <c r="T9" s="31"/>
      <c r="U9" s="33">
        <f>SUM(P9:T9)</f>
        <v>580000000</v>
      </c>
      <c r="V9" s="31"/>
      <c r="W9" s="32"/>
      <c r="X9" s="32"/>
      <c r="Y9" s="31">
        <f>295525000+13749999</f>
        <v>309274999</v>
      </c>
      <c r="Z9" s="34"/>
      <c r="AA9" s="33">
        <f>SUM(V9:Z9)</f>
        <v>309274999</v>
      </c>
      <c r="AB9" s="35">
        <f>IFERROR(AA9/U9,"-")</f>
        <v>0.5332327568965517</v>
      </c>
      <c r="AC9" s="36"/>
      <c r="AD9" s="37" t="s">
        <v>41</v>
      </c>
      <c r="AE9" s="38" t="s">
        <v>95</v>
      </c>
    </row>
    <row r="10" spans="1:31" ht="71.25" x14ac:dyDescent="0.2">
      <c r="A10" s="5">
        <v>248</v>
      </c>
      <c r="B10" s="39" t="s">
        <v>34</v>
      </c>
      <c r="C10" s="39" t="s">
        <v>35</v>
      </c>
      <c r="D10" s="24" t="s">
        <v>36</v>
      </c>
      <c r="E10" s="64" t="s">
        <v>42</v>
      </c>
      <c r="F10" s="40" t="s">
        <v>43</v>
      </c>
      <c r="G10" s="74">
        <v>2020680010155</v>
      </c>
      <c r="H10" s="41" t="s">
        <v>39</v>
      </c>
      <c r="I10" s="20" t="s">
        <v>87</v>
      </c>
      <c r="J10" s="26">
        <v>44562</v>
      </c>
      <c r="K10" s="26">
        <v>44926</v>
      </c>
      <c r="L10" s="42">
        <v>1</v>
      </c>
      <c r="M10" s="43">
        <v>1</v>
      </c>
      <c r="N10" s="44">
        <f>IFERROR(IF(M10/L10&gt;100%,100%,M10/L10),"-")</f>
        <v>1</v>
      </c>
      <c r="O10" s="30" t="s">
        <v>44</v>
      </c>
      <c r="P10" s="31">
        <v>100000000</v>
      </c>
      <c r="Q10" s="32">
        <v>0</v>
      </c>
      <c r="R10" s="32">
        <v>0</v>
      </c>
      <c r="S10" s="31">
        <f>186777000+35000000</f>
        <v>221777000</v>
      </c>
      <c r="T10" s="31"/>
      <c r="U10" s="33">
        <f>SUM(P10:T10)</f>
        <v>321777000</v>
      </c>
      <c r="V10" s="31"/>
      <c r="W10" s="32"/>
      <c r="X10" s="32"/>
      <c r="Y10" s="31">
        <v>152292374</v>
      </c>
      <c r="Z10" s="34"/>
      <c r="AA10" s="33">
        <f>SUM(V10:Z10)</f>
        <v>152292374</v>
      </c>
      <c r="AB10" s="45">
        <f>IFERROR(AA10/U10,"-")</f>
        <v>0.47328545545517547</v>
      </c>
      <c r="AC10" s="46"/>
      <c r="AD10" s="47" t="s">
        <v>41</v>
      </c>
      <c r="AE10" s="38" t="s">
        <v>95</v>
      </c>
    </row>
    <row r="11" spans="1:31" ht="171" x14ac:dyDescent="0.2">
      <c r="A11" s="5">
        <v>249</v>
      </c>
      <c r="B11" s="39" t="s">
        <v>34</v>
      </c>
      <c r="C11" s="39" t="s">
        <v>35</v>
      </c>
      <c r="D11" s="24" t="s">
        <v>45</v>
      </c>
      <c r="E11" s="64" t="s">
        <v>46</v>
      </c>
      <c r="F11" s="40" t="s">
        <v>47</v>
      </c>
      <c r="G11" s="74">
        <v>2020680010147</v>
      </c>
      <c r="H11" s="21" t="s">
        <v>96</v>
      </c>
      <c r="I11" s="48" t="s">
        <v>78</v>
      </c>
      <c r="J11" s="26">
        <v>44562</v>
      </c>
      <c r="K11" s="26">
        <v>44926</v>
      </c>
      <c r="L11" s="76">
        <v>1</v>
      </c>
      <c r="M11" s="78">
        <v>1</v>
      </c>
      <c r="N11" s="82">
        <f>IFERROR(IF(M11/L11&gt;100%,100%,M11/L11),"-")</f>
        <v>1</v>
      </c>
      <c r="O11" s="30" t="s">
        <v>48</v>
      </c>
      <c r="P11" s="31">
        <f>890000000</f>
        <v>890000000</v>
      </c>
      <c r="Q11" s="32"/>
      <c r="R11" s="32"/>
      <c r="S11" s="31">
        <f>2551599007.5884+766755257.46</f>
        <v>3318354265.0483999</v>
      </c>
      <c r="T11" s="31"/>
      <c r="U11" s="80">
        <f>SUM(P11:T12)</f>
        <v>4808354265.0483999</v>
      </c>
      <c r="V11" s="31"/>
      <c r="W11" s="32"/>
      <c r="X11" s="32"/>
      <c r="Y11" s="31">
        <v>1770987405</v>
      </c>
      <c r="Z11" s="34"/>
      <c r="AA11" s="80">
        <f>SUM(V11:Z12)</f>
        <v>1770987405</v>
      </c>
      <c r="AB11" s="84">
        <f t="shared" ref="AB11" si="0">IFERROR(AA11/U11,"-")</f>
        <v>0.36831466805039448</v>
      </c>
      <c r="AC11" s="86"/>
      <c r="AD11" s="88" t="s">
        <v>41</v>
      </c>
      <c r="AE11" s="90" t="s">
        <v>95</v>
      </c>
    </row>
    <row r="12" spans="1:31" ht="60" x14ac:dyDescent="0.2">
      <c r="A12" s="5">
        <v>249</v>
      </c>
      <c r="B12" s="39" t="s">
        <v>34</v>
      </c>
      <c r="C12" s="39" t="s">
        <v>35</v>
      </c>
      <c r="D12" s="24" t="s">
        <v>45</v>
      </c>
      <c r="E12" s="64" t="s">
        <v>46</v>
      </c>
      <c r="F12" s="40" t="s">
        <v>47</v>
      </c>
      <c r="G12" s="74">
        <v>2022680010118</v>
      </c>
      <c r="H12" s="21" t="s">
        <v>99</v>
      </c>
      <c r="I12" s="48"/>
      <c r="J12" s="26"/>
      <c r="K12" s="26"/>
      <c r="L12" s="77"/>
      <c r="M12" s="79"/>
      <c r="N12" s="83"/>
      <c r="O12" s="30"/>
      <c r="P12" s="31">
        <v>600000000</v>
      </c>
      <c r="Q12" s="32"/>
      <c r="R12" s="32"/>
      <c r="S12" s="31"/>
      <c r="T12" s="31"/>
      <c r="U12" s="81"/>
      <c r="V12" s="31"/>
      <c r="W12" s="32"/>
      <c r="X12" s="32"/>
      <c r="Y12" s="31"/>
      <c r="Z12" s="34"/>
      <c r="AA12" s="81"/>
      <c r="AB12" s="85"/>
      <c r="AC12" s="87"/>
      <c r="AD12" s="93"/>
      <c r="AE12" s="94"/>
    </row>
    <row r="13" spans="1:31" ht="99.75" x14ac:dyDescent="0.2">
      <c r="A13" s="5">
        <v>250</v>
      </c>
      <c r="B13" s="20" t="s">
        <v>34</v>
      </c>
      <c r="C13" s="20" t="s">
        <v>35</v>
      </c>
      <c r="D13" s="21" t="s">
        <v>45</v>
      </c>
      <c r="E13" s="22" t="s">
        <v>49</v>
      </c>
      <c r="F13" s="23" t="s">
        <v>50</v>
      </c>
      <c r="G13" s="74">
        <v>2020680010117</v>
      </c>
      <c r="H13" s="21" t="s">
        <v>97</v>
      </c>
      <c r="I13" s="48" t="s">
        <v>88</v>
      </c>
      <c r="J13" s="26">
        <v>44562</v>
      </c>
      <c r="K13" s="26">
        <v>44926</v>
      </c>
      <c r="L13" s="76">
        <v>6000</v>
      </c>
      <c r="M13" s="78">
        <v>6367</v>
      </c>
      <c r="N13" s="82">
        <f>IFERROR(IF(M13/L13&gt;100%,100%,M13/L13),"-")</f>
        <v>1</v>
      </c>
      <c r="O13" s="30" t="s">
        <v>51</v>
      </c>
      <c r="P13" s="31">
        <v>112000000</v>
      </c>
      <c r="Q13" s="70"/>
      <c r="R13" s="32">
        <v>0</v>
      </c>
      <c r="S13" s="31">
        <f>478328990.79</f>
        <v>478328990.79000002</v>
      </c>
      <c r="T13" s="31"/>
      <c r="U13" s="80">
        <f>SUM(P13:T14)</f>
        <v>902328990.78999996</v>
      </c>
      <c r="V13" s="31"/>
      <c r="W13" s="32"/>
      <c r="X13" s="32"/>
      <c r="Y13" s="31">
        <v>264222913</v>
      </c>
      <c r="Z13" s="34"/>
      <c r="AA13" s="80">
        <f>SUM(V13:Z14)</f>
        <v>264222913</v>
      </c>
      <c r="AB13" s="84">
        <f t="shared" ref="AB13" si="1">IFERROR(AA13/U13,"-")</f>
        <v>0.29282325592649933</v>
      </c>
      <c r="AC13" s="86"/>
      <c r="AD13" s="88" t="s">
        <v>41</v>
      </c>
      <c r="AE13" s="90" t="s">
        <v>95</v>
      </c>
    </row>
    <row r="14" spans="1:31" ht="57" x14ac:dyDescent="0.2">
      <c r="A14" s="5">
        <v>250</v>
      </c>
      <c r="B14" s="20" t="s">
        <v>34</v>
      </c>
      <c r="C14" s="20" t="s">
        <v>35</v>
      </c>
      <c r="D14" s="21" t="s">
        <v>45</v>
      </c>
      <c r="E14" s="22" t="s">
        <v>49</v>
      </c>
      <c r="F14" s="23" t="s">
        <v>50</v>
      </c>
      <c r="G14" s="73">
        <v>2022680010118</v>
      </c>
      <c r="H14" s="21" t="s">
        <v>98</v>
      </c>
      <c r="I14" s="48"/>
      <c r="J14" s="26"/>
      <c r="K14" s="26"/>
      <c r="L14" s="77"/>
      <c r="M14" s="79"/>
      <c r="N14" s="83"/>
      <c r="O14" s="30"/>
      <c r="P14" s="31">
        <v>232000000</v>
      </c>
      <c r="Q14" s="53"/>
      <c r="R14" s="32"/>
      <c r="S14" s="31">
        <v>80000000</v>
      </c>
      <c r="T14" s="31"/>
      <c r="U14" s="81"/>
      <c r="V14" s="31"/>
      <c r="W14" s="32"/>
      <c r="X14" s="32"/>
      <c r="Y14" s="31"/>
      <c r="Z14" s="34"/>
      <c r="AA14" s="81"/>
      <c r="AB14" s="85"/>
      <c r="AC14" s="87"/>
      <c r="AD14" s="93"/>
      <c r="AE14" s="94"/>
    </row>
    <row r="15" spans="1:31" ht="57" x14ac:dyDescent="0.2">
      <c r="A15" s="5">
        <v>251</v>
      </c>
      <c r="B15" s="20" t="s">
        <v>34</v>
      </c>
      <c r="C15" s="20" t="s">
        <v>35</v>
      </c>
      <c r="D15" s="21" t="s">
        <v>52</v>
      </c>
      <c r="E15" s="22" t="s">
        <v>53</v>
      </c>
      <c r="F15" s="23" t="s">
        <v>54</v>
      </c>
      <c r="G15" s="75">
        <v>2020680010181</v>
      </c>
      <c r="H15" s="21" t="s">
        <v>91</v>
      </c>
      <c r="I15" s="48" t="s">
        <v>79</v>
      </c>
      <c r="J15" s="26">
        <v>44562</v>
      </c>
      <c r="K15" s="26">
        <v>44926</v>
      </c>
      <c r="L15" s="76">
        <v>174</v>
      </c>
      <c r="M15" s="78">
        <v>174</v>
      </c>
      <c r="N15" s="82">
        <f>IFERROR(IF(M15/L15&gt;100%,100%,M15/L15),"-")</f>
        <v>1</v>
      </c>
      <c r="O15" s="30" t="s">
        <v>85</v>
      </c>
      <c r="P15" s="31">
        <v>61000000</v>
      </c>
      <c r="Q15" s="68">
        <v>0</v>
      </c>
      <c r="R15" s="68">
        <v>0</v>
      </c>
      <c r="S15" s="67">
        <v>751447054.94999993</v>
      </c>
      <c r="T15" s="67"/>
      <c r="U15" s="80">
        <f>SUM(P15:T16)</f>
        <v>2802447054.9499998</v>
      </c>
      <c r="V15" s="67"/>
      <c r="W15" s="68"/>
      <c r="X15" s="68"/>
      <c r="Y15" s="67">
        <v>173450000</v>
      </c>
      <c r="Z15" s="71"/>
      <c r="AA15" s="80">
        <f>SUM(V15:Z16)</f>
        <v>1984519333</v>
      </c>
      <c r="AB15" s="84">
        <f t="shared" ref="AB15:AB22" si="2">IFERROR(AA15/U15,"-")</f>
        <v>0.7081380286898612</v>
      </c>
      <c r="AC15" s="86"/>
      <c r="AD15" s="88" t="s">
        <v>41</v>
      </c>
      <c r="AE15" s="90" t="s">
        <v>95</v>
      </c>
    </row>
    <row r="16" spans="1:31" ht="57" x14ac:dyDescent="0.2">
      <c r="A16" s="5">
        <v>251</v>
      </c>
      <c r="B16" s="20" t="s">
        <v>34</v>
      </c>
      <c r="C16" s="20" t="s">
        <v>35</v>
      </c>
      <c r="D16" s="21" t="s">
        <v>52</v>
      </c>
      <c r="E16" s="22" t="s">
        <v>53</v>
      </c>
      <c r="F16" s="23" t="s">
        <v>54</v>
      </c>
      <c r="G16" s="75">
        <v>2022680010018</v>
      </c>
      <c r="H16" s="21" t="s">
        <v>90</v>
      </c>
      <c r="I16" s="48"/>
      <c r="J16" s="26"/>
      <c r="K16" s="26"/>
      <c r="L16" s="77"/>
      <c r="M16" s="79"/>
      <c r="N16" s="83"/>
      <c r="O16" s="30"/>
      <c r="P16" s="31"/>
      <c r="Q16" s="32"/>
      <c r="R16" s="32"/>
      <c r="S16" s="31">
        <v>1990000000</v>
      </c>
      <c r="T16" s="31"/>
      <c r="U16" s="97"/>
      <c r="V16" s="31"/>
      <c r="W16" s="32"/>
      <c r="X16" s="32"/>
      <c r="Y16" s="31">
        <v>1811069333</v>
      </c>
      <c r="Z16" s="34"/>
      <c r="AA16" s="97"/>
      <c r="AB16" s="101"/>
      <c r="AC16" s="92"/>
      <c r="AD16" s="89"/>
      <c r="AE16" s="91"/>
    </row>
    <row r="17" spans="1:31" ht="57" x14ac:dyDescent="0.2">
      <c r="A17" s="5">
        <v>252</v>
      </c>
      <c r="B17" s="20" t="s">
        <v>34</v>
      </c>
      <c r="C17" s="20" t="s">
        <v>35</v>
      </c>
      <c r="D17" s="21" t="s">
        <v>52</v>
      </c>
      <c r="E17" s="22" t="s">
        <v>55</v>
      </c>
      <c r="F17" s="23" t="s">
        <v>56</v>
      </c>
      <c r="G17" s="75">
        <v>2022680010018</v>
      </c>
      <c r="H17" s="21" t="s">
        <v>90</v>
      </c>
      <c r="I17" s="30" t="s">
        <v>74</v>
      </c>
      <c r="J17" s="26">
        <v>44562</v>
      </c>
      <c r="K17" s="26">
        <v>44926</v>
      </c>
      <c r="L17" s="49">
        <v>0.05</v>
      </c>
      <c r="M17" s="65">
        <v>0.01</v>
      </c>
      <c r="N17" s="44">
        <f>IFERROR(IF(M17/L17&gt;100%,100%,M17/L17),"-")</f>
        <v>0.19999999999999998</v>
      </c>
      <c r="O17" s="30" t="s">
        <v>89</v>
      </c>
      <c r="P17" s="31"/>
      <c r="Q17" s="32">
        <v>0</v>
      </c>
      <c r="R17" s="32">
        <v>0</v>
      </c>
      <c r="S17" s="31">
        <f>3000000</f>
        <v>3000000</v>
      </c>
      <c r="T17" s="31"/>
      <c r="U17" s="33">
        <f>SUM(P17:T17)</f>
        <v>3000000</v>
      </c>
      <c r="V17" s="31"/>
      <c r="W17" s="32"/>
      <c r="X17" s="32"/>
      <c r="Y17" s="31">
        <v>2500000</v>
      </c>
      <c r="Z17" s="34"/>
      <c r="AA17" s="33">
        <f>SUM(V17:Z17)</f>
        <v>2500000</v>
      </c>
      <c r="AB17" s="35">
        <f t="shared" si="2"/>
        <v>0.83333333333333337</v>
      </c>
      <c r="AC17" s="36"/>
      <c r="AD17" s="37" t="s">
        <v>41</v>
      </c>
      <c r="AE17" s="38" t="s">
        <v>95</v>
      </c>
    </row>
    <row r="18" spans="1:31" ht="57" x14ac:dyDescent="0.2">
      <c r="A18" s="5">
        <v>253</v>
      </c>
      <c r="B18" s="20" t="s">
        <v>34</v>
      </c>
      <c r="C18" s="20" t="s">
        <v>35</v>
      </c>
      <c r="D18" s="21" t="s">
        <v>52</v>
      </c>
      <c r="E18" s="22" t="s">
        <v>57</v>
      </c>
      <c r="F18" s="23" t="s">
        <v>58</v>
      </c>
      <c r="G18" s="75">
        <v>2020680010172</v>
      </c>
      <c r="H18" s="41" t="s">
        <v>59</v>
      </c>
      <c r="I18" s="48" t="s">
        <v>80</v>
      </c>
      <c r="J18" s="26">
        <v>44562</v>
      </c>
      <c r="K18" s="26">
        <v>44926</v>
      </c>
      <c r="L18" s="107">
        <v>1</v>
      </c>
      <c r="M18" s="105">
        <v>1.1399999999999999</v>
      </c>
      <c r="N18" s="82">
        <f>IFERROR(IF(M18/L18&gt;100%,100%,M18/L18),"-")</f>
        <v>1</v>
      </c>
      <c r="O18" s="30" t="s">
        <v>60</v>
      </c>
      <c r="P18" s="31">
        <v>100000000</v>
      </c>
      <c r="Q18" s="68">
        <v>0</v>
      </c>
      <c r="R18" s="68">
        <v>0</v>
      </c>
      <c r="S18" s="67">
        <f>209991280.068+80000000</f>
        <v>289991280.06799996</v>
      </c>
      <c r="T18" s="67"/>
      <c r="U18" s="80">
        <f>SUM(P18:T19)</f>
        <v>396991280.06799996</v>
      </c>
      <c r="V18" s="67"/>
      <c r="W18" s="68"/>
      <c r="X18" s="68"/>
      <c r="Y18" s="67">
        <f>113644854.49+98281092.11+2300000</f>
        <v>214225946.59999999</v>
      </c>
      <c r="Z18" s="72"/>
      <c r="AA18" s="80">
        <f>SUM(V18:Z19)</f>
        <v>214225946.59999999</v>
      </c>
      <c r="AB18" s="84">
        <f t="shared" ref="AB18" si="3">IFERROR(AA18/U18,"-")</f>
        <v>0.53962380877309346</v>
      </c>
      <c r="AC18" s="86"/>
      <c r="AD18" s="88" t="s">
        <v>41</v>
      </c>
      <c r="AE18" s="90" t="s">
        <v>95</v>
      </c>
    </row>
    <row r="19" spans="1:31" ht="57" x14ac:dyDescent="0.2">
      <c r="A19" s="5">
        <v>253</v>
      </c>
      <c r="B19" s="20" t="s">
        <v>34</v>
      </c>
      <c r="C19" s="20" t="s">
        <v>35</v>
      </c>
      <c r="D19" s="21" t="s">
        <v>52</v>
      </c>
      <c r="E19" s="22" t="s">
        <v>57</v>
      </c>
      <c r="F19" s="23" t="s">
        <v>58</v>
      </c>
      <c r="G19" s="75">
        <v>2022680010018</v>
      </c>
      <c r="H19" s="21" t="s">
        <v>90</v>
      </c>
      <c r="I19" s="48"/>
      <c r="J19" s="26"/>
      <c r="K19" s="26"/>
      <c r="L19" s="108"/>
      <c r="M19" s="106"/>
      <c r="N19" s="83"/>
      <c r="O19" s="30"/>
      <c r="P19" s="31"/>
      <c r="Q19" s="32"/>
      <c r="R19" s="32"/>
      <c r="S19" s="31">
        <f>7000000</f>
        <v>7000000</v>
      </c>
      <c r="T19" s="31"/>
      <c r="U19" s="97"/>
      <c r="V19" s="31"/>
      <c r="W19" s="32"/>
      <c r="X19" s="32"/>
      <c r="Y19" s="31"/>
      <c r="Z19" s="69"/>
      <c r="AA19" s="97"/>
      <c r="AB19" s="101"/>
      <c r="AC19" s="92"/>
      <c r="AD19" s="89"/>
      <c r="AE19" s="91"/>
    </row>
    <row r="20" spans="1:31" ht="57" x14ac:dyDescent="0.2">
      <c r="A20" s="5">
        <v>254</v>
      </c>
      <c r="B20" s="20" t="s">
        <v>34</v>
      </c>
      <c r="C20" s="20" t="s">
        <v>35</v>
      </c>
      <c r="D20" s="21" t="s">
        <v>52</v>
      </c>
      <c r="E20" s="22" t="s">
        <v>61</v>
      </c>
      <c r="F20" s="23" t="s">
        <v>62</v>
      </c>
      <c r="G20" s="74">
        <v>2020680010172</v>
      </c>
      <c r="H20" s="41" t="s">
        <v>59</v>
      </c>
      <c r="I20" s="48" t="s">
        <v>75</v>
      </c>
      <c r="J20" s="26">
        <v>44562</v>
      </c>
      <c r="K20" s="26">
        <v>44926</v>
      </c>
      <c r="L20" s="27">
        <v>2000</v>
      </c>
      <c r="M20" s="43">
        <v>1884.1</v>
      </c>
      <c r="N20" s="29">
        <f>IFERROR(IF(M20/L20&gt;100%,100%,M20/L20),"-")</f>
        <v>0.94204999999999994</v>
      </c>
      <c r="O20" s="30" t="s">
        <v>60</v>
      </c>
      <c r="P20" s="31">
        <v>50000000</v>
      </c>
      <c r="Q20" s="32">
        <v>0</v>
      </c>
      <c r="R20" s="32">
        <v>0</v>
      </c>
      <c r="S20" s="31">
        <v>232919386.80000001</v>
      </c>
      <c r="T20" s="31"/>
      <c r="U20" s="33">
        <f>SUM(P20:T20)</f>
        <v>282919386.80000001</v>
      </c>
      <c r="V20" s="31"/>
      <c r="W20" s="32"/>
      <c r="X20" s="32"/>
      <c r="Y20" s="31">
        <f>64250000+4036666+24324275</f>
        <v>92610941</v>
      </c>
      <c r="Z20" s="69"/>
      <c r="AA20" s="33">
        <f>SUM(V20:Z20)</f>
        <v>92610941</v>
      </c>
      <c r="AB20" s="35">
        <f t="shared" si="2"/>
        <v>0.32734038500326623</v>
      </c>
      <c r="AC20" s="36"/>
      <c r="AD20" s="37" t="s">
        <v>41</v>
      </c>
      <c r="AE20" s="38" t="s">
        <v>95</v>
      </c>
    </row>
    <row r="21" spans="1:31" ht="57" x14ac:dyDescent="0.2">
      <c r="A21" s="5">
        <v>255</v>
      </c>
      <c r="B21" s="20" t="s">
        <v>34</v>
      </c>
      <c r="C21" s="20" t="s">
        <v>35</v>
      </c>
      <c r="D21" s="21" t="s">
        <v>52</v>
      </c>
      <c r="E21" s="22" t="s">
        <v>63</v>
      </c>
      <c r="F21" s="23" t="s">
        <v>64</v>
      </c>
      <c r="G21" s="73">
        <v>2020680010172</v>
      </c>
      <c r="H21" s="24" t="s">
        <v>59</v>
      </c>
      <c r="I21" s="30" t="s">
        <v>76</v>
      </c>
      <c r="J21" s="26">
        <v>44562</v>
      </c>
      <c r="K21" s="26">
        <v>44926</v>
      </c>
      <c r="L21" s="27">
        <v>200</v>
      </c>
      <c r="M21" s="43">
        <v>235</v>
      </c>
      <c r="N21" s="29">
        <f>IFERROR(IF(M21/L21&gt;100%,100%,M21/L21),"-")</f>
        <v>1</v>
      </c>
      <c r="O21" s="30" t="s">
        <v>60</v>
      </c>
      <c r="P21" s="31">
        <v>98000000</v>
      </c>
      <c r="Q21" s="32">
        <v>0</v>
      </c>
      <c r="R21" s="32">
        <v>0</v>
      </c>
      <c r="S21" s="31">
        <v>107089333.132</v>
      </c>
      <c r="T21" s="31"/>
      <c r="U21" s="33">
        <f>SUM(P21:T21)</f>
        <v>205089333.132</v>
      </c>
      <c r="V21" s="31"/>
      <c r="W21" s="32"/>
      <c r="X21" s="32"/>
      <c r="Y21" s="31">
        <v>63400000</v>
      </c>
      <c r="Z21" s="34"/>
      <c r="AA21" s="33">
        <f>SUM(V21:Z21)</f>
        <v>63400000</v>
      </c>
      <c r="AB21" s="35">
        <f t="shared" si="2"/>
        <v>0.30913358111703632</v>
      </c>
      <c r="AC21" s="36"/>
      <c r="AD21" s="37" t="s">
        <v>41</v>
      </c>
      <c r="AE21" s="38" t="s">
        <v>95</v>
      </c>
    </row>
    <row r="22" spans="1:31" ht="57" x14ac:dyDescent="0.2">
      <c r="A22" s="13">
        <v>256</v>
      </c>
      <c r="B22" s="57" t="s">
        <v>34</v>
      </c>
      <c r="C22" s="57" t="s">
        <v>35</v>
      </c>
      <c r="D22" s="41" t="s">
        <v>52</v>
      </c>
      <c r="E22" s="22" t="s">
        <v>65</v>
      </c>
      <c r="F22" s="58" t="s">
        <v>66</v>
      </c>
      <c r="G22" s="74">
        <v>2020680010172</v>
      </c>
      <c r="H22" s="41" t="s">
        <v>59</v>
      </c>
      <c r="I22" s="30" t="s">
        <v>77</v>
      </c>
      <c r="J22" s="26">
        <v>44562</v>
      </c>
      <c r="K22" s="26">
        <v>44926</v>
      </c>
      <c r="L22" s="42">
        <v>1</v>
      </c>
      <c r="M22" s="43">
        <v>1</v>
      </c>
      <c r="N22" s="44">
        <f>IFERROR(IF(M22/L22&gt;100%,100%,M22/L22),"-")</f>
        <v>1</v>
      </c>
      <c r="O22" s="30" t="s">
        <v>60</v>
      </c>
      <c r="P22" s="31"/>
      <c r="Q22" s="32">
        <v>0</v>
      </c>
      <c r="R22" s="32">
        <v>0</v>
      </c>
      <c r="S22" s="31">
        <v>100000000</v>
      </c>
      <c r="T22" s="31"/>
      <c r="U22" s="33">
        <f>SUM(P22:T22)</f>
        <v>100000000</v>
      </c>
      <c r="V22" s="31"/>
      <c r="W22" s="32"/>
      <c r="X22" s="32"/>
      <c r="Y22" s="31">
        <v>28500000</v>
      </c>
      <c r="Z22" s="34"/>
      <c r="AA22" s="33">
        <f>SUM(V22:Z22)</f>
        <v>28500000</v>
      </c>
      <c r="AB22" s="35">
        <f t="shared" si="2"/>
        <v>0.28499999999999998</v>
      </c>
      <c r="AC22" s="36"/>
      <c r="AD22" s="47" t="s">
        <v>41</v>
      </c>
      <c r="AE22" s="38" t="s">
        <v>95</v>
      </c>
    </row>
    <row r="23" spans="1:31" ht="85.5" x14ac:dyDescent="0.2">
      <c r="A23" s="13">
        <v>301</v>
      </c>
      <c r="B23" s="20" t="s">
        <v>67</v>
      </c>
      <c r="C23" s="20" t="s">
        <v>68</v>
      </c>
      <c r="D23" s="21" t="s">
        <v>69</v>
      </c>
      <c r="E23" s="22" t="s">
        <v>70</v>
      </c>
      <c r="F23" s="23" t="s">
        <v>71</v>
      </c>
      <c r="G23" s="75">
        <v>2021680010124</v>
      </c>
      <c r="H23" s="21" t="s">
        <v>94</v>
      </c>
      <c r="I23" s="30" t="s">
        <v>81</v>
      </c>
      <c r="J23" s="66">
        <v>44562</v>
      </c>
      <c r="K23" s="66">
        <v>44926</v>
      </c>
      <c r="L23" s="102">
        <v>1</v>
      </c>
      <c r="M23" s="103">
        <v>1</v>
      </c>
      <c r="N23" s="104">
        <f>IFERROR(IF(M23/L23&gt;100%,100%,M23/L23),"-")</f>
        <v>1</v>
      </c>
      <c r="O23" s="30" t="s">
        <v>73</v>
      </c>
      <c r="P23" s="31"/>
      <c r="Q23" s="32">
        <v>0</v>
      </c>
      <c r="R23" s="32">
        <v>0</v>
      </c>
      <c r="S23" s="31">
        <f>800550000+307501477.453365</f>
        <v>1108051477.4533651</v>
      </c>
      <c r="T23" s="31"/>
      <c r="U23" s="80">
        <f>SUM(P23:T25)</f>
        <v>2091328066.4533651</v>
      </c>
      <c r="V23" s="31"/>
      <c r="W23" s="32"/>
      <c r="X23" s="32"/>
      <c r="Z23" s="34"/>
      <c r="AA23" s="80">
        <f>SUM(V23:Z25)</f>
        <v>338225000</v>
      </c>
      <c r="AB23" s="84">
        <f>IFERROR(AA23/U23,"-")</f>
        <v>0.16172737574052068</v>
      </c>
      <c r="AC23" s="86"/>
      <c r="AD23" s="88" t="s">
        <v>41</v>
      </c>
      <c r="AE23" s="90" t="s">
        <v>95</v>
      </c>
    </row>
    <row r="24" spans="1:31" ht="85.5" x14ac:dyDescent="0.2">
      <c r="A24" s="13">
        <v>301</v>
      </c>
      <c r="B24" s="20" t="s">
        <v>67</v>
      </c>
      <c r="C24" s="20" t="s">
        <v>68</v>
      </c>
      <c r="D24" s="21" t="s">
        <v>69</v>
      </c>
      <c r="E24" s="22" t="s">
        <v>70</v>
      </c>
      <c r="F24" s="23" t="s">
        <v>71</v>
      </c>
      <c r="G24" s="75">
        <v>2022680010022</v>
      </c>
      <c r="H24" s="21" t="s">
        <v>92</v>
      </c>
      <c r="I24" s="30"/>
      <c r="J24" s="66"/>
      <c r="K24" s="66"/>
      <c r="L24" s="102"/>
      <c r="M24" s="103"/>
      <c r="N24" s="104"/>
      <c r="O24" s="30"/>
      <c r="P24" s="31"/>
      <c r="Q24" s="32"/>
      <c r="R24" s="32"/>
      <c r="S24" s="31">
        <v>886276589</v>
      </c>
      <c r="T24" s="31"/>
      <c r="U24" s="98"/>
      <c r="V24" s="31"/>
      <c r="W24" s="32"/>
      <c r="X24" s="32"/>
      <c r="Y24" s="31">
        <v>338225000</v>
      </c>
      <c r="Z24" s="34"/>
      <c r="AA24" s="98"/>
      <c r="AB24" s="99"/>
      <c r="AC24" s="100"/>
      <c r="AD24" s="95"/>
      <c r="AE24" s="96"/>
    </row>
    <row r="25" spans="1:31" ht="85.5" x14ac:dyDescent="0.2">
      <c r="A25" s="13">
        <v>301</v>
      </c>
      <c r="B25" s="20" t="s">
        <v>67</v>
      </c>
      <c r="C25" s="20" t="s">
        <v>68</v>
      </c>
      <c r="D25" s="21" t="s">
        <v>69</v>
      </c>
      <c r="E25" s="22" t="s">
        <v>70</v>
      </c>
      <c r="F25" s="23" t="s">
        <v>71</v>
      </c>
      <c r="G25" s="75">
        <v>2022680010082</v>
      </c>
      <c r="H25" s="21" t="s">
        <v>93</v>
      </c>
      <c r="I25" s="30"/>
      <c r="J25" s="66"/>
      <c r="K25" s="66"/>
      <c r="L25" s="102"/>
      <c r="M25" s="103"/>
      <c r="N25" s="104"/>
      <c r="O25" s="30"/>
      <c r="P25" s="31">
        <f>97000000</f>
        <v>97000000</v>
      </c>
      <c r="Q25" s="32"/>
      <c r="R25" s="32"/>
      <c r="S25" s="31"/>
      <c r="T25" s="31"/>
      <c r="U25" s="81"/>
      <c r="V25" s="31"/>
      <c r="W25" s="32"/>
      <c r="X25" s="32"/>
      <c r="Y25" s="31"/>
      <c r="Z25" s="34"/>
      <c r="AA25" s="81"/>
      <c r="AB25" s="85"/>
      <c r="AC25" s="87"/>
      <c r="AD25" s="93"/>
      <c r="AE25" s="94"/>
    </row>
    <row r="26" spans="1:31" ht="15" x14ac:dyDescent="0.2">
      <c r="A26" s="6">
        <f>SUM(--(FREQUENCY(A9:A25,A9:A25)&gt;0))</f>
        <v>11</v>
      </c>
      <c r="B26" s="7"/>
      <c r="C26" s="8"/>
      <c r="D26" s="8"/>
      <c r="E26" s="8"/>
      <c r="F26" s="8"/>
      <c r="G26" s="12"/>
      <c r="H26" s="8"/>
      <c r="I26" s="8"/>
      <c r="J26" s="8"/>
      <c r="K26" s="9"/>
      <c r="L26" s="10"/>
      <c r="M26" s="59" t="s">
        <v>16</v>
      </c>
      <c r="N26" s="1">
        <f>IFERROR(AVERAGE(N9:N23),"-")</f>
        <v>0.92200454545454558</v>
      </c>
      <c r="O26" s="2"/>
      <c r="P26" s="11">
        <f t="shared" ref="P26:V26" si="4">SUM(P9:P25)</f>
        <v>2340000000</v>
      </c>
      <c r="Q26" s="11">
        <f t="shared" si="4"/>
        <v>0</v>
      </c>
      <c r="R26" s="11">
        <f t="shared" si="4"/>
        <v>0</v>
      </c>
      <c r="S26" s="11">
        <f t="shared" si="4"/>
        <v>10154235377.241764</v>
      </c>
      <c r="T26" s="11">
        <f t="shared" si="4"/>
        <v>0</v>
      </c>
      <c r="U26" s="3">
        <f t="shared" si="4"/>
        <v>12494235377.241764</v>
      </c>
      <c r="V26" s="11">
        <f t="shared" si="4"/>
        <v>0</v>
      </c>
      <c r="W26" s="11">
        <f t="shared" ref="W26:Z26" si="5">SUM(W9:W25)</f>
        <v>0</v>
      </c>
      <c r="X26" s="11">
        <f t="shared" si="5"/>
        <v>0</v>
      </c>
      <c r="Y26" s="11">
        <f t="shared" si="5"/>
        <v>5220758911.6000004</v>
      </c>
      <c r="Z26" s="11">
        <f t="shared" si="5"/>
        <v>0</v>
      </c>
      <c r="AA26" s="3">
        <f>SUM(AA9:AA25)</f>
        <v>5220758911.6000004</v>
      </c>
      <c r="AB26" s="4">
        <f>IFERROR(AA26/U26,"-")</f>
        <v>0.41785341431214007</v>
      </c>
      <c r="AC26" s="3">
        <f>SUM(AC9:AC25)</f>
        <v>0</v>
      </c>
      <c r="AD26" s="2"/>
      <c r="AE26" s="2"/>
    </row>
    <row r="28" spans="1:31" x14ac:dyDescent="0.2">
      <c r="O28" s="51"/>
      <c r="S28" s="60"/>
    </row>
    <row r="29" spans="1:31" x14ac:dyDescent="0.2">
      <c r="S29" s="60"/>
    </row>
    <row r="30" spans="1:31" x14ac:dyDescent="0.2">
      <c r="S30" s="60"/>
    </row>
    <row r="32" spans="1:31" ht="15" thickBot="1" x14ac:dyDescent="0.25"/>
    <row r="33" spans="7:26" ht="15.75" thickBot="1" x14ac:dyDescent="0.25">
      <c r="G33" s="15"/>
      <c r="P33" s="52"/>
      <c r="S33" s="63"/>
    </row>
    <row r="35" spans="7:26" x14ac:dyDescent="0.2">
      <c r="Z35" s="51"/>
    </row>
    <row r="38" spans="7:26" x14ac:dyDescent="0.2">
      <c r="G38" s="15"/>
      <c r="U38" s="52"/>
    </row>
  </sheetData>
  <mergeCells count="63">
    <mergeCell ref="AB7:AB8"/>
    <mergeCell ref="D5:G5"/>
    <mergeCell ref="D6:G6"/>
    <mergeCell ref="AC7:AC8"/>
    <mergeCell ref="AD7:AE7"/>
    <mergeCell ref="B7:F7"/>
    <mergeCell ref="G7:K7"/>
    <mergeCell ref="L7:N7"/>
    <mergeCell ref="O7:U7"/>
    <mergeCell ref="V7:AA7"/>
    <mergeCell ref="A1:A4"/>
    <mergeCell ref="A5:C5"/>
    <mergeCell ref="A6:C6"/>
    <mergeCell ref="AC1:AE1"/>
    <mergeCell ref="AC2:AE2"/>
    <mergeCell ref="AC3:AE3"/>
    <mergeCell ref="AC4:AE4"/>
    <mergeCell ref="B1:AB4"/>
    <mergeCell ref="L23:L25"/>
    <mergeCell ref="M23:M25"/>
    <mergeCell ref="N23:N25"/>
    <mergeCell ref="U15:U16"/>
    <mergeCell ref="U23:U25"/>
    <mergeCell ref="L15:L16"/>
    <mergeCell ref="M15:M16"/>
    <mergeCell ref="N15:N16"/>
    <mergeCell ref="M18:M19"/>
    <mergeCell ref="L18:L19"/>
    <mergeCell ref="U18:U19"/>
    <mergeCell ref="AD23:AD25"/>
    <mergeCell ref="AE23:AE25"/>
    <mergeCell ref="AA15:AA16"/>
    <mergeCell ref="AA23:AA25"/>
    <mergeCell ref="AB23:AB25"/>
    <mergeCell ref="AC23:AC25"/>
    <mergeCell ref="AB15:AB16"/>
    <mergeCell ref="AC15:AC16"/>
    <mergeCell ref="AA18:AA19"/>
    <mergeCell ref="AB18:AB19"/>
    <mergeCell ref="AB11:AB12"/>
    <mergeCell ref="AC11:AC12"/>
    <mergeCell ref="AD15:AD16"/>
    <mergeCell ref="AE15:AE16"/>
    <mergeCell ref="N18:N19"/>
    <mergeCell ref="AC18:AC19"/>
    <mergeCell ref="AD18:AD19"/>
    <mergeCell ref="AE18:AE19"/>
    <mergeCell ref="AD11:AD12"/>
    <mergeCell ref="AE11:AE12"/>
    <mergeCell ref="U13:U14"/>
    <mergeCell ref="N13:N14"/>
    <mergeCell ref="AB13:AB14"/>
    <mergeCell ref="AC13:AC14"/>
    <mergeCell ref="AD13:AD14"/>
    <mergeCell ref="AE13:AE14"/>
    <mergeCell ref="L11:L12"/>
    <mergeCell ref="M11:M12"/>
    <mergeCell ref="L13:L14"/>
    <mergeCell ref="M13:M14"/>
    <mergeCell ref="AA13:AA14"/>
    <mergeCell ref="N11:N12"/>
    <mergeCell ref="U11:U12"/>
    <mergeCell ref="AA11:AA12"/>
  </mergeCells>
  <conditionalFormatting sqref="N9:N10 N17 N20:N23 N15">
    <cfRule type="cellIs" dxfId="11" priority="10" operator="between">
      <formula>0.66</formula>
      <formula>1</formula>
    </cfRule>
    <cfRule type="cellIs" dxfId="10" priority="11" operator="between">
      <formula>0.33</formula>
      <formula>0.66</formula>
    </cfRule>
    <cfRule type="cellIs" dxfId="9" priority="12" operator="between">
      <formula>0</formula>
      <formula>0.33</formula>
    </cfRule>
  </conditionalFormatting>
  <conditionalFormatting sqref="N18">
    <cfRule type="cellIs" dxfId="8" priority="7" operator="between">
      <formula>0.66</formula>
      <formula>1</formula>
    </cfRule>
    <cfRule type="cellIs" dxfId="7" priority="8" operator="between">
      <formula>0.33</formula>
      <formula>0.66</formula>
    </cfRule>
    <cfRule type="cellIs" dxfId="6" priority="9" operator="between">
      <formula>0</formula>
      <formula>0.33</formula>
    </cfRule>
  </conditionalFormatting>
  <conditionalFormatting sqref="N11">
    <cfRule type="cellIs" dxfId="5" priority="4" operator="between">
      <formula>0.66</formula>
      <formula>1</formula>
    </cfRule>
    <cfRule type="cellIs" dxfId="4" priority="5" operator="between">
      <formula>0.33</formula>
      <formula>0.66</formula>
    </cfRule>
    <cfRule type="cellIs" dxfId="3" priority="6" operator="between">
      <formula>0</formula>
      <formula>0.33</formula>
    </cfRule>
  </conditionalFormatting>
  <conditionalFormatting sqref="N13">
    <cfRule type="cellIs" dxfId="2" priority="1" operator="between">
      <formula>0.66</formula>
      <formula>1</formula>
    </cfRule>
    <cfRule type="cellIs" dxfId="1" priority="2" operator="between">
      <formula>0.33</formula>
      <formula>0.66</formula>
    </cfRule>
    <cfRule type="cellIs" dxfId="0" priority="3" operator="between">
      <formula>0</formula>
      <formula>0.33</formula>
    </cfRule>
  </conditionalFormatting>
  <printOptions horizontalCentered="1" verticalCentered="1"/>
  <pageMargins left="0.70866141732283472" right="0.70866141732283472" top="0.74803149606299213" bottom="0.74803149606299213" header="0.31496062992125984" footer="0.31496062992125984"/>
  <pageSetup paperSize="300" scale="3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PA DTB 2022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PC</cp:lastModifiedBy>
  <cp:lastPrinted>2022-10-10T22:02:01Z</cp:lastPrinted>
  <dcterms:created xsi:type="dcterms:W3CDTF">2008-07-08T21:30:46Z</dcterms:created>
  <dcterms:modified xsi:type="dcterms:W3CDTF">2023-01-16T16:42:32Z</dcterms:modified>
</cp:coreProperties>
</file>