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2\1 - PDM\1 - Seguimiento Plan\0 - Plan de acción 2022\09 - Septiembre\1 - Revisados\"/>
    </mc:Choice>
  </mc:AlternateContent>
  <xr:revisionPtr revIDLastSave="0" documentId="13_ncr:1_{83E2B07B-8397-40BF-AB60-F65DD6FB8667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 DTB 2022" sheetId="14" r:id="rId1"/>
  </sheets>
  <definedNames>
    <definedName name="_xlnm._FilterDatabase" localSheetId="0" hidden="1">'PA DTB 2022'!$A$8:$AE$28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25" i="14" l="1"/>
  <c r="N26" i="14"/>
  <c r="N23" i="14"/>
  <c r="N21" i="14"/>
  <c r="N20" i="14"/>
  <c r="N17" i="14"/>
  <c r="N15" i="14"/>
  <c r="N13" i="14"/>
  <c r="N11" i="14"/>
  <c r="N9" i="14"/>
  <c r="A28" i="14"/>
  <c r="S20" i="14"/>
  <c r="Y28" i="14"/>
  <c r="Z28" i="14"/>
  <c r="X28" i="14"/>
  <c r="W28" i="14"/>
  <c r="V28" i="14"/>
  <c r="Q28" i="14"/>
  <c r="R28" i="14"/>
  <c r="T28" i="14"/>
  <c r="P28" i="14"/>
  <c r="S17" i="14" l="1"/>
  <c r="S11" i="14" l="1"/>
  <c r="U11" i="14" s="1"/>
  <c r="S9" i="14"/>
  <c r="AA11" i="14"/>
  <c r="AB11" i="14" s="1"/>
  <c r="AA9" i="14"/>
  <c r="U26" i="14"/>
  <c r="AA17" i="14"/>
  <c r="U15" i="14"/>
  <c r="AA15" i="14"/>
  <c r="AB15" i="14" s="1"/>
  <c r="AA13" i="14"/>
  <c r="S13" i="14"/>
  <c r="U13" i="14" s="1"/>
  <c r="U17" i="14"/>
  <c r="S21" i="14"/>
  <c r="U21" i="14" s="1"/>
  <c r="AA21" i="14"/>
  <c r="AB21" i="14" s="1"/>
  <c r="AA26" i="14"/>
  <c r="AB26" i="14" s="1"/>
  <c r="AA20" i="14"/>
  <c r="AB17" i="14" l="1"/>
  <c r="AB13" i="14"/>
  <c r="U9" i="14"/>
  <c r="AB9" i="14" s="1"/>
  <c r="S28" i="14"/>
  <c r="U20" i="14"/>
  <c r="AB20" i="14" s="1"/>
  <c r="N24" i="14" l="1"/>
  <c r="N28" i="14" s="1"/>
  <c r="U25" i="14"/>
  <c r="U24" i="14"/>
  <c r="U23" i="14"/>
  <c r="U28" i="14" s="1"/>
  <c r="AA25" i="14"/>
  <c r="AB25" i="14" s="1"/>
  <c r="AA24" i="14"/>
  <c r="AB24" i="14" s="1"/>
  <c r="AA23" i="14"/>
  <c r="AC28" i="14"/>
  <c r="AB23" i="14" l="1"/>
  <c r="AA28" i="14"/>
  <c r="AB28" i="14" s="1"/>
</calcChain>
</file>

<file path=xl/sharedStrings.xml><?xml version="1.0" encoding="utf-8"?>
<sst xmlns="http://schemas.openxmlformats.org/spreadsheetml/2006/main" count="211" uniqueCount="100">
  <si>
    <t>AVANCE</t>
  </si>
  <si>
    <t>Línea estratégica</t>
  </si>
  <si>
    <t xml:space="preserve">Programa </t>
  </si>
  <si>
    <t>Nombre del Proyecto</t>
  </si>
  <si>
    <t>Meta programada</t>
  </si>
  <si>
    <t>Meta ejecutada</t>
  </si>
  <si>
    <t>Componente</t>
  </si>
  <si>
    <t>Meta PDM</t>
  </si>
  <si>
    <t>SGP</t>
  </si>
  <si>
    <t>Rubro</t>
  </si>
  <si>
    <t>PDM 2020-2023</t>
  </si>
  <si>
    <t>PROYECTOS DE INVERSIÓN</t>
  </si>
  <si>
    <t>OTROS</t>
  </si>
  <si>
    <t>Dependencia</t>
  </si>
  <si>
    <t>Responsable</t>
  </si>
  <si>
    <t>Actividades</t>
  </si>
  <si>
    <t>TOTALES</t>
  </si>
  <si>
    <t>RECURSOS EJECUTADOS</t>
  </si>
  <si>
    <t>EJECUCIÓN PPTAL</t>
  </si>
  <si>
    <t>Indicador de producto</t>
  </si>
  <si>
    <t>TOTAL PROGRAMADO</t>
  </si>
  <si>
    <t>Fecha inicio</t>
  </si>
  <si>
    <t>Fecha de terminación</t>
  </si>
  <si>
    <t>RECURSOS PROGRAMADOS</t>
  </si>
  <si>
    <t>RESPONSABLES</t>
  </si>
  <si>
    <t>CUMPLIMIENTO DE META</t>
  </si>
  <si>
    <t>RECURSOS GESTIONADOS</t>
  </si>
  <si>
    <t>SGR</t>
  </si>
  <si>
    <t>TOTAL EJECUTADO</t>
  </si>
  <si>
    <t>No.</t>
  </si>
  <si>
    <t xml:space="preserve">FECHA DE SUSCRIPCIÓN:  </t>
  </si>
  <si>
    <t>FECHA DE CORTE:</t>
  </si>
  <si>
    <t>RECURSOS PROPIOS INSTITUTOS</t>
  </si>
  <si>
    <t>RECURSOS PROPIOS MUNICIPIO</t>
  </si>
  <si>
    <t>BUCARAMANGA CIUDAD VITAL: LA VIDA ES SAGRADA</t>
  </si>
  <si>
    <t>Bucaramanga Segura</t>
  </si>
  <si>
    <t>Educación En Seguridad Vial Y Movilidad Sostenible</t>
  </si>
  <si>
    <t>Mantener 3 programas de educación en seguridad vial y movilidad sostenible en el municipio.</t>
  </si>
  <si>
    <t>Número de programas de educación en seguridad vial y movilidad sostenible mantenidos.</t>
  </si>
  <si>
    <t>IMPLEMENTACIÓN Y PROMOCIÓN DE PROGRAMAS DE EDUCACIÓN EN SEGURIDAD VIAL, MOVILIDAD SOSTENIBLE Y USO DE LA BICICLETA EN EL MUNICIPIO DE BUCARAMANGA</t>
  </si>
  <si>
    <t>2.3.2.02.02.008.01.3
2.3.2.02.02.008.07</t>
  </si>
  <si>
    <t>Dir. Tránsito</t>
  </si>
  <si>
    <t>Formular e implementar 1 programa de educación, promoción y valoración del uso de medios de transporte sostenible y del uso de la bicicleta.</t>
  </si>
  <si>
    <t>Número de programa de educación, promoción y valoración del uso de medios de transporte sostenible y del uso de la bicicleta formulados e implementados.</t>
  </si>
  <si>
    <t>2.3.2.02.02.008.01.4
2.3.2.02.02.008.08</t>
  </si>
  <si>
    <t>Fortalecimiento Institucional Para El Control Del Tránsito Y La Seguridad Vial</t>
  </si>
  <si>
    <t>Formular e implementar la estrategia de control y regulación del tránsito vehicular y peatonal, de la Seguridad vial y del transporte Informal.</t>
  </si>
  <si>
    <t>Número de estrategias de control y regulación del Tránsito vehicular y peatonal, de la Seguirdad vial y del Transporte Informal formuladas e implementadas.</t>
  </si>
  <si>
    <t>FORTALECIMIENTO DE LA ESTRATEGIA DE CONTROL DEL TRÁNSITO VEHICULAR, PEATONAL Y DE LA SEGURIDAD VIAL EN EL MUNICIPIO DE BUCARAMANGA</t>
  </si>
  <si>
    <t>2.3.2.01.01.003.05.03.1
2.3.2.01.01.003.05.03.2
2.3.2.01.01.003.07.01.4
2.3.2.01.01.003.07.07.01.1
2.3.2.02.01.002.1.01
2.3.2.02.01.002.1.02
2.3.2.02.01.002.1.03
2.3.2.02.01.003.1
2.3.2.02.01.003.2
2.3.2.02.02.008.01.2
2.3.2.02.02.008.02.2
2.3.2.02.02.008.06</t>
  </si>
  <si>
    <t>Realizar 45.000 revisiones técnico mecánica y de emisiones contaminantes.</t>
  </si>
  <si>
    <t>Número de revisiones técnico mecánica y de emisiones contaminantes realizadas.</t>
  </si>
  <si>
    <t>FORTALECIMIENTO DE LA GESTIÓN OPERATIVA PARA LA EFICIENTE PRESTACIÓN DE SERVICIOS DEL CENTRO DE DIAGNÓSTICO AUTOMOTOR DE LA DIRECCIÓN DE TRÁNSITO DE BUCARAMANGA</t>
  </si>
  <si>
    <t>2.3.2.02.02.008.01.1
2.3.2.01.01.003.01.02.01.1
2.3.2.01.01.003.01.02.01.2
2.3.2.01.01.003.01.02.01.4
2.3.2.02.02.008.04
2.3.2.01.01.005.02.03.01.01.3
2.3.2.02.02.008.05</t>
  </si>
  <si>
    <t>Modernización Del Sistema De Semaforización Y Señalización Vial</t>
  </si>
  <si>
    <t>Mantener las 174 intersecciones semaforizadas en el municipio.</t>
  </si>
  <si>
    <t>Número de intersecciones semaforizadas mantenidas en el municipio.</t>
  </si>
  <si>
    <t>MANTENIMIENTO DEL SISTEMA DE SEMAFORIZACIÓN DEL MUNICIPIO DE BUCARAMANGA</t>
  </si>
  <si>
    <t>Diseñar el Sistema Inteligente de Gestión de Tráfico - SIGT.</t>
  </si>
  <si>
    <t>Porcentaje de avance en el diseño del Sistema Inteligente de Gestión de Tráfico - SIGT.</t>
  </si>
  <si>
    <t>Mantener el 100% de la señalización vial horizontal, vertical y elevada del inventario.</t>
  </si>
  <si>
    <t>Porcentaje de señalización vial horizontal, vertical y elevada del inventario mantenida.</t>
  </si>
  <si>
    <t>FORMULACIÓN Y EJECUCIÓN DEL PLAN INTEGRAL DE SEÑALIZACIÓN VIAL DEL MUNICIPIO DE BUCARAMANGA</t>
  </si>
  <si>
    <t>2.3.2.02.02.008.01.6
2.3.2.02.01.002.4
2.3.2.02.02.008.02.3</t>
  </si>
  <si>
    <t>Demarcar 6.000 m2 de señalización horizontal nueva.</t>
  </si>
  <si>
    <t>Número de m2 de señalización horizontal nueva demarcada.</t>
  </si>
  <si>
    <t>Instalar 700 señales de tránsito verticales o elevadas nuevas.</t>
  </si>
  <si>
    <t>Número de señales de tránsito verticales o elevadas nuevas instaladas.</t>
  </si>
  <si>
    <t>Actualizar 2 Planes Zonales de Zonas de Estacionamiento Transitorio Regulado – ZERT.</t>
  </si>
  <si>
    <t>Número de Planes Zonales de Zonas de Estacionamiento Transitorio Regulado – ZERT actualizados.</t>
  </si>
  <si>
    <t>BUCARAMANGA TERRITORIO LIBRE DE CORRUPCIÓN: INSTITUCIONES SÓLIDAS Y CONFIABLES</t>
  </si>
  <si>
    <t>Administración Pública Moderna E Innovadora</t>
  </si>
  <si>
    <t>Gobierno Fortalecido Para Ser Y Hacer</t>
  </si>
  <si>
    <t>Fortalecer y mantener 1 estrategia de fortalecimiento institucional de la Dirección de Tránsito de Bucaramanga.</t>
  </si>
  <si>
    <t>Número de estrategias de fortalecimiento institucional de la Dirección de Tránsito de Bucaramanga formuladas e implementadas.</t>
  </si>
  <si>
    <t xml:space="preserve"> PLAN DE ACCIÓN - PLAN DE DESARROLLO MUNICIPAL
DIRECCIÓN DE TRÁNSITO DE BUCARAMANGA - DTB</t>
  </si>
  <si>
    <t>2.3.2.02.02.008.01.5</t>
  </si>
  <si>
    <t>2.3.2.01.01.005.02.03.01
2.3.2.02.02.008.03</t>
  </si>
  <si>
    <t>Demarcar 1.500 m2 de señalización hotizontla nueva.</t>
  </si>
  <si>
    <t>Instalar 150 señales de tránsito verticales o elevadas nuevas.</t>
  </si>
  <si>
    <t>Implementar el Plan Integral de señalización vial del municipio de Bucaramanga.</t>
  </si>
  <si>
    <t>Desarrollo de la estrategia de control y regulación del tránsito vehicular, peatonal y de la Seguridad vial en Bucaramanga.
Mediante la ejecucion de: 
Operativos de Control SalvaVídas
Regulación del tránsito y recuperación del Espacio Público
Operativos de Control al Transporte Informal.</t>
  </si>
  <si>
    <t>Mantener 174 Interseccionees del Sistema de Semaforización del Municipio de Bucaramanga conforme al cronograma de mantenimiento de Planeamiento Vial.</t>
  </si>
  <si>
    <t>Mantener la  señalización vial horizontal, vertical y elevada que se encuentra en el inventario municipal.</t>
  </si>
  <si>
    <t xml:space="preserve">Realizar el inventario de patios de la entidad, realizar el proceso de depuracion de cartera, la digitalizacion del archivo y la adqusiscion de elementos de software para garantizar la intgegridad de los sistemas informativos de transito. </t>
  </si>
  <si>
    <r>
      <t xml:space="preserve">Código:  </t>
    </r>
    <r>
      <rPr>
        <sz val="11"/>
        <rFont val="Arial"/>
        <family val="2"/>
      </rPr>
      <t>F-DPM-1210-238,37-030</t>
    </r>
  </si>
  <si>
    <r>
      <t xml:space="preserve">Página: </t>
    </r>
    <r>
      <rPr>
        <sz val="11"/>
        <rFont val="Arial"/>
        <family val="2"/>
      </rPr>
      <t>1 de 1</t>
    </r>
  </si>
  <si>
    <t>Iván Rodríguez Durán</t>
  </si>
  <si>
    <t>Código BPIN</t>
  </si>
  <si>
    <t>2.3.2.02.02.008.01.5
2.1.2.01.01.003.04.02.1
2.3.2.02.01.003.03
2.3.2.02.02.008.02.1</t>
  </si>
  <si>
    <t>Mantener los programas de educación en seguridad vial, movilidad sostenible y del uso de la bicicleta.
En el marco de estos programas se desarrolla  la Estrategia Tránsito en Mi Comuna, llegando a los diferentes actores viales.</t>
  </si>
  <si>
    <t>Mantener programas de educación en seguridad vial, movilidad sostenible y del uso de la bicicleta.
En el marco de estos programas se desarrollara diferentes actividades bajo la Estrategia Tránsito en Mi Comuna, llegando a los diferentes actores viales.</t>
  </si>
  <si>
    <t>realizar 11.500 revisiones técnicomecánicas y de emisiones contaminantes programadas para la vigencia 2022.</t>
  </si>
  <si>
    <t>FORTALECIMIENTO INSTITUCIONAL PARA LA EFICIENCIA EN LA PRESTACIÓN DEL SERVICIO DE LA DIRECCIÓN DE TRANSITO DE BUCARAMANGA</t>
  </si>
  <si>
    <t>FORTALECIMIENTO A LOS SISTEMAS DE INFORMACIÓN Y ATENCIÓN INSTITUCIONAL DE LA DIRECCIÓN DE TRÁNSITO DE BUCARAMANGA</t>
  </si>
  <si>
    <t>Pendiente por incluir en proyecto</t>
  </si>
  <si>
    <t>INSTALACIÓN DE INTERSECCIONES SEMAFÓRICAS EN EL MUNICIPIO DE BUCARAMANGA</t>
  </si>
  <si>
    <t>Implementar (1) acción orientada a la operatividad, eficiencia y eficacia de la dirección de tránsito de Bucaramanga</t>
  </si>
  <si>
    <r>
      <t xml:space="preserve">Versión: </t>
    </r>
    <r>
      <rPr>
        <sz val="11"/>
        <rFont val="Arial"/>
        <family val="2"/>
      </rPr>
      <t>0.0</t>
    </r>
  </si>
  <si>
    <r>
      <t>Fecha aprobación:</t>
    </r>
    <r>
      <rPr>
        <sz val="11"/>
        <rFont val="Arial"/>
        <family val="2"/>
      </rPr>
      <t xml:space="preserve"> Abril-22-2021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</si>
</sst>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\ #,##0;\-&quot;$&quot;\ #,##0"/>
    <numFmt numFmtId="42" formatCode="_-&quot;$&quot;\ * #,##0_-;\-&quot;$&quot;\ * #,##0_-;_-&quot;$&quot;\ * &quot;-&quot;_-;_-@_-"/>
    <numFmt numFmtId="44" formatCode="_-&quot;$&quot;\ * #,##0.00_-;\-&quot;$&quot;\ * #,##0.00_-;_-&quot;$&quot;\ * &quot;-&quot;??_-;_-@_-"/>
    <numFmt numFmtId="164" formatCode="dd/mm/yyyy;@"/>
    <numFmt numFmtId="165" formatCode="_-&quot;$&quot;\ * #,##0_-;\-&quot;$&quot;\ * #,##0_-;_-&quot;$&quot;\ * &quot;-&quot;??_-;_-@_-"/>
    <numFmt numFmtId="166" formatCode="&quot;$&quot;\ #,##0"/>
  </numFmts>
  <fonts count="13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b/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12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9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6" fillId="0" borderId="0"/>
    <xf numFmtId="42" fontId="4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9" fontId="8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vertical="center"/>
    </xf>
    <xf numFmtId="165" fontId="8" fillId="2" borderId="2" xfId="108" applyNumberFormat="1" applyFont="1" applyFill="1" applyBorder="1" applyAlignment="1">
      <alignment vertical="center"/>
    </xf>
    <xf numFmtId="9" fontId="8" fillId="2" borderId="2" xfId="107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/>
    </xf>
    <xf numFmtId="0" fontId="7" fillId="2" borderId="5" xfId="0" applyFont="1" applyFill="1" applyBorder="1"/>
    <xf numFmtId="9" fontId="8" fillId="2" borderId="5" xfId="0" applyNumberFormat="1" applyFont="1" applyFill="1" applyBorder="1" applyAlignment="1">
      <alignment horizontal="center" vertical="center"/>
    </xf>
    <xf numFmtId="9" fontId="8" fillId="2" borderId="3" xfId="0" applyNumberFormat="1" applyFont="1" applyFill="1" applyBorder="1" applyAlignment="1">
      <alignment horizontal="center" vertical="center"/>
    </xf>
    <xf numFmtId="165" fontId="7" fillId="2" borderId="2" xfId="108" applyNumberFormat="1" applyFont="1" applyFill="1" applyBorder="1" applyAlignment="1">
      <alignment vertic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0" fontId="4" fillId="0" borderId="0" xfId="0" applyFont="1"/>
    <xf numFmtId="0" fontId="4" fillId="3" borderId="0" xfId="0" applyFont="1" applyFill="1" applyAlignment="1">
      <alignment vertical="top"/>
    </xf>
    <xf numFmtId="0" fontId="4" fillId="3" borderId="6" xfId="0" applyFont="1" applyFill="1" applyBorder="1" applyAlignment="1">
      <alignment vertical="top"/>
    </xf>
    <xf numFmtId="0" fontId="4" fillId="3" borderId="0" xfId="0" applyFont="1" applyFill="1"/>
    <xf numFmtId="0" fontId="4" fillId="3" borderId="6" xfId="0" applyFont="1" applyFill="1" applyBorder="1"/>
    <xf numFmtId="0" fontId="4" fillId="0" borderId="2" xfId="0" applyFont="1" applyBorder="1" applyAlignment="1">
      <alignment horizontal="justify" vertical="center" wrapText="1"/>
    </xf>
    <xf numFmtId="0" fontId="7" fillId="0" borderId="2" xfId="0" applyFont="1" applyBorder="1" applyAlignment="1">
      <alignment horizontal="justify"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11" fillId="0" borderId="2" xfId="0" applyFont="1" applyBorder="1" applyAlignment="1">
      <alignment horizontal="justify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9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justify" vertical="center" wrapText="1"/>
    </xf>
    <xf numFmtId="5" fontId="7" fillId="0" borderId="2" xfId="108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right" vertical="center" wrapText="1"/>
    </xf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9" fontId="7" fillId="0" borderId="1" xfId="107" applyFont="1" applyFill="1" applyBorder="1" applyAlignment="1">
      <alignment horizontal="center" vertical="center" wrapText="1"/>
    </xf>
    <xf numFmtId="5" fontId="7" fillId="0" borderId="1" xfId="10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65" fontId="4" fillId="0" borderId="0" xfId="0" applyNumberFormat="1" applyFont="1"/>
    <xf numFmtId="5" fontId="4" fillId="0" borderId="0" xfId="0" applyNumberFormat="1" applyFont="1"/>
    <xf numFmtId="42" fontId="12" fillId="0" borderId="2" xfId="110" applyFont="1" applyFill="1" applyBorder="1" applyAlignment="1">
      <alignment horizontal="right" vertical="center"/>
    </xf>
    <xf numFmtId="0" fontId="4" fillId="2" borderId="2" xfId="0" applyFont="1" applyFill="1" applyBorder="1" applyAlignment="1">
      <alignment vertical="center"/>
    </xf>
    <xf numFmtId="14" fontId="4" fillId="0" borderId="0" xfId="109" applyNumberFormat="1" applyFont="1" applyAlignment="1">
      <alignment vertical="top"/>
    </xf>
    <xf numFmtId="14" fontId="5" fillId="0" borderId="0" xfId="109" applyNumberFormat="1" applyFont="1" applyAlignment="1">
      <alignment vertical="center"/>
    </xf>
    <xf numFmtId="0" fontId="4" fillId="0" borderId="2" xfId="0" applyFont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8" fillId="2" borderId="3" xfId="0" applyFont="1" applyFill="1" applyBorder="1" applyAlignment="1">
      <alignment horizontal="center" vertical="center"/>
    </xf>
    <xf numFmtId="3" fontId="7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6" fontId="7" fillId="0" borderId="2" xfId="108" applyNumberFormat="1" applyFont="1" applyFill="1" applyBorder="1" applyAlignment="1">
      <alignment horizontal="right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166" fontId="9" fillId="0" borderId="2" xfId="0" applyNumberFormat="1" applyFont="1" applyBorder="1" applyAlignment="1">
      <alignment horizontal="right" vertical="center" wrapText="1"/>
    </xf>
    <xf numFmtId="166" fontId="4" fillId="0" borderId="2" xfId="0" applyNumberFormat="1" applyFont="1" applyBorder="1" applyAlignment="1">
      <alignment horizontal="right"/>
    </xf>
    <xf numFmtId="0" fontId="4" fillId="0" borderId="2" xfId="0" applyFont="1" applyFill="1" applyBorder="1" applyAlignment="1">
      <alignment horizontal="justify" vertical="center" wrapText="1"/>
    </xf>
    <xf numFmtId="1" fontId="4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justify" vertical="center" wrapText="1"/>
    </xf>
    <xf numFmtId="1" fontId="0" fillId="0" borderId="2" xfId="0" applyNumberFormat="1" applyFill="1" applyBorder="1" applyAlignment="1">
      <alignment horizontal="right" vertical="center" wrapText="1"/>
    </xf>
    <xf numFmtId="164" fontId="4" fillId="0" borderId="2" xfId="0" applyNumberFormat="1" applyFont="1" applyFill="1" applyBorder="1" applyAlignment="1">
      <alignment horizontal="justify" vertical="center" wrapText="1"/>
    </xf>
    <xf numFmtId="0" fontId="4" fillId="0" borderId="0" xfId="0" applyFont="1" applyAlignment="1">
      <alignment vertical="center"/>
    </xf>
    <xf numFmtId="166" fontId="7" fillId="0" borderId="7" xfId="108" applyNumberFormat="1" applyFont="1" applyFill="1" applyBorder="1" applyAlignment="1">
      <alignment horizontal="right" vertical="center" wrapText="1"/>
    </xf>
    <xf numFmtId="166" fontId="9" fillId="0" borderId="7" xfId="0" applyNumberFormat="1" applyFont="1" applyBorder="1" applyAlignment="1">
      <alignment horizontal="right" vertical="center" wrapText="1"/>
    </xf>
    <xf numFmtId="166" fontId="4" fillId="0" borderId="7" xfId="0" applyNumberFormat="1" applyFont="1" applyBorder="1" applyAlignment="1">
      <alignment horizontal="right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4" fontId="7" fillId="2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/>
    <xf numFmtId="5" fontId="7" fillId="0" borderId="1" xfId="108" applyNumberFormat="1" applyFont="1" applyFill="1" applyBorder="1" applyAlignment="1">
      <alignment horizontal="center" vertical="center" wrapText="1"/>
    </xf>
    <xf numFmtId="5" fontId="7" fillId="0" borderId="7" xfId="108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9" fontId="7" fillId="0" borderId="1" xfId="107" applyFont="1" applyFill="1" applyBorder="1" applyAlignment="1">
      <alignment horizontal="center" vertical="center" wrapText="1"/>
    </xf>
    <xf numFmtId="9" fontId="7" fillId="0" borderId="7" xfId="107" applyFont="1" applyFill="1" applyBorder="1" applyAlignment="1">
      <alignment horizontal="center" vertical="center" wrapText="1"/>
    </xf>
    <xf numFmtId="166" fontId="8" fillId="2" borderId="1" xfId="108" applyNumberFormat="1" applyFont="1" applyFill="1" applyBorder="1" applyAlignment="1">
      <alignment horizontal="right" vertical="center" wrapText="1"/>
    </xf>
    <xf numFmtId="166" fontId="8" fillId="2" borderId="7" xfId="108" applyNumberFormat="1" applyFont="1" applyFill="1" applyBorder="1" applyAlignment="1">
      <alignment horizontal="right" vertical="center" wrapText="1"/>
    </xf>
    <xf numFmtId="9" fontId="4" fillId="0" borderId="2" xfId="0" applyNumberFormat="1" applyFont="1" applyBorder="1" applyAlignment="1">
      <alignment horizontal="center" vertical="center"/>
    </xf>
    <xf numFmtId="3" fontId="11" fillId="2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7" fillId="2" borderId="2" xfId="0" applyNumberFormat="1" applyFont="1" applyFill="1" applyBorder="1" applyAlignment="1">
      <alignment horizontal="center" vertical="center" wrapText="1"/>
    </xf>
    <xf numFmtId="9" fontId="7" fillId="0" borderId="2" xfId="107" applyFont="1" applyFill="1" applyBorder="1" applyAlignment="1">
      <alignment horizontal="center" vertical="center" wrapText="1"/>
    </xf>
    <xf numFmtId="5" fontId="7" fillId="0" borderId="2" xfId="108" applyNumberFormat="1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66" fontId="8" fillId="2" borderId="2" xfId="108" applyNumberFormat="1" applyFont="1" applyFill="1" applyBorder="1" applyAlignment="1">
      <alignment horizontal="right" vertical="center" wrapText="1"/>
    </xf>
    <xf numFmtId="9" fontId="7" fillId="2" borderId="2" xfId="0" applyNumberFormat="1" applyFont="1" applyFill="1" applyBorder="1" applyAlignment="1">
      <alignment horizontal="center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2" fontId="7" fillId="0" borderId="2" xfId="109" applyNumberFormat="1" applyFont="1" applyBorder="1" applyAlignment="1">
      <alignment horizontal="center" vertical="center" wrapText="1"/>
    </xf>
    <xf numFmtId="0" fontId="5" fillId="0" borderId="2" xfId="109" applyFont="1" applyBorder="1" applyAlignment="1">
      <alignment horizontal="left" vertical="center"/>
    </xf>
    <xf numFmtId="0" fontId="5" fillId="0" borderId="1" xfId="109" applyFont="1" applyBorder="1" applyAlignment="1">
      <alignment horizontal="left" vertical="center"/>
    </xf>
    <xf numFmtId="166" fontId="8" fillId="2" borderId="8" xfId="108" applyNumberFormat="1" applyFont="1" applyFill="1" applyBorder="1" applyAlignment="1">
      <alignment horizontal="right" vertical="center" wrapText="1"/>
    </xf>
    <xf numFmtId="9" fontId="7" fillId="0" borderId="8" xfId="107" applyFont="1" applyFill="1" applyBorder="1" applyAlignment="1">
      <alignment horizontal="center" vertical="center" wrapText="1"/>
    </xf>
    <xf numFmtId="5" fontId="7" fillId="0" borderId="8" xfId="108" applyNumberFormat="1" applyFont="1" applyFill="1" applyBorder="1" applyAlignment="1">
      <alignment horizontal="center" vertical="center" wrapText="1"/>
    </xf>
    <xf numFmtId="2" fontId="8" fillId="0" borderId="2" xfId="109" applyNumberFormat="1" applyFont="1" applyBorder="1" applyAlignment="1">
      <alignment horizontal="left" vertical="center" wrapText="1"/>
    </xf>
    <xf numFmtId="2" fontId="8" fillId="0" borderId="4" xfId="109" applyNumberFormat="1" applyFont="1" applyBorder="1" applyAlignment="1">
      <alignment horizontal="left" vertical="center" wrapText="1"/>
    </xf>
    <xf numFmtId="2" fontId="8" fillId="0" borderId="5" xfId="109" applyNumberFormat="1" applyFont="1" applyBorder="1" applyAlignment="1">
      <alignment horizontal="left" vertical="center" wrapText="1"/>
    </xf>
    <xf numFmtId="2" fontId="8" fillId="0" borderId="3" xfId="109" applyNumberFormat="1" applyFont="1" applyBorder="1" applyAlignment="1">
      <alignment horizontal="left" vertical="center" wrapText="1"/>
    </xf>
    <xf numFmtId="2" fontId="8" fillId="0" borderId="2" xfId="109" applyNumberFormat="1" applyFont="1" applyBorder="1" applyAlignment="1">
      <alignment horizontal="center" vertical="center" wrapText="1"/>
    </xf>
    <xf numFmtId="2" fontId="8" fillId="0" borderId="1" xfId="109" applyNumberFormat="1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4" fillId="0" borderId="2" xfId="109" applyNumberFormat="1" applyFont="1" applyBorder="1" applyAlignment="1">
      <alignment horizontal="center" vertical="top"/>
    </xf>
    <xf numFmtId="14" fontId="4" fillId="0" borderId="2" xfId="109" applyNumberFormat="1" applyFont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</cellXfs>
  <cellStyles count="112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" xfId="10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Hipervínculo visitado" xfId="106" builtinId="9" hidden="1"/>
    <cellStyle name="Moneda" xfId="108" builtinId="4"/>
    <cellStyle name="Moneda [0]" xfId="110" builtinId="7"/>
    <cellStyle name="Moneda 2" xfId="111" xr:uid="{F43A46B1-249E-48EB-8B0F-CFC710C0D9D6}"/>
    <cellStyle name="Normal" xfId="0" builtinId="0"/>
    <cellStyle name="Normal 2" xfId="109" xr:uid="{00000000-0005-0000-0000-00006C000000}"/>
    <cellStyle name="Porcentaje" xfId="107" builtinId="5"/>
  </cellStyles>
  <dxfs count="6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428287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40"/>
  <sheetViews>
    <sheetView showGridLines="0" tabSelected="1" zoomScale="55" zoomScaleNormal="55" workbookViewId="0">
      <selection activeCell="Y13" sqref="Y13"/>
    </sheetView>
  </sheetViews>
  <sheetFormatPr baseColWidth="10" defaultColWidth="11.25" defaultRowHeight="14.25" x14ac:dyDescent="0.2"/>
  <cols>
    <col min="1" max="1" width="8.375" style="14" customWidth="1"/>
    <col min="2" max="2" width="20.125" style="14" customWidth="1"/>
    <col min="3" max="3" width="16.625" style="14" customWidth="1"/>
    <col min="4" max="4" width="26" style="14" customWidth="1"/>
    <col min="5" max="5" width="46.25" style="14" customWidth="1"/>
    <col min="6" max="6" width="38.5" style="14" customWidth="1"/>
    <col min="7" max="7" width="16.5" style="36" customWidth="1"/>
    <col min="8" max="8" width="49.25" style="14" customWidth="1"/>
    <col min="9" max="9" width="45" style="14" customWidth="1"/>
    <col min="10" max="11" width="13.375" style="14" customWidth="1"/>
    <col min="12" max="13" width="14.875" style="14" customWidth="1"/>
    <col min="14" max="14" width="15.375" style="14" customWidth="1"/>
    <col min="15" max="15" width="27.75" style="14" customWidth="1"/>
    <col min="16" max="16" width="19.25" style="14" customWidth="1"/>
    <col min="17" max="17" width="7.625" style="14" customWidth="1"/>
    <col min="18" max="18" width="10.625" style="14" customWidth="1"/>
    <col min="19" max="19" width="20.25" style="14" customWidth="1"/>
    <col min="20" max="20" width="12.375" style="14" customWidth="1"/>
    <col min="21" max="21" width="20.875" style="14" customWidth="1"/>
    <col min="22" max="22" width="13.25" style="14" customWidth="1"/>
    <col min="23" max="24" width="7.625" style="14" customWidth="1"/>
    <col min="25" max="25" width="22.125" style="14" customWidth="1"/>
    <col min="26" max="26" width="12.25" style="14" customWidth="1"/>
    <col min="27" max="27" width="21.375" style="14" customWidth="1"/>
    <col min="28" max="28" width="15.125" style="14" customWidth="1"/>
    <col min="29" max="29" width="18.125" style="14" customWidth="1"/>
    <col min="30" max="30" width="20" style="14" customWidth="1"/>
    <col min="31" max="31" width="15.375" style="14" customWidth="1"/>
    <col min="32" max="16384" width="11.25" style="14"/>
  </cols>
  <sheetData>
    <row r="1" spans="1:31" ht="15" x14ac:dyDescent="0.2">
      <c r="A1" s="91"/>
      <c r="B1" s="101" t="s">
        <v>75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1"/>
      <c r="AC1" s="97" t="s">
        <v>85</v>
      </c>
      <c r="AD1" s="97"/>
      <c r="AE1" s="97"/>
    </row>
    <row r="2" spans="1:31" ht="15" x14ac:dyDescent="0.2">
      <c r="A2" s="9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  <c r="W2" s="101"/>
      <c r="X2" s="101"/>
      <c r="Y2" s="101"/>
      <c r="Z2" s="101"/>
      <c r="AA2" s="101"/>
      <c r="AB2" s="101"/>
      <c r="AC2" s="98" t="s">
        <v>98</v>
      </c>
      <c r="AD2" s="99"/>
      <c r="AE2" s="100"/>
    </row>
    <row r="3" spans="1:31" ht="15" customHeight="1" x14ac:dyDescent="0.2">
      <c r="A3" s="9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  <c r="Y3" s="101"/>
      <c r="Z3" s="101"/>
      <c r="AA3" s="101"/>
      <c r="AB3" s="101"/>
      <c r="AC3" s="98" t="s">
        <v>99</v>
      </c>
      <c r="AD3" s="99"/>
      <c r="AE3" s="100"/>
    </row>
    <row r="4" spans="1:31" ht="15" x14ac:dyDescent="0.2">
      <c r="A4" s="91"/>
      <c r="B4" s="101"/>
      <c r="C4" s="101"/>
      <c r="D4" s="101"/>
      <c r="E4" s="101"/>
      <c r="F4" s="101"/>
      <c r="G4" s="101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97" t="s">
        <v>86</v>
      </c>
      <c r="AD4" s="97"/>
      <c r="AE4" s="97"/>
    </row>
    <row r="5" spans="1:31" ht="15" x14ac:dyDescent="0.2">
      <c r="A5" s="92" t="s">
        <v>30</v>
      </c>
      <c r="B5" s="92"/>
      <c r="C5" s="92"/>
      <c r="D5" s="104">
        <v>44837</v>
      </c>
      <c r="E5" s="104"/>
      <c r="F5" s="104"/>
      <c r="G5" s="104"/>
      <c r="H5" s="41"/>
      <c r="I5" s="41"/>
      <c r="J5" s="41"/>
      <c r="K5" s="41"/>
      <c r="L5" s="41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6"/>
    </row>
    <row r="6" spans="1:31" ht="15" x14ac:dyDescent="0.2">
      <c r="A6" s="93" t="s">
        <v>31</v>
      </c>
      <c r="B6" s="93"/>
      <c r="C6" s="93"/>
      <c r="D6" s="105">
        <v>44834</v>
      </c>
      <c r="E6" s="105"/>
      <c r="F6" s="105"/>
      <c r="G6" s="105"/>
      <c r="H6" s="42"/>
      <c r="I6" s="42"/>
      <c r="J6" s="42"/>
      <c r="K6" s="42"/>
      <c r="L6" s="42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7"/>
      <c r="AE6" s="18"/>
    </row>
    <row r="7" spans="1:31" s="62" customFormat="1" ht="15" x14ac:dyDescent="0.2">
      <c r="A7" s="40"/>
      <c r="B7" s="106" t="s">
        <v>10</v>
      </c>
      <c r="C7" s="106"/>
      <c r="D7" s="106"/>
      <c r="E7" s="106"/>
      <c r="F7" s="106"/>
      <c r="G7" s="106" t="s">
        <v>11</v>
      </c>
      <c r="H7" s="106"/>
      <c r="I7" s="106"/>
      <c r="J7" s="106"/>
      <c r="K7" s="106"/>
      <c r="L7" s="106" t="s">
        <v>25</v>
      </c>
      <c r="M7" s="106"/>
      <c r="N7" s="106"/>
      <c r="O7" s="106" t="s">
        <v>23</v>
      </c>
      <c r="P7" s="106"/>
      <c r="Q7" s="106"/>
      <c r="R7" s="106"/>
      <c r="S7" s="106"/>
      <c r="T7" s="106"/>
      <c r="U7" s="106"/>
      <c r="V7" s="106" t="s">
        <v>17</v>
      </c>
      <c r="W7" s="106"/>
      <c r="X7" s="106"/>
      <c r="Y7" s="106"/>
      <c r="Z7" s="106"/>
      <c r="AA7" s="106"/>
      <c r="AB7" s="103" t="s">
        <v>18</v>
      </c>
      <c r="AC7" s="103" t="s">
        <v>26</v>
      </c>
      <c r="AD7" s="103" t="s">
        <v>24</v>
      </c>
      <c r="AE7" s="103"/>
    </row>
    <row r="8" spans="1:31" ht="45" x14ac:dyDescent="0.2">
      <c r="A8" s="12" t="s">
        <v>29</v>
      </c>
      <c r="B8" s="13" t="s">
        <v>1</v>
      </c>
      <c r="C8" s="12" t="s">
        <v>6</v>
      </c>
      <c r="D8" s="12" t="s">
        <v>2</v>
      </c>
      <c r="E8" s="12" t="s">
        <v>7</v>
      </c>
      <c r="F8" s="13" t="s">
        <v>19</v>
      </c>
      <c r="G8" s="13" t="s">
        <v>88</v>
      </c>
      <c r="H8" s="13" t="s">
        <v>3</v>
      </c>
      <c r="I8" s="13" t="s">
        <v>15</v>
      </c>
      <c r="J8" s="13" t="s">
        <v>21</v>
      </c>
      <c r="K8" s="13" t="s">
        <v>22</v>
      </c>
      <c r="L8" s="13" t="s">
        <v>4</v>
      </c>
      <c r="M8" s="13" t="s">
        <v>5</v>
      </c>
      <c r="N8" s="13" t="s">
        <v>0</v>
      </c>
      <c r="O8" s="12" t="s">
        <v>9</v>
      </c>
      <c r="P8" s="13" t="s">
        <v>33</v>
      </c>
      <c r="Q8" s="13" t="s">
        <v>8</v>
      </c>
      <c r="R8" s="13" t="s">
        <v>27</v>
      </c>
      <c r="S8" s="13" t="s">
        <v>32</v>
      </c>
      <c r="T8" s="13" t="s">
        <v>12</v>
      </c>
      <c r="U8" s="13" t="s">
        <v>20</v>
      </c>
      <c r="V8" s="13" t="s">
        <v>33</v>
      </c>
      <c r="W8" s="13" t="s">
        <v>8</v>
      </c>
      <c r="X8" s="13" t="s">
        <v>27</v>
      </c>
      <c r="Y8" s="13" t="s">
        <v>32</v>
      </c>
      <c r="Z8" s="13" t="s">
        <v>12</v>
      </c>
      <c r="AA8" s="13" t="s">
        <v>28</v>
      </c>
      <c r="AB8" s="103"/>
      <c r="AC8" s="103"/>
      <c r="AD8" s="13" t="s">
        <v>13</v>
      </c>
      <c r="AE8" s="13" t="s">
        <v>14</v>
      </c>
    </row>
    <row r="9" spans="1:31" ht="71.45" customHeight="1" x14ac:dyDescent="0.2">
      <c r="A9" s="48">
        <v>247</v>
      </c>
      <c r="B9" s="19" t="s">
        <v>34</v>
      </c>
      <c r="C9" s="19" t="s">
        <v>35</v>
      </c>
      <c r="D9" s="20" t="s">
        <v>36</v>
      </c>
      <c r="E9" s="21" t="s">
        <v>37</v>
      </c>
      <c r="F9" s="22" t="s">
        <v>38</v>
      </c>
      <c r="G9" s="57">
        <v>2020680010155</v>
      </c>
      <c r="H9" s="58" t="s">
        <v>39</v>
      </c>
      <c r="I9" s="56" t="s">
        <v>90</v>
      </c>
      <c r="J9" s="51">
        <v>44562</v>
      </c>
      <c r="K9" s="51">
        <v>44926</v>
      </c>
      <c r="L9" s="82">
        <v>3</v>
      </c>
      <c r="M9" s="81">
        <v>3</v>
      </c>
      <c r="N9" s="80">
        <f>IFERROR(IF(M9/L9&gt;100%,100%,M9/L9),"-")</f>
        <v>1</v>
      </c>
      <c r="O9" s="25" t="s">
        <v>40</v>
      </c>
      <c r="P9" s="26"/>
      <c r="Q9" s="27">
        <v>0</v>
      </c>
      <c r="R9" s="27">
        <v>0</v>
      </c>
      <c r="S9" s="52">
        <f>400000000</f>
        <v>400000000</v>
      </c>
      <c r="T9" s="52"/>
      <c r="U9" s="78">
        <f>SUM(P9:T10)</f>
        <v>580000000</v>
      </c>
      <c r="V9" s="52"/>
      <c r="W9" s="54"/>
      <c r="X9" s="54"/>
      <c r="Y9" s="52">
        <v>288525000</v>
      </c>
      <c r="Z9" s="55"/>
      <c r="AA9" s="78">
        <f>SUM(V9:Z10)</f>
        <v>288525000</v>
      </c>
      <c r="AB9" s="76">
        <f>IFERROR(AA9/U9,"-")</f>
        <v>0.49745689655172415</v>
      </c>
      <c r="AC9" s="70"/>
      <c r="AD9" s="72" t="s">
        <v>41</v>
      </c>
      <c r="AE9" s="74" t="s">
        <v>87</v>
      </c>
    </row>
    <row r="10" spans="1:31" ht="61.9" customHeight="1" x14ac:dyDescent="0.2">
      <c r="A10" s="48">
        <v>247</v>
      </c>
      <c r="B10" s="19" t="s">
        <v>34</v>
      </c>
      <c r="C10" s="19" t="s">
        <v>35</v>
      </c>
      <c r="D10" s="20" t="s">
        <v>36</v>
      </c>
      <c r="E10" s="21" t="s">
        <v>37</v>
      </c>
      <c r="F10" s="22" t="s">
        <v>38</v>
      </c>
      <c r="G10" s="57">
        <v>2020680010155</v>
      </c>
      <c r="H10" s="58" t="s">
        <v>39</v>
      </c>
      <c r="I10" s="56" t="s">
        <v>95</v>
      </c>
      <c r="J10" s="51"/>
      <c r="K10" s="51"/>
      <c r="L10" s="82"/>
      <c r="M10" s="81"/>
      <c r="N10" s="80"/>
      <c r="O10" s="25"/>
      <c r="P10" s="26"/>
      <c r="Q10" s="27"/>
      <c r="R10" s="27"/>
      <c r="S10" s="52">
        <v>180000000</v>
      </c>
      <c r="T10" s="52"/>
      <c r="U10" s="79"/>
      <c r="V10" s="52"/>
      <c r="W10" s="54"/>
      <c r="X10" s="54"/>
      <c r="Y10" s="52"/>
      <c r="Z10" s="55"/>
      <c r="AA10" s="79"/>
      <c r="AB10" s="77"/>
      <c r="AC10" s="71"/>
      <c r="AD10" s="73"/>
      <c r="AE10" s="75"/>
    </row>
    <row r="11" spans="1:31" ht="71.25" x14ac:dyDescent="0.2">
      <c r="A11" s="48">
        <v>248</v>
      </c>
      <c r="B11" s="43" t="s">
        <v>34</v>
      </c>
      <c r="C11" s="43" t="s">
        <v>35</v>
      </c>
      <c r="D11" s="32" t="s">
        <v>36</v>
      </c>
      <c r="E11" s="44" t="s">
        <v>42</v>
      </c>
      <c r="F11" s="45" t="s">
        <v>43</v>
      </c>
      <c r="G11" s="57">
        <v>2020680010155</v>
      </c>
      <c r="H11" s="58" t="s">
        <v>39</v>
      </c>
      <c r="I11" s="56" t="s">
        <v>91</v>
      </c>
      <c r="J11" s="51">
        <v>44562</v>
      </c>
      <c r="K11" s="51">
        <v>44926</v>
      </c>
      <c r="L11" s="82">
        <v>1</v>
      </c>
      <c r="M11" s="81">
        <v>1</v>
      </c>
      <c r="N11" s="80">
        <f>IFERROR(IF(M11/L11&gt;100%,100%,M11/L11),"-")</f>
        <v>1</v>
      </c>
      <c r="O11" s="25" t="s">
        <v>44</v>
      </c>
      <c r="P11" s="26"/>
      <c r="Q11" s="27">
        <v>0</v>
      </c>
      <c r="R11" s="27">
        <v>0</v>
      </c>
      <c r="S11" s="52">
        <f>186777000</f>
        <v>186777000</v>
      </c>
      <c r="T11" s="52"/>
      <c r="U11" s="78">
        <f>SUM(P11:T12)</f>
        <v>221777000</v>
      </c>
      <c r="V11" s="52"/>
      <c r="W11" s="54"/>
      <c r="X11" s="54"/>
      <c r="Y11" s="52">
        <v>79000000</v>
      </c>
      <c r="Z11" s="55"/>
      <c r="AA11" s="78">
        <f>SUM(V11:Z12)</f>
        <v>79000000</v>
      </c>
      <c r="AB11" s="76">
        <f>IFERROR(AA11/U11,"-")</f>
        <v>0.35621367409605142</v>
      </c>
      <c r="AC11" s="70"/>
      <c r="AD11" s="72" t="s">
        <v>41</v>
      </c>
      <c r="AE11" s="74" t="s">
        <v>87</v>
      </c>
    </row>
    <row r="12" spans="1:31" ht="59.45" customHeight="1" x14ac:dyDescent="0.2">
      <c r="A12" s="48">
        <v>248</v>
      </c>
      <c r="B12" s="43" t="s">
        <v>34</v>
      </c>
      <c r="C12" s="43" t="s">
        <v>35</v>
      </c>
      <c r="D12" s="32" t="s">
        <v>36</v>
      </c>
      <c r="E12" s="44" t="s">
        <v>42</v>
      </c>
      <c r="F12" s="45" t="s">
        <v>43</v>
      </c>
      <c r="G12" s="57">
        <v>2020680010155</v>
      </c>
      <c r="H12" s="58" t="s">
        <v>39</v>
      </c>
      <c r="I12" s="56" t="s">
        <v>95</v>
      </c>
      <c r="J12" s="51"/>
      <c r="K12" s="51"/>
      <c r="L12" s="82"/>
      <c r="M12" s="81"/>
      <c r="N12" s="80"/>
      <c r="O12" s="25"/>
      <c r="P12" s="26"/>
      <c r="Q12" s="27"/>
      <c r="R12" s="27"/>
      <c r="S12" s="52">
        <v>35000000</v>
      </c>
      <c r="T12" s="52"/>
      <c r="U12" s="79"/>
      <c r="V12" s="52"/>
      <c r="W12" s="54"/>
      <c r="X12" s="54"/>
      <c r="Y12" s="52"/>
      <c r="Z12" s="55"/>
      <c r="AA12" s="79"/>
      <c r="AB12" s="77"/>
      <c r="AC12" s="71"/>
      <c r="AD12" s="73"/>
      <c r="AE12" s="75"/>
    </row>
    <row r="13" spans="1:31" ht="174.6" customHeight="1" x14ac:dyDescent="0.2">
      <c r="A13" s="48">
        <v>249</v>
      </c>
      <c r="B13" s="43" t="s">
        <v>34</v>
      </c>
      <c r="C13" s="43" t="s">
        <v>35</v>
      </c>
      <c r="D13" s="32" t="s">
        <v>45</v>
      </c>
      <c r="E13" s="44" t="s">
        <v>46</v>
      </c>
      <c r="F13" s="45" t="s">
        <v>47</v>
      </c>
      <c r="G13" s="57">
        <v>2020680010147</v>
      </c>
      <c r="H13" s="59" t="s">
        <v>48</v>
      </c>
      <c r="I13" s="56" t="s">
        <v>81</v>
      </c>
      <c r="J13" s="51">
        <v>44562</v>
      </c>
      <c r="K13" s="51">
        <v>44926</v>
      </c>
      <c r="L13" s="82">
        <v>1</v>
      </c>
      <c r="M13" s="81">
        <v>1</v>
      </c>
      <c r="N13" s="80">
        <f>IFERROR(IF(M13/L13&gt;100%,100%,M13/L13),"-")</f>
        <v>1</v>
      </c>
      <c r="O13" s="25" t="s">
        <v>49</v>
      </c>
      <c r="P13" s="26"/>
      <c r="Q13" s="27"/>
      <c r="R13" s="27"/>
      <c r="S13" s="52">
        <f>2551599007.5884</f>
        <v>2551599007.5883999</v>
      </c>
      <c r="T13" s="52"/>
      <c r="U13" s="78">
        <f>SUM(P13:T14)</f>
        <v>3318354265.0483999</v>
      </c>
      <c r="V13" s="52"/>
      <c r="W13" s="54"/>
      <c r="X13" s="54"/>
      <c r="Y13" s="52">
        <v>1480740742</v>
      </c>
      <c r="Z13" s="55"/>
      <c r="AA13" s="78">
        <f>SUM(V13:Z14)</f>
        <v>1480740742</v>
      </c>
      <c r="AB13" s="76">
        <f>IFERROR(AA13/U13,"-")</f>
        <v>0.44622744400631459</v>
      </c>
      <c r="AC13" s="70"/>
      <c r="AD13" s="72" t="s">
        <v>41</v>
      </c>
      <c r="AE13" s="74" t="s">
        <v>87</v>
      </c>
    </row>
    <row r="14" spans="1:31" ht="71.45" customHeight="1" x14ac:dyDescent="0.2">
      <c r="A14" s="48">
        <v>249</v>
      </c>
      <c r="B14" s="43" t="s">
        <v>34</v>
      </c>
      <c r="C14" s="43" t="s">
        <v>35</v>
      </c>
      <c r="D14" s="32" t="s">
        <v>45</v>
      </c>
      <c r="E14" s="44" t="s">
        <v>46</v>
      </c>
      <c r="F14" s="45" t="s">
        <v>47</v>
      </c>
      <c r="G14" s="57">
        <v>2020680010147</v>
      </c>
      <c r="H14" s="59" t="s">
        <v>48</v>
      </c>
      <c r="I14" s="56" t="s">
        <v>95</v>
      </c>
      <c r="J14" s="51"/>
      <c r="K14" s="51"/>
      <c r="L14" s="82"/>
      <c r="M14" s="81"/>
      <c r="N14" s="80"/>
      <c r="O14" s="25"/>
      <c r="P14" s="26"/>
      <c r="Q14" s="27"/>
      <c r="R14" s="27"/>
      <c r="S14" s="52">
        <v>766755257.46000004</v>
      </c>
      <c r="T14" s="52"/>
      <c r="U14" s="79"/>
      <c r="V14" s="52"/>
      <c r="W14" s="54"/>
      <c r="X14" s="54"/>
      <c r="Y14" s="52"/>
      <c r="Z14" s="55"/>
      <c r="AA14" s="79"/>
      <c r="AB14" s="77"/>
      <c r="AC14" s="71"/>
      <c r="AD14" s="73"/>
      <c r="AE14" s="75"/>
    </row>
    <row r="15" spans="1:31" ht="104.45" customHeight="1" x14ac:dyDescent="0.2">
      <c r="A15" s="48">
        <v>250</v>
      </c>
      <c r="B15" s="19" t="s">
        <v>34</v>
      </c>
      <c r="C15" s="19" t="s">
        <v>35</v>
      </c>
      <c r="D15" s="20" t="s">
        <v>45</v>
      </c>
      <c r="E15" s="21" t="s">
        <v>50</v>
      </c>
      <c r="F15" s="22" t="s">
        <v>51</v>
      </c>
      <c r="G15" s="57">
        <v>2020680010117</v>
      </c>
      <c r="H15" s="59" t="s">
        <v>52</v>
      </c>
      <c r="I15" s="56" t="s">
        <v>92</v>
      </c>
      <c r="J15" s="51">
        <v>44562</v>
      </c>
      <c r="K15" s="51">
        <v>44926</v>
      </c>
      <c r="L15" s="82">
        <v>11500</v>
      </c>
      <c r="M15" s="83">
        <v>5328</v>
      </c>
      <c r="N15" s="80">
        <f>IFERROR(IF(M15/L15&gt;100%,100%,M15/L15),"-")</f>
        <v>0.46330434782608698</v>
      </c>
      <c r="O15" s="25" t="s">
        <v>53</v>
      </c>
      <c r="P15" s="26"/>
      <c r="Q15" s="39"/>
      <c r="R15" s="27">
        <v>0</v>
      </c>
      <c r="S15" s="52">
        <v>478328991</v>
      </c>
      <c r="T15" s="52"/>
      <c r="U15" s="78">
        <f>SUM(P15:T16)</f>
        <v>558328991</v>
      </c>
      <c r="V15" s="52"/>
      <c r="W15" s="54"/>
      <c r="X15" s="54"/>
      <c r="Y15" s="52">
        <v>160120000</v>
      </c>
      <c r="Z15" s="55"/>
      <c r="AA15" s="78">
        <f>SUM(V15:Z16)</f>
        <v>160120000</v>
      </c>
      <c r="AB15" s="76">
        <f>IFERROR(AA15/U15,"-")</f>
        <v>0.28678431996378279</v>
      </c>
      <c r="AC15" s="70"/>
      <c r="AD15" s="72" t="s">
        <v>41</v>
      </c>
      <c r="AE15" s="74" t="s">
        <v>87</v>
      </c>
    </row>
    <row r="16" spans="1:31" ht="57" x14ac:dyDescent="0.2">
      <c r="A16" s="48">
        <v>250</v>
      </c>
      <c r="B16" s="19" t="s">
        <v>34</v>
      </c>
      <c r="C16" s="19" t="s">
        <v>35</v>
      </c>
      <c r="D16" s="20" t="s">
        <v>45</v>
      </c>
      <c r="E16" s="21" t="s">
        <v>50</v>
      </c>
      <c r="F16" s="22" t="s">
        <v>51</v>
      </c>
      <c r="G16" s="57">
        <v>2020680010117</v>
      </c>
      <c r="H16" s="59" t="s">
        <v>52</v>
      </c>
      <c r="I16" s="56" t="s">
        <v>95</v>
      </c>
      <c r="J16" s="51"/>
      <c r="K16" s="51"/>
      <c r="L16" s="82"/>
      <c r="M16" s="83"/>
      <c r="N16" s="80"/>
      <c r="O16" s="25"/>
      <c r="P16" s="26"/>
      <c r="Q16" s="39"/>
      <c r="R16" s="27"/>
      <c r="S16" s="52">
        <v>80000000</v>
      </c>
      <c r="T16" s="52"/>
      <c r="U16" s="79"/>
      <c r="V16" s="52"/>
      <c r="W16" s="54"/>
      <c r="X16" s="54"/>
      <c r="Y16" s="52"/>
      <c r="Z16" s="55"/>
      <c r="AA16" s="79"/>
      <c r="AB16" s="77"/>
      <c r="AC16" s="71"/>
      <c r="AD16" s="73"/>
      <c r="AE16" s="75"/>
    </row>
    <row r="17" spans="1:31" ht="57" x14ac:dyDescent="0.2">
      <c r="A17" s="48">
        <v>251</v>
      </c>
      <c r="B17" s="19" t="s">
        <v>34</v>
      </c>
      <c r="C17" s="19" t="s">
        <v>35</v>
      </c>
      <c r="D17" s="20" t="s">
        <v>54</v>
      </c>
      <c r="E17" s="21" t="s">
        <v>55</v>
      </c>
      <c r="F17" s="22" t="s">
        <v>56</v>
      </c>
      <c r="G17" s="57">
        <v>2020680010181</v>
      </c>
      <c r="H17" s="59" t="s">
        <v>57</v>
      </c>
      <c r="I17" s="56" t="s">
        <v>82</v>
      </c>
      <c r="J17" s="51">
        <v>44562</v>
      </c>
      <c r="K17" s="51">
        <v>44926</v>
      </c>
      <c r="L17" s="82">
        <v>174</v>
      </c>
      <c r="M17" s="81">
        <v>174</v>
      </c>
      <c r="N17" s="80">
        <f>IFERROR(IF(M17/L17&gt;100%,100%,M17/L17),"-")</f>
        <v>1</v>
      </c>
      <c r="O17" s="25" t="s">
        <v>89</v>
      </c>
      <c r="P17" s="26"/>
      <c r="Q17" s="27">
        <v>0</v>
      </c>
      <c r="R17" s="27">
        <v>0</v>
      </c>
      <c r="S17" s="52">
        <f>676447054.7</f>
        <v>676447054.70000005</v>
      </c>
      <c r="T17" s="52"/>
      <c r="U17" s="88">
        <f>SUM(P17:T19)</f>
        <v>2980029404.4033651</v>
      </c>
      <c r="V17" s="52"/>
      <c r="W17" s="54"/>
      <c r="X17" s="54"/>
      <c r="Y17" s="52">
        <v>154550000</v>
      </c>
      <c r="Z17" s="55"/>
      <c r="AA17" s="88">
        <f>SUM(V17:Z19)</f>
        <v>1965619333</v>
      </c>
      <c r="AB17" s="84">
        <f>IFERROR(AA17/U17,"-")</f>
        <v>0.65959729460909089</v>
      </c>
      <c r="AC17" s="85"/>
      <c r="AD17" s="72" t="s">
        <v>41</v>
      </c>
      <c r="AE17" s="74" t="s">
        <v>87</v>
      </c>
    </row>
    <row r="18" spans="1:31" ht="42.75" x14ac:dyDescent="0.2">
      <c r="A18" s="48">
        <v>251</v>
      </c>
      <c r="B18" s="19" t="s">
        <v>34</v>
      </c>
      <c r="C18" s="19" t="s">
        <v>35</v>
      </c>
      <c r="D18" s="20" t="s">
        <v>54</v>
      </c>
      <c r="E18" s="21" t="s">
        <v>55</v>
      </c>
      <c r="F18" s="22" t="s">
        <v>56</v>
      </c>
      <c r="G18" s="57">
        <v>2020680010181</v>
      </c>
      <c r="H18" s="59" t="s">
        <v>57</v>
      </c>
      <c r="I18" s="56" t="s">
        <v>95</v>
      </c>
      <c r="J18" s="51"/>
      <c r="K18" s="51"/>
      <c r="L18" s="82"/>
      <c r="M18" s="81"/>
      <c r="N18" s="80"/>
      <c r="O18" s="25"/>
      <c r="P18" s="26"/>
      <c r="Q18" s="27"/>
      <c r="R18" s="27"/>
      <c r="S18" s="52">
        <v>303582349.70336533</v>
      </c>
      <c r="T18" s="52"/>
      <c r="U18" s="88"/>
      <c r="V18" s="52"/>
      <c r="W18" s="54"/>
      <c r="X18" s="54"/>
      <c r="Y18" s="52"/>
      <c r="Z18" s="55"/>
      <c r="AA18" s="88"/>
      <c r="AB18" s="84"/>
      <c r="AC18" s="85"/>
      <c r="AD18" s="86"/>
      <c r="AE18" s="87"/>
    </row>
    <row r="19" spans="1:31" ht="42.75" x14ac:dyDescent="0.2">
      <c r="A19" s="48">
        <v>251</v>
      </c>
      <c r="B19" s="19" t="s">
        <v>34</v>
      </c>
      <c r="C19" s="19" t="s">
        <v>35</v>
      </c>
      <c r="D19" s="20" t="s">
        <v>54</v>
      </c>
      <c r="E19" s="21" t="s">
        <v>55</v>
      </c>
      <c r="F19" s="22" t="s">
        <v>56</v>
      </c>
      <c r="G19" s="57">
        <v>2022680010018</v>
      </c>
      <c r="H19" s="59" t="s">
        <v>96</v>
      </c>
      <c r="I19" s="56" t="s">
        <v>95</v>
      </c>
      <c r="J19" s="51"/>
      <c r="K19" s="51"/>
      <c r="L19" s="82"/>
      <c r="M19" s="81"/>
      <c r="N19" s="80"/>
      <c r="O19" s="25"/>
      <c r="P19" s="26"/>
      <c r="Q19" s="27"/>
      <c r="R19" s="27"/>
      <c r="S19" s="63">
        <v>2000000000</v>
      </c>
      <c r="T19" s="63"/>
      <c r="U19" s="79"/>
      <c r="V19" s="63"/>
      <c r="W19" s="64"/>
      <c r="X19" s="64"/>
      <c r="Y19" s="63">
        <v>1811069333</v>
      </c>
      <c r="Z19" s="65"/>
      <c r="AA19" s="79"/>
      <c r="AB19" s="77"/>
      <c r="AC19" s="71"/>
      <c r="AD19" s="73"/>
      <c r="AE19" s="75"/>
    </row>
    <row r="20" spans="1:31" ht="42.75" x14ac:dyDescent="0.2">
      <c r="A20" s="48">
        <v>252</v>
      </c>
      <c r="B20" s="19" t="s">
        <v>34</v>
      </c>
      <c r="C20" s="19" t="s">
        <v>35</v>
      </c>
      <c r="D20" s="20" t="s">
        <v>54</v>
      </c>
      <c r="E20" s="21" t="s">
        <v>58</v>
      </c>
      <c r="F20" s="22" t="s">
        <v>59</v>
      </c>
      <c r="G20" s="60">
        <v>2020680010181</v>
      </c>
      <c r="H20" s="59" t="s">
        <v>57</v>
      </c>
      <c r="I20" s="56" t="s">
        <v>95</v>
      </c>
      <c r="J20" s="51">
        <v>44562</v>
      </c>
      <c r="K20" s="51">
        <v>44926</v>
      </c>
      <c r="L20" s="66">
        <v>0.4</v>
      </c>
      <c r="M20" s="67">
        <v>0</v>
      </c>
      <c r="N20" s="24">
        <f>IFERROR(IF(M20/L20&gt;100%,100%,M20/L20),"-")</f>
        <v>0</v>
      </c>
      <c r="O20" s="25" t="s">
        <v>76</v>
      </c>
      <c r="P20" s="26"/>
      <c r="Q20" s="27">
        <v>0</v>
      </c>
      <c r="R20" s="27">
        <v>0</v>
      </c>
      <c r="S20" s="52">
        <f>30000000+48919127.9999999</f>
        <v>78919127.999999911</v>
      </c>
      <c r="T20" s="52"/>
      <c r="U20" s="53">
        <f>SUM(P20:T20)</f>
        <v>78919127.999999911</v>
      </c>
      <c r="V20" s="52"/>
      <c r="W20" s="54"/>
      <c r="X20" s="54"/>
      <c r="Y20" s="52"/>
      <c r="Z20" s="55"/>
      <c r="AA20" s="53">
        <f>SUM(V20:Z20)</f>
        <v>0</v>
      </c>
      <c r="AB20" s="28">
        <f>IFERROR(AA20/U20,"-")</f>
        <v>0</v>
      </c>
      <c r="AC20" s="29"/>
      <c r="AD20" s="49" t="s">
        <v>41</v>
      </c>
      <c r="AE20" s="50" t="s">
        <v>87</v>
      </c>
    </row>
    <row r="21" spans="1:31" ht="46.9" customHeight="1" x14ac:dyDescent="0.2">
      <c r="A21" s="48">
        <v>253</v>
      </c>
      <c r="B21" s="19" t="s">
        <v>34</v>
      </c>
      <c r="C21" s="19" t="s">
        <v>35</v>
      </c>
      <c r="D21" s="20" t="s">
        <v>54</v>
      </c>
      <c r="E21" s="21" t="s">
        <v>60</v>
      </c>
      <c r="F21" s="22" t="s">
        <v>61</v>
      </c>
      <c r="G21" s="60">
        <v>2020680010172</v>
      </c>
      <c r="H21" s="58" t="s">
        <v>62</v>
      </c>
      <c r="I21" s="56" t="s">
        <v>83</v>
      </c>
      <c r="J21" s="51">
        <v>44562</v>
      </c>
      <c r="K21" s="51">
        <v>44926</v>
      </c>
      <c r="L21" s="90">
        <v>1</v>
      </c>
      <c r="M21" s="89">
        <v>0.96</v>
      </c>
      <c r="N21" s="80">
        <f>IFERROR(IF(M21/L21&gt;100%,100%,M21/L21),"-")</f>
        <v>0.96</v>
      </c>
      <c r="O21" s="25" t="s">
        <v>63</v>
      </c>
      <c r="P21" s="26"/>
      <c r="Q21" s="27">
        <v>0</v>
      </c>
      <c r="R21" s="27">
        <v>0</v>
      </c>
      <c r="S21" s="63">
        <f>209991280.068</f>
        <v>209991280.06799999</v>
      </c>
      <c r="T21" s="63"/>
      <c r="U21" s="94">
        <f>SUM(P21:T22)</f>
        <v>289991280.06799996</v>
      </c>
      <c r="V21" s="63"/>
      <c r="W21" s="64"/>
      <c r="X21" s="64"/>
      <c r="Y21" s="63">
        <v>113644854.49000001</v>
      </c>
      <c r="Z21" s="65"/>
      <c r="AA21" s="94">
        <f>SUM(V21:Z22)</f>
        <v>113644854.49000001</v>
      </c>
      <c r="AB21" s="95">
        <f>IFERROR(AA21/U21,"-")</f>
        <v>0.39189059223901995</v>
      </c>
      <c r="AC21" s="96"/>
      <c r="AD21" s="72" t="s">
        <v>41</v>
      </c>
      <c r="AE21" s="74" t="s">
        <v>87</v>
      </c>
    </row>
    <row r="22" spans="1:31" ht="42.75" x14ac:dyDescent="0.2">
      <c r="A22" s="48">
        <v>253</v>
      </c>
      <c r="B22" s="19" t="s">
        <v>34</v>
      </c>
      <c r="C22" s="19" t="s">
        <v>35</v>
      </c>
      <c r="D22" s="20" t="s">
        <v>54</v>
      </c>
      <c r="E22" s="21" t="s">
        <v>60</v>
      </c>
      <c r="F22" s="22" t="s">
        <v>61</v>
      </c>
      <c r="G22" s="60">
        <v>2020680010172</v>
      </c>
      <c r="H22" s="58" t="s">
        <v>62</v>
      </c>
      <c r="I22" s="56" t="s">
        <v>95</v>
      </c>
      <c r="J22" s="51"/>
      <c r="K22" s="51"/>
      <c r="L22" s="90"/>
      <c r="M22" s="89"/>
      <c r="N22" s="80"/>
      <c r="O22" s="25"/>
      <c r="P22" s="26"/>
      <c r="Q22" s="27"/>
      <c r="R22" s="27"/>
      <c r="S22" s="52">
        <v>80000000</v>
      </c>
      <c r="T22" s="52"/>
      <c r="U22" s="79"/>
      <c r="V22" s="52"/>
      <c r="W22" s="54"/>
      <c r="X22" s="54"/>
      <c r="Y22" s="52"/>
      <c r="Z22" s="55"/>
      <c r="AA22" s="79"/>
      <c r="AB22" s="77"/>
      <c r="AC22" s="71"/>
      <c r="AD22" s="73"/>
      <c r="AE22" s="75"/>
    </row>
    <row r="23" spans="1:31" ht="52.15" customHeight="1" x14ac:dyDescent="0.2">
      <c r="A23" s="48">
        <v>254</v>
      </c>
      <c r="B23" s="19" t="s">
        <v>34</v>
      </c>
      <c r="C23" s="19" t="s">
        <v>35</v>
      </c>
      <c r="D23" s="20" t="s">
        <v>54</v>
      </c>
      <c r="E23" s="21" t="s">
        <v>64</v>
      </c>
      <c r="F23" s="22" t="s">
        <v>65</v>
      </c>
      <c r="G23" s="57">
        <v>2020680010172</v>
      </c>
      <c r="H23" s="58" t="s">
        <v>62</v>
      </c>
      <c r="I23" s="56" t="s">
        <v>78</v>
      </c>
      <c r="J23" s="51">
        <v>44562</v>
      </c>
      <c r="K23" s="51">
        <v>44926</v>
      </c>
      <c r="L23" s="23">
        <v>2000</v>
      </c>
      <c r="M23" s="47">
        <v>1430</v>
      </c>
      <c r="N23" s="24">
        <f>IFERROR(IF(M23/L23&gt;100%,100%,M23/L23),"-")</f>
        <v>0.71499999999999997</v>
      </c>
      <c r="O23" s="25" t="s">
        <v>63</v>
      </c>
      <c r="P23" s="26"/>
      <c r="Q23" s="27">
        <v>0</v>
      </c>
      <c r="R23" s="27">
        <v>0</v>
      </c>
      <c r="S23" s="52">
        <v>232919386.80000001</v>
      </c>
      <c r="T23" s="52"/>
      <c r="U23" s="53">
        <f t="shared" ref="U23:U25" si="0">SUM(P23:T23)</f>
        <v>232919386.80000001</v>
      </c>
      <c r="V23" s="52"/>
      <c r="W23" s="54"/>
      <c r="X23" s="54"/>
      <c r="Y23" s="52">
        <v>64250000</v>
      </c>
      <c r="Z23" s="55"/>
      <c r="AA23" s="53">
        <f t="shared" ref="AA23:AA24" si="1">SUM(V23:Z23)</f>
        <v>64250000</v>
      </c>
      <c r="AB23" s="28">
        <f>IFERROR(AA23/U23,"-")</f>
        <v>0.27584651017121775</v>
      </c>
      <c r="AC23" s="29"/>
      <c r="AD23" s="30" t="s">
        <v>41</v>
      </c>
      <c r="AE23" s="31" t="s">
        <v>87</v>
      </c>
    </row>
    <row r="24" spans="1:31" ht="51" customHeight="1" x14ac:dyDescent="0.2">
      <c r="A24" s="48">
        <v>255</v>
      </c>
      <c r="B24" s="19" t="s">
        <v>34</v>
      </c>
      <c r="C24" s="19" t="s">
        <v>35</v>
      </c>
      <c r="D24" s="20" t="s">
        <v>54</v>
      </c>
      <c r="E24" s="21" t="s">
        <v>66</v>
      </c>
      <c r="F24" s="22" t="s">
        <v>67</v>
      </c>
      <c r="G24" s="57">
        <v>2020680010172</v>
      </c>
      <c r="H24" s="58" t="s">
        <v>62</v>
      </c>
      <c r="I24" s="61" t="s">
        <v>79</v>
      </c>
      <c r="J24" s="51">
        <v>44562</v>
      </c>
      <c r="K24" s="51">
        <v>44926</v>
      </c>
      <c r="L24" s="23">
        <v>200</v>
      </c>
      <c r="M24" s="47">
        <v>208</v>
      </c>
      <c r="N24" s="24">
        <f t="shared" ref="N24" si="2">IFERROR(IF(M24/L24&gt;100%,100%,M24/L24),"-")</f>
        <v>1</v>
      </c>
      <c r="O24" s="25" t="s">
        <v>63</v>
      </c>
      <c r="P24" s="26"/>
      <c r="Q24" s="27">
        <v>0</v>
      </c>
      <c r="R24" s="27">
        <v>0</v>
      </c>
      <c r="S24" s="52">
        <v>107089333.132</v>
      </c>
      <c r="T24" s="52"/>
      <c r="U24" s="53">
        <f t="shared" si="0"/>
        <v>107089333.132</v>
      </c>
      <c r="V24" s="52"/>
      <c r="W24" s="54"/>
      <c r="X24" s="54"/>
      <c r="Y24" s="52">
        <v>63400000</v>
      </c>
      <c r="Z24" s="55"/>
      <c r="AA24" s="53">
        <f t="shared" si="1"/>
        <v>63400000</v>
      </c>
      <c r="AB24" s="28">
        <f>IFERROR(AA24/U24,"-")</f>
        <v>0.59202908586471592</v>
      </c>
      <c r="AC24" s="29"/>
      <c r="AD24" s="30" t="s">
        <v>41</v>
      </c>
      <c r="AE24" s="31" t="s">
        <v>87</v>
      </c>
    </row>
    <row r="25" spans="1:31" ht="49.15" customHeight="1" x14ac:dyDescent="0.2">
      <c r="A25" s="48">
        <v>256</v>
      </c>
      <c r="B25" s="43" t="s">
        <v>34</v>
      </c>
      <c r="C25" s="43" t="s">
        <v>35</v>
      </c>
      <c r="D25" s="32" t="s">
        <v>54</v>
      </c>
      <c r="E25" s="44" t="s">
        <v>68</v>
      </c>
      <c r="F25" s="45" t="s">
        <v>69</v>
      </c>
      <c r="G25" s="57">
        <v>2020680010172</v>
      </c>
      <c r="H25" s="58" t="s">
        <v>62</v>
      </c>
      <c r="I25" s="61" t="s">
        <v>80</v>
      </c>
      <c r="J25" s="51">
        <v>44562</v>
      </c>
      <c r="K25" s="51">
        <v>44926</v>
      </c>
      <c r="L25" s="23">
        <v>1</v>
      </c>
      <c r="M25" s="68">
        <v>0.9</v>
      </c>
      <c r="N25" s="24">
        <f>IFERROR(IF(M25/L25&gt;100%,100%,M25/L25),"-")</f>
        <v>0.9</v>
      </c>
      <c r="O25" s="25" t="s">
        <v>63</v>
      </c>
      <c r="P25" s="26"/>
      <c r="Q25" s="27">
        <v>0</v>
      </c>
      <c r="R25" s="27">
        <v>0</v>
      </c>
      <c r="S25" s="52">
        <v>100000000</v>
      </c>
      <c r="T25" s="52"/>
      <c r="U25" s="53">
        <f t="shared" si="0"/>
        <v>100000000</v>
      </c>
      <c r="V25" s="52"/>
      <c r="W25" s="54"/>
      <c r="X25" s="54"/>
      <c r="Y25" s="52">
        <v>28500000</v>
      </c>
      <c r="Z25" s="55"/>
      <c r="AA25" s="53">
        <f>SUM(V25:Z25)</f>
        <v>28500000</v>
      </c>
      <c r="AB25" s="33">
        <f>IFERROR(AA25/U25,"-")</f>
        <v>0.28499999999999998</v>
      </c>
      <c r="AC25" s="34"/>
      <c r="AD25" s="35" t="s">
        <v>41</v>
      </c>
      <c r="AE25" s="31" t="s">
        <v>87</v>
      </c>
    </row>
    <row r="26" spans="1:31" ht="85.5" x14ac:dyDescent="0.2">
      <c r="A26" s="48">
        <v>301</v>
      </c>
      <c r="B26" s="19" t="s">
        <v>70</v>
      </c>
      <c r="C26" s="19" t="s">
        <v>71</v>
      </c>
      <c r="D26" s="20" t="s">
        <v>72</v>
      </c>
      <c r="E26" s="21" t="s">
        <v>73</v>
      </c>
      <c r="F26" s="22" t="s">
        <v>74</v>
      </c>
      <c r="G26" s="60">
        <v>2021680010124</v>
      </c>
      <c r="H26" s="59" t="s">
        <v>93</v>
      </c>
      <c r="I26" s="61" t="s">
        <v>84</v>
      </c>
      <c r="J26" s="51">
        <v>44562</v>
      </c>
      <c r="K26" s="51">
        <v>44926</v>
      </c>
      <c r="L26" s="82">
        <v>1</v>
      </c>
      <c r="M26" s="81">
        <v>1</v>
      </c>
      <c r="N26" s="80">
        <f>IFERROR(IF(M26/L26&gt;100%,100%,M26/L26),"-")</f>
        <v>1</v>
      </c>
      <c r="O26" s="25" t="s">
        <v>77</v>
      </c>
      <c r="P26" s="69"/>
      <c r="Q26" s="27">
        <v>0</v>
      </c>
      <c r="R26" s="27">
        <v>0</v>
      </c>
      <c r="S26" s="52">
        <v>800550000</v>
      </c>
      <c r="T26" s="52"/>
      <c r="U26" s="78">
        <f>SUM(P26:T27)</f>
        <v>1686826589</v>
      </c>
      <c r="V26" s="52"/>
      <c r="W26" s="54"/>
      <c r="X26" s="54"/>
      <c r="Z26" s="55"/>
      <c r="AA26" s="78">
        <f>SUM(V26:Z27)</f>
        <v>338225000</v>
      </c>
      <c r="AB26" s="76">
        <f>IFERROR(AA26/U26,"-")</f>
        <v>0.20050964468167984</v>
      </c>
      <c r="AC26" s="70"/>
      <c r="AD26" s="72" t="s">
        <v>41</v>
      </c>
      <c r="AE26" s="74" t="s">
        <v>87</v>
      </c>
    </row>
    <row r="27" spans="1:31" ht="85.5" x14ac:dyDescent="0.2">
      <c r="A27" s="48">
        <v>301</v>
      </c>
      <c r="B27" s="19" t="s">
        <v>70</v>
      </c>
      <c r="C27" s="19" t="s">
        <v>71</v>
      </c>
      <c r="D27" s="20" t="s">
        <v>72</v>
      </c>
      <c r="E27" s="21" t="s">
        <v>73</v>
      </c>
      <c r="F27" s="22" t="s">
        <v>74</v>
      </c>
      <c r="G27" s="60">
        <v>2022680010022</v>
      </c>
      <c r="H27" s="59" t="s">
        <v>94</v>
      </c>
      <c r="I27" s="61" t="s">
        <v>97</v>
      </c>
      <c r="J27" s="51">
        <v>44742</v>
      </c>
      <c r="K27" s="51">
        <v>44926</v>
      </c>
      <c r="L27" s="82"/>
      <c r="M27" s="81"/>
      <c r="N27" s="80"/>
      <c r="O27" s="25"/>
      <c r="P27" s="26"/>
      <c r="Q27" s="27"/>
      <c r="R27" s="27"/>
      <c r="S27" s="52">
        <v>886276589</v>
      </c>
      <c r="T27" s="52"/>
      <c r="U27" s="79"/>
      <c r="V27" s="52"/>
      <c r="W27" s="54"/>
      <c r="X27" s="54"/>
      <c r="Y27" s="52">
        <v>338225000</v>
      </c>
      <c r="Z27" s="55"/>
      <c r="AA27" s="79"/>
      <c r="AB27" s="77"/>
      <c r="AC27" s="71"/>
      <c r="AD27" s="73"/>
      <c r="AE27" s="75"/>
    </row>
    <row r="28" spans="1:31" ht="15" x14ac:dyDescent="0.2">
      <c r="A28" s="5">
        <f>SUM(--(FREQUENCY(A9:A27,A9:A27)&gt;0))</f>
        <v>11</v>
      </c>
      <c r="B28" s="6"/>
      <c r="C28" s="7"/>
      <c r="D28" s="7"/>
      <c r="E28" s="7"/>
      <c r="F28" s="7"/>
      <c r="G28" s="11"/>
      <c r="H28" s="7"/>
      <c r="I28" s="7"/>
      <c r="J28" s="7"/>
      <c r="K28" s="8"/>
      <c r="L28" s="9"/>
      <c r="M28" s="46" t="s">
        <v>16</v>
      </c>
      <c r="N28" s="1">
        <f>IFERROR(AVERAGE(N9:N27),"-")</f>
        <v>0.82166403162055335</v>
      </c>
      <c r="O28" s="2"/>
      <c r="P28" s="10">
        <f t="shared" ref="P28:Y28" si="3">SUM(P9:P27)</f>
        <v>0</v>
      </c>
      <c r="Q28" s="10">
        <f t="shared" si="3"/>
        <v>0</v>
      </c>
      <c r="R28" s="10">
        <f t="shared" si="3"/>
        <v>0</v>
      </c>
      <c r="S28" s="10">
        <f t="shared" si="3"/>
        <v>10154235377.451765</v>
      </c>
      <c r="T28" s="10">
        <f t="shared" si="3"/>
        <v>0</v>
      </c>
      <c r="U28" s="3">
        <f t="shared" si="3"/>
        <v>10154235377.451765</v>
      </c>
      <c r="V28" s="10">
        <f t="shared" si="3"/>
        <v>0</v>
      </c>
      <c r="W28" s="10">
        <f t="shared" si="3"/>
        <v>0</v>
      </c>
      <c r="X28" s="10">
        <f t="shared" si="3"/>
        <v>0</v>
      </c>
      <c r="Y28" s="10">
        <f t="shared" si="3"/>
        <v>4582024929.4899998</v>
      </c>
      <c r="Z28" s="10">
        <f t="shared" ref="Z28" si="4">SUM(Z9:Z27)</f>
        <v>0</v>
      </c>
      <c r="AA28" s="3">
        <f>SUM(AA9:AA27)</f>
        <v>4582024929.4899998</v>
      </c>
      <c r="AB28" s="4">
        <f>IFERROR(AA28/U28,"-")</f>
        <v>0.45124273361485462</v>
      </c>
      <c r="AC28" s="3">
        <f>SUM(AC9:AC26)</f>
        <v>0</v>
      </c>
      <c r="AD28" s="2"/>
      <c r="AE28" s="2"/>
    </row>
    <row r="30" spans="1:31" x14ac:dyDescent="0.2">
      <c r="O30" s="37"/>
    </row>
    <row r="31" spans="1:31" x14ac:dyDescent="0.2">
      <c r="R31"/>
      <c r="S31"/>
      <c r="T31"/>
      <c r="U31"/>
    </row>
    <row r="32" spans="1:31" x14ac:dyDescent="0.2">
      <c r="R32"/>
      <c r="S32"/>
      <c r="T32"/>
      <c r="U32"/>
      <c r="AA32" s="37"/>
    </row>
    <row r="33" spans="18:21" x14ac:dyDescent="0.2">
      <c r="R33"/>
      <c r="S33"/>
      <c r="T33"/>
      <c r="U33"/>
    </row>
    <row r="34" spans="18:21" x14ac:dyDescent="0.2">
      <c r="R34"/>
      <c r="S34"/>
      <c r="T34"/>
      <c r="U34"/>
    </row>
    <row r="35" spans="18:21" x14ac:dyDescent="0.2">
      <c r="R35"/>
      <c r="S35"/>
      <c r="T35"/>
      <c r="U35"/>
    </row>
    <row r="36" spans="18:21" x14ac:dyDescent="0.2">
      <c r="R36"/>
      <c r="S36"/>
      <c r="T36"/>
      <c r="U36"/>
    </row>
    <row r="40" spans="18:21" x14ac:dyDescent="0.2">
      <c r="U40" s="38"/>
    </row>
  </sheetData>
  <mergeCells count="81">
    <mergeCell ref="AB7:AB8"/>
    <mergeCell ref="D5:G5"/>
    <mergeCell ref="D6:G6"/>
    <mergeCell ref="AC7:AC8"/>
    <mergeCell ref="AD7:AE7"/>
    <mergeCell ref="B7:F7"/>
    <mergeCell ref="G7:K7"/>
    <mergeCell ref="L7:N7"/>
    <mergeCell ref="O7:U7"/>
    <mergeCell ref="V7:AA7"/>
    <mergeCell ref="AC1:AE1"/>
    <mergeCell ref="AC2:AE2"/>
    <mergeCell ref="AC3:AE3"/>
    <mergeCell ref="AC4:AE4"/>
    <mergeCell ref="B1:AB4"/>
    <mergeCell ref="A1:A4"/>
    <mergeCell ref="A5:C5"/>
    <mergeCell ref="A6:C6"/>
    <mergeCell ref="AE26:AE27"/>
    <mergeCell ref="U21:U22"/>
    <mergeCell ref="AA21:AA22"/>
    <mergeCell ref="AB21:AB22"/>
    <mergeCell ref="AC21:AC22"/>
    <mergeCell ref="AD21:AD22"/>
    <mergeCell ref="U26:U27"/>
    <mergeCell ref="AA26:AA27"/>
    <mergeCell ref="AB26:AB27"/>
    <mergeCell ref="AC26:AC27"/>
    <mergeCell ref="AD26:AD27"/>
    <mergeCell ref="M26:M27"/>
    <mergeCell ref="L26:L27"/>
    <mergeCell ref="N21:N22"/>
    <mergeCell ref="M21:M22"/>
    <mergeCell ref="L21:L22"/>
    <mergeCell ref="N26:N27"/>
    <mergeCell ref="AE21:AE22"/>
    <mergeCell ref="N17:N19"/>
    <mergeCell ref="M17:M19"/>
    <mergeCell ref="L17:L19"/>
    <mergeCell ref="U17:U19"/>
    <mergeCell ref="AA17:AA19"/>
    <mergeCell ref="AB17:AB19"/>
    <mergeCell ref="AC17:AC19"/>
    <mergeCell ref="AD17:AD19"/>
    <mergeCell ref="AE17:AE19"/>
    <mergeCell ref="L13:L14"/>
    <mergeCell ref="M13:M14"/>
    <mergeCell ref="N13:N14"/>
    <mergeCell ref="U13:U14"/>
    <mergeCell ref="AA13:AA14"/>
    <mergeCell ref="AB13:AB14"/>
    <mergeCell ref="AC13:AC14"/>
    <mergeCell ref="AD13:AD14"/>
    <mergeCell ref="AE13:AE14"/>
    <mergeCell ref="N15:N16"/>
    <mergeCell ref="AC15:AC16"/>
    <mergeCell ref="AD15:AD16"/>
    <mergeCell ref="AE15:AE16"/>
    <mergeCell ref="M15:M16"/>
    <mergeCell ref="L15:L16"/>
    <mergeCell ref="U15:U16"/>
    <mergeCell ref="AA15:AA16"/>
    <mergeCell ref="AB15:AB16"/>
    <mergeCell ref="N9:N10"/>
    <mergeCell ref="M9:M10"/>
    <mergeCell ref="L9:L10"/>
    <mergeCell ref="N11:N12"/>
    <mergeCell ref="M11:M12"/>
    <mergeCell ref="L11:L12"/>
    <mergeCell ref="U9:U10"/>
    <mergeCell ref="U11:U12"/>
    <mergeCell ref="AA9:AA10"/>
    <mergeCell ref="AA11:AA12"/>
    <mergeCell ref="AB9:AB10"/>
    <mergeCell ref="AC9:AC10"/>
    <mergeCell ref="AD9:AD10"/>
    <mergeCell ref="AE9:AE10"/>
    <mergeCell ref="AB11:AB12"/>
    <mergeCell ref="AC11:AC12"/>
    <mergeCell ref="AD11:AD12"/>
    <mergeCell ref="AE11:AE12"/>
  </mergeCells>
  <conditionalFormatting sqref="N9 N23:N26 N20:N21 N15 N17:N18 N11">
    <cfRule type="cellIs" dxfId="5" priority="4" operator="between">
      <formula>0.66</formula>
      <formula>1</formula>
    </cfRule>
    <cfRule type="cellIs" dxfId="4" priority="5" operator="between">
      <formula>0.33</formula>
      <formula>0.66</formula>
    </cfRule>
    <cfRule type="cellIs" dxfId="3" priority="6" operator="between">
      <formula>0</formula>
      <formula>0.33</formula>
    </cfRule>
  </conditionalFormatting>
  <conditionalFormatting sqref="N13">
    <cfRule type="cellIs" dxfId="2" priority="1" operator="between">
      <formula>0.66</formula>
      <formula>1</formula>
    </cfRule>
    <cfRule type="cellIs" dxfId="1" priority="2" operator="between">
      <formula>0.33</formula>
      <formula>0.66</formula>
    </cfRule>
    <cfRule type="cellIs" dxfId="0" priority="3" operator="between">
      <formula>0</formula>
      <formula>0.33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300"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 DTB 2022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cp:lastPrinted>2022-07-28T21:10:44Z</cp:lastPrinted>
  <dcterms:created xsi:type="dcterms:W3CDTF">2008-07-08T21:30:46Z</dcterms:created>
  <dcterms:modified xsi:type="dcterms:W3CDTF">2023-01-16T16:36:28Z</dcterms:modified>
</cp:coreProperties>
</file>