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437256DE-4A1F-4D52-9AE9-2AA1EFA5E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2022'!$A$8:$AE$21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1" i="1" l="1"/>
  <c r="N21" i="1"/>
  <c r="N12" i="1"/>
  <c r="N9" i="1"/>
  <c r="AA9" i="1"/>
  <c r="Y12" i="1"/>
  <c r="AA12" i="1" s="1"/>
  <c r="AA21" i="1" s="1"/>
  <c r="AB21" i="1" s="1"/>
  <c r="AC21" i="1"/>
  <c r="S11" i="1"/>
  <c r="U9" i="1" s="1"/>
  <c r="S12" i="1"/>
  <c r="U12" i="1" s="1"/>
  <c r="U21" i="1" s="1"/>
  <c r="S14" i="1"/>
  <c r="A21" i="1" a="1"/>
  <c r="A21" i="1" s="1"/>
  <c r="S19" i="1"/>
  <c r="W21" i="1"/>
  <c r="X21" i="1"/>
  <c r="Z21" i="1"/>
  <c r="V21" i="1"/>
  <c r="Q21" i="1"/>
  <c r="R21" i="1"/>
  <c r="T21" i="1"/>
  <c r="H29" i="1"/>
  <c r="Y21" i="1" l="1"/>
  <c r="S21" i="1"/>
  <c r="AB9" i="1"/>
  <c r="AB12" i="1"/>
  <c r="U24" i="1" l="1"/>
</calcChain>
</file>

<file path=xl/sharedStrings.xml><?xml version="1.0" encoding="utf-8"?>
<sst xmlns="http://schemas.openxmlformats.org/spreadsheetml/2006/main" count="141" uniqueCount="77">
  <si>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</si>
  <si>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</si>
  <si>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</si>
  <si>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</si>
  <si>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</si>
  <si>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</si>
  <si>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</si>
  <si>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</si>
  <si>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</si>
  <si>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</si>
  <si>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</si>
  <si>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</si>
  <si>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</si>
  <si>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</si>
  <si>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</si>
  <si>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</si>
  <si>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</si>
  <si>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</si>
  <si>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</si>
  <si>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</si>
  <si>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</si>
  <si>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</si>
  <si>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</si>
  <si>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</si>
  <si>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</si>
  <si>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</si>
  <si>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</si>
  <si>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</si>
  <si>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</si>
  <si>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</si>
  <si>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</si>
  <si>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</si>
  <si>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</si>
  <si>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</si>
  <si>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</si>
  <si>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</si>
  <si>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</si>
  <si>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</si>
  <si>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</si>
  <si>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</si>
  <si>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</si>
  <si>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</si>
  <si>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</si>
  <si>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</si>
  <si>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</si>
  <si>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</si>
  <si>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</si>
  <si>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</si>
  <si>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</si>
  <si>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</si>
  <si>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</si>
  <si>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</si>
  <si>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CAPACITACIÓN Y SENSIBILIZACIÓN EN PREVENCIÓN ORIENTADA A BOMBERITOS Y BRIGADISTAS PARA LAS COMUNAS DE LA CIUDAD DE BUCARAMANGA</t>
  </si>
  <si>
    <t>2.3.2.02.02.009 $150.0000.000</t>
  </si>
  <si>
    <t>ADECUACIÓN DE LA PLANTA FÍSICA EN LAS ESTACIONES PROPIEDAD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</si>
  <si>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</si>
  <si>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</si>
  <si>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</si>
  <si>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</si>
  <si>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</si>
  <si>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2.3.2.02.02.009 $374.0000.000</t>
  </si>
  <si>
    <t>FORTALECIMIENTO DEL PARQUE AUTOMOTRIZ DE BOMBEROS DE BUCARAMANGA</t>
  </si>
  <si>
    <t>Actualizar (2) vehículos</t>
  </si>
  <si>
    <t>2.3.2.01.01.003.02.08</t>
  </si>
  <si>
    <t>2.3.2.01.01.003.02.08 $100.000.000</t>
  </si>
  <si>
    <t>C 2.3.2.02.02.009</t>
  </si>
  <si>
    <t>2.3.2.01.01.005.02.03.01.01 $320.000.000
2.3.2.01.01.005.02.03.01.02 $  50.000.000
2.3.2.01.01.005.02.03.02       $ 37.000.000
2.3.2.01.01.003.05.03             $  18.000.000
2.3.2.01.01.003.05.03             $  31.500.000</t>
  </si>
  <si>
    <t>2.3.2.01.01.001.02.14 $510.203.216
2.3.2.02.02.005 $127.550.805</t>
  </si>
  <si>
    <t>Pendiente por definir</t>
  </si>
  <si>
    <t>C 2.3.2.02.02.006 $40.000.000
C 2.3.2.02.02.008 $557.607.128</t>
  </si>
  <si>
    <t>ADQUISICION E INSTALACION DE MOBILIARIO PARA LA SEDE ADMINISTRATIVA Y ESTACIONES DE BOMBEROS DE BUCARAMANGA.</t>
  </si>
  <si>
    <t>adquisicion de mobiliario atendiendo la sugerencia de la ARL que cubre la entidad.</t>
  </si>
  <si>
    <t>Adquirir (2)  Vehículos especializados para la atención de emergencias. Vigencias futuras</t>
  </si>
  <si>
    <t>2.3.2.01.01.003.03.01</t>
  </si>
  <si>
    <t>FORTALECIMIENTO DEL PARQUE AUTOMOTRIZ DE BOMBEROS DE BUCARAMANGA, CON EL FIN DE ATENDER DE FORMA OPORTUNA Y EFECTIVA LOS ICIDENTES QUE SE PRESENTEN EN EL MUNICIPIO DE BUCARAMANGA.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</si>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</sst>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5" fontId="2" fillId="0" borderId="0" xfId="3" applyNumberFormat="1" applyFont="1" applyFill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5" fontId="2" fillId="0" borderId="7" xfId="3" applyNumberFormat="1" applyFont="1" applyFill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166" fontId="12" fillId="0" borderId="0" xfId="2" applyNumberFormat="1" applyFont="1"/>
    <xf numFmtId="0" fontId="12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0" fontId="4" fillId="0" borderId="0" xfId="0" applyFont="1"/>
    <xf numFmtId="166" fontId="4" fillId="0" borderId="0" xfId="0" applyNumberFormat="1" applyFont="1"/>
    <xf numFmtId="1" fontId="4" fillId="0" borderId="1" xfId="0" applyNumberFormat="1" applyFont="1" applyFill="1" applyBorder="1" applyAlignment="1">
      <alignment horizontal="right" vertical="center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168" fontId="6" fillId="3" borderId="2" xfId="1" applyNumberFormat="1" applyFont="1" applyFill="1" applyBorder="1" applyAlignment="1">
      <alignment horizontal="center" vertical="center" wrapText="1"/>
    </xf>
    <xf numFmtId="168" fontId="6" fillId="3" borderId="5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</cellXfs>
  <cellStyles count="7">
    <cellStyle name="Millares" xfId="5" builtinId="3"/>
    <cellStyle name="Moneda 3" xfId="3" xr:uid="{00000000-0005-0000-0000-000001000000}"/>
    <cellStyle name="Normal" xfId="0" builtinId="0"/>
    <cellStyle name="Normal 13" xfId="6" xr:uid="{00000000-0005-0000-0000-000003000000}"/>
    <cellStyle name="Normal 2" xfId="2" xr:uid="{00000000-0005-0000-0000-000004000000}"/>
    <cellStyle name="Normal 2 2" xfId="1" xr:uid="{00000000-0005-0000-0000-000005000000}"/>
    <cellStyle name="Porcentaje 2" xfId="4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zoomScale="70" zoomScaleNormal="70" zoomScalePageLayoutView="60" workbookViewId="0">
      <selection activeCell="D6" sqref="D6:G6"/>
    </sheetView>
  </sheetViews>
  <sheetFormatPr baseColWidth="10" defaultColWidth="12.85546875" defaultRowHeight="14.25" x14ac:dyDescent="0.2"/>
  <cols>
    <col min="1" max="1" width="8.85546875" style="35" customWidth="1"/>
    <col min="2" max="2" width="22.42578125" style="35" customWidth="1"/>
    <col min="3" max="3" width="25.28515625" style="35" customWidth="1"/>
    <col min="4" max="4" width="26.7109375" style="35" customWidth="1"/>
    <col min="5" max="5" width="49.42578125" style="35" customWidth="1"/>
    <col min="6" max="6" width="49.42578125" style="35" hidden="1" customWidth="1"/>
    <col min="7" max="7" width="19.28515625" style="35" customWidth="1"/>
    <col min="8" max="8" width="58.85546875" style="35" customWidth="1"/>
    <col min="9" max="9" width="42.7109375" style="35" customWidth="1"/>
    <col min="10" max="10" width="15.28515625" style="35" customWidth="1"/>
    <col min="11" max="11" width="15.7109375" style="35" customWidth="1"/>
    <col min="12" max="13" width="17" style="35" customWidth="1"/>
    <col min="14" max="14" width="12.85546875" style="35" customWidth="1"/>
    <col min="15" max="15" width="47.140625" style="35" customWidth="1"/>
    <col min="16" max="18" width="19.28515625" style="35" customWidth="1"/>
    <col min="19" max="19" width="23.140625" style="35" customWidth="1"/>
    <col min="20" max="20" width="22.28515625" style="35" customWidth="1"/>
    <col min="21" max="21" width="23.85546875" style="35" customWidth="1"/>
    <col min="22" max="24" width="19.28515625" style="35" customWidth="1"/>
    <col min="25" max="25" width="21.42578125" style="35" customWidth="1"/>
    <col min="26" max="26" width="19.28515625" style="35" customWidth="1"/>
    <col min="27" max="27" width="22" style="35" customWidth="1"/>
    <col min="28" max="28" width="17.85546875" style="35" customWidth="1"/>
    <col min="29" max="29" width="24.5703125" style="35" customWidth="1"/>
    <col min="30" max="31" width="17.42578125" style="35" customWidth="1"/>
    <col min="32" max="16384" width="12.85546875" style="35"/>
  </cols>
  <sheetData>
    <row r="1" spans="1:31" ht="15" x14ac:dyDescent="0.2">
      <c r="A1" s="81"/>
      <c r="B1" s="82" t="s">
        <v>58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55" t="s">
        <v>57</v>
      </c>
      <c r="AD1" s="55"/>
      <c r="AE1" s="55"/>
    </row>
    <row r="2" spans="1:31" ht="15" x14ac:dyDescent="0.2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56" t="s">
        <v>75</v>
      </c>
      <c r="AD2" s="57"/>
      <c r="AE2" s="58"/>
    </row>
    <row r="3" spans="1:31" ht="15" customHeight="1" x14ac:dyDescent="0.2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56" t="s">
        <v>76</v>
      </c>
      <c r="AD3" s="57"/>
      <c r="AE3" s="58"/>
    </row>
    <row r="4" spans="1:31" ht="15" x14ac:dyDescent="0.2">
      <c r="A4" s="81"/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55" t="s">
        <v>0</v>
      </c>
      <c r="AD4" s="55"/>
      <c r="AE4" s="55"/>
    </row>
    <row r="5" spans="1:31" ht="15" x14ac:dyDescent="0.2">
      <c r="A5" s="86" t="s">
        <v>1</v>
      </c>
      <c r="B5" s="86"/>
      <c r="C5" s="86"/>
      <c r="D5" s="87">
        <v>44899</v>
      </c>
      <c r="E5" s="87"/>
      <c r="F5" s="87"/>
      <c r="G5" s="8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</row>
    <row r="6" spans="1:31" s="40" customFormat="1" ht="15" x14ac:dyDescent="0.25">
      <c r="A6" s="84" t="s">
        <v>2</v>
      </c>
      <c r="B6" s="84"/>
      <c r="C6" s="84"/>
      <c r="D6" s="87">
        <v>44895</v>
      </c>
      <c r="E6" s="87"/>
      <c r="F6" s="87"/>
      <c r="G6" s="87"/>
      <c r="H6" s="36"/>
      <c r="I6" s="36"/>
      <c r="J6" s="36"/>
      <c r="K6" s="36"/>
      <c r="L6" s="36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</row>
    <row r="7" spans="1:31" ht="15" x14ac:dyDescent="0.2">
      <c r="A7" s="41"/>
      <c r="B7" s="85" t="s">
        <v>3</v>
      </c>
      <c r="C7" s="85"/>
      <c r="D7" s="85"/>
      <c r="E7" s="85"/>
      <c r="F7" s="85"/>
      <c r="G7" s="85" t="s">
        <v>4</v>
      </c>
      <c r="H7" s="85"/>
      <c r="I7" s="85"/>
      <c r="J7" s="85"/>
      <c r="K7" s="85"/>
      <c r="L7" s="85" t="s">
        <v>5</v>
      </c>
      <c r="M7" s="85"/>
      <c r="N7" s="85"/>
      <c r="O7" s="85" t="s">
        <v>6</v>
      </c>
      <c r="P7" s="85"/>
      <c r="Q7" s="85"/>
      <c r="R7" s="85"/>
      <c r="S7" s="85"/>
      <c r="T7" s="85"/>
      <c r="U7" s="85"/>
      <c r="V7" s="85" t="s">
        <v>7</v>
      </c>
      <c r="W7" s="85"/>
      <c r="X7" s="85"/>
      <c r="Y7" s="85"/>
      <c r="Z7" s="85"/>
      <c r="AA7" s="85"/>
      <c r="AB7" s="62" t="s">
        <v>8</v>
      </c>
      <c r="AC7" s="62" t="s">
        <v>9</v>
      </c>
      <c r="AD7" s="62" t="s">
        <v>10</v>
      </c>
      <c r="AE7" s="62"/>
    </row>
    <row r="8" spans="1:31" ht="45" x14ac:dyDescent="0.2">
      <c r="A8" s="18" t="s">
        <v>11</v>
      </c>
      <c r="B8" s="19" t="s">
        <v>12</v>
      </c>
      <c r="C8" s="18" t="s">
        <v>13</v>
      </c>
      <c r="D8" s="18" t="s">
        <v>14</v>
      </c>
      <c r="E8" s="18" t="s">
        <v>15</v>
      </c>
      <c r="F8" s="19" t="s">
        <v>16</v>
      </c>
      <c r="G8" s="19" t="s">
        <v>59</v>
      </c>
      <c r="H8" s="19" t="s">
        <v>17</v>
      </c>
      <c r="I8" s="19" t="s">
        <v>18</v>
      </c>
      <c r="J8" s="19" t="s">
        <v>19</v>
      </c>
      <c r="K8" s="19" t="s">
        <v>20</v>
      </c>
      <c r="L8" s="19" t="s">
        <v>21</v>
      </c>
      <c r="M8" s="19" t="s">
        <v>22</v>
      </c>
      <c r="N8" s="19" t="s">
        <v>23</v>
      </c>
      <c r="O8" s="18" t="s">
        <v>24</v>
      </c>
      <c r="P8" s="19" t="s">
        <v>25</v>
      </c>
      <c r="Q8" s="19" t="s">
        <v>26</v>
      </c>
      <c r="R8" s="19" t="s">
        <v>27</v>
      </c>
      <c r="S8" s="19" t="s">
        <v>28</v>
      </c>
      <c r="T8" s="19" t="s">
        <v>29</v>
      </c>
      <c r="U8" s="19" t="s">
        <v>30</v>
      </c>
      <c r="V8" s="19" t="s">
        <v>25</v>
      </c>
      <c r="W8" s="19" t="s">
        <v>26</v>
      </c>
      <c r="X8" s="19" t="s">
        <v>27</v>
      </c>
      <c r="Y8" s="19" t="s">
        <v>28</v>
      </c>
      <c r="Z8" s="19" t="s">
        <v>29</v>
      </c>
      <c r="AA8" s="19" t="s">
        <v>31</v>
      </c>
      <c r="AB8" s="62"/>
      <c r="AC8" s="62"/>
      <c r="AD8" s="19" t="s">
        <v>32</v>
      </c>
      <c r="AE8" s="19" t="s">
        <v>33</v>
      </c>
    </row>
    <row r="9" spans="1:31" ht="57" x14ac:dyDescent="0.2">
      <c r="A9" s="1">
        <v>178</v>
      </c>
      <c r="B9" s="42" t="s">
        <v>35</v>
      </c>
      <c r="C9" s="42" t="s">
        <v>36</v>
      </c>
      <c r="D9" s="42" t="s">
        <v>37</v>
      </c>
      <c r="E9" s="21" t="s">
        <v>38</v>
      </c>
      <c r="F9" s="24" t="s">
        <v>40</v>
      </c>
      <c r="G9" s="48">
        <v>2022680010081</v>
      </c>
      <c r="H9" s="43" t="s">
        <v>54</v>
      </c>
      <c r="I9" s="14" t="s">
        <v>43</v>
      </c>
      <c r="J9" s="15">
        <v>44713</v>
      </c>
      <c r="K9" s="15">
        <v>45229</v>
      </c>
      <c r="L9" s="63">
        <v>4</v>
      </c>
      <c r="M9" s="78">
        <v>4</v>
      </c>
      <c r="N9" s="69">
        <f>IF(M9/L9&gt;100%,100%,M9/L9)</f>
        <v>1</v>
      </c>
      <c r="O9" s="27" t="s">
        <v>67</v>
      </c>
      <c r="P9" s="20"/>
      <c r="Q9" s="20"/>
      <c r="R9" s="20"/>
      <c r="S9" s="20">
        <v>637754023</v>
      </c>
      <c r="T9" s="20"/>
      <c r="U9" s="52">
        <f>SUM(P9:T11)</f>
        <v>2138998751</v>
      </c>
      <c r="V9" s="20"/>
      <c r="W9" s="22"/>
      <c r="X9" s="22"/>
      <c r="Y9" s="44"/>
      <c r="Z9" s="44"/>
      <c r="AA9" s="52">
        <f>SUM(V9:Z11)</f>
        <v>0</v>
      </c>
      <c r="AB9" s="72">
        <f>IFERROR((AA9+AA10+AA11)/(U9+U10+U11),"-")</f>
        <v>0</v>
      </c>
      <c r="AC9" s="49"/>
      <c r="AD9" s="75" t="s">
        <v>42</v>
      </c>
      <c r="AE9" s="59" t="s">
        <v>49</v>
      </c>
    </row>
    <row r="10" spans="1:31" ht="57" x14ac:dyDescent="0.2">
      <c r="A10" s="1">
        <v>178</v>
      </c>
      <c r="B10" s="42" t="s">
        <v>35</v>
      </c>
      <c r="C10" s="42" t="s">
        <v>36</v>
      </c>
      <c r="D10" s="42" t="s">
        <v>37</v>
      </c>
      <c r="E10" s="21" t="s">
        <v>38</v>
      </c>
      <c r="F10" s="24" t="s">
        <v>40</v>
      </c>
      <c r="G10" s="48">
        <v>2022680010116</v>
      </c>
      <c r="H10" s="43" t="s">
        <v>70</v>
      </c>
      <c r="I10" s="14" t="s">
        <v>71</v>
      </c>
      <c r="J10" s="15">
        <v>44896</v>
      </c>
      <c r="K10" s="15">
        <v>44926</v>
      </c>
      <c r="L10" s="64"/>
      <c r="M10" s="79"/>
      <c r="N10" s="70"/>
      <c r="O10" s="27" t="s">
        <v>73</v>
      </c>
      <c r="P10" s="20"/>
      <c r="Q10" s="20"/>
      <c r="R10" s="20"/>
      <c r="S10" s="20">
        <v>256113268</v>
      </c>
      <c r="T10" s="20"/>
      <c r="U10" s="53"/>
      <c r="V10" s="20"/>
      <c r="W10" s="22"/>
      <c r="X10" s="22"/>
      <c r="Y10" s="44"/>
      <c r="Z10" s="44"/>
      <c r="AA10" s="53"/>
      <c r="AB10" s="73"/>
      <c r="AC10" s="50"/>
      <c r="AD10" s="76"/>
      <c r="AE10" s="60"/>
    </row>
    <row r="11" spans="1:31" ht="57" x14ac:dyDescent="0.2">
      <c r="A11" s="1">
        <v>178</v>
      </c>
      <c r="B11" s="42" t="s">
        <v>35</v>
      </c>
      <c r="C11" s="42" t="s">
        <v>36</v>
      </c>
      <c r="D11" s="42" t="s">
        <v>37</v>
      </c>
      <c r="E11" s="21" t="s">
        <v>38</v>
      </c>
      <c r="F11" s="24" t="s">
        <v>40</v>
      </c>
      <c r="G11" s="48"/>
      <c r="H11" s="43"/>
      <c r="I11" s="14" t="s">
        <v>68</v>
      </c>
      <c r="J11" s="15"/>
      <c r="K11" s="15"/>
      <c r="L11" s="65"/>
      <c r="M11" s="80"/>
      <c r="N11" s="71"/>
      <c r="O11" s="27"/>
      <c r="P11" s="20"/>
      <c r="Q11" s="20"/>
      <c r="R11" s="20"/>
      <c r="S11" s="20">
        <f>1882885483-S9</f>
        <v>1245131460</v>
      </c>
      <c r="T11" s="20"/>
      <c r="U11" s="54"/>
      <c r="V11" s="20"/>
      <c r="W11" s="30"/>
      <c r="X11" s="22"/>
      <c r="Y11" s="44"/>
      <c r="Z11" s="44"/>
      <c r="AA11" s="54"/>
      <c r="AB11" s="74"/>
      <c r="AC11" s="51"/>
      <c r="AD11" s="77"/>
      <c r="AE11" s="61"/>
    </row>
    <row r="12" spans="1:31" ht="71.25" x14ac:dyDescent="0.2">
      <c r="A12" s="18">
        <v>179</v>
      </c>
      <c r="B12" s="42" t="s">
        <v>35</v>
      </c>
      <c r="C12" s="42" t="s">
        <v>36</v>
      </c>
      <c r="D12" s="42" t="s">
        <v>37</v>
      </c>
      <c r="E12" s="21" t="s">
        <v>39</v>
      </c>
      <c r="F12" s="25" t="s">
        <v>41</v>
      </c>
      <c r="G12" s="48">
        <v>2021680010108</v>
      </c>
      <c r="H12" s="43" t="s">
        <v>51</v>
      </c>
      <c r="I12" s="14" t="s">
        <v>44</v>
      </c>
      <c r="J12" s="15">
        <v>44585</v>
      </c>
      <c r="K12" s="15">
        <v>45199</v>
      </c>
      <c r="L12" s="63">
        <v>1</v>
      </c>
      <c r="M12" s="66">
        <v>0.5</v>
      </c>
      <c r="N12" s="69">
        <f>IF(M12/L12&gt;100%,100%,M12/L12)</f>
        <v>0.5</v>
      </c>
      <c r="O12" s="27" t="s">
        <v>66</v>
      </c>
      <c r="P12" s="20"/>
      <c r="Q12" s="20"/>
      <c r="R12" s="20"/>
      <c r="S12" s="20">
        <f>407000000+49500000</f>
        <v>456500000</v>
      </c>
      <c r="T12" s="20"/>
      <c r="U12" s="52">
        <f>SUM(P12:T20)</f>
        <v>9413652463</v>
      </c>
      <c r="V12" s="31"/>
      <c r="W12" s="45"/>
      <c r="X12" s="20"/>
      <c r="Y12" s="20">
        <f>51500000+50250000</f>
        <v>101750000</v>
      </c>
      <c r="Z12" s="44"/>
      <c r="AA12" s="52">
        <f>SUM(V12:Z20)</f>
        <v>1210700033</v>
      </c>
      <c r="AB12" s="72">
        <f t="shared" ref="AB12" si="0">IFERROR(AA12/U12,"-")</f>
        <v>0.12861108244208186</v>
      </c>
      <c r="AC12" s="49"/>
      <c r="AD12" s="75" t="s">
        <v>42</v>
      </c>
      <c r="AE12" s="59" t="s">
        <v>49</v>
      </c>
    </row>
    <row r="13" spans="1:31" ht="57" x14ac:dyDescent="0.2">
      <c r="A13" s="18">
        <v>179</v>
      </c>
      <c r="B13" s="42" t="s">
        <v>35</v>
      </c>
      <c r="C13" s="42" t="s">
        <v>36</v>
      </c>
      <c r="D13" s="42" t="s">
        <v>37</v>
      </c>
      <c r="E13" s="21" t="s">
        <v>39</v>
      </c>
      <c r="F13" s="25" t="s">
        <v>41</v>
      </c>
      <c r="G13" s="48">
        <v>2021680010109</v>
      </c>
      <c r="H13" s="43" t="s">
        <v>52</v>
      </c>
      <c r="I13" s="16" t="s">
        <v>45</v>
      </c>
      <c r="J13" s="15">
        <v>44587</v>
      </c>
      <c r="K13" s="15">
        <v>44926</v>
      </c>
      <c r="L13" s="64"/>
      <c r="M13" s="67"/>
      <c r="N13" s="70"/>
      <c r="O13" s="27" t="s">
        <v>53</v>
      </c>
      <c r="P13" s="45"/>
      <c r="Q13" s="20"/>
      <c r="R13" s="20"/>
      <c r="S13" s="20">
        <v>150000000</v>
      </c>
      <c r="T13" s="20"/>
      <c r="U13" s="53"/>
      <c r="V13" s="45"/>
      <c r="W13" s="32"/>
      <c r="X13" s="22"/>
      <c r="Y13" s="20">
        <v>127846833</v>
      </c>
      <c r="Z13" s="44"/>
      <c r="AA13" s="53"/>
      <c r="AB13" s="73"/>
      <c r="AC13" s="50"/>
      <c r="AD13" s="76"/>
      <c r="AE13" s="60"/>
    </row>
    <row r="14" spans="1:31" ht="57" x14ac:dyDescent="0.2">
      <c r="A14" s="18">
        <v>179</v>
      </c>
      <c r="B14" s="42" t="s">
        <v>35</v>
      </c>
      <c r="C14" s="42" t="s">
        <v>36</v>
      </c>
      <c r="D14" s="42" t="s">
        <v>37</v>
      </c>
      <c r="E14" s="21" t="s">
        <v>39</v>
      </c>
      <c r="F14" s="25" t="s">
        <v>41</v>
      </c>
      <c r="G14" s="48">
        <v>2021680010111</v>
      </c>
      <c r="H14" s="43" t="s">
        <v>55</v>
      </c>
      <c r="I14" s="16" t="s">
        <v>46</v>
      </c>
      <c r="J14" s="15">
        <v>44713</v>
      </c>
      <c r="K14" s="15">
        <v>44926</v>
      </c>
      <c r="L14" s="64"/>
      <c r="M14" s="67"/>
      <c r="N14" s="70"/>
      <c r="O14" s="27" t="s">
        <v>69</v>
      </c>
      <c r="P14" s="45"/>
      <c r="Q14" s="20"/>
      <c r="R14" s="20"/>
      <c r="S14" s="20">
        <f>557607128+40000000</f>
        <v>597607128</v>
      </c>
      <c r="T14" s="20"/>
      <c r="U14" s="53"/>
      <c r="V14" s="45"/>
      <c r="W14" s="22"/>
      <c r="X14" s="22"/>
      <c r="Y14" s="20">
        <v>513000000</v>
      </c>
      <c r="Z14" s="44"/>
      <c r="AA14" s="53"/>
      <c r="AB14" s="73"/>
      <c r="AC14" s="50"/>
      <c r="AD14" s="76"/>
      <c r="AE14" s="60"/>
    </row>
    <row r="15" spans="1:31" ht="57" x14ac:dyDescent="0.2">
      <c r="A15" s="18">
        <v>179</v>
      </c>
      <c r="B15" s="42" t="s">
        <v>35</v>
      </c>
      <c r="C15" s="42" t="s">
        <v>36</v>
      </c>
      <c r="D15" s="42" t="s">
        <v>37</v>
      </c>
      <c r="E15" s="21" t="s">
        <v>39</v>
      </c>
      <c r="F15" s="25" t="s">
        <v>41</v>
      </c>
      <c r="G15" s="48">
        <v>2021680010112</v>
      </c>
      <c r="H15" s="43" t="s">
        <v>56</v>
      </c>
      <c r="I15" s="14" t="s">
        <v>47</v>
      </c>
      <c r="J15" s="15">
        <v>44304</v>
      </c>
      <c r="K15" s="15">
        <v>44926</v>
      </c>
      <c r="L15" s="64"/>
      <c r="M15" s="67"/>
      <c r="N15" s="70"/>
      <c r="O15" s="27" t="s">
        <v>64</v>
      </c>
      <c r="P15" s="45"/>
      <c r="Q15" s="20"/>
      <c r="R15" s="20"/>
      <c r="S15" s="20">
        <v>147264128</v>
      </c>
      <c r="T15" s="20"/>
      <c r="U15" s="53"/>
      <c r="V15" s="45"/>
      <c r="W15" s="22"/>
      <c r="X15" s="22"/>
      <c r="Y15" s="20">
        <v>106006534</v>
      </c>
      <c r="Z15" s="44"/>
      <c r="AA15" s="53"/>
      <c r="AB15" s="73"/>
      <c r="AC15" s="50"/>
      <c r="AD15" s="76"/>
      <c r="AE15" s="60"/>
    </row>
    <row r="16" spans="1:31" ht="57" x14ac:dyDescent="0.2">
      <c r="A16" s="18">
        <v>179</v>
      </c>
      <c r="B16" s="42" t="s">
        <v>35</v>
      </c>
      <c r="C16" s="42" t="s">
        <v>36</v>
      </c>
      <c r="D16" s="42" t="s">
        <v>37</v>
      </c>
      <c r="E16" s="21" t="s">
        <v>39</v>
      </c>
      <c r="F16" s="25" t="s">
        <v>41</v>
      </c>
      <c r="G16" s="48">
        <v>2022680010026</v>
      </c>
      <c r="H16" s="43" t="s">
        <v>61</v>
      </c>
      <c r="I16" s="14" t="s">
        <v>62</v>
      </c>
      <c r="J16" s="15">
        <v>44896</v>
      </c>
      <c r="K16" s="15">
        <v>45290</v>
      </c>
      <c r="L16" s="64"/>
      <c r="M16" s="67"/>
      <c r="N16" s="70"/>
      <c r="O16" s="27" t="s">
        <v>63</v>
      </c>
      <c r="P16" s="45"/>
      <c r="Q16" s="45"/>
      <c r="R16" s="20"/>
      <c r="S16" s="20">
        <v>1167846563</v>
      </c>
      <c r="T16" s="20"/>
      <c r="U16" s="53"/>
      <c r="V16" s="45"/>
      <c r="W16" s="22"/>
      <c r="X16" s="22"/>
      <c r="Y16" s="20"/>
      <c r="Z16" s="44"/>
      <c r="AA16" s="53"/>
      <c r="AB16" s="73"/>
      <c r="AC16" s="50"/>
      <c r="AD16" s="76"/>
      <c r="AE16" s="60"/>
    </row>
    <row r="17" spans="1:31" ht="71.25" x14ac:dyDescent="0.2">
      <c r="A17" s="18">
        <v>179</v>
      </c>
      <c r="B17" s="42" t="s">
        <v>35</v>
      </c>
      <c r="C17" s="42" t="s">
        <v>36</v>
      </c>
      <c r="D17" s="42" t="s">
        <v>37</v>
      </c>
      <c r="E17" s="21" t="s">
        <v>39</v>
      </c>
      <c r="F17" s="25" t="s">
        <v>41</v>
      </c>
      <c r="G17" s="48">
        <v>2022680010055</v>
      </c>
      <c r="H17" s="43" t="s">
        <v>74</v>
      </c>
      <c r="I17" s="14" t="s">
        <v>72</v>
      </c>
      <c r="J17" s="15">
        <v>44896</v>
      </c>
      <c r="K17" s="15">
        <v>45291</v>
      </c>
      <c r="L17" s="64"/>
      <c r="M17" s="67"/>
      <c r="N17" s="70"/>
      <c r="O17" s="27" t="s">
        <v>63</v>
      </c>
      <c r="P17" s="45"/>
      <c r="Q17" s="45"/>
      <c r="R17" s="20"/>
      <c r="S17" s="20">
        <v>5924900000</v>
      </c>
      <c r="T17" s="20"/>
      <c r="U17" s="53"/>
      <c r="V17" s="45"/>
      <c r="W17" s="22"/>
      <c r="X17" s="22"/>
      <c r="Y17" s="20"/>
      <c r="Z17" s="44"/>
      <c r="AA17" s="53"/>
      <c r="AB17" s="73"/>
      <c r="AC17" s="50"/>
      <c r="AD17" s="76"/>
      <c r="AE17" s="60"/>
    </row>
    <row r="18" spans="1:31" ht="57" x14ac:dyDescent="0.2">
      <c r="A18" s="18">
        <v>179</v>
      </c>
      <c r="B18" s="42" t="s">
        <v>35</v>
      </c>
      <c r="C18" s="42" t="s">
        <v>36</v>
      </c>
      <c r="D18" s="42" t="s">
        <v>37</v>
      </c>
      <c r="E18" s="21" t="s">
        <v>39</v>
      </c>
      <c r="F18" s="25" t="s">
        <v>41</v>
      </c>
      <c r="G18" s="48"/>
      <c r="H18" s="43"/>
      <c r="I18" s="14" t="s">
        <v>68</v>
      </c>
      <c r="J18" s="15"/>
      <c r="K18" s="15"/>
      <c r="L18" s="64"/>
      <c r="M18" s="67"/>
      <c r="N18" s="70"/>
      <c r="O18" s="27" t="s">
        <v>63</v>
      </c>
      <c r="P18" s="45"/>
      <c r="Q18" s="45"/>
      <c r="R18" s="20"/>
      <c r="S18" s="20">
        <v>563534644</v>
      </c>
      <c r="T18" s="20"/>
      <c r="U18" s="53"/>
      <c r="V18" s="45"/>
      <c r="W18" s="22"/>
      <c r="X18" s="22"/>
      <c r="Y18" s="20"/>
      <c r="Z18" s="44"/>
      <c r="AA18" s="53"/>
      <c r="AB18" s="73"/>
      <c r="AC18" s="50"/>
      <c r="AD18" s="76"/>
      <c r="AE18" s="60"/>
    </row>
    <row r="19" spans="1:31" ht="57" x14ac:dyDescent="0.2">
      <c r="A19" s="18">
        <v>179</v>
      </c>
      <c r="B19" s="42" t="s">
        <v>35</v>
      </c>
      <c r="C19" s="42" t="s">
        <v>36</v>
      </c>
      <c r="D19" s="43" t="s">
        <v>37</v>
      </c>
      <c r="E19" s="28" t="s">
        <v>39</v>
      </c>
      <c r="F19" s="25" t="s">
        <v>41</v>
      </c>
      <c r="G19" s="48">
        <v>2021680010113</v>
      </c>
      <c r="H19" s="43" t="s">
        <v>50</v>
      </c>
      <c r="I19" s="14" t="s">
        <v>48</v>
      </c>
      <c r="J19" s="29">
        <v>44585</v>
      </c>
      <c r="K19" s="29">
        <v>44926</v>
      </c>
      <c r="L19" s="64"/>
      <c r="M19" s="67"/>
      <c r="N19" s="70"/>
      <c r="O19" s="27" t="s">
        <v>60</v>
      </c>
      <c r="P19" s="20"/>
      <c r="Q19" s="20"/>
      <c r="R19" s="20"/>
      <c r="S19" s="20">
        <f>250000000+124000000</f>
        <v>374000000</v>
      </c>
      <c r="T19" s="20"/>
      <c r="U19" s="53"/>
      <c r="V19" s="20"/>
      <c r="W19" s="23"/>
      <c r="X19" s="23"/>
      <c r="Y19" s="20">
        <v>362096666</v>
      </c>
      <c r="Z19" s="44"/>
      <c r="AA19" s="53"/>
      <c r="AB19" s="73"/>
      <c r="AC19" s="50"/>
      <c r="AD19" s="76"/>
      <c r="AE19" s="60"/>
    </row>
    <row r="20" spans="1:31" ht="57" x14ac:dyDescent="0.2">
      <c r="A20" s="18">
        <v>179</v>
      </c>
      <c r="B20" s="42" t="s">
        <v>35</v>
      </c>
      <c r="C20" s="42" t="s">
        <v>36</v>
      </c>
      <c r="D20" s="43" t="s">
        <v>37</v>
      </c>
      <c r="E20" s="28" t="s">
        <v>39</v>
      </c>
      <c r="F20" s="25" t="s">
        <v>41</v>
      </c>
      <c r="G20" s="48"/>
      <c r="H20" s="43"/>
      <c r="I20" s="14" t="s">
        <v>68</v>
      </c>
      <c r="J20" s="29"/>
      <c r="K20" s="29"/>
      <c r="L20" s="65"/>
      <c r="M20" s="68"/>
      <c r="N20" s="71"/>
      <c r="O20" s="27" t="s">
        <v>65</v>
      </c>
      <c r="P20" s="20"/>
      <c r="Q20" s="20"/>
      <c r="R20" s="20"/>
      <c r="S20" s="20">
        <v>32000000</v>
      </c>
      <c r="T20" s="20"/>
      <c r="U20" s="54"/>
      <c r="V20" s="20"/>
      <c r="W20" s="23"/>
      <c r="X20" s="23"/>
      <c r="Y20" s="44"/>
      <c r="Z20" s="44"/>
      <c r="AA20" s="54"/>
      <c r="AB20" s="74"/>
      <c r="AC20" s="51"/>
      <c r="AD20" s="77"/>
      <c r="AE20" s="61"/>
    </row>
    <row r="21" spans="1:31" ht="15" x14ac:dyDescent="0.2">
      <c r="A21" s="2">
        <f t="array" ref="A21">SUM(--(FREQUENCY(A9:A20,A9:A20)&gt;0))</f>
        <v>2</v>
      </c>
      <c r="B21" s="3"/>
      <c r="C21" s="4"/>
      <c r="D21" s="4"/>
      <c r="E21" s="4"/>
      <c r="F21" s="4"/>
      <c r="G21" s="4"/>
      <c r="H21" s="4"/>
      <c r="I21" s="4"/>
      <c r="J21" s="4"/>
      <c r="K21" s="5"/>
      <c r="L21" s="6"/>
      <c r="M21" s="7" t="s">
        <v>34</v>
      </c>
      <c r="N21" s="8">
        <f>IFERROR(AVERAGE(N9:N20),"-")</f>
        <v>0.75</v>
      </c>
      <c r="O21" s="9"/>
      <c r="P21" s="10">
        <f>SUM(P9:P20)</f>
        <v>0</v>
      </c>
      <c r="Q21" s="10">
        <f t="shared" ref="Q21:Z21" si="1">SUM(Q9:Q20)</f>
        <v>0</v>
      </c>
      <c r="R21" s="10">
        <f t="shared" si="1"/>
        <v>0</v>
      </c>
      <c r="S21" s="10">
        <f t="shared" si="1"/>
        <v>11552651214</v>
      </c>
      <c r="T21" s="10">
        <f t="shared" si="1"/>
        <v>0</v>
      </c>
      <c r="U21" s="11">
        <f>SUM(U9:U20)</f>
        <v>11552651214</v>
      </c>
      <c r="V21" s="10">
        <f t="shared" si="1"/>
        <v>0</v>
      </c>
      <c r="W21" s="10">
        <f t="shared" si="1"/>
        <v>0</v>
      </c>
      <c r="X21" s="10">
        <f t="shared" si="1"/>
        <v>0</v>
      </c>
      <c r="Y21" s="10">
        <f t="shared" si="1"/>
        <v>1210700033</v>
      </c>
      <c r="Z21" s="10">
        <f t="shared" si="1"/>
        <v>0</v>
      </c>
      <c r="AA21" s="11">
        <f>SUM(AA9:AA20)</f>
        <v>1210700033</v>
      </c>
      <c r="AB21" s="12">
        <f>IFERROR(AA21/U21,"-")</f>
        <v>0.10479845799662173</v>
      </c>
      <c r="AC21" s="11">
        <f>SUM(AC9:AC20)</f>
        <v>0</v>
      </c>
      <c r="AD21" s="9"/>
      <c r="AE21" s="9"/>
    </row>
    <row r="23" spans="1:31" x14ac:dyDescent="0.2">
      <c r="O23" s="46"/>
      <c r="P23" s="26"/>
      <c r="Q23" s="46"/>
      <c r="R23" s="46"/>
      <c r="S23" s="46"/>
      <c r="U23" s="33">
        <v>11552652082</v>
      </c>
    </row>
    <row r="24" spans="1:31" x14ac:dyDescent="0.2">
      <c r="O24" s="46"/>
      <c r="P24" s="47"/>
      <c r="Q24" s="46"/>
      <c r="R24" s="46"/>
      <c r="S24" s="46"/>
      <c r="U24" s="33">
        <f>+U23-U21</f>
        <v>868</v>
      </c>
      <c r="AA24" s="46"/>
      <c r="AB24" s="46"/>
    </row>
    <row r="25" spans="1:31" x14ac:dyDescent="0.2">
      <c r="F25" s="13"/>
      <c r="O25" s="46"/>
      <c r="P25" s="46"/>
      <c r="Q25" s="46"/>
      <c r="R25" s="46"/>
      <c r="S25" s="46"/>
      <c r="U25" s="34"/>
      <c r="AA25" s="46"/>
      <c r="AB25" s="46"/>
    </row>
    <row r="26" spans="1:31" x14ac:dyDescent="0.2">
      <c r="O26" s="46"/>
      <c r="P26" s="46"/>
      <c r="Q26" s="46"/>
      <c r="R26" s="46"/>
      <c r="S26" s="46"/>
      <c r="U26" s="34"/>
      <c r="AA26" s="46"/>
      <c r="AB26" s="46"/>
    </row>
    <row r="27" spans="1:31" x14ac:dyDescent="0.2">
      <c r="O27" s="46"/>
      <c r="P27" s="46"/>
      <c r="Q27" s="46"/>
      <c r="R27" s="46"/>
      <c r="S27" s="46"/>
      <c r="AA27" s="46"/>
      <c r="AB27" s="46"/>
    </row>
    <row r="28" spans="1:31" x14ac:dyDescent="0.2">
      <c r="O28" s="46"/>
      <c r="P28" s="46"/>
      <c r="Q28" s="46"/>
      <c r="R28" s="46"/>
      <c r="S28" s="46"/>
      <c r="AA28" s="46"/>
      <c r="AB28" s="46"/>
    </row>
    <row r="29" spans="1:31" x14ac:dyDescent="0.2">
      <c r="H29" s="35" t="str">
        <f t="shared" ref="H29" si="2">UPPER(H21)</f>
        <v/>
      </c>
    </row>
    <row r="33" spans="29:29" x14ac:dyDescent="0.2">
      <c r="AC33" s="17"/>
    </row>
  </sheetData>
  <mergeCells count="36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D5:G5"/>
    <mergeCell ref="N9:N11"/>
    <mergeCell ref="M9:M11"/>
    <mergeCell ref="AB9:AB11"/>
    <mergeCell ref="AD9:AD11"/>
    <mergeCell ref="L9:L11"/>
    <mergeCell ref="AB12:AB20"/>
    <mergeCell ref="AC12:AC20"/>
    <mergeCell ref="AD12:AD20"/>
    <mergeCell ref="AE12:AE20"/>
    <mergeCell ref="AC7:AC8"/>
    <mergeCell ref="L12:L20"/>
    <mergeCell ref="M12:M20"/>
    <mergeCell ref="N12:N20"/>
    <mergeCell ref="U12:U20"/>
    <mergeCell ref="AA12:AA20"/>
    <mergeCell ref="AC9:AC11"/>
    <mergeCell ref="U9:U11"/>
    <mergeCell ref="AA9:AA11"/>
    <mergeCell ref="AC1:AE1"/>
    <mergeCell ref="AC2:AE2"/>
    <mergeCell ref="AC3:AE3"/>
    <mergeCell ref="AC4:AE4"/>
    <mergeCell ref="AE9:AE11"/>
    <mergeCell ref="AD7:AE7"/>
  </mergeCells>
  <phoneticPr fontId="11" type="noConversion"/>
  <conditionalFormatting sqref="N9:N10 N1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2023-01-16T16:42:12Z</dcterms:modified>
  <cp:category/>
  <cp:contentStatus/>
</cp:coreProperties>
</file>