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2" hidden="1">'2018'!$A$11:$T$32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V14" i="11"/>
  <c r="W12" i="11"/>
  <c r="W14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16" i="11"/>
  <c r="U17" i="11"/>
  <c r="U18" i="11"/>
  <c r="U14" i="11"/>
  <c r="U12" i="11"/>
  <c r="H16" i="12"/>
  <c r="H15" i="12"/>
  <c r="H14" i="12"/>
  <c r="H13" i="12"/>
  <c r="H12" i="12"/>
  <c r="H11" i="12"/>
  <c r="H10" i="12"/>
  <c r="H9" i="12"/>
  <c r="H8" i="12"/>
  <c r="S34" i="11"/>
  <c r="H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3" i="9"/>
  <c r="Q14" i="11"/>
  <c r="G8" i="12"/>
  <c r="J12" i="11"/>
  <c r="J14" i="11"/>
  <c r="L12" i="10"/>
  <c r="N12" i="10"/>
  <c r="R12" i="11"/>
  <c r="N14" i="10"/>
  <c r="R14" i="11"/>
  <c r="F9" i="12"/>
  <c r="G9" i="12"/>
  <c r="F10" i="12"/>
  <c r="G10" i="12"/>
  <c r="F11" i="12"/>
  <c r="G11" i="12"/>
  <c r="F12" i="12"/>
  <c r="G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4" i="9"/>
  <c r="N14" i="9"/>
  <c r="Q16" i="11"/>
  <c r="L15" i="9"/>
  <c r="N15" i="9"/>
  <c r="Q17" i="11"/>
  <c r="L16" i="9"/>
  <c r="N16" i="9"/>
  <c r="Q18" i="11"/>
  <c r="L17" i="9"/>
  <c r="N17" i="9"/>
  <c r="Q19" i="11"/>
  <c r="L18" i="9"/>
  <c r="N18" i="9"/>
  <c r="Q20" i="11"/>
  <c r="L19" i="9"/>
  <c r="N19" i="9"/>
  <c r="Q21" i="11"/>
  <c r="L20" i="9"/>
  <c r="N20" i="9"/>
  <c r="Q22" i="11"/>
  <c r="L21" i="9"/>
  <c r="N21" i="9"/>
  <c r="Q23" i="11"/>
  <c r="L22" i="9"/>
  <c r="N22" i="9"/>
  <c r="Q24" i="11"/>
  <c r="L23" i="9"/>
  <c r="N23" i="9"/>
  <c r="Q25" i="11"/>
  <c r="L24" i="9"/>
  <c r="N24" i="9"/>
  <c r="Q26" i="11"/>
  <c r="L25" i="9"/>
  <c r="N25" i="9"/>
  <c r="Q27" i="11"/>
  <c r="L26" i="9"/>
  <c r="N26" i="9"/>
  <c r="Q28" i="11"/>
  <c r="L27" i="9"/>
  <c r="N27" i="9"/>
  <c r="Q29" i="11"/>
  <c r="L28" i="9"/>
  <c r="N28" i="9"/>
  <c r="Q30" i="11"/>
  <c r="L29" i="9"/>
  <c r="N29" i="9"/>
  <c r="Q31" i="11"/>
  <c r="L30" i="9"/>
  <c r="N30" i="9"/>
  <c r="Q32" i="11"/>
  <c r="L31" i="9"/>
  <c r="N31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F14" i="12"/>
  <c r="G14" i="12"/>
  <c r="F15" i="12"/>
  <c r="G15" i="12"/>
  <c r="F16" i="12"/>
  <c r="G16" i="12"/>
  <c r="P34" i="11"/>
  <c r="F17" i="12"/>
  <c r="Q34" i="11"/>
  <c r="G17" i="12"/>
  <c r="R34" i="11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D19" i="12"/>
  <c r="I17" i="12"/>
  <c r="I16" i="12"/>
  <c r="I15" i="12"/>
  <c r="I14" i="12"/>
  <c r="I13" i="12"/>
  <c r="I12" i="12"/>
  <c r="I11" i="12"/>
  <c r="I10" i="12"/>
  <c r="I9" i="12"/>
  <c r="I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18" i="9"/>
  <c r="I20" i="8"/>
  <c r="I33" i="10"/>
  <c r="I23" i="10"/>
  <c r="I22" i="10"/>
  <c r="I17" i="10"/>
  <c r="I16" i="10"/>
  <c r="I12" i="10"/>
  <c r="I31" i="9"/>
  <c r="I21" i="9"/>
  <c r="I20" i="9"/>
  <c r="I15" i="9"/>
  <c r="I14" i="9"/>
  <c r="I12" i="9"/>
  <c r="I33" i="8"/>
  <c r="I23" i="8"/>
  <c r="I22" i="8"/>
  <c r="I17" i="8"/>
  <c r="I16" i="8"/>
  <c r="I12" i="8"/>
  <c r="I18" i="8"/>
  <c r="I16" i="9"/>
  <c r="I18" i="10"/>
  <c r="I19" i="8"/>
  <c r="I17" i="9"/>
  <c r="I19" i="10"/>
  <c r="I21" i="8"/>
  <c r="I19" i="9"/>
  <c r="I21" i="10"/>
  <c r="I24" i="8"/>
  <c r="I22" i="9"/>
  <c r="I24" i="10"/>
  <c r="I25" i="8"/>
  <c r="I23" i="9"/>
  <c r="I25" i="10"/>
  <c r="I26" i="8"/>
  <c r="I24" i="9"/>
  <c r="I26" i="10"/>
  <c r="I27" i="8"/>
  <c r="I25" i="9"/>
  <c r="I27" i="10"/>
  <c r="I28" i="8"/>
  <c r="I26" i="9"/>
  <c r="I28" i="10"/>
  <c r="I29" i="8"/>
  <c r="I27" i="9"/>
  <c r="I29" i="10"/>
  <c r="I30" i="8"/>
  <c r="I28" i="9"/>
  <c r="I30" i="10"/>
  <c r="I31" i="8"/>
  <c r="I29" i="9"/>
  <c r="I31" i="10"/>
  <c r="I32" i="8"/>
  <c r="I30" i="9"/>
  <c r="I32" i="10"/>
  <c r="I14" i="8"/>
  <c r="I13" i="9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2" i="9"/>
  <c r="T32" i="9"/>
  <c r="P32" i="9"/>
  <c r="Q32" i="9"/>
  <c r="S32" i="9"/>
  <c r="L13" i="9"/>
  <c r="N32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<sst xmlns="http://schemas.openxmlformats.org/spreadsheetml/2006/main" count="411" uniqueCount="88">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</sst>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6" xfId="0" applyNumberFormat="1" applyFont="1" applyBorder="1" applyAlignment="1">
      <alignment horizontal="center" vertical="center" wrapText="1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7" fillId="8" borderId="65" xfId="0" applyNumberFormat="1" applyFont="1" applyFill="1" applyBorder="1" applyAlignment="1">
      <alignment horizontal="center" vertical="center" wrapText="1"/>
    </xf>
    <xf numFmtId="9" fontId="18" fillId="8" borderId="66" xfId="0" applyNumberFormat="1" applyFont="1" applyFill="1" applyBorder="1" applyAlignment="1">
      <alignment horizontal="center" vertical="center" wrapText="1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7" fillId="8" borderId="25" xfId="0" applyFont="1" applyFill="1" applyBorder="1" applyAlignment="1">
      <alignment horizontal="justify" vertical="center"/>
    </xf>
    <xf numFmtId="0" fontId="17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7" fillId="8" borderId="26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  <xf numFmtId="9" fontId="16" fillId="7" borderId="63" xfId="0" applyNumberFormat="1" applyFont="1" applyFill="1" applyBorder="1" applyAlignment="1">
      <alignment horizontal="center" vertical="center"/>
    </xf>
    <xf numFmtId="9" fontId="19" fillId="8" borderId="67" xfId="0" applyNumberFormat="1" applyFont="1" applyFill="1" applyBorder="1" applyAlignment="1">
      <alignment horizontal="center" vertical="center" wrapText="1"/>
    </xf>
    <xf numFmtId="9" fontId="19" fillId="0" borderId="67" xfId="0" applyNumberFormat="1" applyFont="1" applyBorder="1" applyAlignment="1">
      <alignment horizontal="center" vertical="center" wrapText="1"/>
    </xf>
    <xf numFmtId="9" fontId="16" fillId="9" borderId="63" xfId="0" applyNumberFormat="1" applyFont="1" applyFill="1" applyBorder="1" applyAlignment="1">
      <alignment horizontal="center" vertical="center" wrapText="1"/>
    </xf>
    <xf numFmtId="9" fontId="19" fillId="8" borderId="68" xfId="0" applyNumberFormat="1" applyFont="1" applyFill="1" applyBorder="1" applyAlignment="1">
      <alignment horizontal="center" vertical="center" wrapText="1"/>
    </xf>
    <xf numFmtId="9" fontId="21" fillId="2" borderId="63" xfId="0" applyNumberFormat="1" applyFont="1" applyFill="1" applyBorder="1" applyAlignment="1">
      <alignment horizontal="center" vertical="center" wrapText="1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2:20" ht="20.100000000000001" customHeight="1" x14ac:dyDescent="0.2">
      <c r="B3" s="158" t="s">
        <v>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2:20" ht="20.100000000000001" customHeight="1" x14ac:dyDescent="0.2">
      <c r="B4" s="158" t="s">
        <v>27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2016</v>
      </c>
      <c r="C8" s="9">
        <v>42735</v>
      </c>
      <c r="D8" s="159" t="s">
        <v>3</v>
      </c>
      <c r="E8" s="160"/>
      <c r="F8" s="160"/>
      <c r="G8" s="160"/>
      <c r="H8" s="160"/>
      <c r="I8" s="160"/>
      <c r="J8" s="160"/>
      <c r="K8" s="16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2" t="s">
        <v>17</v>
      </c>
      <c r="C9" s="165" t="s">
        <v>18</v>
      </c>
      <c r="D9" s="168" t="s">
        <v>0</v>
      </c>
      <c r="E9" s="171" t="s">
        <v>4</v>
      </c>
      <c r="F9" s="171"/>
      <c r="G9" s="171" t="s">
        <v>5</v>
      </c>
      <c r="H9" s="171"/>
      <c r="I9" s="171"/>
      <c r="J9" s="171"/>
      <c r="K9" s="173"/>
      <c r="L9" s="6"/>
      <c r="M9" s="168" t="s">
        <v>6</v>
      </c>
      <c r="N9" s="173"/>
      <c r="O9" s="183" t="s">
        <v>24</v>
      </c>
      <c r="P9" s="184"/>
      <c r="Q9" s="184"/>
      <c r="R9" s="184"/>
      <c r="S9" s="184"/>
      <c r="T9" s="185"/>
    </row>
    <row r="10" spans="2:20" ht="17.100000000000001" customHeight="1" x14ac:dyDescent="0.2">
      <c r="B10" s="163"/>
      <c r="C10" s="166"/>
      <c r="D10" s="169"/>
      <c r="E10" s="172"/>
      <c r="F10" s="172"/>
      <c r="G10" s="172" t="s">
        <v>7</v>
      </c>
      <c r="H10" s="176" t="s">
        <v>25</v>
      </c>
      <c r="I10" s="176" t="s">
        <v>26</v>
      </c>
      <c r="J10" s="177" t="s">
        <v>1</v>
      </c>
      <c r="K10" s="174" t="s">
        <v>8</v>
      </c>
      <c r="L10" s="7"/>
      <c r="M10" s="179" t="s">
        <v>9</v>
      </c>
      <c r="N10" s="181" t="s">
        <v>10</v>
      </c>
      <c r="O10" s="186"/>
      <c r="P10" s="187"/>
      <c r="Q10" s="187"/>
      <c r="R10" s="187"/>
      <c r="S10" s="187"/>
      <c r="T10" s="188"/>
    </row>
    <row r="11" spans="2:20" ht="37.5" customHeight="1" thickBot="1" x14ac:dyDescent="0.25">
      <c r="B11" s="164"/>
      <c r="C11" s="167"/>
      <c r="D11" s="170"/>
      <c r="E11" s="28" t="s">
        <v>11</v>
      </c>
      <c r="F11" s="28" t="s">
        <v>12</v>
      </c>
      <c r="G11" s="176"/>
      <c r="H11" s="189"/>
      <c r="I11" s="189"/>
      <c r="J11" s="178"/>
      <c r="K11" s="175"/>
      <c r="L11" s="16"/>
      <c r="M11" s="180"/>
      <c r="N11" s="18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196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78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2.95" customHeight="1" thickBot="1" x14ac:dyDescent="0.25">
      <c r="B13" s="19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5.75" thickBot="1" x14ac:dyDescent="0.25">
      <c r="B14" s="198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79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2.95" customHeight="1" thickBot="1" x14ac:dyDescent="0.25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 x14ac:dyDescent="0.2">
      <c r="B16" s="199" t="s">
        <v>57</v>
      </c>
      <c r="C16" s="202" t="s">
        <v>56</v>
      </c>
      <c r="D16" s="190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80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 x14ac:dyDescent="0.2">
      <c r="B17" s="200"/>
      <c r="C17" s="203"/>
      <c r="D17" s="191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81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 x14ac:dyDescent="0.2">
      <c r="B18" s="200"/>
      <c r="C18" s="203"/>
      <c r="D18" s="191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0.75" thickBot="1" x14ac:dyDescent="0.25">
      <c r="B19" s="200"/>
      <c r="C19" s="203"/>
      <c r="D19" s="192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80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60" x14ac:dyDescent="0.2">
      <c r="B20" s="200"/>
      <c r="C20" s="203"/>
      <c r="D20" s="193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82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 x14ac:dyDescent="0.2">
      <c r="B21" s="200"/>
      <c r="C21" s="203"/>
      <c r="D21" s="194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83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45" x14ac:dyDescent="0.2">
      <c r="B22" s="200"/>
      <c r="C22" s="203"/>
      <c r="D22" s="194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84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60" x14ac:dyDescent="0.2">
      <c r="B23" s="200"/>
      <c r="C23" s="203"/>
      <c r="D23" s="194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84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 x14ac:dyDescent="0.2">
      <c r="B24" s="200"/>
      <c r="C24" s="203"/>
      <c r="D24" s="194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85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 x14ac:dyDescent="0.2">
      <c r="B25" s="200"/>
      <c r="C25" s="203"/>
      <c r="D25" s="194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85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 x14ac:dyDescent="0.2">
      <c r="B26" s="200"/>
      <c r="C26" s="203"/>
      <c r="D26" s="194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85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45" x14ac:dyDescent="0.2">
      <c r="B27" s="200"/>
      <c r="C27" s="203"/>
      <c r="D27" s="194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85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 x14ac:dyDescent="0.2">
      <c r="B28" s="200"/>
      <c r="C28" s="203"/>
      <c r="D28" s="194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 x14ac:dyDescent="0.2">
      <c r="B29" s="200"/>
      <c r="C29" s="203"/>
      <c r="D29" s="194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79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 x14ac:dyDescent="0.2">
      <c r="B30" s="200"/>
      <c r="C30" s="203"/>
      <c r="D30" s="194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82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 x14ac:dyDescent="0.2">
      <c r="B31" s="200"/>
      <c r="C31" s="203"/>
      <c r="D31" s="194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79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 x14ac:dyDescent="0.2">
      <c r="B32" s="200"/>
      <c r="C32" s="203"/>
      <c r="D32" s="194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85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45" x14ac:dyDescent="0.2">
      <c r="B33" s="200"/>
      <c r="C33" s="203"/>
      <c r="D33" s="194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85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45.75" thickBot="1" x14ac:dyDescent="0.25">
      <c r="B34" s="201"/>
      <c r="C34" s="204"/>
      <c r="D34" s="195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86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 x14ac:dyDescent="0.25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H10:H11"/>
    <mergeCell ref="I10:I11"/>
    <mergeCell ref="D16:D19"/>
    <mergeCell ref="D20:D34"/>
    <mergeCell ref="B12:B14"/>
    <mergeCell ref="B16:B34"/>
    <mergeCell ref="C16:C34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2:20" ht="20.100000000000001" customHeight="1" x14ac:dyDescent="0.2">
      <c r="B3" s="158" t="s">
        <v>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2:20" ht="20.100000000000001" customHeight="1" x14ac:dyDescent="0.2">
      <c r="B4" s="158" t="s">
        <v>27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2017</v>
      </c>
      <c r="C8" s="9">
        <v>43100</v>
      </c>
      <c r="D8" s="159" t="s">
        <v>3</v>
      </c>
      <c r="E8" s="160"/>
      <c r="F8" s="160"/>
      <c r="G8" s="160"/>
      <c r="H8" s="160"/>
      <c r="I8" s="160"/>
      <c r="J8" s="160"/>
      <c r="K8" s="16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2" t="s">
        <v>17</v>
      </c>
      <c r="C9" s="165" t="s">
        <v>18</v>
      </c>
      <c r="D9" s="168" t="s">
        <v>0</v>
      </c>
      <c r="E9" s="171" t="s">
        <v>4</v>
      </c>
      <c r="F9" s="171"/>
      <c r="G9" s="171" t="s">
        <v>5</v>
      </c>
      <c r="H9" s="171"/>
      <c r="I9" s="171"/>
      <c r="J9" s="171"/>
      <c r="K9" s="173"/>
      <c r="L9" s="6"/>
      <c r="M9" s="168" t="s">
        <v>6</v>
      </c>
      <c r="N9" s="173"/>
      <c r="O9" s="183" t="s">
        <v>24</v>
      </c>
      <c r="P9" s="184"/>
      <c r="Q9" s="184"/>
      <c r="R9" s="184"/>
      <c r="S9" s="184"/>
      <c r="T9" s="185"/>
    </row>
    <row r="10" spans="2:20" ht="17.100000000000001" customHeight="1" x14ac:dyDescent="0.2">
      <c r="B10" s="163"/>
      <c r="C10" s="166"/>
      <c r="D10" s="169"/>
      <c r="E10" s="172"/>
      <c r="F10" s="172"/>
      <c r="G10" s="172" t="s">
        <v>7</v>
      </c>
      <c r="H10" s="176" t="s">
        <v>25</v>
      </c>
      <c r="I10" s="176" t="s">
        <v>26</v>
      </c>
      <c r="J10" s="177" t="s">
        <v>1</v>
      </c>
      <c r="K10" s="174" t="s">
        <v>8</v>
      </c>
      <c r="L10" s="7"/>
      <c r="M10" s="179" t="s">
        <v>9</v>
      </c>
      <c r="N10" s="181" t="s">
        <v>10</v>
      </c>
      <c r="O10" s="186"/>
      <c r="P10" s="187"/>
      <c r="Q10" s="187"/>
      <c r="R10" s="187"/>
      <c r="S10" s="187"/>
      <c r="T10" s="188"/>
    </row>
    <row r="11" spans="2:20" ht="37.5" customHeight="1" thickBot="1" x14ac:dyDescent="0.25">
      <c r="B11" s="164"/>
      <c r="C11" s="167"/>
      <c r="D11" s="170"/>
      <c r="E11" s="28" t="s">
        <v>11</v>
      </c>
      <c r="F11" s="28" t="s">
        <v>12</v>
      </c>
      <c r="G11" s="176"/>
      <c r="H11" s="189"/>
      <c r="I11" s="189"/>
      <c r="J11" s="178"/>
      <c r="K11" s="175"/>
      <c r="L11" s="16"/>
      <c r="M11" s="180"/>
      <c r="N11" s="18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196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78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2.95" customHeight="1" thickBot="1" x14ac:dyDescent="0.25">
      <c r="B13" s="19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5.75" thickBot="1" x14ac:dyDescent="0.25">
      <c r="B14" s="198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79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2.95" customHeight="1" thickBot="1" x14ac:dyDescent="0.25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 x14ac:dyDescent="0.2">
      <c r="B16" s="199" t="s">
        <v>57</v>
      </c>
      <c r="C16" s="202" t="s">
        <v>56</v>
      </c>
      <c r="D16" s="193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80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 x14ac:dyDescent="0.2">
      <c r="B17" s="200"/>
      <c r="C17" s="203"/>
      <c r="D17" s="194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81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0.75" thickBot="1" x14ac:dyDescent="0.25">
      <c r="B18" s="200"/>
      <c r="C18" s="203"/>
      <c r="D18" s="195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80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60" x14ac:dyDescent="0.2">
      <c r="B19" s="200"/>
      <c r="C19" s="203"/>
      <c r="D19" s="193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82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 x14ac:dyDescent="0.2">
      <c r="B20" s="200"/>
      <c r="C20" s="203"/>
      <c r="D20" s="194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83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45" x14ac:dyDescent="0.2">
      <c r="B21" s="200"/>
      <c r="C21" s="203"/>
      <c r="D21" s="194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84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60" x14ac:dyDescent="0.2">
      <c r="B22" s="200"/>
      <c r="C22" s="203"/>
      <c r="D22" s="194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84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 x14ac:dyDescent="0.2">
      <c r="B23" s="200"/>
      <c r="C23" s="203"/>
      <c r="D23" s="194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85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 x14ac:dyDescent="0.2">
      <c r="B24" s="200"/>
      <c r="C24" s="203"/>
      <c r="D24" s="194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85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 x14ac:dyDescent="0.2">
      <c r="B25" s="200"/>
      <c r="C25" s="203"/>
      <c r="D25" s="194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85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45" x14ac:dyDescent="0.2">
      <c r="B26" s="200"/>
      <c r="C26" s="203"/>
      <c r="D26" s="194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85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 x14ac:dyDescent="0.2">
      <c r="B27" s="200"/>
      <c r="C27" s="203"/>
      <c r="D27" s="194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85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 x14ac:dyDescent="0.2">
      <c r="B28" s="200"/>
      <c r="C28" s="203"/>
      <c r="D28" s="194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79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 x14ac:dyDescent="0.2">
      <c r="B29" s="200"/>
      <c r="C29" s="203"/>
      <c r="D29" s="194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82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 x14ac:dyDescent="0.2">
      <c r="B30" s="200"/>
      <c r="C30" s="203"/>
      <c r="D30" s="194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79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 x14ac:dyDescent="0.2">
      <c r="B31" s="200"/>
      <c r="C31" s="203"/>
      <c r="D31" s="194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223</v>
      </c>
      <c r="L31" s="19">
        <f t="shared" si="0"/>
        <v>4.46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45" x14ac:dyDescent="0.2">
      <c r="B32" s="200"/>
      <c r="C32" s="203"/>
      <c r="D32" s="194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85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45.75" thickBot="1" x14ac:dyDescent="0.25">
      <c r="B33" s="201"/>
      <c r="C33" s="204"/>
      <c r="D33" s="195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86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 x14ac:dyDescent="0.25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32"/>
  <sheetViews>
    <sheetView tabSelected="1" topLeftCell="A14" zoomScale="70" zoomScaleNormal="70" workbookViewId="0">
      <selection activeCell="G12" sqref="G12:G31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2:20" ht="20.100000000000001" customHeight="1" x14ac:dyDescent="0.2">
      <c r="B3" s="158" t="s">
        <v>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2:20" ht="20.100000000000001" customHeight="1" x14ac:dyDescent="0.2">
      <c r="B4" s="158" t="s">
        <v>27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2018</v>
      </c>
      <c r="C8" s="9">
        <v>43281</v>
      </c>
      <c r="D8" s="159" t="s">
        <v>3</v>
      </c>
      <c r="E8" s="160"/>
      <c r="F8" s="160"/>
      <c r="G8" s="160"/>
      <c r="H8" s="160"/>
      <c r="I8" s="160"/>
      <c r="J8" s="160"/>
      <c r="K8" s="16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2" t="s">
        <v>17</v>
      </c>
      <c r="C9" s="165" t="s">
        <v>18</v>
      </c>
      <c r="D9" s="168" t="s">
        <v>0</v>
      </c>
      <c r="E9" s="171" t="s">
        <v>4</v>
      </c>
      <c r="F9" s="171"/>
      <c r="G9" s="171" t="s">
        <v>5</v>
      </c>
      <c r="H9" s="171"/>
      <c r="I9" s="171"/>
      <c r="J9" s="171"/>
      <c r="K9" s="173"/>
      <c r="L9" s="6"/>
      <c r="M9" s="168" t="s">
        <v>6</v>
      </c>
      <c r="N9" s="173"/>
      <c r="O9" s="183" t="s">
        <v>24</v>
      </c>
      <c r="P9" s="184"/>
      <c r="Q9" s="184"/>
      <c r="R9" s="184"/>
      <c r="S9" s="184"/>
      <c r="T9" s="185"/>
    </row>
    <row r="10" spans="2:20" ht="17.100000000000001" customHeight="1" x14ac:dyDescent="0.2">
      <c r="B10" s="163"/>
      <c r="C10" s="166"/>
      <c r="D10" s="169"/>
      <c r="E10" s="172"/>
      <c r="F10" s="172"/>
      <c r="G10" s="172" t="s">
        <v>7</v>
      </c>
      <c r="H10" s="176" t="s">
        <v>25</v>
      </c>
      <c r="I10" s="176" t="s">
        <v>26</v>
      </c>
      <c r="J10" s="177" t="s">
        <v>1</v>
      </c>
      <c r="K10" s="174" t="s">
        <v>8</v>
      </c>
      <c r="L10" s="7"/>
      <c r="M10" s="179" t="s">
        <v>9</v>
      </c>
      <c r="N10" s="181" t="s">
        <v>10</v>
      </c>
      <c r="O10" s="186"/>
      <c r="P10" s="187"/>
      <c r="Q10" s="187"/>
      <c r="R10" s="187"/>
      <c r="S10" s="187"/>
      <c r="T10" s="188"/>
    </row>
    <row r="11" spans="2:20" ht="37.5" customHeight="1" thickBot="1" x14ac:dyDescent="0.25">
      <c r="B11" s="164"/>
      <c r="C11" s="167"/>
      <c r="D11" s="170"/>
      <c r="E11" s="28" t="s">
        <v>11</v>
      </c>
      <c r="F11" s="28" t="s">
        <v>12</v>
      </c>
      <c r="G11" s="176"/>
      <c r="H11" s="189"/>
      <c r="I11" s="189"/>
      <c r="J11" s="178"/>
      <c r="K11" s="175"/>
      <c r="L11" s="16"/>
      <c r="M11" s="180"/>
      <c r="N11" s="18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196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0.49722222222222223</v>
      </c>
      <c r="N12" s="55">
        <f>IF(J12=0," -",IF(L12&gt;100%,100%,L12))</f>
        <v>1</v>
      </c>
      <c r="O12" s="56" t="s">
        <v>78</v>
      </c>
      <c r="P12" s="53">
        <v>1975825.25</v>
      </c>
      <c r="Q12" s="53">
        <v>290246.31599999999</v>
      </c>
      <c r="R12" s="53">
        <v>0</v>
      </c>
      <c r="S12" s="54">
        <f>IF(P12=0," -",Q12/P12)</f>
        <v>0.14689877862427358</v>
      </c>
      <c r="T12" s="55" t="str">
        <f>IF(R12=0," -",IF(Q12=0,100%,R12/Q12))</f>
        <v xml:space="preserve"> -</v>
      </c>
    </row>
    <row r="13" spans="2:20" ht="45.75" hidden="1" thickBot="1" x14ac:dyDescent="0.25">
      <c r="B13" s="198"/>
      <c r="C13" s="58" t="s">
        <v>54</v>
      </c>
      <c r="D13" s="57" t="s">
        <v>51</v>
      </c>
      <c r="E13" s="51">
        <v>43101</v>
      </c>
      <c r="F13" s="51">
        <v>43465</v>
      </c>
      <c r="G13" s="52" t="s">
        <v>29</v>
      </c>
      <c r="H13" s="53">
        <v>1</v>
      </c>
      <c r="I13" s="53">
        <f>+J13+('2017'!I14-'2017'!K14)</f>
        <v>0</v>
      </c>
      <c r="J13" s="53">
        <v>0</v>
      </c>
      <c r="K13" s="65" t="s">
        <v>77</v>
      </c>
      <c r="L13" s="72" t="e">
        <f t="shared" ref="L13:L31" si="0">+K13/J13</f>
        <v>#VALUE!</v>
      </c>
      <c r="M13" s="77">
        <f t="shared" ref="M13:M31" si="1">DAYS360(E13,$C$8)/DAYS360(E13,F13)</f>
        <v>0.49722222222222223</v>
      </c>
      <c r="N13" s="55" t="str">
        <f t="shared" ref="N13:N31" si="2">IF(J13=0," -",IF(L13&gt;100%,100%,L13))</f>
        <v xml:space="preserve"> -</v>
      </c>
      <c r="O13" s="56" t="s">
        <v>79</v>
      </c>
      <c r="P13" s="53">
        <v>0</v>
      </c>
      <c r="Q13" s="53"/>
      <c r="R13" s="53">
        <v>0</v>
      </c>
      <c r="S13" s="54" t="str">
        <f t="shared" ref="S13:S32" si="3">IF(P13=0," -",Q13/P13)</f>
        <v xml:space="preserve"> -</v>
      </c>
      <c r="T13" s="55" t="str">
        <f t="shared" ref="T13:T32" si="4">IF(R13=0," -",IF(Q13=0,100%,R13/Q13))</f>
        <v xml:space="preserve"> -</v>
      </c>
    </row>
    <row r="14" spans="2:20" ht="30" x14ac:dyDescent="0.2">
      <c r="B14" s="199" t="s">
        <v>57</v>
      </c>
      <c r="C14" s="202" t="s">
        <v>56</v>
      </c>
      <c r="D14" s="193" t="s">
        <v>49</v>
      </c>
      <c r="E14" s="45">
        <v>43101</v>
      </c>
      <c r="F14" s="87">
        <v>43465</v>
      </c>
      <c r="G14" s="64" t="s">
        <v>30</v>
      </c>
      <c r="H14" s="46">
        <v>1</v>
      </c>
      <c r="I14" s="46">
        <f>+J14</f>
        <v>1</v>
      </c>
      <c r="J14" s="46">
        <v>1</v>
      </c>
      <c r="K14" s="83">
        <v>1</v>
      </c>
      <c r="L14" s="12">
        <f t="shared" si="0"/>
        <v>1</v>
      </c>
      <c r="M14" s="13">
        <f t="shared" si="1"/>
        <v>0.49722222222222223</v>
      </c>
      <c r="N14" s="14">
        <f t="shared" si="2"/>
        <v>1</v>
      </c>
      <c r="O14" s="70" t="s">
        <v>80</v>
      </c>
      <c r="P14" s="46">
        <v>98632.5</v>
      </c>
      <c r="Q14" s="46">
        <v>13620</v>
      </c>
      <c r="R14" s="46">
        <v>0</v>
      </c>
      <c r="S14" s="15">
        <f t="shared" si="3"/>
        <v>0.13808835829974908</v>
      </c>
      <c r="T14" s="14" t="str">
        <f t="shared" si="4"/>
        <v xml:space="preserve"> -</v>
      </c>
    </row>
    <row r="15" spans="2:20" ht="45" x14ac:dyDescent="0.2">
      <c r="B15" s="200"/>
      <c r="C15" s="203"/>
      <c r="D15" s="194"/>
      <c r="E15" s="32">
        <v>43101</v>
      </c>
      <c r="F15" s="88">
        <v>43465</v>
      </c>
      <c r="G15" s="10" t="s">
        <v>31</v>
      </c>
      <c r="H15" s="33">
        <v>1</v>
      </c>
      <c r="I15" s="33">
        <f>+J15</f>
        <v>1</v>
      </c>
      <c r="J15" s="33">
        <v>1</v>
      </c>
      <c r="K15" s="84">
        <v>1</v>
      </c>
      <c r="L15" s="19">
        <f t="shared" si="0"/>
        <v>1</v>
      </c>
      <c r="M15" s="20">
        <f t="shared" si="1"/>
        <v>0.49722222222222223</v>
      </c>
      <c r="N15" s="21">
        <f t="shared" si="2"/>
        <v>1</v>
      </c>
      <c r="O15" s="71" t="s">
        <v>81</v>
      </c>
      <c r="P15" s="33">
        <v>30000</v>
      </c>
      <c r="Q15" s="33">
        <v>16800</v>
      </c>
      <c r="R15" s="33">
        <v>0</v>
      </c>
      <c r="S15" s="22">
        <f t="shared" si="3"/>
        <v>0.56000000000000005</v>
      </c>
      <c r="T15" s="21" t="str">
        <f t="shared" si="4"/>
        <v xml:space="preserve"> -</v>
      </c>
    </row>
    <row r="16" spans="2:20" ht="30.75" thickBot="1" x14ac:dyDescent="0.25">
      <c r="B16" s="200"/>
      <c r="C16" s="203"/>
      <c r="D16" s="195"/>
      <c r="E16" s="47">
        <v>43101</v>
      </c>
      <c r="F16" s="89">
        <v>43465</v>
      </c>
      <c r="G16" s="85" t="s">
        <v>33</v>
      </c>
      <c r="H16" s="48">
        <v>5</v>
      </c>
      <c r="I16" s="48">
        <f>+J16+('2017'!I18-'2017'!K18)</f>
        <v>-0.5</v>
      </c>
      <c r="J16" s="48">
        <v>1</v>
      </c>
      <c r="K16" s="86">
        <v>1</v>
      </c>
      <c r="L16" s="73">
        <f t="shared" si="0"/>
        <v>1</v>
      </c>
      <c r="M16" s="75">
        <f t="shared" si="1"/>
        <v>0.49722222222222223</v>
      </c>
      <c r="N16" s="63">
        <f t="shared" si="2"/>
        <v>1</v>
      </c>
      <c r="O16" s="30" t="s">
        <v>80</v>
      </c>
      <c r="P16" s="61">
        <v>21367.5</v>
      </c>
      <c r="Q16" s="61">
        <v>11700</v>
      </c>
      <c r="R16" s="61">
        <v>0</v>
      </c>
      <c r="S16" s="62">
        <f t="shared" si="3"/>
        <v>0.54756054756054751</v>
      </c>
      <c r="T16" s="63" t="str">
        <f t="shared" si="4"/>
        <v xml:space="preserve"> -</v>
      </c>
    </row>
    <row r="17" spans="2:20" ht="60" x14ac:dyDescent="0.2">
      <c r="B17" s="200"/>
      <c r="C17" s="203"/>
      <c r="D17" s="193" t="s">
        <v>50</v>
      </c>
      <c r="E17" s="45">
        <v>43101</v>
      </c>
      <c r="F17" s="87">
        <v>43465</v>
      </c>
      <c r="G17" s="64" t="s">
        <v>34</v>
      </c>
      <c r="H17" s="15">
        <v>1</v>
      </c>
      <c r="I17" s="15">
        <f>+J17+('2017'!I19-'2017'!K19)</f>
        <v>0.25</v>
      </c>
      <c r="J17" s="15">
        <v>0.3</v>
      </c>
      <c r="K17" s="14">
        <v>0.23</v>
      </c>
      <c r="L17" s="12">
        <f t="shared" si="0"/>
        <v>0.76666666666666672</v>
      </c>
      <c r="M17" s="13">
        <f t="shared" si="1"/>
        <v>0.49722222222222223</v>
      </c>
      <c r="N17" s="14">
        <f t="shared" si="2"/>
        <v>0.76666666666666672</v>
      </c>
      <c r="O17" s="70" t="s">
        <v>82</v>
      </c>
      <c r="P17" s="46">
        <v>20000</v>
      </c>
      <c r="Q17" s="46">
        <v>19500</v>
      </c>
      <c r="R17" s="46">
        <v>0</v>
      </c>
      <c r="S17" s="15">
        <f t="shared" si="3"/>
        <v>0.97499999999999998</v>
      </c>
      <c r="T17" s="14" t="str">
        <f t="shared" si="4"/>
        <v xml:space="preserve"> -</v>
      </c>
    </row>
    <row r="18" spans="2:20" ht="30" x14ac:dyDescent="0.2">
      <c r="B18" s="200"/>
      <c r="C18" s="203"/>
      <c r="D18" s="194"/>
      <c r="E18" s="32">
        <v>43101</v>
      </c>
      <c r="F18" s="88">
        <v>43465</v>
      </c>
      <c r="G18" s="10" t="s">
        <v>35</v>
      </c>
      <c r="H18" s="33">
        <v>1</v>
      </c>
      <c r="I18" s="33">
        <f>+J18</f>
        <v>1</v>
      </c>
      <c r="J18" s="33">
        <v>1</v>
      </c>
      <c r="K18" s="84">
        <v>1</v>
      </c>
      <c r="L18" s="19">
        <f t="shared" si="0"/>
        <v>1</v>
      </c>
      <c r="M18" s="20">
        <f t="shared" si="1"/>
        <v>0.49722222222222223</v>
      </c>
      <c r="N18" s="21">
        <f t="shared" si="2"/>
        <v>1</v>
      </c>
      <c r="O18" s="71" t="s">
        <v>83</v>
      </c>
      <c r="P18" s="33">
        <v>2680607.8730000001</v>
      </c>
      <c r="Q18" s="33">
        <v>816648.00899999996</v>
      </c>
      <c r="R18" s="33">
        <v>0</v>
      </c>
      <c r="S18" s="22">
        <f t="shared" si="3"/>
        <v>0.30465030608376487</v>
      </c>
      <c r="T18" s="21" t="str">
        <f t="shared" si="4"/>
        <v xml:space="preserve"> -</v>
      </c>
    </row>
    <row r="19" spans="2:20" ht="45" x14ac:dyDescent="0.2">
      <c r="B19" s="200"/>
      <c r="C19" s="203"/>
      <c r="D19" s="194"/>
      <c r="E19" s="32">
        <v>43101</v>
      </c>
      <c r="F19" s="88">
        <v>43465</v>
      </c>
      <c r="G19" s="10" t="s">
        <v>36</v>
      </c>
      <c r="H19" s="22">
        <v>1</v>
      </c>
      <c r="I19" s="22">
        <f>+J19+('2017'!I21-'2017'!K21)</f>
        <v>0.34</v>
      </c>
      <c r="J19" s="22">
        <v>0.3</v>
      </c>
      <c r="K19" s="21">
        <v>0.18</v>
      </c>
      <c r="L19" s="19">
        <f t="shared" si="0"/>
        <v>0.6</v>
      </c>
      <c r="M19" s="20">
        <f t="shared" si="1"/>
        <v>0.49722222222222223</v>
      </c>
      <c r="N19" s="21">
        <f t="shared" si="2"/>
        <v>0.6</v>
      </c>
      <c r="O19" s="71" t="s">
        <v>84</v>
      </c>
      <c r="P19" s="33">
        <v>1186676.557</v>
      </c>
      <c r="Q19" s="33">
        <v>187475.07500000001</v>
      </c>
      <c r="R19" s="33">
        <v>0</v>
      </c>
      <c r="S19" s="22">
        <f t="shared" si="3"/>
        <v>0.15798329704426781</v>
      </c>
      <c r="T19" s="21" t="str">
        <f t="shared" si="4"/>
        <v xml:space="preserve"> -</v>
      </c>
    </row>
    <row r="20" spans="2:20" ht="60" x14ac:dyDescent="0.2">
      <c r="B20" s="200"/>
      <c r="C20" s="203"/>
      <c r="D20" s="194"/>
      <c r="E20" s="32">
        <v>43101</v>
      </c>
      <c r="F20" s="88">
        <v>43465</v>
      </c>
      <c r="G20" s="11" t="s">
        <v>37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0.49722222222222223</v>
      </c>
      <c r="N20" s="21">
        <f t="shared" si="2"/>
        <v>1</v>
      </c>
      <c r="O20" s="71" t="s">
        <v>84</v>
      </c>
      <c r="P20" s="33">
        <v>120697.5</v>
      </c>
      <c r="Q20" s="33">
        <v>85000</v>
      </c>
      <c r="R20" s="33">
        <v>0</v>
      </c>
      <c r="S20" s="22">
        <f t="shared" si="3"/>
        <v>0.70423993868969947</v>
      </c>
      <c r="T20" s="21" t="str">
        <f t="shared" si="4"/>
        <v xml:space="preserve"> -</v>
      </c>
    </row>
    <row r="21" spans="2:20" ht="30" x14ac:dyDescent="0.2">
      <c r="B21" s="200"/>
      <c r="C21" s="203"/>
      <c r="D21" s="194"/>
      <c r="E21" s="32">
        <v>43101</v>
      </c>
      <c r="F21" s="88">
        <v>43465</v>
      </c>
      <c r="G21" s="11" t="s">
        <v>38</v>
      </c>
      <c r="H21" s="22">
        <v>1</v>
      </c>
      <c r="I21" s="22">
        <f>+J21</f>
        <v>1</v>
      </c>
      <c r="J21" s="22">
        <v>1</v>
      </c>
      <c r="K21" s="21">
        <v>1</v>
      </c>
      <c r="L21" s="19">
        <f t="shared" si="0"/>
        <v>1</v>
      </c>
      <c r="M21" s="20">
        <f t="shared" si="1"/>
        <v>0.49722222222222223</v>
      </c>
      <c r="N21" s="21">
        <f t="shared" si="2"/>
        <v>1</v>
      </c>
      <c r="O21" s="71" t="s">
        <v>85</v>
      </c>
      <c r="P21" s="33">
        <v>708769.56799999997</v>
      </c>
      <c r="Q21" s="33">
        <v>39780</v>
      </c>
      <c r="R21" s="33">
        <v>0</v>
      </c>
      <c r="S21" s="22">
        <f t="shared" si="3"/>
        <v>5.6125434550259923E-2</v>
      </c>
      <c r="T21" s="21" t="str">
        <f t="shared" si="4"/>
        <v xml:space="preserve"> -</v>
      </c>
    </row>
    <row r="22" spans="2:20" ht="30" x14ac:dyDescent="0.2">
      <c r="B22" s="200"/>
      <c r="C22" s="203"/>
      <c r="D22" s="194"/>
      <c r="E22" s="32">
        <v>43101</v>
      </c>
      <c r="F22" s="88">
        <v>43465</v>
      </c>
      <c r="G22" s="11" t="s">
        <v>39</v>
      </c>
      <c r="H22" s="33">
        <v>14000</v>
      </c>
      <c r="I22" s="33">
        <f>+J22+('2017'!I24-'2017'!K24)</f>
        <v>-4853</v>
      </c>
      <c r="J22" s="33">
        <v>3500</v>
      </c>
      <c r="K22" s="84">
        <v>7941.2</v>
      </c>
      <c r="L22" s="19">
        <f t="shared" si="0"/>
        <v>2.2689142857142857</v>
      </c>
      <c r="M22" s="20">
        <f t="shared" si="1"/>
        <v>0.49722222222222223</v>
      </c>
      <c r="N22" s="21">
        <f t="shared" si="2"/>
        <v>1</v>
      </c>
      <c r="O22" s="71" t="s">
        <v>85</v>
      </c>
      <c r="P22" s="33">
        <v>629798.33200000005</v>
      </c>
      <c r="Q22" s="33">
        <v>20280</v>
      </c>
      <c r="R22" s="33">
        <v>0</v>
      </c>
      <c r="S22" s="22">
        <f t="shared" si="3"/>
        <v>3.2200783916969788E-2</v>
      </c>
      <c r="T22" s="21" t="str">
        <f t="shared" si="4"/>
        <v xml:space="preserve"> -</v>
      </c>
    </row>
    <row r="23" spans="2:20" ht="45" hidden="1" x14ac:dyDescent="0.2">
      <c r="B23" s="200"/>
      <c r="C23" s="203"/>
      <c r="D23" s="194"/>
      <c r="E23" s="32">
        <v>43101</v>
      </c>
      <c r="F23" s="88">
        <v>43465</v>
      </c>
      <c r="G23" s="11" t="s">
        <v>40</v>
      </c>
      <c r="H23" s="33">
        <v>1000</v>
      </c>
      <c r="I23" s="33">
        <f>+J23+('2017'!I25-'2017'!K25)</f>
        <v>218</v>
      </c>
      <c r="J23" s="33">
        <v>250</v>
      </c>
      <c r="K23" s="84">
        <v>74</v>
      </c>
      <c r="L23" s="19">
        <f t="shared" si="0"/>
        <v>0.29599999999999999</v>
      </c>
      <c r="M23" s="20">
        <f t="shared" si="1"/>
        <v>0.49722222222222223</v>
      </c>
      <c r="N23" s="21">
        <f t="shared" si="2"/>
        <v>0.29599999999999999</v>
      </c>
      <c r="O23" s="71" t="s">
        <v>85</v>
      </c>
      <c r="P23" s="33">
        <v>35000</v>
      </c>
      <c r="Q23" s="33">
        <v>18720</v>
      </c>
      <c r="R23" s="33">
        <v>0</v>
      </c>
      <c r="S23" s="22">
        <f t="shared" si="3"/>
        <v>0.53485714285714281</v>
      </c>
      <c r="T23" s="21" t="str">
        <f t="shared" si="4"/>
        <v xml:space="preserve"> -</v>
      </c>
    </row>
    <row r="24" spans="2:20" ht="45" x14ac:dyDescent="0.2">
      <c r="B24" s="200"/>
      <c r="C24" s="203"/>
      <c r="D24" s="194"/>
      <c r="E24" s="32">
        <v>43101</v>
      </c>
      <c r="F24" s="88">
        <v>43465</v>
      </c>
      <c r="G24" s="11" t="s">
        <v>41</v>
      </c>
      <c r="H24" s="33">
        <v>1500</v>
      </c>
      <c r="I24" s="33">
        <f>+J24+('2017'!I26-'2017'!K26)</f>
        <v>-439</v>
      </c>
      <c r="J24" s="33">
        <v>375</v>
      </c>
      <c r="K24" s="84">
        <v>365</v>
      </c>
      <c r="L24" s="19">
        <f t="shared" si="0"/>
        <v>0.97333333333333338</v>
      </c>
      <c r="M24" s="20">
        <f t="shared" si="1"/>
        <v>0.49722222222222223</v>
      </c>
      <c r="N24" s="21">
        <f t="shared" si="2"/>
        <v>0.97333333333333338</v>
      </c>
      <c r="O24" s="71" t="s">
        <v>85</v>
      </c>
      <c r="P24" s="33">
        <v>100000</v>
      </c>
      <c r="Q24" s="33">
        <v>33360</v>
      </c>
      <c r="R24" s="33">
        <v>0</v>
      </c>
      <c r="S24" s="22">
        <f t="shared" si="3"/>
        <v>0.33360000000000001</v>
      </c>
      <c r="T24" s="21" t="str">
        <f t="shared" si="4"/>
        <v xml:space="preserve"> -</v>
      </c>
    </row>
    <row r="25" spans="2:20" ht="30" hidden="1" x14ac:dyDescent="0.2">
      <c r="B25" s="200"/>
      <c r="C25" s="203"/>
      <c r="D25" s="194"/>
      <c r="E25" s="32">
        <v>43101</v>
      </c>
      <c r="F25" s="88">
        <v>43465</v>
      </c>
      <c r="G25" s="10" t="s">
        <v>42</v>
      </c>
      <c r="H25" s="33">
        <v>1500</v>
      </c>
      <c r="I25" s="33">
        <f>+J25+('2017'!I27-'2017'!K27)</f>
        <v>347</v>
      </c>
      <c r="J25" s="33">
        <v>375</v>
      </c>
      <c r="K25" s="84">
        <v>107</v>
      </c>
      <c r="L25" s="19">
        <f t="shared" si="0"/>
        <v>0.28533333333333333</v>
      </c>
      <c r="M25" s="20">
        <f t="shared" si="1"/>
        <v>0.49722222222222223</v>
      </c>
      <c r="N25" s="21">
        <f t="shared" si="2"/>
        <v>0.28533333333333333</v>
      </c>
      <c r="O25" s="71" t="s">
        <v>85</v>
      </c>
      <c r="P25" s="33">
        <v>50000</v>
      </c>
      <c r="Q25" s="33">
        <v>15096.816000000001</v>
      </c>
      <c r="R25" s="33">
        <v>0</v>
      </c>
      <c r="S25" s="22">
        <f t="shared" si="3"/>
        <v>0.30193632000000004</v>
      </c>
      <c r="T25" s="21" t="str">
        <f t="shared" si="4"/>
        <v xml:space="preserve"> -</v>
      </c>
    </row>
    <row r="26" spans="2:20" ht="30" x14ac:dyDescent="0.2">
      <c r="B26" s="200"/>
      <c r="C26" s="203"/>
      <c r="D26" s="194"/>
      <c r="E26" s="32">
        <v>43101</v>
      </c>
      <c r="F26" s="88">
        <v>43465</v>
      </c>
      <c r="G26" s="10" t="s">
        <v>43</v>
      </c>
      <c r="H26" s="33">
        <v>1500</v>
      </c>
      <c r="I26" s="33">
        <f>+J26+('2017'!I28-'2017'!K28)</f>
        <v>349</v>
      </c>
      <c r="J26" s="33">
        <v>375</v>
      </c>
      <c r="K26" s="84">
        <v>258</v>
      </c>
      <c r="L26" s="19">
        <f t="shared" si="0"/>
        <v>0.68799999999999994</v>
      </c>
      <c r="M26" s="20">
        <f t="shared" si="1"/>
        <v>0.49722222222222223</v>
      </c>
      <c r="N26" s="21">
        <f t="shared" si="2"/>
        <v>0.68799999999999994</v>
      </c>
      <c r="O26" s="71" t="s">
        <v>79</v>
      </c>
      <c r="P26" s="33">
        <v>50000</v>
      </c>
      <c r="Q26" s="33">
        <v>18720</v>
      </c>
      <c r="R26" s="33">
        <v>0</v>
      </c>
      <c r="S26" s="22">
        <f t="shared" si="3"/>
        <v>0.37440000000000001</v>
      </c>
      <c r="T26" s="21" t="str">
        <f t="shared" si="4"/>
        <v xml:space="preserve"> -</v>
      </c>
    </row>
    <row r="27" spans="2:20" ht="30" x14ac:dyDescent="0.2">
      <c r="B27" s="200"/>
      <c r="C27" s="203"/>
      <c r="D27" s="194"/>
      <c r="E27" s="32">
        <v>43101</v>
      </c>
      <c r="F27" s="88">
        <v>43465</v>
      </c>
      <c r="G27" s="10" t="s">
        <v>44</v>
      </c>
      <c r="H27" s="33">
        <v>2</v>
      </c>
      <c r="I27" s="33">
        <f>+J27+('2017'!I29-'2017'!K29)</f>
        <v>1</v>
      </c>
      <c r="J27" s="33">
        <v>1</v>
      </c>
      <c r="K27" s="84">
        <v>1</v>
      </c>
      <c r="L27" s="19">
        <f t="shared" si="0"/>
        <v>1</v>
      </c>
      <c r="M27" s="20">
        <f t="shared" si="1"/>
        <v>0.49722222222222223</v>
      </c>
      <c r="N27" s="21">
        <f t="shared" si="2"/>
        <v>1</v>
      </c>
      <c r="O27" s="71" t="s">
        <v>82</v>
      </c>
      <c r="P27" s="33">
        <v>17000</v>
      </c>
      <c r="Q27" s="33">
        <v>9432</v>
      </c>
      <c r="R27" s="33">
        <v>0</v>
      </c>
      <c r="S27" s="22">
        <f t="shared" si="3"/>
        <v>0.55482352941176472</v>
      </c>
      <c r="T27" s="21" t="str">
        <f t="shared" si="4"/>
        <v xml:space="preserve"> -</v>
      </c>
    </row>
    <row r="28" spans="2:20" ht="30" x14ac:dyDescent="0.2">
      <c r="B28" s="200"/>
      <c r="C28" s="203"/>
      <c r="D28" s="194"/>
      <c r="E28" s="32">
        <v>43101</v>
      </c>
      <c r="F28" s="88">
        <v>43465</v>
      </c>
      <c r="G28" s="10" t="s">
        <v>45</v>
      </c>
      <c r="H28" s="33">
        <v>480</v>
      </c>
      <c r="I28" s="33">
        <f>+J28+('2017'!I30-'2017'!K30)</f>
        <v>-2895</v>
      </c>
      <c r="J28" s="33">
        <v>120</v>
      </c>
      <c r="K28" s="84">
        <v>476</v>
      </c>
      <c r="L28" s="19">
        <f t="shared" si="0"/>
        <v>3.9666666666666668</v>
      </c>
      <c r="M28" s="20">
        <f t="shared" si="1"/>
        <v>0.49722222222222223</v>
      </c>
      <c r="N28" s="21">
        <f t="shared" si="2"/>
        <v>1</v>
      </c>
      <c r="O28" s="71" t="s">
        <v>79</v>
      </c>
      <c r="P28" s="33">
        <v>400000</v>
      </c>
      <c r="Q28" s="33">
        <v>150000</v>
      </c>
      <c r="R28" s="33">
        <v>0</v>
      </c>
      <c r="S28" s="22">
        <f t="shared" si="3"/>
        <v>0.375</v>
      </c>
      <c r="T28" s="21" t="str">
        <f t="shared" si="4"/>
        <v xml:space="preserve"> -</v>
      </c>
    </row>
    <row r="29" spans="2:20" ht="30" customHeight="1" x14ac:dyDescent="0.2">
      <c r="B29" s="200"/>
      <c r="C29" s="203"/>
      <c r="D29" s="194"/>
      <c r="E29" s="32">
        <v>43101</v>
      </c>
      <c r="F29" s="88">
        <v>43465</v>
      </c>
      <c r="G29" s="10" t="s">
        <v>46</v>
      </c>
      <c r="H29" s="33">
        <v>200</v>
      </c>
      <c r="I29" s="33">
        <f>+J29+('2017'!I31-'2017'!K31)</f>
        <v>-411</v>
      </c>
      <c r="J29" s="33">
        <v>50</v>
      </c>
      <c r="K29" s="84">
        <v>137</v>
      </c>
      <c r="L29" s="19">
        <f t="shared" si="0"/>
        <v>2.74</v>
      </c>
      <c r="M29" s="20">
        <f t="shared" si="1"/>
        <v>0.49722222222222223</v>
      </c>
      <c r="N29" s="21">
        <f t="shared" si="2"/>
        <v>1</v>
      </c>
      <c r="O29" s="71" t="s">
        <v>85</v>
      </c>
      <c r="P29" s="33">
        <v>100000</v>
      </c>
      <c r="Q29" s="33">
        <v>13440</v>
      </c>
      <c r="R29" s="33">
        <v>0</v>
      </c>
      <c r="S29" s="22">
        <f t="shared" si="3"/>
        <v>0.13439999999999999</v>
      </c>
      <c r="T29" s="21" t="str">
        <f t="shared" si="4"/>
        <v xml:space="preserve"> -</v>
      </c>
    </row>
    <row r="30" spans="2:20" ht="45" hidden="1" x14ac:dyDescent="0.2">
      <c r="B30" s="200"/>
      <c r="C30" s="203"/>
      <c r="D30" s="194"/>
      <c r="E30" s="32">
        <v>43101</v>
      </c>
      <c r="F30" s="88">
        <v>43465</v>
      </c>
      <c r="G30" s="10" t="s">
        <v>47</v>
      </c>
      <c r="H30" s="33">
        <v>37</v>
      </c>
      <c r="I30" s="33">
        <f>+J30+('2017'!I32-'2017'!K32)</f>
        <v>22</v>
      </c>
      <c r="J30" s="33">
        <v>10</v>
      </c>
      <c r="K30" s="84">
        <v>0</v>
      </c>
      <c r="L30" s="19">
        <f t="shared" si="0"/>
        <v>0</v>
      </c>
      <c r="M30" s="20">
        <f t="shared" si="1"/>
        <v>0.49722222222222223</v>
      </c>
      <c r="N30" s="21">
        <f t="shared" si="2"/>
        <v>0</v>
      </c>
      <c r="O30" s="71" t="s">
        <v>85</v>
      </c>
      <c r="P30" s="33">
        <v>65000</v>
      </c>
      <c r="Q30" s="33">
        <v>0</v>
      </c>
      <c r="R30" s="33">
        <v>0</v>
      </c>
      <c r="S30" s="22">
        <f t="shared" si="3"/>
        <v>0</v>
      </c>
      <c r="T30" s="21" t="str">
        <f t="shared" si="4"/>
        <v xml:space="preserve"> -</v>
      </c>
    </row>
    <row r="31" spans="2:20" ht="45.75" thickBot="1" x14ac:dyDescent="0.25">
      <c r="B31" s="201"/>
      <c r="C31" s="204"/>
      <c r="D31" s="195"/>
      <c r="E31" s="47">
        <v>43101</v>
      </c>
      <c r="F31" s="89">
        <v>43465</v>
      </c>
      <c r="G31" s="85" t="s">
        <v>48</v>
      </c>
      <c r="H31" s="48">
        <v>3</v>
      </c>
      <c r="I31" s="48">
        <f>+J31</f>
        <v>3</v>
      </c>
      <c r="J31" s="48">
        <v>3</v>
      </c>
      <c r="K31" s="86">
        <v>3</v>
      </c>
      <c r="L31" s="74">
        <f t="shared" si="0"/>
        <v>1</v>
      </c>
      <c r="M31" s="76">
        <f t="shared" si="1"/>
        <v>0.49722222222222223</v>
      </c>
      <c r="N31" s="50">
        <f t="shared" si="2"/>
        <v>1</v>
      </c>
      <c r="O31" s="5" t="s">
        <v>86</v>
      </c>
      <c r="P31" s="48">
        <v>644634.29799999995</v>
      </c>
      <c r="Q31" s="48">
        <v>151320</v>
      </c>
      <c r="R31" s="48">
        <v>0</v>
      </c>
      <c r="S31" s="49">
        <f t="shared" si="3"/>
        <v>0.23473774273177134</v>
      </c>
      <c r="T31" s="50" t="str">
        <f t="shared" si="4"/>
        <v xml:space="preserve"> -</v>
      </c>
    </row>
    <row r="32" spans="2:20" ht="21" customHeight="1" thickBot="1" x14ac:dyDescent="0.25">
      <c r="M32" s="78">
        <f>+AVERAGE(M12,M13,M14:M31)</f>
        <v>0.49722222222222195</v>
      </c>
      <c r="N32" s="79">
        <f>+AVERAGE(N12,N13,N14:N31)</f>
        <v>0.8215438596491228</v>
      </c>
      <c r="P32" s="80">
        <f>+SUM(P12,P13,P14:P31)</f>
        <v>8934009.3780000005</v>
      </c>
      <c r="Q32" s="81">
        <f>+SUM(Q12,Q13,Q14:Q31)</f>
        <v>1911138.216</v>
      </c>
      <c r="R32" s="81">
        <f>+SUM(R12,R13,R14:R31)</f>
        <v>0</v>
      </c>
      <c r="S32" s="82">
        <f t="shared" si="3"/>
        <v>0.21391719385320751</v>
      </c>
      <c r="T32" s="79" t="str">
        <f t="shared" si="4"/>
        <v xml:space="preserve"> -</v>
      </c>
    </row>
  </sheetData>
  <autoFilter ref="A11:T32">
    <filterColumn colId="9">
      <filters blank="1">
        <filter val="1"/>
        <filter val="10"/>
        <filter val="100%"/>
        <filter val="120"/>
        <filter val="250"/>
        <filter val="3"/>
        <filter val="3.500"/>
        <filter val="30%"/>
        <filter val="375"/>
        <filter val="50"/>
      </filters>
    </filterColumn>
    <filterColumn colId="13">
      <filters>
        <filter val="100%"/>
        <filter val="60%"/>
        <filter val="69%"/>
        <filter val="77%"/>
        <filter val="82%"/>
        <filter val="97%"/>
      </filters>
    </filterColumn>
  </autoFilter>
  <mergeCells count="23">
    <mergeCell ref="M10:M11"/>
    <mergeCell ref="N10:N11"/>
    <mergeCell ref="B12:B13"/>
    <mergeCell ref="B14:B31"/>
    <mergeCell ref="C14:C31"/>
    <mergeCell ref="D14:D16"/>
    <mergeCell ref="D17:D3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2:20" ht="20.100000000000001" customHeight="1" x14ac:dyDescent="0.2">
      <c r="B3" s="158" t="s">
        <v>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2:20" ht="20.100000000000001" customHeight="1" x14ac:dyDescent="0.2">
      <c r="B4" s="158" t="s">
        <v>27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2019</v>
      </c>
      <c r="C8" s="9"/>
      <c r="D8" s="159" t="s">
        <v>3</v>
      </c>
      <c r="E8" s="160"/>
      <c r="F8" s="160"/>
      <c r="G8" s="160"/>
      <c r="H8" s="160"/>
      <c r="I8" s="160"/>
      <c r="J8" s="160"/>
      <c r="K8" s="16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2" t="s">
        <v>17</v>
      </c>
      <c r="C9" s="165" t="s">
        <v>18</v>
      </c>
      <c r="D9" s="168" t="s">
        <v>0</v>
      </c>
      <c r="E9" s="171" t="s">
        <v>4</v>
      </c>
      <c r="F9" s="171"/>
      <c r="G9" s="171" t="s">
        <v>5</v>
      </c>
      <c r="H9" s="171"/>
      <c r="I9" s="171"/>
      <c r="J9" s="171"/>
      <c r="K9" s="173"/>
      <c r="L9" s="6"/>
      <c r="M9" s="168" t="s">
        <v>6</v>
      </c>
      <c r="N9" s="173"/>
      <c r="O9" s="183" t="s">
        <v>24</v>
      </c>
      <c r="P9" s="184"/>
      <c r="Q9" s="184"/>
      <c r="R9" s="184"/>
      <c r="S9" s="184"/>
      <c r="T9" s="185"/>
    </row>
    <row r="10" spans="2:20" ht="17.100000000000001" customHeight="1" x14ac:dyDescent="0.2">
      <c r="B10" s="163"/>
      <c r="C10" s="166"/>
      <c r="D10" s="169"/>
      <c r="E10" s="172"/>
      <c r="F10" s="172"/>
      <c r="G10" s="172" t="s">
        <v>7</v>
      </c>
      <c r="H10" s="176" t="s">
        <v>25</v>
      </c>
      <c r="I10" s="176" t="s">
        <v>26</v>
      </c>
      <c r="J10" s="177" t="s">
        <v>1</v>
      </c>
      <c r="K10" s="174" t="s">
        <v>8</v>
      </c>
      <c r="L10" s="7"/>
      <c r="M10" s="179" t="s">
        <v>9</v>
      </c>
      <c r="N10" s="181" t="s">
        <v>10</v>
      </c>
      <c r="O10" s="186"/>
      <c r="P10" s="187"/>
      <c r="Q10" s="187"/>
      <c r="R10" s="187"/>
      <c r="S10" s="187"/>
      <c r="T10" s="188"/>
    </row>
    <row r="11" spans="2:20" ht="37.5" customHeight="1" thickBot="1" x14ac:dyDescent="0.25">
      <c r="B11" s="164"/>
      <c r="C11" s="167"/>
      <c r="D11" s="170"/>
      <c r="E11" s="28" t="s">
        <v>11</v>
      </c>
      <c r="F11" s="28" t="s">
        <v>12</v>
      </c>
      <c r="G11" s="176"/>
      <c r="H11" s="189"/>
      <c r="I11" s="189"/>
      <c r="J11" s="178"/>
      <c r="K11" s="175"/>
      <c r="L11" s="16"/>
      <c r="M11" s="180"/>
      <c r="N11" s="18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196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/>
      <c r="L12" s="72">
        <f>+K12/J12</f>
        <v>0</v>
      </c>
      <c r="M12" s="77">
        <f>DAYS360(E12,$C$8)/DAYS360(E12,F12)</f>
        <v>-119.00277777777778</v>
      </c>
      <c r="N12" s="55">
        <f>IF(J12=0," -",IF(L12&gt;100%,100%,L12))</f>
        <v>0</v>
      </c>
      <c r="O12" s="56" t="s">
        <v>78</v>
      </c>
      <c r="P12" s="53">
        <v>1578890</v>
      </c>
      <c r="Q12" s="53"/>
      <c r="R12" s="53"/>
      <c r="S12" s="54">
        <f>IF(P12=0," -",Q12/P12)</f>
        <v>0</v>
      </c>
      <c r="T12" s="55" t="str">
        <f>IF(R12=0," -",IF(Q12=0,100%,R12/Q12))</f>
        <v xml:space="preserve"> -</v>
      </c>
    </row>
    <row r="13" spans="2:20" ht="12.95" customHeight="1" thickBot="1" x14ac:dyDescent="0.25">
      <c r="B13" s="19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5.75" thickBot="1" x14ac:dyDescent="0.25">
      <c r="B14" s="198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+J14+('2018'!I13-'2018'!K13)</f>
        <v>#VALUE!</v>
      </c>
      <c r="J14" s="53">
        <v>0</v>
      </c>
      <c r="K14" s="65"/>
      <c r="L14" s="72" t="e">
        <f t="shared" ref="L14:L33" si="0">+K14/J14</f>
        <v>#DIV/0!</v>
      </c>
      <c r="M14" s="77">
        <f t="shared" ref="M14:M33" si="1">DAYS360(E14,$C$8)/DAYS360(E14,F14)</f>
        <v>-119.00277777777778</v>
      </c>
      <c r="N14" s="55" t="str">
        <f t="shared" ref="N14:N33" si="2">IF(J14=0," -",IF(L14&gt;100%,100%,L14))</f>
        <v xml:space="preserve"> -</v>
      </c>
      <c r="O14" s="56" t="s">
        <v>79</v>
      </c>
      <c r="P14" s="53">
        <v>0</v>
      </c>
      <c r="Q14" s="53"/>
      <c r="R14" s="53"/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2.95" customHeight="1" thickBot="1" x14ac:dyDescent="0.25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 x14ac:dyDescent="0.2">
      <c r="B16" s="199" t="s">
        <v>57</v>
      </c>
      <c r="C16" s="202" t="s">
        <v>56</v>
      </c>
      <c r="D16" s="193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/>
      <c r="L16" s="12">
        <f t="shared" si="0"/>
        <v>0</v>
      </c>
      <c r="M16" s="13">
        <f t="shared" si="1"/>
        <v>-119.00277777777778</v>
      </c>
      <c r="N16" s="14">
        <f t="shared" si="2"/>
        <v>0</v>
      </c>
      <c r="O16" s="70" t="s">
        <v>80</v>
      </c>
      <c r="P16" s="46">
        <v>731525</v>
      </c>
      <c r="Q16" s="46"/>
      <c r="R16" s="46"/>
      <c r="S16" s="15">
        <f t="shared" si="3"/>
        <v>0</v>
      </c>
      <c r="T16" s="14" t="str">
        <f t="shared" si="4"/>
        <v xml:space="preserve"> -</v>
      </c>
    </row>
    <row r="17" spans="2:20" ht="45" x14ac:dyDescent="0.2">
      <c r="B17" s="200"/>
      <c r="C17" s="203"/>
      <c r="D17" s="194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/>
      <c r="L17" s="19">
        <f t="shared" si="0"/>
        <v>0</v>
      </c>
      <c r="M17" s="20">
        <f t="shared" si="1"/>
        <v>-119.00277777777778</v>
      </c>
      <c r="N17" s="21">
        <f t="shared" si="2"/>
        <v>0</v>
      </c>
      <c r="O17" s="71" t="s">
        <v>81</v>
      </c>
      <c r="P17" s="33">
        <v>0</v>
      </c>
      <c r="Q17" s="33"/>
      <c r="R17" s="33"/>
      <c r="S17" s="22" t="str">
        <f t="shared" si="3"/>
        <v xml:space="preserve"> -</v>
      </c>
      <c r="T17" s="21" t="str">
        <f t="shared" si="4"/>
        <v xml:space="preserve"> -</v>
      </c>
    </row>
    <row r="18" spans="2:20" ht="30.75" thickBot="1" x14ac:dyDescent="0.25">
      <c r="B18" s="200"/>
      <c r="C18" s="203"/>
      <c r="D18" s="195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+J18+('2018'!I16-'2018'!K16)</f>
        <v>0.5</v>
      </c>
      <c r="J18" s="48">
        <v>2</v>
      </c>
      <c r="K18" s="86"/>
      <c r="L18" s="73">
        <f t="shared" si="0"/>
        <v>0</v>
      </c>
      <c r="M18" s="75">
        <f t="shared" si="1"/>
        <v>-119.00277777777778</v>
      </c>
      <c r="N18" s="63">
        <f t="shared" si="2"/>
        <v>0</v>
      </c>
      <c r="O18" s="30" t="s">
        <v>80</v>
      </c>
      <c r="P18" s="61">
        <v>165375</v>
      </c>
      <c r="Q18" s="61"/>
      <c r="R18" s="61"/>
      <c r="S18" s="62">
        <f t="shared" si="3"/>
        <v>0</v>
      </c>
      <c r="T18" s="63" t="str">
        <f t="shared" si="4"/>
        <v xml:space="preserve"> -</v>
      </c>
    </row>
    <row r="19" spans="2:20" ht="60" x14ac:dyDescent="0.2">
      <c r="B19" s="200"/>
      <c r="C19" s="203"/>
      <c r="D19" s="193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+J19+('2018'!I17-'2018'!K17)</f>
        <v>0.31999999999999995</v>
      </c>
      <c r="J19" s="15">
        <v>0.3</v>
      </c>
      <c r="K19" s="14"/>
      <c r="L19" s="12">
        <f t="shared" si="0"/>
        <v>0</v>
      </c>
      <c r="M19" s="13">
        <f t="shared" si="1"/>
        <v>-119.00277777777778</v>
      </c>
      <c r="N19" s="14">
        <f t="shared" si="2"/>
        <v>0</v>
      </c>
      <c r="O19" s="70" t="s">
        <v>82</v>
      </c>
      <c r="P19" s="46">
        <v>57881</v>
      </c>
      <c r="Q19" s="46"/>
      <c r="R19" s="46"/>
      <c r="S19" s="15">
        <f t="shared" si="3"/>
        <v>0</v>
      </c>
      <c r="T19" s="14" t="str">
        <f t="shared" si="4"/>
        <v xml:space="preserve"> -</v>
      </c>
    </row>
    <row r="20" spans="2:20" ht="30" x14ac:dyDescent="0.2">
      <c r="B20" s="200"/>
      <c r="C20" s="203"/>
      <c r="D20" s="194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/>
      <c r="L20" s="19">
        <f t="shared" si="0"/>
        <v>0</v>
      </c>
      <c r="M20" s="20">
        <f t="shared" si="1"/>
        <v>-119.00277777777778</v>
      </c>
      <c r="N20" s="21">
        <f t="shared" si="2"/>
        <v>0</v>
      </c>
      <c r="O20" s="71" t="s">
        <v>83</v>
      </c>
      <c r="P20" s="33">
        <v>2319216</v>
      </c>
      <c r="Q20" s="33"/>
      <c r="R20" s="33"/>
      <c r="S20" s="22">
        <f t="shared" si="3"/>
        <v>0</v>
      </c>
      <c r="T20" s="21" t="str">
        <f t="shared" si="4"/>
        <v xml:space="preserve"> -</v>
      </c>
    </row>
    <row r="21" spans="2:20" ht="45" x14ac:dyDescent="0.2">
      <c r="B21" s="200"/>
      <c r="C21" s="203"/>
      <c r="D21" s="194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+J21+('2018'!I19-'2018'!K19)</f>
        <v>0.26</v>
      </c>
      <c r="J21" s="22">
        <v>0.1</v>
      </c>
      <c r="K21" s="21"/>
      <c r="L21" s="19">
        <f t="shared" si="0"/>
        <v>0</v>
      </c>
      <c r="M21" s="20">
        <f t="shared" si="1"/>
        <v>-119.00277777777778</v>
      </c>
      <c r="N21" s="21">
        <f t="shared" si="2"/>
        <v>0</v>
      </c>
      <c r="O21" s="71" t="s">
        <v>84</v>
      </c>
      <c r="P21" s="33">
        <v>250000</v>
      </c>
      <c r="Q21" s="33"/>
      <c r="R21" s="33"/>
      <c r="S21" s="22">
        <f t="shared" si="3"/>
        <v>0</v>
      </c>
      <c r="T21" s="21" t="str">
        <f t="shared" si="4"/>
        <v xml:space="preserve"> -</v>
      </c>
    </row>
    <row r="22" spans="2:20" ht="60" x14ac:dyDescent="0.2">
      <c r="B22" s="200"/>
      <c r="C22" s="203"/>
      <c r="D22" s="194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/>
      <c r="L22" s="19">
        <f t="shared" si="0"/>
        <v>0</v>
      </c>
      <c r="M22" s="20">
        <f t="shared" si="1"/>
        <v>-119.00277777777778</v>
      </c>
      <c r="N22" s="21">
        <f t="shared" si="2"/>
        <v>0</v>
      </c>
      <c r="O22" s="71" t="s">
        <v>84</v>
      </c>
      <c r="P22" s="33">
        <v>81033</v>
      </c>
      <c r="Q22" s="33"/>
      <c r="R22" s="33"/>
      <c r="S22" s="22">
        <f t="shared" si="3"/>
        <v>0</v>
      </c>
      <c r="T22" s="21" t="str">
        <f t="shared" si="4"/>
        <v xml:space="preserve"> -</v>
      </c>
    </row>
    <row r="23" spans="2:20" ht="30" x14ac:dyDescent="0.2">
      <c r="B23" s="200"/>
      <c r="C23" s="203"/>
      <c r="D23" s="194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/>
      <c r="L23" s="19">
        <f t="shared" si="0"/>
        <v>0</v>
      </c>
      <c r="M23" s="20">
        <f t="shared" si="1"/>
        <v>-119.00277777777778</v>
      </c>
      <c r="N23" s="21">
        <f t="shared" si="2"/>
        <v>0</v>
      </c>
      <c r="O23" s="71" t="s">
        <v>85</v>
      </c>
      <c r="P23" s="33">
        <v>1595907</v>
      </c>
      <c r="Q23" s="33"/>
      <c r="R23" s="33"/>
      <c r="S23" s="22">
        <f t="shared" si="3"/>
        <v>0</v>
      </c>
      <c r="T23" s="21" t="str">
        <f t="shared" si="4"/>
        <v xml:space="preserve"> -</v>
      </c>
    </row>
    <row r="24" spans="2:20" ht="30" x14ac:dyDescent="0.2">
      <c r="B24" s="200"/>
      <c r="C24" s="203"/>
      <c r="D24" s="194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+J24+('2018'!I22-'2018'!K22)</f>
        <v>-9294.2000000000007</v>
      </c>
      <c r="J24" s="33">
        <v>3500</v>
      </c>
      <c r="K24" s="84"/>
      <c r="L24" s="19">
        <f t="shared" si="0"/>
        <v>0</v>
      </c>
      <c r="M24" s="20">
        <f t="shared" si="1"/>
        <v>-119.00277777777778</v>
      </c>
      <c r="N24" s="21">
        <f t="shared" si="2"/>
        <v>0</v>
      </c>
      <c r="O24" s="71" t="s">
        <v>85</v>
      </c>
      <c r="P24" s="33">
        <v>99556</v>
      </c>
      <c r="Q24" s="33"/>
      <c r="R24" s="33"/>
      <c r="S24" s="22">
        <f t="shared" si="3"/>
        <v>0</v>
      </c>
      <c r="T24" s="21" t="str">
        <f t="shared" si="4"/>
        <v xml:space="preserve"> -</v>
      </c>
    </row>
    <row r="25" spans="2:20" ht="45" x14ac:dyDescent="0.2">
      <c r="B25" s="200"/>
      <c r="C25" s="203"/>
      <c r="D25" s="194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+J25+('2018'!I23-'2018'!K23)</f>
        <v>394</v>
      </c>
      <c r="J25" s="33">
        <v>250</v>
      </c>
      <c r="K25" s="84"/>
      <c r="L25" s="19">
        <f t="shared" si="0"/>
        <v>0</v>
      </c>
      <c r="M25" s="20">
        <f t="shared" si="1"/>
        <v>-119.00277777777778</v>
      </c>
      <c r="N25" s="21">
        <f t="shared" si="2"/>
        <v>0</v>
      </c>
      <c r="O25" s="71" t="s">
        <v>85</v>
      </c>
      <c r="P25" s="33">
        <v>215318</v>
      </c>
      <c r="Q25" s="33"/>
      <c r="R25" s="33"/>
      <c r="S25" s="22">
        <f t="shared" si="3"/>
        <v>0</v>
      </c>
      <c r="T25" s="21" t="str">
        <f t="shared" si="4"/>
        <v xml:space="preserve"> -</v>
      </c>
    </row>
    <row r="26" spans="2:20" ht="45" x14ac:dyDescent="0.2">
      <c r="B26" s="200"/>
      <c r="C26" s="203"/>
      <c r="D26" s="194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+J26+('2018'!I24-'2018'!K24)</f>
        <v>-429</v>
      </c>
      <c r="J26" s="33">
        <v>375</v>
      </c>
      <c r="K26" s="84"/>
      <c r="L26" s="19">
        <f t="shared" si="0"/>
        <v>0</v>
      </c>
      <c r="M26" s="20">
        <f t="shared" si="1"/>
        <v>-119.00277777777778</v>
      </c>
      <c r="N26" s="21">
        <f t="shared" si="2"/>
        <v>0</v>
      </c>
      <c r="O26" s="71" t="s">
        <v>85</v>
      </c>
      <c r="P26" s="33">
        <v>186000</v>
      </c>
      <c r="Q26" s="33"/>
      <c r="R26" s="33"/>
      <c r="S26" s="22">
        <f t="shared" si="3"/>
        <v>0</v>
      </c>
      <c r="T26" s="21" t="str">
        <f t="shared" si="4"/>
        <v xml:space="preserve"> -</v>
      </c>
    </row>
    <row r="27" spans="2:20" ht="30" x14ac:dyDescent="0.2">
      <c r="B27" s="200"/>
      <c r="C27" s="203"/>
      <c r="D27" s="194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+J27+('2018'!I25-'2018'!K25)</f>
        <v>615</v>
      </c>
      <c r="J27" s="33">
        <v>375</v>
      </c>
      <c r="K27" s="84"/>
      <c r="L27" s="19">
        <f t="shared" si="0"/>
        <v>0</v>
      </c>
      <c r="M27" s="20">
        <f t="shared" si="1"/>
        <v>-119.00277777777778</v>
      </c>
      <c r="N27" s="21">
        <f t="shared" si="2"/>
        <v>0</v>
      </c>
      <c r="O27" s="71" t="s">
        <v>85</v>
      </c>
      <c r="P27" s="33">
        <v>0</v>
      </c>
      <c r="Q27" s="33"/>
      <c r="R27" s="33"/>
      <c r="S27" s="22" t="str">
        <f t="shared" si="3"/>
        <v xml:space="preserve"> -</v>
      </c>
      <c r="T27" s="21" t="str">
        <f t="shared" si="4"/>
        <v xml:space="preserve"> -</v>
      </c>
    </row>
    <row r="28" spans="2:20" ht="30" x14ac:dyDescent="0.2">
      <c r="B28" s="200"/>
      <c r="C28" s="203"/>
      <c r="D28" s="194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+J28+('2018'!I26-'2018'!K26)</f>
        <v>466</v>
      </c>
      <c r="J28" s="33">
        <v>375</v>
      </c>
      <c r="K28" s="84"/>
      <c r="L28" s="19">
        <f t="shared" si="0"/>
        <v>0</v>
      </c>
      <c r="M28" s="20">
        <f t="shared" si="1"/>
        <v>-119.00277777777778</v>
      </c>
      <c r="N28" s="21">
        <f t="shared" si="2"/>
        <v>0</v>
      </c>
      <c r="O28" s="71" t="s">
        <v>79</v>
      </c>
      <c r="P28" s="33">
        <v>0</v>
      </c>
      <c r="Q28" s="33"/>
      <c r="R28" s="33"/>
      <c r="S28" s="22" t="str">
        <f t="shared" si="3"/>
        <v xml:space="preserve"> -</v>
      </c>
      <c r="T28" s="21" t="str">
        <f t="shared" si="4"/>
        <v xml:space="preserve"> -</v>
      </c>
    </row>
    <row r="29" spans="2:20" ht="30" x14ac:dyDescent="0.2">
      <c r="B29" s="200"/>
      <c r="C29" s="203"/>
      <c r="D29" s="194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+J29+('2018'!I27-'2018'!K27)</f>
        <v>0</v>
      </c>
      <c r="J29" s="33">
        <v>0</v>
      </c>
      <c r="K29" s="84"/>
      <c r="L29" s="19" t="e">
        <f t="shared" si="0"/>
        <v>#DIV/0!</v>
      </c>
      <c r="M29" s="20">
        <f t="shared" si="1"/>
        <v>-119.00277777777778</v>
      </c>
      <c r="N29" s="21" t="str">
        <f t="shared" si="2"/>
        <v xml:space="preserve"> -</v>
      </c>
      <c r="O29" s="71" t="s">
        <v>82</v>
      </c>
      <c r="P29" s="33">
        <v>0</v>
      </c>
      <c r="Q29" s="33"/>
      <c r="R29" s="33"/>
      <c r="S29" s="22" t="str">
        <f t="shared" si="3"/>
        <v xml:space="preserve"> -</v>
      </c>
      <c r="T29" s="21" t="str">
        <f t="shared" si="4"/>
        <v xml:space="preserve"> -</v>
      </c>
    </row>
    <row r="30" spans="2:20" ht="30" x14ac:dyDescent="0.2">
      <c r="B30" s="200"/>
      <c r="C30" s="203"/>
      <c r="D30" s="194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+J30+('2018'!I28-'2018'!K28)</f>
        <v>-3251</v>
      </c>
      <c r="J30" s="33">
        <v>120</v>
      </c>
      <c r="K30" s="84"/>
      <c r="L30" s="19">
        <f t="shared" si="0"/>
        <v>0</v>
      </c>
      <c r="M30" s="20">
        <f t="shared" si="1"/>
        <v>-119.00277777777778</v>
      </c>
      <c r="N30" s="21">
        <f t="shared" si="2"/>
        <v>0</v>
      </c>
      <c r="O30" s="71" t="s">
        <v>79</v>
      </c>
      <c r="P30" s="33">
        <v>0</v>
      </c>
      <c r="Q30" s="33"/>
      <c r="R30" s="33"/>
      <c r="S30" s="22" t="str">
        <f t="shared" si="3"/>
        <v xml:space="preserve"> -</v>
      </c>
      <c r="T30" s="21" t="str">
        <f t="shared" si="4"/>
        <v xml:space="preserve"> -</v>
      </c>
    </row>
    <row r="31" spans="2:20" ht="30" customHeight="1" x14ac:dyDescent="0.2">
      <c r="B31" s="200"/>
      <c r="C31" s="203"/>
      <c r="D31" s="194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+J31+('2018'!I29-'2018'!K29)</f>
        <v>-498</v>
      </c>
      <c r="J31" s="33">
        <v>50</v>
      </c>
      <c r="K31" s="84"/>
      <c r="L31" s="19">
        <f t="shared" si="0"/>
        <v>0</v>
      </c>
      <c r="M31" s="20">
        <f t="shared" si="1"/>
        <v>-119.00277777777778</v>
      </c>
      <c r="N31" s="21">
        <f t="shared" si="2"/>
        <v>0</v>
      </c>
      <c r="O31" s="71" t="s">
        <v>85</v>
      </c>
      <c r="P31" s="33">
        <v>100000</v>
      </c>
      <c r="Q31" s="33"/>
      <c r="R31" s="33"/>
      <c r="S31" s="22">
        <f t="shared" si="3"/>
        <v>0</v>
      </c>
      <c r="T31" s="21" t="str">
        <f t="shared" si="4"/>
        <v xml:space="preserve"> -</v>
      </c>
    </row>
    <row r="32" spans="2:20" ht="45" x14ac:dyDescent="0.2">
      <c r="B32" s="200"/>
      <c r="C32" s="203"/>
      <c r="D32" s="194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+J32+('2018'!I30-'2018'!K30)</f>
        <v>32</v>
      </c>
      <c r="J32" s="33">
        <v>10</v>
      </c>
      <c r="K32" s="84"/>
      <c r="L32" s="19">
        <f t="shared" si="0"/>
        <v>0</v>
      </c>
      <c r="M32" s="20">
        <f t="shared" si="1"/>
        <v>-119.00277777777778</v>
      </c>
      <c r="N32" s="21">
        <f t="shared" si="2"/>
        <v>0</v>
      </c>
      <c r="O32" s="71" t="s">
        <v>85</v>
      </c>
      <c r="P32" s="33">
        <v>0</v>
      </c>
      <c r="Q32" s="33"/>
      <c r="R32" s="33"/>
      <c r="S32" s="22" t="str">
        <f t="shared" si="3"/>
        <v xml:space="preserve"> -</v>
      </c>
      <c r="T32" s="21" t="str">
        <f t="shared" si="4"/>
        <v xml:space="preserve"> -</v>
      </c>
    </row>
    <row r="33" spans="2:20" ht="45.75" thickBot="1" x14ac:dyDescent="0.25">
      <c r="B33" s="201"/>
      <c r="C33" s="204"/>
      <c r="D33" s="195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/>
      <c r="L33" s="74">
        <f t="shared" si="0"/>
        <v>0</v>
      </c>
      <c r="M33" s="76">
        <f t="shared" si="1"/>
        <v>-119.00277777777778</v>
      </c>
      <c r="N33" s="50">
        <f t="shared" si="2"/>
        <v>0</v>
      </c>
      <c r="O33" s="5" t="s">
        <v>86</v>
      </c>
      <c r="P33" s="48">
        <v>868219</v>
      </c>
      <c r="Q33" s="48"/>
      <c r="R33" s="48"/>
      <c r="S33" s="49">
        <f t="shared" si="3"/>
        <v>0</v>
      </c>
      <c r="T33" s="50" t="str">
        <f t="shared" si="4"/>
        <v xml:space="preserve"> -</v>
      </c>
    </row>
    <row r="34" spans="2:20" ht="21" customHeight="1" thickBot="1" x14ac:dyDescent="0.25">
      <c r="M34" s="78">
        <f>+AVERAGE(M12,M14,M16:M33)</f>
        <v>-119.00277777777777</v>
      </c>
      <c r="N34" s="79">
        <f>+AVERAGE(N12,N14,N16:N33)</f>
        <v>0</v>
      </c>
      <c r="P34" s="80">
        <f>+SUM(P12,P14,P16:P33)</f>
        <v>8248920</v>
      </c>
      <c r="Q34" s="81">
        <f>+SUM(Q12,Q14,Q16:Q33)</f>
        <v>0</v>
      </c>
      <c r="R34" s="81">
        <f>+SUM(R12,R14,R16:R33)</f>
        <v>0</v>
      </c>
      <c r="S34" s="82">
        <f t="shared" si="3"/>
        <v>0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4" width="9.625" style="1" customWidth="1"/>
    <col min="15" max="18" width="10.75" style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2:25" ht="20.100000000000001" customHeight="1" x14ac:dyDescent="0.2">
      <c r="B3" s="158" t="s">
        <v>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2:25" ht="20.100000000000001" customHeight="1" x14ac:dyDescent="0.2">
      <c r="B4" s="158" t="s">
        <v>27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8" t="s">
        <v>58</v>
      </c>
      <c r="C8" s="9">
        <f>+'2018'!C8</f>
        <v>43281</v>
      </c>
      <c r="D8" s="159" t="s">
        <v>3</v>
      </c>
      <c r="E8" s="160"/>
      <c r="F8" s="160"/>
      <c r="G8" s="160"/>
      <c r="H8" s="207"/>
      <c r="I8" s="207"/>
      <c r="J8" s="207"/>
      <c r="K8" s="207"/>
      <c r="L8" s="207"/>
      <c r="M8" s="207"/>
      <c r="N8" s="16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62" t="s">
        <v>17</v>
      </c>
      <c r="C9" s="165" t="s">
        <v>18</v>
      </c>
      <c r="D9" s="168" t="s">
        <v>0</v>
      </c>
      <c r="E9" s="171" t="s">
        <v>5</v>
      </c>
      <c r="F9" s="171"/>
      <c r="G9" s="171"/>
      <c r="H9" s="208"/>
      <c r="I9" s="208"/>
      <c r="J9" s="208"/>
      <c r="K9" s="208"/>
      <c r="L9" s="208"/>
      <c r="M9" s="208"/>
      <c r="N9" s="173"/>
      <c r="O9" s="209" t="s">
        <v>60</v>
      </c>
      <c r="P9" s="210"/>
      <c r="Q9" s="210"/>
      <c r="R9" s="210"/>
      <c r="S9" s="211"/>
      <c r="T9" s="183" t="s">
        <v>59</v>
      </c>
      <c r="U9" s="184"/>
      <c r="V9" s="184"/>
      <c r="W9" s="184"/>
      <c r="X9" s="184"/>
      <c r="Y9" s="185"/>
    </row>
    <row r="10" spans="2:25" ht="17.100000000000001" customHeight="1" x14ac:dyDescent="0.2">
      <c r="B10" s="163"/>
      <c r="C10" s="166"/>
      <c r="D10" s="169"/>
      <c r="E10" s="172" t="s">
        <v>7</v>
      </c>
      <c r="F10" s="176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12">
        <v>2016</v>
      </c>
      <c r="P10" s="216">
        <v>2017</v>
      </c>
      <c r="Q10" s="218">
        <v>2018</v>
      </c>
      <c r="R10" s="205">
        <v>2019</v>
      </c>
      <c r="S10" s="214" t="s">
        <v>58</v>
      </c>
      <c r="T10" s="186"/>
      <c r="U10" s="187"/>
      <c r="V10" s="187"/>
      <c r="W10" s="187"/>
      <c r="X10" s="187"/>
      <c r="Y10" s="188"/>
    </row>
    <row r="11" spans="2:25" ht="37.5" customHeight="1" thickBot="1" x14ac:dyDescent="0.25">
      <c r="B11" s="164"/>
      <c r="C11" s="167"/>
      <c r="D11" s="170"/>
      <c r="E11" s="176"/>
      <c r="F11" s="189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13"/>
      <c r="P11" s="217"/>
      <c r="Q11" s="219"/>
      <c r="R11" s="206"/>
      <c r="S11" s="215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0.75" thickBot="1" x14ac:dyDescent="0.25">
      <c r="B12" s="196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0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0</v>
      </c>
      <c r="S12" s="130">
        <v>0.75</v>
      </c>
      <c r="T12" s="56" t="s">
        <v>78</v>
      </c>
      <c r="U12" s="53">
        <f>+'2016'!P12+'2017'!P12</f>
        <v>3956091</v>
      </c>
      <c r="V12" s="53">
        <f>+'2016'!Q12+'2017'!Q12</f>
        <v>1017480</v>
      </c>
      <c r="W12" s="53">
        <f>+'2016'!R12+'2017'!R12</f>
        <v>0</v>
      </c>
      <c r="X12" s="54">
        <f>IF(U12=0," -",V12/U12)</f>
        <v>0.25719327487663957</v>
      </c>
      <c r="Y12" s="55" t="str">
        <f>IF(W12=0," -",IF(V12=0,100%,W12/V12))</f>
        <v xml:space="preserve"> -</v>
      </c>
    </row>
    <row r="13" spans="2:25" ht="12.95" customHeight="1" thickBot="1" x14ac:dyDescent="0.25">
      <c r="B13" s="197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5.75" thickBot="1" x14ac:dyDescent="0.25">
      <c r="B14" s="198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'2018'!J13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'2018'!K13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'2018'!N13</f>
        <v xml:space="preserve"> -</v>
      </c>
      <c r="R14" s="103" t="str">
        <f>'2019'!N14</f>
        <v xml:space="preserve"> -</v>
      </c>
      <c r="S14" s="130">
        <v>1</v>
      </c>
      <c r="T14" s="56" t="s">
        <v>79</v>
      </c>
      <c r="U14" s="53">
        <f>+'2016'!P14+'2017'!P14</f>
        <v>0</v>
      </c>
      <c r="V14" s="53">
        <f>+'2016'!Q14+'2017'!Q14</f>
        <v>0</v>
      </c>
      <c r="W14" s="53">
        <f>+'2016'!R14+'2017'!R14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2.95" customHeight="1" thickBot="1" x14ac:dyDescent="0.25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 x14ac:dyDescent="0.2">
      <c r="B16" s="199" t="s">
        <v>57</v>
      </c>
      <c r="C16" s="202" t="s">
        <v>56</v>
      </c>
      <c r="D16" s="193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'2018'!J14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'2018'!K14</f>
        <v>1</v>
      </c>
      <c r="N16" s="83">
        <f>'2019'!K16</f>
        <v>0</v>
      </c>
      <c r="O16" s="105">
        <f>'2016'!N16</f>
        <v>1</v>
      </c>
      <c r="P16" s="106">
        <f>'2017'!N16</f>
        <v>1</v>
      </c>
      <c r="Q16" s="107">
        <f>'2018'!N14</f>
        <v>1</v>
      </c>
      <c r="R16" s="106">
        <f>'2019'!N16</f>
        <v>0</v>
      </c>
      <c r="S16" s="133">
        <v>0.75</v>
      </c>
      <c r="T16" s="70" t="s">
        <v>80</v>
      </c>
      <c r="U16" s="46">
        <f>+'2016'!P16+'2017'!P16</f>
        <v>385000</v>
      </c>
      <c r="V16" s="46">
        <f>+'2016'!Q16+'2017'!Q16</f>
        <v>159126</v>
      </c>
      <c r="W16" s="46">
        <f>+'2016'!R16+'2017'!R16</f>
        <v>0</v>
      </c>
      <c r="X16" s="15">
        <f t="shared" si="0"/>
        <v>0.41331428571428569</v>
      </c>
      <c r="Y16" s="14" t="str">
        <f t="shared" si="1"/>
        <v xml:space="preserve"> -</v>
      </c>
    </row>
    <row r="17" spans="2:25" ht="45" x14ac:dyDescent="0.2">
      <c r="B17" s="200"/>
      <c r="C17" s="203"/>
      <c r="D17" s="194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'2018'!J15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'2018'!K15</f>
        <v>1</v>
      </c>
      <c r="N17" s="84">
        <f>'2019'!K17</f>
        <v>0</v>
      </c>
      <c r="O17" s="108" t="str">
        <f>'2016'!N17</f>
        <v xml:space="preserve"> -</v>
      </c>
      <c r="P17" s="109">
        <f>'2017'!N17</f>
        <v>1</v>
      </c>
      <c r="Q17" s="110">
        <f>'2018'!N15</f>
        <v>1</v>
      </c>
      <c r="R17" s="109">
        <f>'2019'!N17</f>
        <v>0</v>
      </c>
      <c r="S17" s="134">
        <v>0.66666666666666663</v>
      </c>
      <c r="T17" s="71" t="s">
        <v>81</v>
      </c>
      <c r="U17" s="33">
        <f>+'2016'!P17+'2017'!P17</f>
        <v>185000</v>
      </c>
      <c r="V17" s="33">
        <f>+'2016'!Q17+'2017'!Q17</f>
        <v>20000</v>
      </c>
      <c r="W17" s="33">
        <f>+'2016'!R17+'2017'!R17</f>
        <v>0</v>
      </c>
      <c r="X17" s="22">
        <f t="shared" si="0"/>
        <v>0.10810810810810811</v>
      </c>
      <c r="Y17" s="21" t="str">
        <f t="shared" si="1"/>
        <v xml:space="preserve"> -</v>
      </c>
    </row>
    <row r="18" spans="2:25" ht="30.75" thickBot="1" x14ac:dyDescent="0.25">
      <c r="B18" s="200"/>
      <c r="C18" s="203"/>
      <c r="D18" s="195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'2018'!J16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'2018'!K16</f>
        <v>1</v>
      </c>
      <c r="N18" s="86">
        <f>'2019'!K18</f>
        <v>0</v>
      </c>
      <c r="O18" s="111">
        <f>'2016'!N19</f>
        <v>0.5</v>
      </c>
      <c r="P18" s="112">
        <f>'2017'!N18</f>
        <v>1</v>
      </c>
      <c r="Q18" s="113">
        <f>'2018'!N16</f>
        <v>1</v>
      </c>
      <c r="R18" s="112">
        <f>'2019'!N18</f>
        <v>0</v>
      </c>
      <c r="S18" s="135">
        <v>0.9</v>
      </c>
      <c r="T18" s="30" t="s">
        <v>80</v>
      </c>
      <c r="U18" s="61">
        <f>+'2016'!P19+'2017'!P18</f>
        <v>203000</v>
      </c>
      <c r="V18" s="61">
        <f>+'2016'!Q19+'2017'!Q18</f>
        <v>20000</v>
      </c>
      <c r="W18" s="61">
        <f>+'2016'!R19+'2017'!R18</f>
        <v>0</v>
      </c>
      <c r="X18" s="62">
        <f t="shared" si="0"/>
        <v>9.8522167487684734E-2</v>
      </c>
      <c r="Y18" s="63" t="str">
        <f t="shared" si="1"/>
        <v xml:space="preserve"> -</v>
      </c>
    </row>
    <row r="19" spans="2:25" ht="60" x14ac:dyDescent="0.2">
      <c r="B19" s="200"/>
      <c r="C19" s="203"/>
      <c r="D19" s="193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'2018'!J17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'2018'!K17</f>
        <v>0.23</v>
      </c>
      <c r="N19" s="14">
        <f>'2019'!K19</f>
        <v>0</v>
      </c>
      <c r="O19" s="105">
        <f>'2016'!N20</f>
        <v>1</v>
      </c>
      <c r="P19" s="106">
        <f>'2017'!N19</f>
        <v>1</v>
      </c>
      <c r="Q19" s="107">
        <f>'2018'!N17</f>
        <v>0.76666666666666672</v>
      </c>
      <c r="R19" s="106">
        <f>'2019'!N19</f>
        <v>0</v>
      </c>
      <c r="S19" s="133">
        <v>0.67999999999999994</v>
      </c>
      <c r="T19" s="70" t="s">
        <v>82</v>
      </c>
      <c r="U19" s="46">
        <f>+'2016'!P20+'2017'!P19</f>
        <v>102500</v>
      </c>
      <c r="V19" s="46">
        <f>+'2016'!Q20+'2017'!Q19</f>
        <v>85200</v>
      </c>
      <c r="W19" s="46">
        <f>+'2016'!R20+'2017'!R19</f>
        <v>0</v>
      </c>
      <c r="X19" s="15">
        <f t="shared" si="0"/>
        <v>0.83121951219512191</v>
      </c>
      <c r="Y19" s="14" t="str">
        <f t="shared" si="1"/>
        <v xml:space="preserve"> -</v>
      </c>
    </row>
    <row r="20" spans="2:25" ht="30" x14ac:dyDescent="0.2">
      <c r="B20" s="200"/>
      <c r="C20" s="203"/>
      <c r="D20" s="194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'2018'!J18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'2018'!K18</f>
        <v>1</v>
      </c>
      <c r="N20" s="84">
        <f>'2019'!K20</f>
        <v>0</v>
      </c>
      <c r="O20" s="108">
        <f>'2016'!N21</f>
        <v>1</v>
      </c>
      <c r="P20" s="109">
        <f>'2017'!N20</f>
        <v>1</v>
      </c>
      <c r="Q20" s="110">
        <f>'2018'!N18</f>
        <v>1</v>
      </c>
      <c r="R20" s="109">
        <f>'2019'!N20</f>
        <v>0</v>
      </c>
      <c r="S20" s="134">
        <v>0.75</v>
      </c>
      <c r="T20" s="71" t="s">
        <v>83</v>
      </c>
      <c r="U20" s="33">
        <f>+'2016'!P21+'2017'!P20</f>
        <v>5001758</v>
      </c>
      <c r="V20" s="33">
        <f>+'2016'!Q21+'2017'!Q20</f>
        <v>3224350</v>
      </c>
      <c r="W20" s="33">
        <f>+'2016'!R21+'2017'!R20</f>
        <v>132300</v>
      </c>
      <c r="X20" s="22">
        <f t="shared" si="0"/>
        <v>0.64464334340046037</v>
      </c>
      <c r="Y20" s="21">
        <f t="shared" si="1"/>
        <v>4.103152573386884E-2</v>
      </c>
    </row>
    <row r="21" spans="2:25" ht="45" x14ac:dyDescent="0.2">
      <c r="B21" s="200"/>
      <c r="C21" s="203"/>
      <c r="D21" s="194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'2018'!J19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'2018'!K19</f>
        <v>0.18</v>
      </c>
      <c r="N21" s="21">
        <f>'2019'!K21</f>
        <v>0</v>
      </c>
      <c r="O21" s="108">
        <f>'2016'!N22</f>
        <v>0.7</v>
      </c>
      <c r="P21" s="109">
        <f>'2017'!N21</f>
        <v>1</v>
      </c>
      <c r="Q21" s="110">
        <f>'2018'!N19</f>
        <v>0.6</v>
      </c>
      <c r="R21" s="109">
        <f>'2019'!N21</f>
        <v>0</v>
      </c>
      <c r="S21" s="134">
        <v>0.74</v>
      </c>
      <c r="T21" s="71" t="s">
        <v>84</v>
      </c>
      <c r="U21" s="33">
        <f>+'2016'!P22+'2017'!P21</f>
        <v>1995738</v>
      </c>
      <c r="V21" s="33">
        <f>+'2016'!Q22+'2017'!Q21</f>
        <v>1079729</v>
      </c>
      <c r="W21" s="33">
        <f>+'2016'!R22+'2017'!R21</f>
        <v>0</v>
      </c>
      <c r="X21" s="22">
        <f t="shared" si="0"/>
        <v>0.541017408096654</v>
      </c>
      <c r="Y21" s="21" t="str">
        <f t="shared" si="1"/>
        <v xml:space="preserve"> -</v>
      </c>
    </row>
    <row r="22" spans="2:25" ht="60" x14ac:dyDescent="0.2">
      <c r="B22" s="200"/>
      <c r="C22" s="203"/>
      <c r="D22" s="194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'2018'!J20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'2018'!K20</f>
        <v>1</v>
      </c>
      <c r="N22" s="84">
        <f>'2019'!K22</f>
        <v>0</v>
      </c>
      <c r="O22" s="108">
        <f>'2016'!N23</f>
        <v>1</v>
      </c>
      <c r="P22" s="109">
        <f>'2017'!N22</f>
        <v>1</v>
      </c>
      <c r="Q22" s="110">
        <f>'2018'!N20</f>
        <v>1</v>
      </c>
      <c r="R22" s="109">
        <f>'2019'!N22</f>
        <v>0</v>
      </c>
      <c r="S22" s="134">
        <v>0.75</v>
      </c>
      <c r="T22" s="71" t="s">
        <v>84</v>
      </c>
      <c r="U22" s="33">
        <f>+'2016'!P23+'2017'!P22</f>
        <v>129000</v>
      </c>
      <c r="V22" s="33">
        <f>+'2016'!Q23+'2017'!Q22</f>
        <v>126950</v>
      </c>
      <c r="W22" s="33">
        <f>+'2016'!R23+'2017'!R22</f>
        <v>0</v>
      </c>
      <c r="X22" s="22">
        <f t="shared" si="0"/>
        <v>0.98410852713178298</v>
      </c>
      <c r="Y22" s="21" t="str">
        <f t="shared" si="1"/>
        <v xml:space="preserve"> -</v>
      </c>
    </row>
    <row r="23" spans="2:25" ht="30" x14ac:dyDescent="0.2">
      <c r="B23" s="200"/>
      <c r="C23" s="203"/>
      <c r="D23" s="194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'2018'!J21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'2018'!K21</f>
        <v>1</v>
      </c>
      <c r="N23" s="21">
        <f>'2019'!K23</f>
        <v>0</v>
      </c>
      <c r="O23" s="108">
        <f>'2016'!N24</f>
        <v>1</v>
      </c>
      <c r="P23" s="109">
        <f>'2017'!N23</f>
        <v>1</v>
      </c>
      <c r="Q23" s="110">
        <f>'2018'!N21</f>
        <v>1</v>
      </c>
      <c r="R23" s="109">
        <f>'2019'!N23</f>
        <v>0</v>
      </c>
      <c r="S23" s="134">
        <v>0.75</v>
      </c>
      <c r="T23" s="71" t="s">
        <v>85</v>
      </c>
      <c r="U23" s="33">
        <f>+'2016'!P24+'2017'!P23</f>
        <v>869550</v>
      </c>
      <c r="V23" s="33">
        <f>+'2016'!Q24+'2017'!Q23</f>
        <v>470301</v>
      </c>
      <c r="W23" s="33">
        <f>+'2016'!R24+'2017'!R23</f>
        <v>220000</v>
      </c>
      <c r="X23" s="22">
        <f t="shared" si="0"/>
        <v>0.54085561497326207</v>
      </c>
      <c r="Y23" s="21">
        <f t="shared" si="1"/>
        <v>0.46778552458957134</v>
      </c>
    </row>
    <row r="24" spans="2:25" ht="30" x14ac:dyDescent="0.2">
      <c r="B24" s="200"/>
      <c r="C24" s="203"/>
      <c r="D24" s="194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'2018'!J22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'2018'!K22</f>
        <v>7941.2</v>
      </c>
      <c r="N24" s="84">
        <f>'2019'!K24</f>
        <v>0</v>
      </c>
      <c r="O24" s="108">
        <f>'2016'!N25</f>
        <v>1</v>
      </c>
      <c r="P24" s="109">
        <f>'2017'!N24</f>
        <v>1</v>
      </c>
      <c r="Q24" s="110">
        <f>'2018'!N22</f>
        <v>1</v>
      </c>
      <c r="R24" s="109">
        <f>'2019'!N24</f>
        <v>0</v>
      </c>
      <c r="S24" s="134">
        <v>1</v>
      </c>
      <c r="T24" s="71" t="s">
        <v>85</v>
      </c>
      <c r="U24" s="33">
        <f>+'2016'!P25+'2017'!P24</f>
        <v>609200</v>
      </c>
      <c r="V24" s="33">
        <f>+'2016'!Q25+'2017'!Q24</f>
        <v>223103</v>
      </c>
      <c r="W24" s="33">
        <f>+'2016'!R25+'2017'!R24</f>
        <v>0</v>
      </c>
      <c r="X24" s="22">
        <f t="shared" si="0"/>
        <v>0.36622291529875245</v>
      </c>
      <c r="Y24" s="21" t="str">
        <f t="shared" si="1"/>
        <v xml:space="preserve"> -</v>
      </c>
    </row>
    <row r="25" spans="2:25" ht="45" x14ac:dyDescent="0.2">
      <c r="B25" s="200"/>
      <c r="C25" s="203"/>
      <c r="D25" s="194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'2018'!J23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'2018'!K23</f>
        <v>74</v>
      </c>
      <c r="N25" s="84">
        <f>'2019'!K25</f>
        <v>0</v>
      </c>
      <c r="O25" s="108">
        <f>'2016'!N26</f>
        <v>1</v>
      </c>
      <c r="P25" s="109">
        <f>'2017'!N25</f>
        <v>1</v>
      </c>
      <c r="Q25" s="110">
        <f>'2018'!N23</f>
        <v>0.29599999999999999</v>
      </c>
      <c r="R25" s="109">
        <f>'2019'!N25</f>
        <v>0</v>
      </c>
      <c r="S25" s="134">
        <v>0.60599999999999998</v>
      </c>
      <c r="T25" s="71" t="s">
        <v>85</v>
      </c>
      <c r="U25" s="33">
        <f>+'2016'!P26+'2017'!P25</f>
        <v>286000</v>
      </c>
      <c r="V25" s="33">
        <f>+'2016'!Q26+'2017'!Q25</f>
        <v>165109</v>
      </c>
      <c r="W25" s="33">
        <f>+'2016'!R26+'2017'!R25</f>
        <v>0</v>
      </c>
      <c r="X25" s="22">
        <f t="shared" si="0"/>
        <v>0.57730419580419579</v>
      </c>
      <c r="Y25" s="21" t="str">
        <f t="shared" si="1"/>
        <v xml:space="preserve"> -</v>
      </c>
    </row>
    <row r="26" spans="2:25" ht="45" x14ac:dyDescent="0.2">
      <c r="B26" s="200"/>
      <c r="C26" s="203"/>
      <c r="D26" s="194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'2018'!J24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'2018'!K24</f>
        <v>365</v>
      </c>
      <c r="N26" s="84">
        <f>'2019'!K26</f>
        <v>0</v>
      </c>
      <c r="O26" s="108">
        <f>'2016'!N27</f>
        <v>1</v>
      </c>
      <c r="P26" s="109">
        <f>'2017'!N26</f>
        <v>1</v>
      </c>
      <c r="Q26" s="110">
        <f>'2018'!N24</f>
        <v>0.97333333333333338</v>
      </c>
      <c r="R26" s="109">
        <f>'2019'!N26</f>
        <v>0</v>
      </c>
      <c r="S26" s="134">
        <v>1</v>
      </c>
      <c r="T26" s="71" t="s">
        <v>85</v>
      </c>
      <c r="U26" s="33">
        <f>+'2016'!P27+'2017'!P26</f>
        <v>657080</v>
      </c>
      <c r="V26" s="33">
        <f>+'2016'!Q27+'2017'!Q26</f>
        <v>217350</v>
      </c>
      <c r="W26" s="33">
        <f>+'2016'!R27+'2017'!R26</f>
        <v>158432</v>
      </c>
      <c r="X26" s="22">
        <f t="shared" si="0"/>
        <v>0.3307816399829549</v>
      </c>
      <c r="Y26" s="21">
        <f t="shared" si="1"/>
        <v>0.72892569588221767</v>
      </c>
    </row>
    <row r="27" spans="2:25" ht="30" x14ac:dyDescent="0.2">
      <c r="B27" s="200"/>
      <c r="C27" s="203"/>
      <c r="D27" s="194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'2018'!J25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'2018'!K25</f>
        <v>107</v>
      </c>
      <c r="N27" s="84">
        <f>'2019'!K27</f>
        <v>0</v>
      </c>
      <c r="O27" s="108">
        <f>'2016'!N28</f>
        <v>1</v>
      </c>
      <c r="P27" s="109">
        <f>'2017'!N27</f>
        <v>1</v>
      </c>
      <c r="Q27" s="110">
        <f>'2018'!N25</f>
        <v>0.28533333333333333</v>
      </c>
      <c r="R27" s="109">
        <f>'2019'!N27</f>
        <v>0</v>
      </c>
      <c r="S27" s="134">
        <v>0.59</v>
      </c>
      <c r="T27" s="71" t="s">
        <v>85</v>
      </c>
      <c r="U27" s="33">
        <f>+'2016'!P28+'2017'!P27</f>
        <v>100000</v>
      </c>
      <c r="V27" s="33">
        <f>+'2016'!Q28+'2017'!Q27</f>
        <v>20000</v>
      </c>
      <c r="W27" s="33">
        <f>+'2016'!R28+'2017'!R27</f>
        <v>50000</v>
      </c>
      <c r="X27" s="22">
        <f t="shared" si="0"/>
        <v>0.2</v>
      </c>
      <c r="Y27" s="21">
        <f t="shared" si="1"/>
        <v>2.5</v>
      </c>
    </row>
    <row r="28" spans="2:25" ht="30" x14ac:dyDescent="0.2">
      <c r="B28" s="200"/>
      <c r="C28" s="203"/>
      <c r="D28" s="194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'2018'!J26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'2018'!K26</f>
        <v>258</v>
      </c>
      <c r="N28" s="84">
        <f>'2019'!K28</f>
        <v>0</v>
      </c>
      <c r="O28" s="108">
        <f>'2016'!N29</f>
        <v>1</v>
      </c>
      <c r="P28" s="109">
        <f>'2017'!N28</f>
        <v>1</v>
      </c>
      <c r="Q28" s="110">
        <f>'2018'!N26</f>
        <v>0.68799999999999994</v>
      </c>
      <c r="R28" s="109">
        <f>'2019'!N28</f>
        <v>0</v>
      </c>
      <c r="S28" s="134">
        <v>0.68933333333333335</v>
      </c>
      <c r="T28" s="71" t="s">
        <v>79</v>
      </c>
      <c r="U28" s="33">
        <f>+'2016'!P29+'2017'!P28</f>
        <v>100000</v>
      </c>
      <c r="V28" s="33">
        <f>+'2016'!Q29+'2017'!Q28</f>
        <v>20000</v>
      </c>
      <c r="W28" s="33">
        <f>+'2016'!R29+'2017'!R28</f>
        <v>50000</v>
      </c>
      <c r="X28" s="22">
        <f t="shared" si="0"/>
        <v>0.2</v>
      </c>
      <c r="Y28" s="21">
        <f t="shared" si="1"/>
        <v>2.5</v>
      </c>
    </row>
    <row r="29" spans="2:25" ht="30" x14ac:dyDescent="0.2">
      <c r="B29" s="200"/>
      <c r="C29" s="203"/>
      <c r="D29" s="194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'2018'!J27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'2018'!K27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'2018'!N27</f>
        <v>1</v>
      </c>
      <c r="R29" s="109" t="str">
        <f>'2019'!N29</f>
        <v xml:space="preserve"> -</v>
      </c>
      <c r="S29" s="134">
        <v>1</v>
      </c>
      <c r="T29" s="71" t="s">
        <v>82</v>
      </c>
      <c r="U29" s="33">
        <f>+'2016'!P30+'2017'!P29</f>
        <v>0</v>
      </c>
      <c r="V29" s="33">
        <f>+'2016'!Q30+'2017'!Q29</f>
        <v>0</v>
      </c>
      <c r="W29" s="33">
        <f>+'2016'!R30+'2017'!R29</f>
        <v>0</v>
      </c>
      <c r="X29" s="22" t="str">
        <f t="shared" si="0"/>
        <v xml:space="preserve"> -</v>
      </c>
      <c r="Y29" s="21" t="str">
        <f t="shared" si="1"/>
        <v xml:space="preserve"> -</v>
      </c>
    </row>
    <row r="30" spans="2:25" ht="30" x14ac:dyDescent="0.2">
      <c r="B30" s="200"/>
      <c r="C30" s="203"/>
      <c r="D30" s="194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'2018'!J28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'2018'!K28</f>
        <v>476</v>
      </c>
      <c r="N30" s="84">
        <f>'2019'!K30</f>
        <v>0</v>
      </c>
      <c r="O30" s="108">
        <f>'2016'!N31</f>
        <v>1</v>
      </c>
      <c r="P30" s="109">
        <f>'2017'!N30</f>
        <v>1</v>
      </c>
      <c r="Q30" s="110">
        <f>'2018'!N28</f>
        <v>1</v>
      </c>
      <c r="R30" s="109">
        <f>'2019'!N30</f>
        <v>0</v>
      </c>
      <c r="S30" s="134">
        <v>1</v>
      </c>
      <c r="T30" s="71" t="s">
        <v>79</v>
      </c>
      <c r="U30" s="33">
        <f>+'2016'!P31+'2017'!P30</f>
        <v>300000</v>
      </c>
      <c r="V30" s="33">
        <f>+'2016'!Q31+'2017'!Q30</f>
        <v>300000</v>
      </c>
      <c r="W30" s="33">
        <f>+'2016'!R31+'2017'!R30</f>
        <v>0</v>
      </c>
      <c r="X30" s="22">
        <f t="shared" si="0"/>
        <v>1</v>
      </c>
      <c r="Y30" s="21" t="str">
        <f t="shared" si="1"/>
        <v xml:space="preserve"> -</v>
      </c>
    </row>
    <row r="31" spans="2:25" ht="30" customHeight="1" x14ac:dyDescent="0.2">
      <c r="B31" s="200"/>
      <c r="C31" s="203"/>
      <c r="D31" s="194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'2018'!J29</f>
        <v>50</v>
      </c>
      <c r="J31" s="66">
        <f>'2019'!J31</f>
        <v>50</v>
      </c>
      <c r="K31" s="118">
        <f>'2016'!K32</f>
        <v>338</v>
      </c>
      <c r="L31" s="66">
        <f>'2017'!K31</f>
        <v>223</v>
      </c>
      <c r="M31" s="66">
        <f>'2018'!K29</f>
        <v>137</v>
      </c>
      <c r="N31" s="84">
        <f>'2019'!K31</f>
        <v>0</v>
      </c>
      <c r="O31" s="108">
        <f>'2016'!N32</f>
        <v>1</v>
      </c>
      <c r="P31" s="109">
        <f>'2017'!N31</f>
        <v>1</v>
      </c>
      <c r="Q31" s="110">
        <f>'2018'!N29</f>
        <v>1</v>
      </c>
      <c r="R31" s="109">
        <f>'2019'!N31</f>
        <v>0</v>
      </c>
      <c r="S31" s="134">
        <v>1</v>
      </c>
      <c r="T31" s="71" t="s">
        <v>85</v>
      </c>
      <c r="U31" s="33">
        <f>+'2016'!P32+'2017'!P31</f>
        <v>220000</v>
      </c>
      <c r="V31" s="33">
        <f>+'2016'!Q32+'2017'!Q31</f>
        <v>90870</v>
      </c>
      <c r="W31" s="33">
        <f>+'2016'!R32+'2017'!R31</f>
        <v>0</v>
      </c>
      <c r="X31" s="22">
        <f t="shared" si="0"/>
        <v>0.41304545454545455</v>
      </c>
      <c r="Y31" s="21" t="str">
        <f t="shared" si="1"/>
        <v xml:space="preserve"> -</v>
      </c>
    </row>
    <row r="32" spans="2:25" ht="45" x14ac:dyDescent="0.2">
      <c r="B32" s="200"/>
      <c r="C32" s="203"/>
      <c r="D32" s="194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'2018'!J30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'2018'!K30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'2018'!N30</f>
        <v>0</v>
      </c>
      <c r="R32" s="109">
        <f>'2019'!N32</f>
        <v>0</v>
      </c>
      <c r="S32" s="134">
        <v>0.13513513513513514</v>
      </c>
      <c r="T32" s="71" t="s">
        <v>85</v>
      </c>
      <c r="U32" s="33">
        <f>+'2016'!P33+'2017'!P32</f>
        <v>280000</v>
      </c>
      <c r="V32" s="33">
        <f>+'2016'!Q33+'2017'!Q32</f>
        <v>0</v>
      </c>
      <c r="W32" s="33">
        <f>+'2016'!R33+'2017'!R32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45.75" thickBot="1" x14ac:dyDescent="0.25">
      <c r="B33" s="201"/>
      <c r="C33" s="204"/>
      <c r="D33" s="195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'2018'!J31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'2018'!K31</f>
        <v>3</v>
      </c>
      <c r="N33" s="86">
        <f>'2019'!K33</f>
        <v>0</v>
      </c>
      <c r="O33" s="114">
        <f>'2016'!N34</f>
        <v>1</v>
      </c>
      <c r="P33" s="115">
        <f>'2017'!N33</f>
        <v>1</v>
      </c>
      <c r="Q33" s="116">
        <f>'2018'!N31</f>
        <v>1</v>
      </c>
      <c r="R33" s="115">
        <f>'2019'!N33</f>
        <v>0</v>
      </c>
      <c r="S33" s="136">
        <v>0.75</v>
      </c>
      <c r="T33" s="5" t="s">
        <v>86</v>
      </c>
      <c r="U33" s="33">
        <f>+'2016'!P34+'2017'!P33</f>
        <v>1758817</v>
      </c>
      <c r="V33" s="33">
        <f>+'2016'!Q34+'2017'!Q33</f>
        <v>747697</v>
      </c>
      <c r="W33" s="33">
        <f>+'2016'!R34+'2017'!R33</f>
        <v>430929</v>
      </c>
      <c r="X33" s="49">
        <f t="shared" si="0"/>
        <v>0.42511358486983014</v>
      </c>
      <c r="Y33" s="50">
        <f t="shared" si="1"/>
        <v>0.57634175341080673</v>
      </c>
    </row>
    <row r="34" spans="2:25" ht="21" customHeight="1" thickBot="1" x14ac:dyDescent="0.25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0.8215438596491228</v>
      </c>
      <c r="R34" s="101">
        <f t="shared" si="2"/>
        <v>0</v>
      </c>
      <c r="S34" s="79">
        <f t="shared" si="2"/>
        <v>0.77535675675675675</v>
      </c>
      <c r="U34" s="80">
        <f>+SUM(U12,U14,U16:U33)</f>
        <v>17138734</v>
      </c>
      <c r="V34" s="81">
        <f>+SUM(V12,V14,V16:V33)</f>
        <v>7987265</v>
      </c>
      <c r="W34" s="81">
        <f>+SUM(W12,W14,W16:W33)</f>
        <v>1041661</v>
      </c>
      <c r="X34" s="82">
        <f t="shared" si="0"/>
        <v>0.46603588106332711</v>
      </c>
      <c r="Y34" s="79">
        <f t="shared" si="1"/>
        <v>0.13041522974384848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zoomScale="80" zoomScaleNormal="80" workbookViewId="0">
      <selection activeCell="D24" sqref="D24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21.95" customHeight="1" thickBot="1" x14ac:dyDescent="0.25">
      <c r="C3" s="224" t="s">
        <v>61</v>
      </c>
      <c r="D3" s="225"/>
      <c r="E3" s="225"/>
      <c r="F3" s="225"/>
      <c r="G3" s="225"/>
      <c r="H3" s="225"/>
      <c r="I3" s="226"/>
    </row>
    <row r="4" spans="2:9" ht="16.5" thickBot="1" x14ac:dyDescent="0.25">
      <c r="C4" s="137"/>
      <c r="D4" s="137"/>
      <c r="E4" s="137"/>
      <c r="F4" s="137"/>
      <c r="G4" s="137"/>
      <c r="H4" s="137"/>
    </row>
    <row r="5" spans="2:9" ht="18.95" customHeight="1" x14ac:dyDescent="0.2">
      <c r="C5" s="137"/>
      <c r="D5" s="137"/>
      <c r="E5" s="227" t="s">
        <v>62</v>
      </c>
      <c r="F5" s="228"/>
      <c r="G5" s="228"/>
      <c r="H5" s="231" t="s">
        <v>60</v>
      </c>
      <c r="I5" s="232"/>
    </row>
    <row r="6" spans="2:9" ht="18.95" customHeight="1" thickBot="1" x14ac:dyDescent="0.25">
      <c r="E6" s="229"/>
      <c r="F6" s="230"/>
      <c r="G6" s="230"/>
      <c r="H6" s="233"/>
      <c r="I6" s="234"/>
    </row>
    <row r="7" spans="2:9" ht="32.1" customHeight="1" thickBot="1" x14ac:dyDescent="0.25">
      <c r="C7" s="220"/>
      <c r="D7" s="221"/>
      <c r="E7" s="138">
        <v>2016</v>
      </c>
      <c r="F7" s="139">
        <v>2017</v>
      </c>
      <c r="G7" s="139">
        <v>2018</v>
      </c>
      <c r="H7" s="222" t="s">
        <v>58</v>
      </c>
      <c r="I7" s="223"/>
    </row>
    <row r="8" spans="2:9" ht="21.95" customHeight="1" thickBot="1" x14ac:dyDescent="0.25">
      <c r="B8" s="140">
        <v>1</v>
      </c>
      <c r="C8" s="240" t="s">
        <v>63</v>
      </c>
      <c r="D8" s="241"/>
      <c r="E8" s="141">
        <f>+IF(SUM('2016 - 2019'!G12:G14)&gt;0,AVERAGE('2016 - 2019'!O12:O14)," -")</f>
        <v>1</v>
      </c>
      <c r="F8" s="141">
        <f>+IF(SUM('2016 - 2019'!H12:H14)&gt;0,AVERAGE('2016 - 2019'!P12:P14)," -")</f>
        <v>1</v>
      </c>
      <c r="G8" s="141">
        <f>+IF(SUM('2016 - 2019'!I12:I14)&gt;0,AVERAGE('2016 - 2019'!Q12:Q14)," -")</f>
        <v>1</v>
      </c>
      <c r="H8" s="142">
        <f>+AVERAGE('2016 - 2019'!S12:S14)</f>
        <v>0.875</v>
      </c>
      <c r="I8" s="246">
        <f t="shared" ref="I8:I17" si="0">+H8</f>
        <v>0.875</v>
      </c>
    </row>
    <row r="9" spans="2:9" ht="20.100000000000001" customHeight="1" x14ac:dyDescent="0.2">
      <c r="B9" s="143" t="s">
        <v>64</v>
      </c>
      <c r="C9" s="242" t="s">
        <v>53</v>
      </c>
      <c r="D9" s="243"/>
      <c r="E9" s="144">
        <f>+IF('2016 - 2019'!G12&gt;0,'2016 - 2019'!O12," -")</f>
        <v>1</v>
      </c>
      <c r="F9" s="144">
        <f>+IF('2016 - 2019'!H12&gt;0,'2016 - 2019'!P12," -")</f>
        <v>1</v>
      </c>
      <c r="G9" s="144">
        <f>+IF('2016 - 2019'!I12&gt;0,'2016 - 2019'!Q12," -")</f>
        <v>1</v>
      </c>
      <c r="H9" s="145">
        <f>+'2016 - 2019'!S12</f>
        <v>0.75</v>
      </c>
      <c r="I9" s="247">
        <f t="shared" si="0"/>
        <v>0.75</v>
      </c>
    </row>
    <row r="10" spans="2:9" ht="18" customHeight="1" x14ac:dyDescent="0.2">
      <c r="B10" s="146" t="s">
        <v>65</v>
      </c>
      <c r="C10" s="237" t="s">
        <v>66</v>
      </c>
      <c r="D10" s="191"/>
      <c r="E10" s="147">
        <f>+IF('2016 - 2019'!G12&gt;0,'2016 - 2019'!O12," -")</f>
        <v>1</v>
      </c>
      <c r="F10" s="147">
        <f>+IF('2016 - 2019'!H12&gt;0,'2016 - 2019'!P12," -")</f>
        <v>1</v>
      </c>
      <c r="G10" s="147">
        <f>+IF('2016 - 2019'!I12&gt;0,'2016 - 2019'!Q12," -")</f>
        <v>1</v>
      </c>
      <c r="H10" s="148">
        <f>+'2016 - 2019'!S12</f>
        <v>0.75</v>
      </c>
      <c r="I10" s="248">
        <f t="shared" si="0"/>
        <v>0.75</v>
      </c>
    </row>
    <row r="11" spans="2:9" ht="20.100000000000001" customHeight="1" x14ac:dyDescent="0.2">
      <c r="B11" s="143" t="s">
        <v>67</v>
      </c>
      <c r="C11" s="242" t="s">
        <v>54</v>
      </c>
      <c r="D11" s="243"/>
      <c r="E11" s="144">
        <f>+IF('2016 - 2019'!G14&gt;0,'2016 - 2019'!O14," -")</f>
        <v>1</v>
      </c>
      <c r="F11" s="144" t="str">
        <f>+IF('2016 - 2019'!H14&gt;0,'2016 - 2019'!P14," -")</f>
        <v xml:space="preserve"> -</v>
      </c>
      <c r="G11" s="144" t="str">
        <f>+IF('2016 - 2019'!I14&gt;0,'2016 - 2019'!Q14," -")</f>
        <v xml:space="preserve"> -</v>
      </c>
      <c r="H11" s="145">
        <f>+'2016 - 2019'!S14</f>
        <v>1</v>
      </c>
      <c r="I11" s="247">
        <f t="shared" si="0"/>
        <v>1</v>
      </c>
    </row>
    <row r="12" spans="2:9" ht="18" customHeight="1" thickBot="1" x14ac:dyDescent="0.25">
      <c r="B12" s="146" t="s">
        <v>68</v>
      </c>
      <c r="C12" s="237" t="s">
        <v>69</v>
      </c>
      <c r="D12" s="191"/>
      <c r="E12" s="147">
        <f>+IF('2016 - 2019'!G14&gt;0,'2016 - 2019'!O14," -")</f>
        <v>1</v>
      </c>
      <c r="F12" s="147" t="str">
        <f>+IF('2016 - 2019'!H14&gt;0,'2016 - 2019'!P14," -")</f>
        <v xml:space="preserve"> -</v>
      </c>
      <c r="G12" s="147" t="str">
        <f>+IF('2016 - 2019'!I14&gt;0,'2016 - 2019'!Q14," -")</f>
        <v xml:space="preserve"> -</v>
      </c>
      <c r="H12" s="148">
        <f>+'2016 - 2019'!S14</f>
        <v>1</v>
      </c>
      <c r="I12" s="248">
        <f t="shared" si="0"/>
        <v>1</v>
      </c>
    </row>
    <row r="13" spans="2:9" ht="21.95" customHeight="1" thickBot="1" x14ac:dyDescent="0.25">
      <c r="B13" s="140">
        <v>6</v>
      </c>
      <c r="C13" s="244" t="s">
        <v>70</v>
      </c>
      <c r="D13" s="245"/>
      <c r="E13" s="149">
        <f>+IF(SUM('2016 - 2019'!G16:G33)&gt;0,AVERAGE('2016 - 2019'!O16:O33)," -")</f>
        <v>0.95</v>
      </c>
      <c r="F13" s="149">
        <f>+IF(SUM('2016 - 2019'!H16:H33)&gt;0,AVERAGE('2016 - 2019'!P16:P33)," -")</f>
        <v>0.94444444444444442</v>
      </c>
      <c r="G13" s="149">
        <f>+IF(SUM('2016 - 2019'!I16:I33)&gt;0,AVERAGE('2016 - 2019'!Q16:Q33)," -")</f>
        <v>0.8116296296296297</v>
      </c>
      <c r="H13" s="150">
        <f>+AVERAGE('2016 - 2019'!S16:S33)</f>
        <v>0.76428528528528528</v>
      </c>
      <c r="I13" s="249">
        <f t="shared" si="0"/>
        <v>0.76428528528528528</v>
      </c>
    </row>
    <row r="14" spans="2:9" ht="20.100000000000001" customHeight="1" x14ac:dyDescent="0.2">
      <c r="B14" s="143" t="s">
        <v>71</v>
      </c>
      <c r="C14" s="235" t="s">
        <v>56</v>
      </c>
      <c r="D14" s="236"/>
      <c r="E14" s="151">
        <f>+IF(SUM('2016 - 2019'!G16:G33)&gt;0,AVERAGE('2016 - 2019'!O16:O33)," -")</f>
        <v>0.95</v>
      </c>
      <c r="F14" s="151">
        <f>+IF(SUM('2016 - 2019'!H16:H33)&gt;0,AVERAGE('2016 - 2019'!P16:P33)," -")</f>
        <v>0.94444444444444442</v>
      </c>
      <c r="G14" s="151">
        <f>+IF(SUM('2016 - 2019'!I16:I33)&gt;0,AVERAGE('2016 - 2019'!Q16:Q33)," -")</f>
        <v>0.8116296296296297</v>
      </c>
      <c r="H14" s="152">
        <f>+AVERAGE('2016 - 2019'!S16:S33)</f>
        <v>0.76428528528528528</v>
      </c>
      <c r="I14" s="250">
        <f t="shared" si="0"/>
        <v>0.76428528528528528</v>
      </c>
    </row>
    <row r="15" spans="2:9" ht="18" customHeight="1" x14ac:dyDescent="0.2">
      <c r="B15" s="146" t="s">
        <v>72</v>
      </c>
      <c r="C15" s="237" t="s">
        <v>73</v>
      </c>
      <c r="D15" s="191"/>
      <c r="E15" s="147">
        <f>+IF(SUM('2016 - 2019'!G16:G18)&gt;0,AVERAGE('2016 - 2019'!O16:O18)," -")</f>
        <v>0.75</v>
      </c>
      <c r="F15" s="147">
        <f>+IF(SUM('2016 - 2019'!H16:H18)&gt;0,AVERAGE('2016 - 2019'!P16:P18)," -")</f>
        <v>1</v>
      </c>
      <c r="G15" s="147">
        <f>+IF(SUM('2016 - 2019'!I16:I18)&gt;0,AVERAGE('2016 - 2019'!Q16:Q18)," -")</f>
        <v>1</v>
      </c>
      <c r="H15" s="148">
        <f>+AVERAGE('2016 - 2019'!S16:S18)</f>
        <v>0.77222222222222214</v>
      </c>
      <c r="I15" s="248">
        <f t="shared" si="0"/>
        <v>0.77222222222222214</v>
      </c>
    </row>
    <row r="16" spans="2:9" ht="18" customHeight="1" thickBot="1" x14ac:dyDescent="0.25">
      <c r="B16" s="146" t="s">
        <v>74</v>
      </c>
      <c r="C16" s="237" t="s">
        <v>75</v>
      </c>
      <c r="D16" s="191"/>
      <c r="E16" s="147">
        <f>+IF(SUM('2016 - 2019'!G19:G33)&gt;0,AVERAGE('2016 - 2019'!O19:O33)," -")</f>
        <v>0.97857142857142854</v>
      </c>
      <c r="F16" s="147">
        <f>+IF(SUM('2016 - 2019'!H19:H33)&gt;0,AVERAGE('2016 - 2019'!P19:P33)," -")</f>
        <v>0.93333333333333335</v>
      </c>
      <c r="G16" s="147">
        <f>+IF(SUM('2016 - 2019'!I19:I33)&gt;0,AVERAGE('2016 - 2019'!Q19:Q33)," -")</f>
        <v>0.77395555555555562</v>
      </c>
      <c r="H16" s="148">
        <f>+AVERAGE('2016 - 2019'!S19:S33)</f>
        <v>0.76269789789789788</v>
      </c>
      <c r="I16" s="248">
        <f t="shared" si="0"/>
        <v>0.76269789789789788</v>
      </c>
    </row>
    <row r="17" spans="3:9" ht="24" customHeight="1" thickBot="1" x14ac:dyDescent="0.25">
      <c r="C17" s="238" t="s">
        <v>76</v>
      </c>
      <c r="D17" s="239"/>
      <c r="E17" s="153">
        <f>+'2016 - 2019'!O34</f>
        <v>0.95555555555555549</v>
      </c>
      <c r="F17" s="153">
        <f>+'2016 - 2019'!P34</f>
        <v>0.94736842105263153</v>
      </c>
      <c r="G17" s="153">
        <f>+'2016 - 2019'!Q34</f>
        <v>0.8215438596491228</v>
      </c>
      <c r="H17" s="154">
        <f>+'2016 - 2019'!S34</f>
        <v>0.77535675675675675</v>
      </c>
      <c r="I17" s="251">
        <f t="shared" si="0"/>
        <v>0.77535675675675675</v>
      </c>
    </row>
    <row r="19" spans="3:9" ht="18" x14ac:dyDescent="0.25">
      <c r="C19" s="155" t="str">
        <f>+'2016 - 2019'!C7</f>
        <v>FECHA CORTE</v>
      </c>
      <c r="D19" s="157">
        <f>+'2016 - 2019'!C8</f>
        <v>43281</v>
      </c>
      <c r="E19" s="156"/>
      <c r="F19" s="155" t="s">
        <v>87</v>
      </c>
    </row>
  </sheetData>
  <mergeCells count="15"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  <mergeCell ref="C7:D7"/>
    <mergeCell ref="H7:I7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2018-08-09T20:55:50Z</dcterms:modified>
</cp:coreProperties>
</file>