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robayo\Desktop\PLANES DE ACCIÓN 2017\"/>
    </mc:Choice>
  </mc:AlternateContent>
  <bookViews>
    <workbookView xWindow="0" yWindow="0" windowWidth="38400" windowHeight="22500"/>
  </bookViews>
  <sheets>
    <sheet name="2017" sheetId="8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8" l="1"/>
  <c r="N12" i="8"/>
  <c r="N14" i="8"/>
  <c r="L16" i="8"/>
  <c r="N16" i="8"/>
  <c r="L17" i="8"/>
  <c r="N17" i="8"/>
  <c r="L18" i="8"/>
  <c r="N18" i="8"/>
  <c r="L19" i="8"/>
  <c r="N19" i="8"/>
  <c r="L20" i="8"/>
  <c r="N20" i="8"/>
  <c r="L21" i="8"/>
  <c r="N21" i="8"/>
  <c r="L22" i="8"/>
  <c r="N22" i="8"/>
  <c r="L23" i="8"/>
  <c r="N23" i="8"/>
  <c r="L24" i="8"/>
  <c r="N24" i="8"/>
  <c r="L25" i="8"/>
  <c r="N25" i="8"/>
  <c r="L26" i="8"/>
  <c r="N26" i="8"/>
  <c r="L27" i="8"/>
  <c r="N27" i="8"/>
  <c r="L28" i="8"/>
  <c r="N28" i="8"/>
  <c r="L29" i="8"/>
  <c r="N29" i="8"/>
  <c r="L30" i="8"/>
  <c r="N30" i="8"/>
  <c r="L31" i="8"/>
  <c r="N31" i="8"/>
  <c r="L32" i="8"/>
  <c r="N32" i="8"/>
  <c r="L33" i="8"/>
  <c r="N33" i="8"/>
  <c r="I20" i="8"/>
  <c r="I33" i="8"/>
  <c r="I23" i="8"/>
  <c r="I22" i="8"/>
  <c r="I17" i="8"/>
  <c r="I16" i="8"/>
  <c r="I12" i="8"/>
  <c r="I18" i="8"/>
  <c r="I19" i="8"/>
  <c r="I21" i="8"/>
  <c r="I24" i="8"/>
  <c r="I25" i="8"/>
  <c r="I26" i="8"/>
  <c r="I27" i="8"/>
  <c r="I28" i="8"/>
  <c r="I29" i="8"/>
  <c r="I30" i="8"/>
  <c r="I31" i="8"/>
  <c r="I32" i="8"/>
  <c r="I14" i="8"/>
  <c r="R34" i="8"/>
  <c r="Q34" i="8"/>
  <c r="T34" i="8"/>
  <c r="P34" i="8"/>
  <c r="S34" i="8"/>
  <c r="L14" i="8"/>
  <c r="N34" i="8"/>
  <c r="M12" i="8"/>
  <c r="M14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T33" i="8"/>
  <c r="S33" i="8"/>
  <c r="T32" i="8"/>
  <c r="S32" i="8"/>
  <c r="T31" i="8"/>
  <c r="S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T23" i="8"/>
  <c r="S23" i="8"/>
  <c r="T22" i="8"/>
  <c r="S22" i="8"/>
  <c r="T21" i="8"/>
  <c r="S21" i="8"/>
  <c r="T20" i="8"/>
  <c r="S20" i="8"/>
  <c r="T19" i="8"/>
  <c r="S19" i="8"/>
  <c r="T18" i="8"/>
  <c r="S18" i="8"/>
  <c r="T17" i="8"/>
  <c r="S17" i="8"/>
  <c r="T16" i="8"/>
  <c r="S16" i="8"/>
  <c r="T14" i="8"/>
  <c r="S14" i="8"/>
  <c r="T12" i="8"/>
  <c r="S12" i="8"/>
</calcChain>
</file>

<file path=xl/sharedStrings.xml><?xml version="1.0" encoding="utf-8"?>
<sst xmlns="http://schemas.openxmlformats.org/spreadsheetml/2006/main" count="77" uniqueCount="66">
  <si>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</si>
  <si>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</si>
  <si>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</si>
  <si>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</si>
  <si>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</si>
  <si>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</si>
  <si>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</si>
  <si>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</si>
  <si>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</si>
  <si>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</si>
  <si>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</si>
  <si>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</si>
  <si>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</si>
  <si>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</si>
  <si>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</si>
  <si>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</si>
  <si>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</si>
  <si>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</si>
  <si>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</si>
  <si>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</si>
  <si>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</si>
  <si>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</si>
  <si>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</si>
  <si>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</si>
  <si>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</si>
  <si>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</si>
  <si>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</si>
  <si>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DIRECCIÓN DE TRÁNSITO</t>
  </si>
  <si>
    <t>Número de planes de fortalecimiento institucional para la Dirección de tránsito de Bucaramanga formulados e implementados.</t>
  </si>
  <si>
    <t>Número de ajustes al Plan Local de Seguridad Vial realizados.</t>
  </si>
  <si>
    <t>Número de oficinas de la bicicleta creadas y matenidas.</t>
  </si>
  <si>
    <t>Número de planes piloto de sistema de bicicletas públicas implementados y puestos en marcha.</t>
  </si>
  <si>
    <t>Número de corredores peatonales incentivados.</t>
  </si>
  <si>
    <t>Porcentaje de avance en el diseño y en la implementación del centro de investigación del tránsito vehicular y peatonal.</t>
  </si>
  <si>
    <t>Número de estrategias de control vial formulados e implementados.</t>
  </si>
  <si>
    <t>Porcentaje de avance de la actualización de la red semafórica de la ciudad.</t>
  </si>
  <si>
    <t>Número de sistemas georeferenciados de información de la red semafórica y señales de tránsito implementados y mantenidos.</t>
  </si>
  <si>
    <t>Porcentaje de la señalización horizontal mantenida.</t>
  </si>
  <si>
    <t>Número de M2 de señalización horizontal nueva demarcada.</t>
  </si>
  <si>
    <t>Número de acciones de mantenimiento realizadas a la señalización vertical y/o elevada.</t>
  </si>
  <si>
    <t>Número de señales de tránsito verticales y/o elevadas repuestas y/o instaladas.</t>
  </si>
  <si>
    <t>Número de señales de tránsito verticales repuestas.</t>
  </si>
  <si>
    <t>Número de señales de tránsito verticales instaladas.</t>
  </si>
  <si>
    <t>Número de estudios del plan especial de parqueaderos elaborados.</t>
  </si>
  <si>
    <t>Número de operativos de control al transporte informal realizados.</t>
  </si>
  <si>
    <t>Número de cruces peatonales demarcadas.</t>
  </si>
  <si>
    <t>Número de zonas de estacionamiento transitorio implementadas y demarcadas.</t>
  </si>
  <si>
    <t>Número de programas integrales de cultura vial.</t>
  </si>
  <si>
    <t>PROMOCIÓN DE MODOS DE TRANSPORTE NO MOTORIZADOS</t>
  </si>
  <si>
    <t>MOVILIDAD Y SEGURIDAD VIAL</t>
  </si>
  <si>
    <t>UNA CIUDAD QUE HACE Y EJECUTA PLANES</t>
  </si>
  <si>
    <t>ADMINISTRACIÓN ARTICULADA Y COHERENTE</t>
  </si>
  <si>
    <t>GOBIERNO LEGAL Y EFECTIVO</t>
  </si>
  <si>
    <t>GOBERNANZA URBANA</t>
  </si>
  <si>
    <t>1 - GOBERNANZA DEMOCRÁTICA</t>
  </si>
  <si>
    <t>MOVILIDAD</t>
  </si>
  <si>
    <t>6 - INFRAESTRUCTURA Y CONECTIVIDAD</t>
  </si>
  <si>
    <t>O535060101 O535060102 O535060103 O535060104</t>
  </si>
  <si>
    <t xml:space="preserve"> -</t>
  </si>
  <si>
    <t>O535020101</t>
  </si>
  <si>
    <t>O535020101 O535020201</t>
  </si>
  <si>
    <t>O535130101</t>
  </si>
  <si>
    <t>O53507050101</t>
  </si>
  <si>
    <t>O53507050102</t>
  </si>
  <si>
    <t>O53507050103</t>
  </si>
  <si>
    <t>O53507050105
O535900301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</si>
</sst>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2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9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164" fontId="3" fillId="0" borderId="17" xfId="0" applyNumberFormat="1" applyFont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9" fontId="7" fillId="0" borderId="31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9" fontId="7" fillId="0" borderId="34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9" fontId="7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4" borderId="21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7" fillId="3" borderId="0" xfId="0" applyNumberFormat="1" applyFont="1" applyFill="1" applyBorder="1" applyAlignment="1">
      <alignment horizontal="center" vertical="center"/>
    </xf>
    <xf numFmtId="9" fontId="6" fillId="3" borderId="21" xfId="0" applyNumberFormat="1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164" fontId="6" fillId="0" borderId="40" xfId="0" applyNumberFormat="1" applyFont="1" applyBorder="1" applyAlignment="1">
      <alignment horizontal="center" vertical="center"/>
    </xf>
    <xf numFmtId="0" fontId="3" fillId="0" borderId="40" xfId="0" applyFont="1" applyFill="1" applyBorder="1" applyAlignment="1">
      <alignment horizontal="justify" vertical="center" wrapText="1"/>
    </xf>
    <xf numFmtId="3" fontId="6" fillId="0" borderId="40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justify" vertical="center"/>
    </xf>
    <xf numFmtId="0" fontId="6" fillId="0" borderId="38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6" fillId="0" borderId="47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9" fontId="7" fillId="0" borderId="38" xfId="0" applyNumberFormat="1" applyFont="1" applyBorder="1" applyAlignment="1">
      <alignment horizontal="center" vertical="center"/>
    </xf>
    <xf numFmtId="9" fontId="7" fillId="0" borderId="48" xfId="0" applyNumberFormat="1" applyFont="1" applyBorder="1" applyAlignment="1">
      <alignment horizontal="center" vertical="center"/>
    </xf>
    <xf numFmtId="9" fontId="7" fillId="0" borderId="46" xfId="0" applyNumberFormat="1" applyFont="1" applyBorder="1" applyAlignment="1">
      <alignment horizontal="center" vertical="center"/>
    </xf>
    <xf numFmtId="9" fontId="6" fillId="0" borderId="32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9" fontId="8" fillId="2" borderId="35" xfId="0" applyNumberFormat="1" applyFont="1" applyFill="1" applyBorder="1" applyAlignment="1">
      <alignment horizontal="center" vertical="center"/>
    </xf>
    <xf numFmtId="9" fontId="8" fillId="2" borderId="41" xfId="0" applyNumberFormat="1" applyFont="1" applyFill="1" applyBorder="1" applyAlignment="1">
      <alignment horizontal="center" vertical="center"/>
    </xf>
    <xf numFmtId="3" fontId="8" fillId="2" borderId="39" xfId="0" applyNumberFormat="1" applyFont="1" applyFill="1" applyBorder="1" applyAlignment="1">
      <alignment horizontal="center" vertical="center"/>
    </xf>
    <xf numFmtId="3" fontId="8" fillId="2" borderId="40" xfId="0" applyNumberFormat="1" applyFont="1" applyFill="1" applyBorder="1" applyAlignment="1">
      <alignment horizontal="center" vertical="center"/>
    </xf>
    <xf numFmtId="9" fontId="8" fillId="2" borderId="40" xfId="0" applyNumberFormat="1" applyFont="1" applyFill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6" fillId="0" borderId="10" xfId="0" applyNumberFormat="1" applyFont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3" fontId="6" fillId="0" borderId="5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1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99" t="s">
        <v>16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2:20" ht="20.100000000000001" customHeight="1" x14ac:dyDescent="0.2">
      <c r="B3" s="99" t="s">
        <v>19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2:20" ht="20.100000000000001" customHeight="1" x14ac:dyDescent="0.2">
      <c r="B4" s="99" t="s">
        <v>27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8">
        <v>2017</v>
      </c>
      <c r="C8" s="9">
        <v>43100</v>
      </c>
      <c r="D8" s="100" t="s">
        <v>3</v>
      </c>
      <c r="E8" s="101"/>
      <c r="F8" s="101"/>
      <c r="G8" s="101"/>
      <c r="H8" s="101"/>
      <c r="I8" s="101"/>
      <c r="J8" s="101"/>
      <c r="K8" s="10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03" t="s">
        <v>17</v>
      </c>
      <c r="C9" s="106" t="s">
        <v>18</v>
      </c>
      <c r="D9" s="109" t="s">
        <v>0</v>
      </c>
      <c r="E9" s="112" t="s">
        <v>4</v>
      </c>
      <c r="F9" s="112"/>
      <c r="G9" s="112" t="s">
        <v>5</v>
      </c>
      <c r="H9" s="112"/>
      <c r="I9" s="112"/>
      <c r="J9" s="112"/>
      <c r="K9" s="114"/>
      <c r="L9" s="6"/>
      <c r="M9" s="109" t="s">
        <v>6</v>
      </c>
      <c r="N9" s="114"/>
      <c r="O9" s="123" t="s">
        <v>24</v>
      </c>
      <c r="P9" s="124"/>
      <c r="Q9" s="124"/>
      <c r="R9" s="124"/>
      <c r="S9" s="124"/>
      <c r="T9" s="125"/>
    </row>
    <row r="10" spans="2:20" ht="17.100000000000001" customHeight="1" x14ac:dyDescent="0.2">
      <c r="B10" s="104"/>
      <c r="C10" s="107"/>
      <c r="D10" s="110"/>
      <c r="E10" s="113"/>
      <c r="F10" s="113"/>
      <c r="G10" s="113" t="s">
        <v>7</v>
      </c>
      <c r="H10" s="85" t="s">
        <v>25</v>
      </c>
      <c r="I10" s="85" t="s">
        <v>26</v>
      </c>
      <c r="J10" s="117" t="s">
        <v>1</v>
      </c>
      <c r="K10" s="115" t="s">
        <v>8</v>
      </c>
      <c r="L10" s="7"/>
      <c r="M10" s="119" t="s">
        <v>9</v>
      </c>
      <c r="N10" s="121" t="s">
        <v>10</v>
      </c>
      <c r="O10" s="126"/>
      <c r="P10" s="127"/>
      <c r="Q10" s="127"/>
      <c r="R10" s="127"/>
      <c r="S10" s="127"/>
      <c r="T10" s="128"/>
    </row>
    <row r="11" spans="2:20" ht="37.5" customHeight="1" thickBot="1" x14ac:dyDescent="0.25">
      <c r="B11" s="105"/>
      <c r="C11" s="108"/>
      <c r="D11" s="111"/>
      <c r="E11" s="28" t="s">
        <v>11</v>
      </c>
      <c r="F11" s="28" t="s">
        <v>12</v>
      </c>
      <c r="G11" s="85"/>
      <c r="H11" s="86"/>
      <c r="I11" s="86"/>
      <c r="J11" s="118"/>
      <c r="K11" s="116"/>
      <c r="L11" s="16"/>
      <c r="M11" s="120"/>
      <c r="N11" s="122"/>
      <c r="O11" s="29" t="s">
        <v>23</v>
      </c>
      <c r="P11" s="30" t="s">
        <v>20</v>
      </c>
      <c r="Q11" s="31" t="s">
        <v>21</v>
      </c>
      <c r="R11" s="17" t="s">
        <v>22</v>
      </c>
      <c r="S11" s="17" t="s">
        <v>14</v>
      </c>
      <c r="T11" s="18" t="s">
        <v>15</v>
      </c>
    </row>
    <row r="12" spans="2:20" ht="60.75" thickBot="1" x14ac:dyDescent="0.25">
      <c r="B12" s="90" t="s">
        <v>54</v>
      </c>
      <c r="C12" s="58" t="s">
        <v>52</v>
      </c>
      <c r="D12" s="57" t="s">
        <v>51</v>
      </c>
      <c r="E12" s="51">
        <v>42736</v>
      </c>
      <c r="F12" s="51">
        <v>43100</v>
      </c>
      <c r="G12" s="52" t="s">
        <v>28</v>
      </c>
      <c r="H12" s="53">
        <v>1</v>
      </c>
      <c r="I12" s="53">
        <f>+J12</f>
        <v>1</v>
      </c>
      <c r="J12" s="53">
        <v>1</v>
      </c>
      <c r="K12" s="63">
        <v>1</v>
      </c>
      <c r="L12" s="66">
        <f>+K12/J12</f>
        <v>1</v>
      </c>
      <c r="M12" s="71">
        <f>DAYS360(E12,$C$8)/DAYS360(E12,F12)</f>
        <v>1</v>
      </c>
      <c r="N12" s="55">
        <f>IF(J12=0," -",IF(L12&gt;100%,100%,L12))</f>
        <v>1</v>
      </c>
      <c r="O12" s="56" t="s">
        <v>57</v>
      </c>
      <c r="P12" s="53">
        <v>1125100</v>
      </c>
      <c r="Q12" s="53">
        <v>782923</v>
      </c>
      <c r="R12" s="53">
        <v>0</v>
      </c>
      <c r="S12" s="54">
        <f>IF(P12=0," -",Q12/P12)</f>
        <v>0.69586970047106922</v>
      </c>
      <c r="T12" s="55" t="str">
        <f>IF(R12=0," -",IF(Q12=0,100%,R12/Q12))</f>
        <v xml:space="preserve"> -</v>
      </c>
    </row>
    <row r="13" spans="2:20" ht="12.95" customHeight="1" thickBot="1" x14ac:dyDescent="0.25">
      <c r="B13" s="91"/>
      <c r="C13" s="24"/>
      <c r="D13" s="26"/>
      <c r="E13" s="40"/>
      <c r="F13" s="41"/>
      <c r="G13" s="25"/>
      <c r="H13" s="42"/>
      <c r="I13" s="42"/>
      <c r="J13" s="42"/>
      <c r="K13" s="42"/>
      <c r="L13" s="43"/>
      <c r="M13" s="25"/>
      <c r="N13" s="25"/>
      <c r="O13" s="25"/>
      <c r="P13" s="26"/>
      <c r="Q13" s="26"/>
      <c r="R13" s="26"/>
      <c r="S13" s="27"/>
      <c r="T13" s="44"/>
    </row>
    <row r="14" spans="2:20" ht="45.75" thickBot="1" x14ac:dyDescent="0.25">
      <c r="B14" s="92"/>
      <c r="C14" s="58" t="s">
        <v>53</v>
      </c>
      <c r="D14" s="57" t="s">
        <v>50</v>
      </c>
      <c r="E14" s="51">
        <v>42736</v>
      </c>
      <c r="F14" s="51">
        <v>43100</v>
      </c>
      <c r="G14" s="52" t="s">
        <v>29</v>
      </c>
      <c r="H14" s="53">
        <v>1</v>
      </c>
      <c r="I14" s="53" t="e">
        <f>+J14+(#REF!-#REF!)</f>
        <v>#REF!</v>
      </c>
      <c r="J14" s="53">
        <v>0</v>
      </c>
      <c r="K14" s="63">
        <v>0</v>
      </c>
      <c r="L14" s="66" t="e">
        <f t="shared" ref="L14:L33" si="0">+K14/J14</f>
        <v>#DIV/0!</v>
      </c>
      <c r="M14" s="71">
        <f t="shared" ref="M14:M33" si="1">DAYS360(E14,$C$8)/DAYS360(E14,F14)</f>
        <v>1</v>
      </c>
      <c r="N14" s="55" t="str">
        <f t="shared" ref="N14:N33" si="2">IF(J14=0," -",IF(L14&gt;100%,100%,L14))</f>
        <v xml:space="preserve"> -</v>
      </c>
      <c r="O14" s="56" t="s">
        <v>58</v>
      </c>
      <c r="P14" s="53">
        <v>0</v>
      </c>
      <c r="Q14" s="53">
        <v>0</v>
      </c>
      <c r="R14" s="53">
        <v>0</v>
      </c>
      <c r="S14" s="54" t="str">
        <f t="shared" ref="S14:S34" si="3">IF(P14=0," -",Q14/P14)</f>
        <v xml:space="preserve"> -</v>
      </c>
      <c r="T14" s="55" t="str">
        <f t="shared" ref="T14:T34" si="4">IF(R14=0," -",IF(Q14=0,100%,R14/Q14))</f>
        <v xml:space="preserve"> -</v>
      </c>
    </row>
    <row r="15" spans="2:20" ht="12.95" customHeight="1" thickBot="1" x14ac:dyDescent="0.25">
      <c r="B15" s="23"/>
      <c r="C15" s="34"/>
      <c r="D15" s="34"/>
      <c r="E15" s="35"/>
      <c r="F15" s="35"/>
      <c r="G15" s="34"/>
      <c r="H15" s="36"/>
      <c r="I15" s="36"/>
      <c r="J15" s="36"/>
      <c r="K15" s="36"/>
      <c r="L15" s="37"/>
      <c r="M15" s="38"/>
      <c r="N15" s="38"/>
      <c r="O15" s="34"/>
      <c r="P15" s="36"/>
      <c r="Q15" s="36"/>
      <c r="R15" s="36"/>
      <c r="S15" s="38"/>
      <c r="T15" s="39"/>
    </row>
    <row r="16" spans="2:20" ht="30" x14ac:dyDescent="0.2">
      <c r="B16" s="93" t="s">
        <v>56</v>
      </c>
      <c r="C16" s="96" t="s">
        <v>55</v>
      </c>
      <c r="D16" s="87" t="s">
        <v>48</v>
      </c>
      <c r="E16" s="45">
        <v>42736</v>
      </c>
      <c r="F16" s="81">
        <v>43100</v>
      </c>
      <c r="G16" s="62" t="s">
        <v>30</v>
      </c>
      <c r="H16" s="46">
        <v>1</v>
      </c>
      <c r="I16" s="46">
        <f>+J16</f>
        <v>1</v>
      </c>
      <c r="J16" s="46">
        <v>1</v>
      </c>
      <c r="K16" s="77">
        <v>1</v>
      </c>
      <c r="L16" s="12">
        <f t="shared" si="0"/>
        <v>1</v>
      </c>
      <c r="M16" s="13">
        <f t="shared" si="1"/>
        <v>1</v>
      </c>
      <c r="N16" s="14">
        <f t="shared" si="2"/>
        <v>1</v>
      </c>
      <c r="O16" s="64" t="s">
        <v>59</v>
      </c>
      <c r="P16" s="46">
        <v>185000</v>
      </c>
      <c r="Q16" s="46">
        <v>114006</v>
      </c>
      <c r="R16" s="46">
        <v>0</v>
      </c>
      <c r="S16" s="15">
        <f t="shared" si="3"/>
        <v>0.6162486486486487</v>
      </c>
      <c r="T16" s="14" t="str">
        <f t="shared" si="4"/>
        <v xml:space="preserve"> -</v>
      </c>
    </row>
    <row r="17" spans="2:20" ht="45" x14ac:dyDescent="0.2">
      <c r="B17" s="94"/>
      <c r="C17" s="97"/>
      <c r="D17" s="88"/>
      <c r="E17" s="32">
        <v>42736</v>
      </c>
      <c r="F17" s="82">
        <v>43100</v>
      </c>
      <c r="G17" s="10" t="s">
        <v>31</v>
      </c>
      <c r="H17" s="33">
        <v>1</v>
      </c>
      <c r="I17" s="33">
        <f>+J17</f>
        <v>1</v>
      </c>
      <c r="J17" s="33">
        <v>1</v>
      </c>
      <c r="K17" s="78">
        <v>1</v>
      </c>
      <c r="L17" s="19">
        <f t="shared" si="0"/>
        <v>1</v>
      </c>
      <c r="M17" s="20">
        <f t="shared" si="1"/>
        <v>1</v>
      </c>
      <c r="N17" s="21">
        <f t="shared" si="2"/>
        <v>1</v>
      </c>
      <c r="O17" s="65" t="s">
        <v>60</v>
      </c>
      <c r="P17" s="33">
        <v>185000</v>
      </c>
      <c r="Q17" s="33">
        <v>20000</v>
      </c>
      <c r="R17" s="33">
        <v>0</v>
      </c>
      <c r="S17" s="22">
        <f t="shared" si="3"/>
        <v>0.10810810810810811</v>
      </c>
      <c r="T17" s="21" t="str">
        <f t="shared" si="4"/>
        <v xml:space="preserve"> -</v>
      </c>
    </row>
    <row r="18" spans="2:20" ht="30.75" thickBot="1" x14ac:dyDescent="0.25">
      <c r="B18" s="94"/>
      <c r="C18" s="97"/>
      <c r="D18" s="89"/>
      <c r="E18" s="47">
        <v>42736</v>
      </c>
      <c r="F18" s="83">
        <v>43100</v>
      </c>
      <c r="G18" s="79" t="s">
        <v>32</v>
      </c>
      <c r="H18" s="48">
        <v>5</v>
      </c>
      <c r="I18" s="48" t="e">
        <f>+J18+(#REF!-#REF!)</f>
        <v>#REF!</v>
      </c>
      <c r="J18" s="48">
        <v>1</v>
      </c>
      <c r="K18" s="80">
        <v>3</v>
      </c>
      <c r="L18" s="67">
        <f t="shared" si="0"/>
        <v>3</v>
      </c>
      <c r="M18" s="69">
        <f t="shared" si="1"/>
        <v>1</v>
      </c>
      <c r="N18" s="61">
        <f t="shared" si="2"/>
        <v>1</v>
      </c>
      <c r="O18" s="30" t="s">
        <v>59</v>
      </c>
      <c r="P18" s="59">
        <v>150000</v>
      </c>
      <c r="Q18" s="59">
        <v>20000</v>
      </c>
      <c r="R18" s="59">
        <v>0</v>
      </c>
      <c r="S18" s="60">
        <f t="shared" si="3"/>
        <v>0.13333333333333333</v>
      </c>
      <c r="T18" s="61" t="str">
        <f t="shared" si="4"/>
        <v xml:space="preserve"> -</v>
      </c>
    </row>
    <row r="19" spans="2:20" ht="60" x14ac:dyDescent="0.2">
      <c r="B19" s="94"/>
      <c r="C19" s="97"/>
      <c r="D19" s="87" t="s">
        <v>49</v>
      </c>
      <c r="E19" s="45">
        <v>42736</v>
      </c>
      <c r="F19" s="81">
        <v>43100</v>
      </c>
      <c r="G19" s="62" t="s">
        <v>33</v>
      </c>
      <c r="H19" s="15">
        <v>1</v>
      </c>
      <c r="I19" s="15" t="e">
        <f>+J19+(#REF!-#REF!)</f>
        <v>#REF!</v>
      </c>
      <c r="J19" s="15">
        <v>0.3</v>
      </c>
      <c r="K19" s="14">
        <v>0.35</v>
      </c>
      <c r="L19" s="12">
        <f t="shared" si="0"/>
        <v>1.1666666666666667</v>
      </c>
      <c r="M19" s="13">
        <f t="shared" si="1"/>
        <v>1</v>
      </c>
      <c r="N19" s="14">
        <f t="shared" si="2"/>
        <v>1</v>
      </c>
      <c r="O19" s="64" t="s">
        <v>61</v>
      </c>
      <c r="P19" s="46">
        <v>52500</v>
      </c>
      <c r="Q19" s="46">
        <v>35200</v>
      </c>
      <c r="R19" s="46">
        <v>0</v>
      </c>
      <c r="S19" s="15">
        <f t="shared" si="3"/>
        <v>0.67047619047619045</v>
      </c>
      <c r="T19" s="14" t="str">
        <f t="shared" si="4"/>
        <v xml:space="preserve"> -</v>
      </c>
    </row>
    <row r="20" spans="2:20" ht="30" x14ac:dyDescent="0.2">
      <c r="B20" s="94"/>
      <c r="C20" s="97"/>
      <c r="D20" s="88"/>
      <c r="E20" s="32">
        <v>42736</v>
      </c>
      <c r="F20" s="82">
        <v>43100</v>
      </c>
      <c r="G20" s="10" t="s">
        <v>34</v>
      </c>
      <c r="H20" s="33">
        <v>1</v>
      </c>
      <c r="I20" s="33">
        <f>+J20</f>
        <v>1</v>
      </c>
      <c r="J20" s="33">
        <v>1</v>
      </c>
      <c r="K20" s="78">
        <v>1</v>
      </c>
      <c r="L20" s="19">
        <f t="shared" si="0"/>
        <v>1</v>
      </c>
      <c r="M20" s="20">
        <f t="shared" si="1"/>
        <v>1</v>
      </c>
      <c r="N20" s="21">
        <f t="shared" si="2"/>
        <v>1</v>
      </c>
      <c r="O20" s="65" t="s">
        <v>62</v>
      </c>
      <c r="P20" s="33">
        <v>2840798</v>
      </c>
      <c r="Q20" s="33">
        <v>1719203</v>
      </c>
      <c r="R20" s="33">
        <v>0</v>
      </c>
      <c r="S20" s="22">
        <f t="shared" si="3"/>
        <v>0.60518312108076677</v>
      </c>
      <c r="T20" s="21" t="str">
        <f t="shared" si="4"/>
        <v xml:space="preserve"> -</v>
      </c>
    </row>
    <row r="21" spans="2:20" ht="45" x14ac:dyDescent="0.2">
      <c r="B21" s="94"/>
      <c r="C21" s="97"/>
      <c r="D21" s="88"/>
      <c r="E21" s="32">
        <v>42736</v>
      </c>
      <c r="F21" s="82">
        <v>43100</v>
      </c>
      <c r="G21" s="10" t="s">
        <v>35</v>
      </c>
      <c r="H21" s="22">
        <v>1</v>
      </c>
      <c r="I21" s="22" t="e">
        <f>+J21+(#REF!-#REF!)</f>
        <v>#REF!</v>
      </c>
      <c r="J21" s="22">
        <v>0.3</v>
      </c>
      <c r="K21" s="21">
        <v>0.35</v>
      </c>
      <c r="L21" s="19">
        <f t="shared" si="0"/>
        <v>1.1666666666666667</v>
      </c>
      <c r="M21" s="20">
        <f t="shared" si="1"/>
        <v>1</v>
      </c>
      <c r="N21" s="21">
        <f t="shared" si="2"/>
        <v>1</v>
      </c>
      <c r="O21" s="65" t="s">
        <v>63</v>
      </c>
      <c r="P21" s="33">
        <v>1230488</v>
      </c>
      <c r="Q21" s="33">
        <v>806529</v>
      </c>
      <c r="R21" s="33">
        <v>0</v>
      </c>
      <c r="S21" s="22">
        <f t="shared" si="3"/>
        <v>0.65545458387241484</v>
      </c>
      <c r="T21" s="21" t="str">
        <f t="shared" si="4"/>
        <v xml:space="preserve"> -</v>
      </c>
    </row>
    <row r="22" spans="2:20" ht="60" x14ac:dyDescent="0.2">
      <c r="B22" s="94"/>
      <c r="C22" s="97"/>
      <c r="D22" s="88"/>
      <c r="E22" s="32">
        <v>42736</v>
      </c>
      <c r="F22" s="82">
        <v>43100</v>
      </c>
      <c r="G22" s="11" t="s">
        <v>36</v>
      </c>
      <c r="H22" s="33">
        <v>1</v>
      </c>
      <c r="I22" s="33">
        <f>+J22</f>
        <v>1</v>
      </c>
      <c r="J22" s="33">
        <v>1</v>
      </c>
      <c r="K22" s="78">
        <v>1</v>
      </c>
      <c r="L22" s="19">
        <f t="shared" si="0"/>
        <v>1</v>
      </c>
      <c r="M22" s="20">
        <f t="shared" si="1"/>
        <v>1</v>
      </c>
      <c r="N22" s="21">
        <f t="shared" si="2"/>
        <v>1</v>
      </c>
      <c r="O22" s="65" t="s">
        <v>63</v>
      </c>
      <c r="P22" s="33">
        <v>107000</v>
      </c>
      <c r="Q22" s="33">
        <v>104950</v>
      </c>
      <c r="R22" s="33">
        <v>0</v>
      </c>
      <c r="S22" s="22">
        <f t="shared" si="3"/>
        <v>0.9808411214953271</v>
      </c>
      <c r="T22" s="21" t="str">
        <f t="shared" si="4"/>
        <v xml:space="preserve"> -</v>
      </c>
    </row>
    <row r="23" spans="2:20" ht="30" x14ac:dyDescent="0.2">
      <c r="B23" s="94"/>
      <c r="C23" s="97"/>
      <c r="D23" s="88"/>
      <c r="E23" s="32">
        <v>42736</v>
      </c>
      <c r="F23" s="82">
        <v>43100</v>
      </c>
      <c r="G23" s="11" t="s">
        <v>37</v>
      </c>
      <c r="H23" s="22">
        <v>1</v>
      </c>
      <c r="I23" s="22">
        <f>+J23</f>
        <v>1</v>
      </c>
      <c r="J23" s="22">
        <v>1</v>
      </c>
      <c r="K23" s="21">
        <v>1</v>
      </c>
      <c r="L23" s="19">
        <f t="shared" si="0"/>
        <v>1</v>
      </c>
      <c r="M23" s="20">
        <f t="shared" si="1"/>
        <v>1</v>
      </c>
      <c r="N23" s="21">
        <f t="shared" si="2"/>
        <v>1</v>
      </c>
      <c r="O23" s="65" t="s">
        <v>64</v>
      </c>
      <c r="P23" s="33">
        <v>580550</v>
      </c>
      <c r="Q23" s="33">
        <v>308841</v>
      </c>
      <c r="R23" s="33">
        <v>170000</v>
      </c>
      <c r="S23" s="22">
        <f t="shared" si="3"/>
        <v>0.53198001894754976</v>
      </c>
      <c r="T23" s="21">
        <f t="shared" si="4"/>
        <v>0.55044505101330454</v>
      </c>
    </row>
    <row r="24" spans="2:20" ht="30" x14ac:dyDescent="0.2">
      <c r="B24" s="94"/>
      <c r="C24" s="97"/>
      <c r="D24" s="88"/>
      <c r="E24" s="32">
        <v>42736</v>
      </c>
      <c r="F24" s="82">
        <v>43100</v>
      </c>
      <c r="G24" s="11" t="s">
        <v>38</v>
      </c>
      <c r="H24" s="33">
        <v>14000</v>
      </c>
      <c r="I24" s="33" t="e">
        <f>+J24+(#REF!-#REF!)</f>
        <v>#REF!</v>
      </c>
      <c r="J24" s="33">
        <v>3500</v>
      </c>
      <c r="K24" s="78">
        <v>5980</v>
      </c>
      <c r="L24" s="19">
        <f t="shared" si="0"/>
        <v>1.7085714285714286</v>
      </c>
      <c r="M24" s="20">
        <f t="shared" si="1"/>
        <v>1</v>
      </c>
      <c r="N24" s="21">
        <f t="shared" si="2"/>
        <v>1</v>
      </c>
      <c r="O24" s="65" t="s">
        <v>64</v>
      </c>
      <c r="P24" s="33">
        <v>400000</v>
      </c>
      <c r="Q24" s="84">
        <v>100000</v>
      </c>
      <c r="R24" s="33">
        <v>0</v>
      </c>
      <c r="S24" s="22">
        <f t="shared" si="3"/>
        <v>0.25</v>
      </c>
      <c r="T24" s="21" t="str">
        <f t="shared" si="4"/>
        <v xml:space="preserve"> -</v>
      </c>
    </row>
    <row r="25" spans="2:20" ht="45" x14ac:dyDescent="0.2">
      <c r="B25" s="94"/>
      <c r="C25" s="97"/>
      <c r="D25" s="88"/>
      <c r="E25" s="32">
        <v>42736</v>
      </c>
      <c r="F25" s="82">
        <v>43100</v>
      </c>
      <c r="G25" s="11" t="s">
        <v>39</v>
      </c>
      <c r="H25" s="33">
        <v>1000</v>
      </c>
      <c r="I25" s="33" t="e">
        <f>+J25+(#REF!-#REF!)</f>
        <v>#REF!</v>
      </c>
      <c r="J25" s="33">
        <v>250</v>
      </c>
      <c r="K25" s="78">
        <v>251</v>
      </c>
      <c r="L25" s="19">
        <f t="shared" si="0"/>
        <v>1.004</v>
      </c>
      <c r="M25" s="20">
        <f t="shared" si="1"/>
        <v>1</v>
      </c>
      <c r="N25" s="21">
        <f t="shared" si="2"/>
        <v>1</v>
      </c>
      <c r="O25" s="65" t="s">
        <v>64</v>
      </c>
      <c r="P25" s="33">
        <v>200000</v>
      </c>
      <c r="Q25" s="84">
        <v>104492</v>
      </c>
      <c r="R25" s="33">
        <v>0</v>
      </c>
      <c r="S25" s="22">
        <f t="shared" si="3"/>
        <v>0.52246000000000004</v>
      </c>
      <c r="T25" s="21" t="str">
        <f t="shared" si="4"/>
        <v xml:space="preserve"> -</v>
      </c>
    </row>
    <row r="26" spans="2:20" ht="45" x14ac:dyDescent="0.2">
      <c r="B26" s="94"/>
      <c r="C26" s="97"/>
      <c r="D26" s="88"/>
      <c r="E26" s="32">
        <v>42736</v>
      </c>
      <c r="F26" s="82">
        <v>43100</v>
      </c>
      <c r="G26" s="11" t="s">
        <v>40</v>
      </c>
      <c r="H26" s="33">
        <v>1500</v>
      </c>
      <c r="I26" s="33" t="e">
        <f>+J26+(#REF!-#REF!)</f>
        <v>#REF!</v>
      </c>
      <c r="J26" s="33">
        <v>375</v>
      </c>
      <c r="K26" s="78">
        <v>776</v>
      </c>
      <c r="L26" s="19">
        <f t="shared" si="0"/>
        <v>2.0693333333333332</v>
      </c>
      <c r="M26" s="20">
        <f t="shared" si="1"/>
        <v>1</v>
      </c>
      <c r="N26" s="21">
        <f t="shared" si="2"/>
        <v>1</v>
      </c>
      <c r="O26" s="65" t="s">
        <v>64</v>
      </c>
      <c r="P26" s="33">
        <v>100000</v>
      </c>
      <c r="Q26" s="33">
        <v>40000</v>
      </c>
      <c r="R26" s="33">
        <v>100000</v>
      </c>
      <c r="S26" s="22">
        <f t="shared" si="3"/>
        <v>0.4</v>
      </c>
      <c r="T26" s="21">
        <f t="shared" si="4"/>
        <v>2.5</v>
      </c>
    </row>
    <row r="27" spans="2:20" ht="30" x14ac:dyDescent="0.2">
      <c r="B27" s="94"/>
      <c r="C27" s="97"/>
      <c r="D27" s="88"/>
      <c r="E27" s="32">
        <v>42736</v>
      </c>
      <c r="F27" s="82">
        <v>43100</v>
      </c>
      <c r="G27" s="10" t="s">
        <v>41</v>
      </c>
      <c r="H27" s="33">
        <v>1500</v>
      </c>
      <c r="I27" s="33" t="e">
        <f>+J27+(#REF!-#REF!)</f>
        <v>#REF!</v>
      </c>
      <c r="J27" s="33">
        <v>375</v>
      </c>
      <c r="K27" s="78">
        <v>375</v>
      </c>
      <c r="L27" s="19">
        <f t="shared" si="0"/>
        <v>1</v>
      </c>
      <c r="M27" s="20">
        <f t="shared" si="1"/>
        <v>1</v>
      </c>
      <c r="N27" s="21">
        <f t="shared" si="2"/>
        <v>1</v>
      </c>
      <c r="O27" s="65" t="s">
        <v>64</v>
      </c>
      <c r="P27" s="33">
        <v>100000</v>
      </c>
      <c r="Q27" s="33">
        <v>20000</v>
      </c>
      <c r="R27" s="33">
        <v>50000</v>
      </c>
      <c r="S27" s="22">
        <f t="shared" si="3"/>
        <v>0.2</v>
      </c>
      <c r="T27" s="21">
        <f t="shared" si="4"/>
        <v>2.5</v>
      </c>
    </row>
    <row r="28" spans="2:20" ht="30" x14ac:dyDescent="0.2">
      <c r="B28" s="94"/>
      <c r="C28" s="97"/>
      <c r="D28" s="88"/>
      <c r="E28" s="32">
        <v>42736</v>
      </c>
      <c r="F28" s="82">
        <v>43100</v>
      </c>
      <c r="G28" s="10" t="s">
        <v>42</v>
      </c>
      <c r="H28" s="33">
        <v>1500</v>
      </c>
      <c r="I28" s="33" t="e">
        <f>+J28+(#REF!-#REF!)</f>
        <v>#REF!</v>
      </c>
      <c r="J28" s="33">
        <v>375</v>
      </c>
      <c r="K28" s="78">
        <v>401</v>
      </c>
      <c r="L28" s="19">
        <f t="shared" si="0"/>
        <v>1.0693333333333332</v>
      </c>
      <c r="M28" s="20">
        <f t="shared" si="1"/>
        <v>1</v>
      </c>
      <c r="N28" s="21">
        <f t="shared" si="2"/>
        <v>1</v>
      </c>
      <c r="O28" s="65" t="s">
        <v>58</v>
      </c>
      <c r="P28" s="33">
        <v>100000</v>
      </c>
      <c r="Q28" s="33">
        <v>20000</v>
      </c>
      <c r="R28" s="33">
        <v>50000</v>
      </c>
      <c r="S28" s="22">
        <f t="shared" si="3"/>
        <v>0.2</v>
      </c>
      <c r="T28" s="21">
        <f t="shared" si="4"/>
        <v>2.5</v>
      </c>
    </row>
    <row r="29" spans="2:20" ht="30" x14ac:dyDescent="0.2">
      <c r="B29" s="94"/>
      <c r="C29" s="97"/>
      <c r="D29" s="88"/>
      <c r="E29" s="32">
        <v>42736</v>
      </c>
      <c r="F29" s="82">
        <v>43100</v>
      </c>
      <c r="G29" s="10" t="s">
        <v>43</v>
      </c>
      <c r="H29" s="33">
        <v>2</v>
      </c>
      <c r="I29" s="33" t="e">
        <f>+J29+(#REF!-#REF!)</f>
        <v>#REF!</v>
      </c>
      <c r="J29" s="33">
        <v>1</v>
      </c>
      <c r="K29" s="78">
        <v>1</v>
      </c>
      <c r="L29" s="19">
        <f t="shared" si="0"/>
        <v>1</v>
      </c>
      <c r="M29" s="20">
        <f t="shared" si="1"/>
        <v>1</v>
      </c>
      <c r="N29" s="21">
        <f t="shared" si="2"/>
        <v>1</v>
      </c>
      <c r="O29" s="65" t="s">
        <v>61</v>
      </c>
      <c r="P29" s="33">
        <v>0</v>
      </c>
      <c r="Q29" s="33">
        <v>0</v>
      </c>
      <c r="R29" s="33">
        <v>0</v>
      </c>
      <c r="S29" s="22" t="str">
        <f t="shared" si="3"/>
        <v xml:space="preserve"> -</v>
      </c>
      <c r="T29" s="21" t="str">
        <f t="shared" si="4"/>
        <v xml:space="preserve"> -</v>
      </c>
    </row>
    <row r="30" spans="2:20" ht="30" x14ac:dyDescent="0.2">
      <c r="B30" s="94"/>
      <c r="C30" s="97"/>
      <c r="D30" s="88"/>
      <c r="E30" s="32">
        <v>42736</v>
      </c>
      <c r="F30" s="82">
        <v>43100</v>
      </c>
      <c r="G30" s="10" t="s">
        <v>44</v>
      </c>
      <c r="H30" s="33">
        <v>480</v>
      </c>
      <c r="I30" s="33" t="e">
        <f>+J30+(#REF!-#REF!)</f>
        <v>#REF!</v>
      </c>
      <c r="J30" s="33">
        <v>120</v>
      </c>
      <c r="K30" s="78">
        <v>774</v>
      </c>
      <c r="L30" s="19">
        <f t="shared" si="0"/>
        <v>6.45</v>
      </c>
      <c r="M30" s="20">
        <f t="shared" si="1"/>
        <v>1</v>
      </c>
      <c r="N30" s="21">
        <f t="shared" si="2"/>
        <v>1</v>
      </c>
      <c r="O30" s="65" t="s">
        <v>58</v>
      </c>
      <c r="P30" s="33">
        <v>300000</v>
      </c>
      <c r="Q30" s="33">
        <v>300000</v>
      </c>
      <c r="R30" s="33">
        <v>0</v>
      </c>
      <c r="S30" s="22">
        <f t="shared" si="3"/>
        <v>1</v>
      </c>
      <c r="T30" s="21" t="str">
        <f t="shared" si="4"/>
        <v xml:space="preserve"> -</v>
      </c>
    </row>
    <row r="31" spans="2:20" ht="30" customHeight="1" x14ac:dyDescent="0.2">
      <c r="B31" s="94"/>
      <c r="C31" s="97"/>
      <c r="D31" s="88"/>
      <c r="E31" s="32">
        <v>42736</v>
      </c>
      <c r="F31" s="82">
        <v>43100</v>
      </c>
      <c r="G31" s="10" t="s">
        <v>45</v>
      </c>
      <c r="H31" s="33">
        <v>200</v>
      </c>
      <c r="I31" s="33" t="e">
        <f>+J31+(#REF!-#REF!)</f>
        <v>#REF!</v>
      </c>
      <c r="J31" s="33">
        <v>50</v>
      </c>
      <c r="K31" s="78">
        <v>223</v>
      </c>
      <c r="L31" s="19">
        <f t="shared" si="0"/>
        <v>4.46</v>
      </c>
      <c r="M31" s="20">
        <f t="shared" si="1"/>
        <v>1</v>
      </c>
      <c r="N31" s="21">
        <f t="shared" si="2"/>
        <v>1</v>
      </c>
      <c r="O31" s="65" t="s">
        <v>64</v>
      </c>
      <c r="P31" s="33">
        <v>120000</v>
      </c>
      <c r="Q31" s="33">
        <v>80000</v>
      </c>
      <c r="R31" s="33">
        <v>0</v>
      </c>
      <c r="S31" s="22">
        <f t="shared" si="3"/>
        <v>0.66666666666666663</v>
      </c>
      <c r="T31" s="21" t="str">
        <f t="shared" si="4"/>
        <v xml:space="preserve"> -</v>
      </c>
    </row>
    <row r="32" spans="2:20" ht="45" x14ac:dyDescent="0.2">
      <c r="B32" s="94"/>
      <c r="C32" s="97"/>
      <c r="D32" s="88"/>
      <c r="E32" s="32">
        <v>42736</v>
      </c>
      <c r="F32" s="82">
        <v>43100</v>
      </c>
      <c r="G32" s="10" t="s">
        <v>46</v>
      </c>
      <c r="H32" s="33">
        <v>37</v>
      </c>
      <c r="I32" s="33" t="e">
        <f>+J32+(#REF!-#REF!)</f>
        <v>#REF!</v>
      </c>
      <c r="J32" s="33">
        <v>12</v>
      </c>
      <c r="K32" s="78">
        <v>0</v>
      </c>
      <c r="L32" s="19">
        <f t="shared" si="0"/>
        <v>0</v>
      </c>
      <c r="M32" s="20">
        <f t="shared" si="1"/>
        <v>1</v>
      </c>
      <c r="N32" s="21">
        <f t="shared" si="2"/>
        <v>0</v>
      </c>
      <c r="O32" s="65" t="s">
        <v>64</v>
      </c>
      <c r="P32" s="33">
        <v>80000</v>
      </c>
      <c r="Q32" s="33">
        <v>0</v>
      </c>
      <c r="R32" s="33">
        <v>0</v>
      </c>
      <c r="S32" s="22">
        <f t="shared" si="3"/>
        <v>0</v>
      </c>
      <c r="T32" s="21" t="str">
        <f t="shared" si="4"/>
        <v xml:space="preserve"> -</v>
      </c>
    </row>
    <row r="33" spans="2:20" ht="45.75" thickBot="1" x14ac:dyDescent="0.25">
      <c r="B33" s="95"/>
      <c r="C33" s="98"/>
      <c r="D33" s="89"/>
      <c r="E33" s="47">
        <v>42736</v>
      </c>
      <c r="F33" s="83">
        <v>43100</v>
      </c>
      <c r="G33" s="79" t="s">
        <v>47</v>
      </c>
      <c r="H33" s="48">
        <v>3</v>
      </c>
      <c r="I33" s="48">
        <f>+J33</f>
        <v>3</v>
      </c>
      <c r="J33" s="48">
        <v>3</v>
      </c>
      <c r="K33" s="80">
        <v>3</v>
      </c>
      <c r="L33" s="68">
        <f t="shared" si="0"/>
        <v>1</v>
      </c>
      <c r="M33" s="70">
        <f t="shared" si="1"/>
        <v>1</v>
      </c>
      <c r="N33" s="50">
        <f t="shared" si="2"/>
        <v>1</v>
      </c>
      <c r="O33" s="5" t="s">
        <v>65</v>
      </c>
      <c r="P33" s="48">
        <v>698500</v>
      </c>
      <c r="Q33" s="48">
        <v>478681</v>
      </c>
      <c r="R33" s="48">
        <v>130000</v>
      </c>
      <c r="S33" s="49">
        <f t="shared" si="3"/>
        <v>0.68529849677881172</v>
      </c>
      <c r="T33" s="50">
        <f t="shared" si="4"/>
        <v>0.2715796114740297</v>
      </c>
    </row>
    <row r="34" spans="2:20" ht="21" customHeight="1" thickBot="1" x14ac:dyDescent="0.25">
      <c r="M34" s="72">
        <f>+AVERAGE(M12,M14,M16:M33)</f>
        <v>1</v>
      </c>
      <c r="N34" s="73">
        <f>+AVERAGE(N12,N14,N16:N33)</f>
        <v>0.94736842105263153</v>
      </c>
      <c r="P34" s="74">
        <f>+SUM(P12,P14,P16:P33)</f>
        <v>8554936</v>
      </c>
      <c r="Q34" s="75">
        <f>+SUM(Q12,Q14,Q16:Q33)</f>
        <v>5054825</v>
      </c>
      <c r="R34" s="75">
        <f>+SUM(R12,R14,R16:R33)</f>
        <v>500000</v>
      </c>
      <c r="S34" s="76">
        <f t="shared" si="3"/>
        <v>0.59086648924083129</v>
      </c>
      <c r="T34" s="73">
        <f t="shared" si="4"/>
        <v>9.8915392718837938E-2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14"/>
    <mergeCell ref="B16:B33"/>
    <mergeCell ref="C16:C33"/>
    <mergeCell ref="D16:D18"/>
    <mergeCell ref="D19:D3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Margarita Robayo</cp:lastModifiedBy>
  <cp:lastPrinted>2010-09-21T16:46:22Z</cp:lastPrinted>
  <dcterms:created xsi:type="dcterms:W3CDTF">2008-07-08T21:30:46Z</dcterms:created>
  <dcterms:modified xsi:type="dcterms:W3CDTF">2018-01-24T20:49:37Z</dcterms:modified>
</cp:coreProperties>
</file>