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robayo\Desktop\PLANES DE ACCIÓN 2017\"/>
    </mc:Choice>
  </mc:AlternateContent>
  <bookViews>
    <workbookView xWindow="0" yWindow="0" windowWidth="38400" windowHeight="22500"/>
  </bookViews>
  <sheets>
    <sheet name="2017" sheetId="8" r:id="rId1"/>
  </sheets>
  <definedNames>
    <definedName name="_xlnm.Print_Titles" localSheetId="0">'2017'!$9:$11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Q29" i="8" l="1"/>
  <c r="Q28" i="8"/>
  <c r="P29" i="8"/>
  <c r="P28" i="8"/>
  <c r="L12" i="8"/>
  <c r="N12" i="8"/>
  <c r="L13" i="8"/>
  <c r="N13" i="8"/>
  <c r="L14" i="8"/>
  <c r="N14" i="8"/>
  <c r="L16" i="8"/>
  <c r="N16" i="8"/>
  <c r="L17" i="8"/>
  <c r="N17" i="8"/>
  <c r="N18" i="8"/>
  <c r="L19" i="8"/>
  <c r="N19" i="8"/>
  <c r="L20" i="8"/>
  <c r="N20" i="8"/>
  <c r="L21" i="8"/>
  <c r="N21" i="8"/>
  <c r="L22" i="8"/>
  <c r="N22" i="8"/>
  <c r="L23" i="8"/>
  <c r="N23" i="8"/>
  <c r="N24" i="8"/>
  <c r="L25" i="8"/>
  <c r="N25" i="8"/>
  <c r="L27" i="8"/>
  <c r="N27" i="8"/>
  <c r="L28" i="8"/>
  <c r="N28" i="8"/>
  <c r="L29" i="8"/>
  <c r="N29" i="8"/>
  <c r="L30" i="8"/>
  <c r="N30" i="8"/>
  <c r="N31" i="8"/>
  <c r="L32" i="8"/>
  <c r="N32" i="8"/>
  <c r="L33" i="8"/>
  <c r="N33" i="8"/>
  <c r="L34" i="8"/>
  <c r="N34" i="8"/>
  <c r="N35" i="8"/>
  <c r="L36" i="8"/>
  <c r="N36" i="8"/>
  <c r="N37" i="8"/>
  <c r="L38" i="8"/>
  <c r="N38" i="8"/>
  <c r="L39" i="8"/>
  <c r="N39" i="8"/>
  <c r="L40" i="8"/>
  <c r="N40" i="8"/>
  <c r="L41" i="8"/>
  <c r="N41" i="8"/>
  <c r="L42" i="8"/>
  <c r="N42" i="8"/>
  <c r="L43" i="8"/>
  <c r="N43" i="8"/>
  <c r="N44" i="8"/>
  <c r="L46" i="8"/>
  <c r="N46" i="8"/>
  <c r="L48" i="8"/>
  <c r="N48" i="8"/>
  <c r="N49" i="8"/>
  <c r="N50" i="8"/>
  <c r="N51" i="8"/>
  <c r="L55" i="8"/>
  <c r="N55" i="8"/>
  <c r="L56" i="8"/>
  <c r="N56" i="8"/>
  <c r="N53" i="8"/>
  <c r="L18" i="8"/>
  <c r="R57" i="8"/>
  <c r="Q57" i="8"/>
  <c r="P57" i="8"/>
  <c r="N57" i="8"/>
  <c r="M12" i="8"/>
  <c r="M13" i="8"/>
  <c r="M14" i="8"/>
  <c r="M16" i="8"/>
  <c r="M17" i="8"/>
  <c r="M18" i="8"/>
  <c r="M19" i="8"/>
  <c r="M20" i="8"/>
  <c r="M21" i="8"/>
  <c r="M22" i="8"/>
  <c r="M23" i="8"/>
  <c r="M24" i="8"/>
  <c r="M25" i="8"/>
  <c r="M27" i="8"/>
  <c r="M28" i="8"/>
  <c r="M29" i="8"/>
  <c r="M30" i="8"/>
  <c r="M31" i="8"/>
  <c r="M32" i="8"/>
  <c r="M33" i="8"/>
  <c r="M34" i="8"/>
  <c r="M35" i="8"/>
  <c r="M36" i="8"/>
  <c r="M37" i="8"/>
  <c r="M38" i="8"/>
  <c r="M39" i="8"/>
  <c r="M40" i="8"/>
  <c r="M41" i="8"/>
  <c r="M42" i="8"/>
  <c r="M43" i="8"/>
  <c r="M44" i="8"/>
  <c r="M46" i="8"/>
  <c r="M48" i="8"/>
  <c r="M49" i="8"/>
  <c r="M50" i="8"/>
  <c r="M51" i="8"/>
  <c r="M53" i="8"/>
  <c r="M55" i="8"/>
  <c r="M56" i="8"/>
  <c r="M57" i="8"/>
  <c r="S53" i="8"/>
  <c r="L53" i="8"/>
  <c r="L44" i="8"/>
  <c r="I13" i="8"/>
  <c r="I16" i="8"/>
  <c r="I18" i="8"/>
  <c r="I19" i="8"/>
  <c r="I22" i="8"/>
  <c r="I24" i="8"/>
  <c r="I25" i="8"/>
  <c r="I30" i="8"/>
  <c r="I31" i="8"/>
  <c r="I32" i="8"/>
  <c r="I33" i="8"/>
  <c r="I35" i="8"/>
  <c r="I36" i="8"/>
  <c r="I37" i="8"/>
  <c r="I38" i="8"/>
  <c r="I39" i="8"/>
  <c r="I40" i="8"/>
  <c r="I41" i="8"/>
  <c r="I42" i="8"/>
  <c r="I43" i="8"/>
  <c r="I44" i="8"/>
  <c r="I48" i="8"/>
  <c r="I49" i="8"/>
  <c r="I50" i="8"/>
  <c r="I51" i="8"/>
  <c r="I56" i="8"/>
  <c r="I55" i="8"/>
  <c r="I46" i="8"/>
  <c r="I34" i="8"/>
  <c r="I29" i="8"/>
  <c r="I28" i="8"/>
  <c r="I27" i="8"/>
  <c r="I23" i="8"/>
  <c r="I21" i="8"/>
  <c r="I20" i="8"/>
  <c r="I17" i="8"/>
  <c r="I14" i="8"/>
  <c r="I12" i="8"/>
  <c r="S57" i="8"/>
  <c r="L24" i="8"/>
  <c r="L31" i="8"/>
  <c r="L35" i="8"/>
  <c r="L37" i="8"/>
  <c r="L49" i="8"/>
  <c r="L50" i="8"/>
  <c r="L51" i="8"/>
  <c r="S56" i="8"/>
  <c r="S55" i="8"/>
  <c r="S51" i="8"/>
  <c r="S50" i="8"/>
  <c r="S49" i="8"/>
  <c r="S48" i="8"/>
  <c r="S46" i="8"/>
  <c r="S44" i="8"/>
  <c r="S43" i="8"/>
  <c r="S42" i="8"/>
  <c r="S41" i="8"/>
  <c r="S40" i="8"/>
  <c r="S39" i="8"/>
  <c r="S38" i="8"/>
  <c r="S37" i="8"/>
  <c r="S36" i="8"/>
  <c r="S35" i="8"/>
  <c r="S34" i="8"/>
  <c r="S33" i="8"/>
  <c r="S32" i="8"/>
  <c r="S31" i="8"/>
  <c r="S30" i="8"/>
  <c r="S29" i="8"/>
  <c r="S28" i="8"/>
  <c r="S27" i="8"/>
  <c r="S25" i="8"/>
  <c r="S24" i="8"/>
  <c r="S23" i="8"/>
  <c r="S22" i="8"/>
  <c r="S21" i="8"/>
  <c r="S20" i="8"/>
  <c r="S19" i="8"/>
  <c r="S18" i="8"/>
  <c r="S17" i="8"/>
  <c r="S16" i="8"/>
  <c r="S14" i="8"/>
  <c r="S13" i="8"/>
  <c r="S12" i="8"/>
</calcChain>
</file>

<file path=xl/sharedStrings.xml><?xml version="1.0" encoding="utf-8"?>
<sst xmlns="http://schemas.openxmlformats.org/spreadsheetml/2006/main" count="173" uniqueCount="129">
  <si>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</si>
  <si>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</si>
  <si>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</si>
  <si>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</si>
  <si>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</si>
  <si>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</si>
  <si>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</si>
  <si>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</si>
  <si>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</si>
  <si>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</si>
  <si>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</si>
  <si>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</si>
  <si>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</si>
  <si>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</si>
  <si>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</si>
  <si>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</si>
  <si>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</si>
  <si>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</si>
  <si>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</si>
  <si>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</si>
  <si>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</si>
  <si>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</si>
  <si>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</si>
  <si>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</si>
  <si>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</si>
  <si>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</si>
  <si>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</si>
  <si>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PLANEACIÓN</t>
  </si>
  <si>
    <t>Número de estrategias de implementación del acuerdo de presupuestos participativos y del decreto reglamentario implementadas y mantenidas.</t>
  </si>
  <si>
    <t>Número de actividades realizadas para el fortalecimiento del Consejo Territorial de Planeación.</t>
  </si>
  <si>
    <t>Número de estrategias implementadas y mantenidas  para la socialización del plan anti-corrupción y atención al ciudadano.</t>
  </si>
  <si>
    <t>Porcentaje de avance en la adecuación física y tecnológica del archivo de planos.</t>
  </si>
  <si>
    <t>Número de bases de datos del SISBEN actualizadas.</t>
  </si>
  <si>
    <t>Número de metodologías SISBEN 4 implementadas.</t>
  </si>
  <si>
    <t>Número de oficinas para el SISBEN readecuadas.</t>
  </si>
  <si>
    <t>Número de grupos de clasificación socioeconómico y estadístico fortalecidos.</t>
  </si>
  <si>
    <t>Número de base de datos de estratificación urbana y rural actualizada.</t>
  </si>
  <si>
    <t>Número de revisiones y socializaciones generales de la estratificación urbana y rural realizadas.</t>
  </si>
  <si>
    <t>Número de estrategias implementadas y mantenidas para fortalecer el Observatorio Metropolitano y ampliar su alcance.</t>
  </si>
  <si>
    <t>Número de rankings MI (Medición Integral) Ciudad creados.</t>
  </si>
  <si>
    <t>Número de investigaciones académicas apoyadas sobre temas urbanos de Bucaramanga que contribuyan a la comprensión de un problema público y a la formulación de políticas para solucionarlo.</t>
  </si>
  <si>
    <t>Porcentaje de la obras licenciadas por los curadores urbanos con control de obra.</t>
  </si>
  <si>
    <t>Porcentaje de obras sin licencia con visita de control de obra.</t>
  </si>
  <si>
    <t>Porcentaje de obras con visita de control de obra por queja o solicitud.</t>
  </si>
  <si>
    <t>Número de documentos guías elaborados para la aplicación de los elementos relevantes del POT.</t>
  </si>
  <si>
    <t>Número de plugs-in para el POT on-line desarrollados.</t>
  </si>
  <si>
    <t>Porcentaje de avance en la realización del estudio para aplicar la plusvalía en el municipio.</t>
  </si>
  <si>
    <t>Porcentaje de avance en la realización del estudio de estructuración zonal.</t>
  </si>
  <si>
    <t>Número de expedientes municipales actualizados.</t>
  </si>
  <si>
    <t>Número de listas indicativas de bienes de interés cultural actualizadas.</t>
  </si>
  <si>
    <t>Porcentaje de avance de la estructuración del Plan Integral Zonal - PIZ.</t>
  </si>
  <si>
    <t>Porcentaje de avance en la ejecución del Plan Integral Zonal - PIZ.</t>
  </si>
  <si>
    <t>Porcentaje de avance de la formulación del Plan Maestro de Espacio Público.</t>
  </si>
  <si>
    <t>Porcentaje de avance en la elaboración del documento guía que contenga la norma, lineamientos y procesos para la legalización de asentamientos.</t>
  </si>
  <si>
    <t>Porcentaje de avance en la elaboración del documento guía que contenga el proceso para obtener la titularidad del predio en barrios legalizados.</t>
  </si>
  <si>
    <t>Número de barrios legalizados con la revisión y asignación de nomenclaturas.</t>
  </si>
  <si>
    <t>Número de capítulos especiales implementados y mantenidos dentro del observatorio metropolitano para estudiar los territorios vulnerables y generar información sobre sus condiciones y problemáticas.</t>
  </si>
  <si>
    <t>Número de audiencias realizadas con representantes de las fuerzas vivas de la ciudad, la comunidad afectada y los medios de comunicación para dar a conocer y discutir la realidad de los territorios vulnerables.</t>
  </si>
  <si>
    <t>Número de Planes Maestros Conjuntos realizados para el desarrollo del Valle del Río de Oro en coordinación con el Área Metropolitana de Bucaramanga y el municipio de Girón.</t>
  </si>
  <si>
    <t>Número de subsidios del mínimo vital de agua mantenidos.</t>
  </si>
  <si>
    <t>Número de estudios de amenaza, vulnerabilidad y riesgo realizados.</t>
  </si>
  <si>
    <t>Número de estudios microzonificación sísmica realizados.</t>
  </si>
  <si>
    <t>Número de inventarios de edificaciones institucionales indispensables realizadas para evaluar la vulnerabilidad sísmica.</t>
  </si>
  <si>
    <t>Número de evaluaciones de la vulnerabilidad sísmica de las edificaciones institucionales indispensables realizadas.</t>
  </si>
  <si>
    <t>Número de ventanillas únicas del constructor fortalecidas y mantenidas.</t>
  </si>
  <si>
    <t>Número de sistemas de inspección, vigilancia y control - IVC de establecimientos comerciales, industriales y dotacionales fortalecidos y mantenidos.</t>
  </si>
  <si>
    <t>PRESUPUESTOS INCLUYENTES</t>
  </si>
  <si>
    <t>INSTITUCIONES DEMOCRÁTICAS DE BASE  FORTALECIDAS E INCLUYENTES</t>
  </si>
  <si>
    <t>GOBIERNO TRANSPARENTE</t>
  </si>
  <si>
    <t>ADMINISTRACIÓN ARTICULADA Y COHERENTE</t>
  </si>
  <si>
    <t>UNA CIUDAD VISIBLE QUE TOMA DECISIONES INTELIGENTES</t>
  </si>
  <si>
    <t>ORDENAMIENTO TERRITORIAL EN MARHA</t>
  </si>
  <si>
    <t>UNA CIUDAD QUE HACE Y EJECUTA PLANES</t>
  </si>
  <si>
    <t>TERRITORIOS VULNERABLES, TERRITORIOS VISIBLES</t>
  </si>
  <si>
    <t>TERRITORIOS METROPOLITANOS, PLANES CONJUNTOS</t>
  </si>
  <si>
    <t>CONSTRUYENDO MI HOGAR</t>
  </si>
  <si>
    <t>CONOCIMIENTO DEL RIESGO DEL DESASTRE</t>
  </si>
  <si>
    <t>INTERVENCIÓN SOCIAL DEL ESPACIO PÚBLICO</t>
  </si>
  <si>
    <t>MEJORAMIENTO DEL CLIMA DE NEGOCIOS</t>
  </si>
  <si>
    <t>GOBIERNO PARTICIPATIVO Y ABIERTO</t>
  </si>
  <si>
    <t>GOBIERNO LEGAL Y EFECTIVO</t>
  </si>
  <si>
    <t>GOBERNANZA URBANA</t>
  </si>
  <si>
    <t>HOGARES FELICES</t>
  </si>
  <si>
    <t>2 - INCLUSIÓN SOCIAL</t>
  </si>
  <si>
    <t>1 - GOBERNANZA DEMOCRÁTICA</t>
  </si>
  <si>
    <t>GESTIÓN DEL RIESGO</t>
  </si>
  <si>
    <t>3 - SOSTENIBILIDAD AMBIENTAL</t>
  </si>
  <si>
    <t>4 - CALIDAD DE VIDA</t>
  </si>
  <si>
    <t>RED DE ESPACIO PÚBLICO</t>
  </si>
  <si>
    <t>FORTALECIMIENTO EMPRESARIAL</t>
  </si>
  <si>
    <t>5 - PRODUCTIVIDAD Y GENERACIÓN DE OPORTUNIDADES</t>
  </si>
  <si>
    <t>Número de M2 de espacio público mejorados en el centro de la ciudad.</t>
  </si>
  <si>
    <t xml:space="preserve"> -</t>
  </si>
  <si>
    <t>2210987
2210158</t>
  </si>
  <si>
    <t>Actividades Realizadas</t>
  </si>
  <si>
    <t>Contratos</t>
  </si>
  <si>
    <t>Apoyo con talento humano para la organización de planos de la Secretaría de Planeación.</t>
  </si>
  <si>
    <t>Se realizó el trabajo de campo donde se visitaron 143 predios de los 579 pertenecientes a los barrios Cristal Alto y Cristal Bajo.</t>
  </si>
  <si>
    <t>Debido a la complejidad del proceso de legalizaciones otorgadas a los barrios Luz de Salvación I y II, Granjas Rigan, Villa Real, Balcones del Sur, Villas del Nogal y Campo de Dios, se han llevado a cabo reuniones de socialización con la comunidad, con el fin de explicar, los requerimientos para lograr avanzar en la división material de los barrios que hacen parte del lote de mayor de extensión.</t>
  </si>
  <si>
    <t>Apoyo con talento humano.
Dotación de equipos de oficina (Impresora y proyector).
Realización del XXI Congreso del Sistema Nacional De Planeación.</t>
  </si>
  <si>
    <t>CPS 289 del 30/01/2017</t>
  </si>
  <si>
    <t>CPS 538 del 20/02/2017
Contrato 253 del 28/08/2017
Contrato 323 del 25/10/2017</t>
  </si>
  <si>
    <t>Contrato 135 del 28/04/2017
Contrato 253 del 28/08/2017</t>
  </si>
  <si>
    <t>Convenio de Asociación Número 81 del 07/04/2017.</t>
  </si>
  <si>
    <t>Contrato 038 del 24/02/2017</t>
  </si>
  <si>
    <t>Apoyo con talento humano.
Contrato con la firma ARCGIS para la adquisición de 5 suscripciones de ARCGIS On-line para la Secretaría de Planeación del Municipio de Bucaramanga por valor de 10,547 (miles de pesos)</t>
  </si>
  <si>
    <t>Contrato 070 del 29/03/2017</t>
  </si>
  <si>
    <t>Contrato para "Prestar los servicios de consultoría para el estudio e identificación de los hechos generadores de plusvalía resultantes del POT vigente (Acuerdo 011 de 2014) y el Acuerdo 06 de 2012 para su futura implementación".</t>
  </si>
  <si>
    <t>Convenio de asociación Número 108 del 20/04/2017</t>
  </si>
  <si>
    <t>Convenio entre la Universidad Santo Tomas y el Municipio de Bucaramanga  para lograr la formulación del plan integral zonal de Ciudad Norte – Ciudad Jardín.</t>
  </si>
  <si>
    <t>Convenio de Asociación No. 171 del 23/05/2017</t>
  </si>
  <si>
    <t xml:space="preserve">Convenio entre la Universidad Pontificia Bolivariana sede Medellín y la Alcaldía de Bucaramanga para lograr la formulación del Plan Maestro de Espacio Público del municipio de Bucaramanga.  </t>
  </si>
  <si>
    <t>Se asignó nomenclatura a los predios de los barrios Cristal Alto, Cristal Bajo, Vegas de Morrorico y nomenclaturas provisionales para albergues temporales del Café Madrid.
Se contrató servicio de consultoría para el estudio de ortofotografía y modelos de elevación para entrega de planes zonales y caracterización de asentamientos mediante UAS en los polígonos determinados por parte de la Secretaría de Planeación.</t>
  </si>
  <si>
    <t xml:space="preserve">Adicional No. 1 al Contrato 235 del 07/03/2017 </t>
  </si>
  <si>
    <t>Contrato Interadministrativo 265 del 07/09/2017</t>
  </si>
  <si>
    <t>Actualización del PAAC vigencia 2017 Versión 6.
Publicado en la Pagina Web Institucional.
Actualización del Mapa de Riesgos de Corrupción.
Socialización al personal de la Secretaría, Monitoreo a las acciones para el eficaz cumplimiento de las acciones plasmadas en dichos planes.
Contratación de personal transversal de la Secretaría.
Capacitación sobre Código Único Disciplinario y Manual de contratación y demás normas que rigen el proceso de contratación.</t>
  </si>
  <si>
    <t>Apoyo con talento humano.
Aprobación del Decreto 0137 del 2017.
Socialización del Decreto el 29 de Agosto y 7 de Septiembre de 2017.
Realización de 5 reuniones de consulta por grupo de actores.
Organización del calendario a desarrollar las diferentes etapas del ejercicio de Presupuesto participativo 2017.
Diseño de la cartilla con instrucciones, metodología y formatos para la presentación de los proyectos resultantes de las asambleas de barrio o vereda y los acuerdos de comuna o corregimiento.</t>
  </si>
  <si>
    <t>Apoyo con talento humano - Grupo Sisben.
Compraventa de mínima cuantía para “Contratar la compra de Veinte mil fichas técnicas requeridas para la actualización de datos de la Oficina del Sisben"
Adquisición de repuesto para el servidor de la oficina del Sisben.</t>
  </si>
  <si>
    <t>Apoyo con talento humano para la actualización de la base de datos recepcionando diariamente 120 solicitudes de trámites SISBEN, para un promedio de 180 personas atendidas.
Depuración de la base de datos.</t>
  </si>
  <si>
    <t xml:space="preserve">Apoyo con talento humano - Grupo Estratificación.
Realización de cinco (5) reuniones ordinarias con el comité.
Expedición de certificados Virtuales y Presenciales.
Realización de visitas urbanas y rurales.
Apoyo a la Estrategia de racionalización de trámites y procedimientos de Gobierno en línea.
Elaboración por parte del Instituo Geográfico Agustín Codazzi-IGAC del ortofotomosaico a escala 1:2.000 de la zona centro y sur del municipio de Bucaramanga. </t>
  </si>
  <si>
    <t>Realización del V foro urbano nacional ONU- HABITAT entre la corporación gestión urbana para el desarrollo URBAN PRO y la secretaría de planeación del municipio de Bucaramanga, para aportar a la implementación de la Nueva Agenda Urbana en Colombia.</t>
  </si>
  <si>
    <t xml:space="preserve">Apoyo con talento humano para:
• Acopio periódico de información
• Procesamiento y sistematización de datos 
• Análisis de la información. </t>
  </si>
  <si>
    <t>Aplicativo  para inspección, vigilancia y control - IVC de establecimientos comerciales, industriales y dotacionales, el cual es alimentado por la Cámara de Comercio y verificado por la Secretaría de Planeación.</t>
  </si>
  <si>
    <t>Se realizaron audiencias con representantes de las fuerzas vivas de la ciudad, para dar a conocer los macroproyectos que adelantó la Secretaría de Planeación tales como: Plan Integral Zonal y Plan Maestro de Espacio Público. Se resaltan las dos reuniones populares realizadas con la Secretaría de Hacienda para dar a conocer el cumplimiento del Plan de Desarrollo en lo referente a ejecución presupuestal y logro de metas.</t>
  </si>
  <si>
    <t xml:space="preserve">Se realizó un inventario de pilas públicas del municipio que cuentan con el servicio de mínimo vital de agua registrando un total de 125 pilas públicas, que corresponden a un total de 9.160 predios de la zona urbana y rural.
Finalmente a través de la Secretaría de Infraestructura se ha venido prestando el servicio de agua potable, por medio de carrotanques del municipio, a las veredas La Malaña y Los Santos Bajos, a quienes llevan 5.000 m3 y 10.000 m3 de agua al día respectivamente. Agua que se compra directamente al Acueducto Metropolitano de Bucaramanga. </t>
  </si>
  <si>
    <t>Apoyo con talento humano.
Se adelantó convenio con la Universidad Pontifica y con la UDES para que 8 profesionales del área de Ingeniería Civil, apoyen el proceso de realización de visitas de control de obra.</t>
  </si>
  <si>
    <t xml:space="preserve">Apoyo con talento humano.
De acuerdo a las normas  se realizó seguimiento a las  licencias  expedidas por las curadurías urbanas del municipio. </t>
  </si>
  <si>
    <t>La secretaría de planeación cuenta con un equipo de profesionales que adelanta las visitas de control de obra por comuna, realizadas por petición de la comunidad o visitas de oficio (inspección ocular).</t>
  </si>
  <si>
    <t xml:space="preserve">Documento guía socializado a través de redes sociales y página web de la Alcaldía.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</si>
</sst>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12"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sz val="12"/>
      <color theme="1"/>
      <name val="Arial"/>
      <family val="2"/>
    </font>
  </fonts>
  <fills count="5">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s>
  <borders count="6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top style="medium">
        <color auto="1"/>
      </top>
      <bottom/>
      <diagonal/>
    </border>
    <border>
      <left style="thin">
        <color auto="1"/>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s>
  <cellStyleXfs count="345">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1">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8"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3" xfId="0" applyFont="1" applyFill="1" applyBorder="1" applyAlignment="1">
      <alignment horizontal="justify" vertical="center" wrapText="1"/>
    </xf>
    <xf numFmtId="9" fontId="7" fillId="0" borderId="40"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1"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3" xfId="0" applyFont="1" applyBorder="1" applyAlignment="1">
      <alignment horizontal="center" vertical="center" wrapText="1"/>
    </xf>
    <xf numFmtId="0" fontId="6" fillId="0" borderId="33" xfId="0" applyFont="1" applyBorder="1" applyAlignment="1">
      <alignment horizontal="center" vertical="center" wrapText="1"/>
    </xf>
    <xf numFmtId="9" fontId="6" fillId="0" borderId="5" xfId="0" applyNumberFormat="1" applyFont="1" applyBorder="1" applyAlignment="1">
      <alignment horizontal="center" vertical="center"/>
    </xf>
    <xf numFmtId="0" fontId="6" fillId="3" borderId="39" xfId="0" applyFont="1" applyFill="1" applyBorder="1" applyAlignment="1">
      <alignment horizontal="center" vertical="center" wrapText="1"/>
    </xf>
    <xf numFmtId="0" fontId="6" fillId="3" borderId="17" xfId="0" applyFont="1" applyFill="1" applyBorder="1" applyAlignment="1">
      <alignment horizontal="center" vertical="center"/>
    </xf>
    <xf numFmtId="9" fontId="6" fillId="3" borderId="17"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9" fontId="6" fillId="3" borderId="0" xfId="0" applyNumberFormat="1" applyFont="1" applyFill="1" applyBorder="1" applyAlignment="1">
      <alignment horizontal="center" vertical="center"/>
    </xf>
    <xf numFmtId="9" fontId="7" fillId="0" borderId="49" xfId="0" applyNumberFormat="1" applyFont="1" applyBorder="1" applyAlignment="1">
      <alignment horizontal="center" vertical="center"/>
    </xf>
    <xf numFmtId="9" fontId="6" fillId="0" borderId="42" xfId="0" applyNumberFormat="1" applyFont="1" applyBorder="1" applyAlignment="1">
      <alignment horizontal="center" vertical="center"/>
    </xf>
    <xf numFmtId="9" fontId="6" fillId="0" borderId="33" xfId="0" applyNumberFormat="1" applyFont="1" applyBorder="1" applyAlignment="1">
      <alignment horizontal="center" vertical="center"/>
    </xf>
    <xf numFmtId="9" fontId="6" fillId="0" borderId="1" xfId="0" applyNumberFormat="1" applyFont="1" applyBorder="1" applyAlignment="1">
      <alignment horizontal="center" vertical="center"/>
    </xf>
    <xf numFmtId="164" fontId="6" fillId="3" borderId="0" xfId="0" applyNumberFormat="1" applyFont="1" applyFill="1" applyBorder="1" applyAlignment="1">
      <alignment horizontal="center" vertical="center"/>
    </xf>
    <xf numFmtId="3" fontId="6" fillId="3" borderId="0" xfId="0" applyNumberFormat="1" applyFont="1" applyFill="1" applyBorder="1" applyAlignment="1">
      <alignment horizontal="center" vertical="center"/>
    </xf>
    <xf numFmtId="9" fontId="7" fillId="3" borderId="0" xfId="0" applyNumberFormat="1" applyFont="1" applyFill="1" applyBorder="1" applyAlignment="1">
      <alignment horizontal="center" vertical="center"/>
    </xf>
    <xf numFmtId="9" fontId="6" fillId="3" borderId="27" xfId="0" applyNumberFormat="1" applyFont="1" applyFill="1" applyBorder="1" applyAlignment="1">
      <alignment horizontal="center" vertical="center"/>
    </xf>
    <xf numFmtId="0" fontId="6" fillId="3" borderId="17" xfId="0" applyFont="1" applyFill="1" applyBorder="1" applyAlignment="1">
      <alignment horizontal="justify" vertical="center" wrapText="1"/>
    </xf>
    <xf numFmtId="164" fontId="6" fillId="3" borderId="17" xfId="0" applyNumberFormat="1" applyFont="1" applyFill="1" applyBorder="1" applyAlignment="1">
      <alignment horizontal="center" vertical="center"/>
    </xf>
    <xf numFmtId="3" fontId="6" fillId="3" borderId="17" xfId="0" applyNumberFormat="1" applyFont="1" applyFill="1" applyBorder="1" applyAlignment="1">
      <alignment horizontal="center" vertical="center"/>
    </xf>
    <xf numFmtId="9" fontId="7" fillId="3" borderId="17" xfId="0" applyNumberFormat="1" applyFont="1" applyFill="1" applyBorder="1" applyAlignment="1">
      <alignment horizontal="center" vertical="center"/>
    </xf>
    <xf numFmtId="9" fontId="6" fillId="3" borderId="19" xfId="0" applyNumberFormat="1" applyFont="1" applyFill="1" applyBorder="1" applyAlignment="1">
      <alignment horizontal="center" vertical="center"/>
    </xf>
    <xf numFmtId="0" fontId="6" fillId="4" borderId="0" xfId="0" applyFont="1" applyFill="1" applyBorder="1" applyAlignment="1">
      <alignment horizontal="justify" vertical="center" wrapText="1"/>
    </xf>
    <xf numFmtId="0" fontId="6" fillId="4" borderId="0" xfId="0"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9" fontId="7"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7" xfId="0" applyNumberFormat="1" applyFont="1" applyFill="1" applyBorder="1" applyAlignment="1">
      <alignment horizontal="center" vertical="center" wrapText="1"/>
    </xf>
    <xf numFmtId="0" fontId="6" fillId="0" borderId="37" xfId="0" quotePrefix="1" applyFont="1" applyFill="1" applyBorder="1"/>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0" fontId="6" fillId="0" borderId="45" xfId="0" applyFont="1" applyBorder="1" applyAlignment="1">
      <alignment horizontal="justify" vertical="center" wrapText="1"/>
    </xf>
    <xf numFmtId="9" fontId="6" fillId="0" borderId="46" xfId="0" applyNumberFormat="1" applyFont="1" applyBorder="1" applyAlignment="1">
      <alignment horizontal="center" vertical="center"/>
    </xf>
    <xf numFmtId="9" fontId="6" fillId="0" borderId="44" xfId="0" applyNumberFormat="1" applyFont="1" applyBorder="1" applyAlignment="1">
      <alignment horizontal="center" vertical="center"/>
    </xf>
    <xf numFmtId="0" fontId="5" fillId="0" borderId="7" xfId="0" applyFont="1" applyFill="1" applyBorder="1" applyAlignment="1">
      <alignment horizontal="justify" vertical="center" wrapText="1"/>
    </xf>
    <xf numFmtId="0" fontId="3" fillId="0" borderId="46" xfId="0" applyFont="1" applyFill="1" applyBorder="1" applyAlignment="1">
      <alignment horizontal="justify" vertical="center" wrapText="1"/>
    </xf>
    <xf numFmtId="0" fontId="6" fillId="0" borderId="52" xfId="0" applyFont="1" applyBorder="1" applyAlignment="1">
      <alignment horizontal="justify" vertical="center" wrapText="1"/>
    </xf>
    <xf numFmtId="0" fontId="6" fillId="4" borderId="37" xfId="0" applyFont="1" applyFill="1" applyBorder="1" applyAlignment="1">
      <alignment horizontal="center" vertical="center" wrapText="1"/>
    </xf>
    <xf numFmtId="0" fontId="6" fillId="0" borderId="50" xfId="0" applyFont="1" applyBorder="1" applyAlignment="1">
      <alignment horizontal="center" vertical="center" wrapText="1"/>
    </xf>
    <xf numFmtId="9" fontId="7" fillId="0" borderId="58" xfId="0" applyNumberFormat="1" applyFont="1" applyBorder="1" applyAlignment="1">
      <alignment horizontal="center" vertical="center"/>
    </xf>
    <xf numFmtId="9" fontId="7" fillId="0" borderId="50"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5" xfId="0" applyNumberFormat="1" applyFont="1" applyBorder="1" applyAlignment="1">
      <alignment horizontal="center" vertical="center"/>
    </xf>
    <xf numFmtId="164" fontId="3" fillId="0" borderId="19" xfId="0" applyNumberFormat="1" applyFont="1" applyBorder="1" applyAlignment="1" applyProtection="1">
      <alignment horizontal="center" vertical="center"/>
    </xf>
    <xf numFmtId="164" fontId="6" fillId="0" borderId="3" xfId="0" applyNumberFormat="1" applyFont="1" applyBorder="1" applyAlignment="1">
      <alignment horizontal="center" vertical="center"/>
    </xf>
    <xf numFmtId="164" fontId="6" fillId="0" borderId="5"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4" borderId="0" xfId="0" applyNumberFormat="1" applyFont="1" applyFill="1" applyBorder="1" applyAlignment="1">
      <alignment horizontal="center" vertical="center"/>
    </xf>
    <xf numFmtId="164" fontId="6" fillId="0" borderId="46" xfId="0" applyNumberFormat="1"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14" xfId="0" applyFont="1" applyBorder="1" applyAlignment="1">
      <alignment horizontal="center" vertical="center"/>
    </xf>
    <xf numFmtId="0" fontId="6" fillId="4" borderId="0" xfId="0" applyFont="1" applyFill="1" applyBorder="1" applyAlignment="1">
      <alignment horizontal="center" vertical="center"/>
    </xf>
    <xf numFmtId="0" fontId="6" fillId="0" borderId="52" xfId="0" applyFont="1" applyBorder="1" applyAlignment="1">
      <alignment horizontal="center" vertical="center"/>
    </xf>
    <xf numFmtId="3" fontId="6" fillId="0" borderId="3"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7"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4" borderId="0" xfId="0" applyNumberFormat="1" applyFont="1" applyFill="1" applyBorder="1" applyAlignment="1">
      <alignment horizontal="center" vertical="center"/>
    </xf>
    <xf numFmtId="9" fontId="6" fillId="0" borderId="55" xfId="0" applyNumberFormat="1" applyFont="1" applyBorder="1" applyAlignment="1">
      <alignment horizontal="center" vertical="center"/>
    </xf>
    <xf numFmtId="9" fontId="6" fillId="0" borderId="56" xfId="0" applyNumberFormat="1" applyFont="1" applyBorder="1" applyAlignment="1">
      <alignment horizontal="center" vertical="center"/>
    </xf>
    <xf numFmtId="0" fontId="6" fillId="0" borderId="28"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11" xfId="0" applyNumberFormat="1" applyFont="1" applyBorder="1" applyAlignment="1">
      <alignment horizontal="center" vertical="center"/>
    </xf>
    <xf numFmtId="9" fontId="6" fillId="0" borderId="28" xfId="0" applyNumberFormat="1" applyFont="1" applyBorder="1" applyAlignment="1">
      <alignment horizontal="center" vertical="center"/>
    </xf>
    <xf numFmtId="9" fontId="6" fillId="0" borderId="29" xfId="0" applyNumberFormat="1" applyFont="1" applyBorder="1" applyAlignment="1">
      <alignment horizontal="center" vertical="center"/>
    </xf>
    <xf numFmtId="0" fontId="6" fillId="0" borderId="25" xfId="0" applyFont="1" applyBorder="1" applyAlignment="1">
      <alignment horizontal="center" vertical="center"/>
    </xf>
    <xf numFmtId="9" fontId="6" fillId="0" borderId="20" xfId="0" applyNumberFormat="1" applyFont="1" applyBorder="1" applyAlignment="1">
      <alignment horizontal="center" vertical="center"/>
    </xf>
    <xf numFmtId="0" fontId="3" fillId="0" borderId="20" xfId="0" applyFont="1" applyFill="1" applyBorder="1" applyAlignment="1">
      <alignment horizontal="justify" vertical="center" wrapText="1"/>
    </xf>
    <xf numFmtId="9" fontId="6" fillId="0" borderId="22" xfId="0" applyNumberFormat="1"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6" fillId="0" borderId="48" xfId="0" applyFont="1" applyBorder="1" applyAlignment="1">
      <alignment horizontal="center" vertical="center"/>
    </xf>
    <xf numFmtId="9" fontId="6" fillId="0" borderId="43"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35"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18" xfId="0" applyNumberFormat="1" applyFont="1" applyBorder="1" applyAlignment="1">
      <alignment horizontal="center" vertical="center"/>
    </xf>
    <xf numFmtId="9" fontId="6" fillId="0" borderId="59" xfId="0" applyNumberFormat="1" applyFont="1" applyBorder="1" applyAlignment="1">
      <alignment horizontal="center" vertical="center"/>
    </xf>
    <xf numFmtId="9" fontId="6" fillId="0" borderId="34" xfId="0" applyNumberFormat="1" applyFont="1" applyBorder="1" applyAlignment="1">
      <alignment horizontal="center" vertical="center"/>
    </xf>
    <xf numFmtId="0" fontId="6" fillId="0" borderId="61" xfId="0" applyFont="1" applyBorder="1" applyAlignment="1">
      <alignment horizontal="center" vertical="center"/>
    </xf>
    <xf numFmtId="9" fontId="6" fillId="0" borderId="35" xfId="0" applyNumberFormat="1" applyFont="1" applyBorder="1" applyAlignment="1">
      <alignment horizontal="center" vertical="center"/>
    </xf>
    <xf numFmtId="164" fontId="6" fillId="0" borderId="38" xfId="0" applyNumberFormat="1" applyFont="1" applyBorder="1" applyAlignment="1">
      <alignment horizontal="center" vertical="center"/>
    </xf>
    <xf numFmtId="9" fontId="6" fillId="0" borderId="38" xfId="0" applyNumberFormat="1" applyFont="1" applyBorder="1" applyAlignment="1">
      <alignment horizontal="center" vertical="center"/>
    </xf>
    <xf numFmtId="9" fontId="6" fillId="0" borderId="24" xfId="0" applyNumberFormat="1" applyFont="1" applyBorder="1" applyAlignment="1">
      <alignment horizontal="center" vertical="center"/>
    </xf>
    <xf numFmtId="9" fontId="7" fillId="0" borderId="62" xfId="0" applyNumberFormat="1" applyFont="1" applyBorder="1" applyAlignment="1">
      <alignment horizontal="center" vertical="center"/>
    </xf>
    <xf numFmtId="9" fontId="6" fillId="0" borderId="63" xfId="0" applyNumberFormat="1" applyFont="1" applyBorder="1" applyAlignment="1">
      <alignment horizontal="center" vertical="center"/>
    </xf>
    <xf numFmtId="9" fontId="6" fillId="0" borderId="64" xfId="0" applyNumberFormat="1" applyFont="1" applyBorder="1" applyAlignment="1">
      <alignment horizontal="center" vertical="center"/>
    </xf>
    <xf numFmtId="0" fontId="6" fillId="0" borderId="26" xfId="0" applyFont="1" applyBorder="1" applyAlignment="1">
      <alignment horizontal="center" vertical="center"/>
    </xf>
    <xf numFmtId="3" fontId="6" fillId="0" borderId="38" xfId="0" applyNumberFormat="1" applyFont="1" applyBorder="1" applyAlignment="1">
      <alignment horizontal="center" vertical="center"/>
    </xf>
    <xf numFmtId="0" fontId="6" fillId="0" borderId="61" xfId="0" applyFont="1" applyBorder="1" applyAlignment="1">
      <alignment horizontal="justify" vertical="center" wrapText="1"/>
    </xf>
    <xf numFmtId="0" fontId="3" fillId="0" borderId="35" xfId="0" applyFont="1" applyFill="1" applyBorder="1" applyAlignment="1">
      <alignment horizontal="justify" vertical="center" wrapText="1"/>
    </xf>
    <xf numFmtId="9" fontId="8" fillId="2" borderId="45" xfId="0" applyNumberFormat="1" applyFont="1" applyFill="1" applyBorder="1" applyAlignment="1">
      <alignment horizontal="center" vertical="center"/>
    </xf>
    <xf numFmtId="9" fontId="8" fillId="2" borderId="44" xfId="0" applyNumberFormat="1" applyFont="1" applyFill="1" applyBorder="1" applyAlignment="1">
      <alignment horizontal="center" vertical="center"/>
    </xf>
    <xf numFmtId="3" fontId="8" fillId="2" borderId="45" xfId="0" applyNumberFormat="1" applyFont="1" applyFill="1" applyBorder="1" applyAlignment="1">
      <alignment horizontal="center" vertical="center"/>
    </xf>
    <xf numFmtId="3" fontId="8" fillId="2" borderId="46" xfId="0" applyNumberFormat="1" applyFont="1" applyFill="1" applyBorder="1" applyAlignment="1">
      <alignment horizontal="center" vertical="center"/>
    </xf>
    <xf numFmtId="9" fontId="8" fillId="2" borderId="46" xfId="0" applyNumberFormat="1" applyFont="1" applyFill="1" applyBorder="1" applyAlignment="1">
      <alignment horizontal="center" vertical="center"/>
    </xf>
    <xf numFmtId="3" fontId="6" fillId="4" borderId="65" xfId="0" applyNumberFormat="1" applyFont="1" applyFill="1" applyBorder="1" applyAlignment="1">
      <alignment horizontal="center" vertical="center" wrapText="1"/>
    </xf>
    <xf numFmtId="3" fontId="6" fillId="3" borderId="65" xfId="0" applyNumberFormat="1" applyFont="1" applyFill="1" applyBorder="1" applyAlignment="1">
      <alignment horizontal="center" vertical="center"/>
    </xf>
    <xf numFmtId="164" fontId="6" fillId="0" borderId="20" xfId="0" applyNumberFormat="1" applyFont="1" applyFill="1" applyBorder="1" applyAlignment="1">
      <alignment horizontal="center" vertical="center"/>
    </xf>
    <xf numFmtId="164" fontId="6" fillId="0" borderId="46"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8" xfId="0" applyNumberFormat="1" applyFont="1" applyFill="1" applyBorder="1" applyAlignment="1">
      <alignment horizontal="center" vertical="center"/>
    </xf>
    <xf numFmtId="3" fontId="6" fillId="4" borderId="16" xfId="0" applyNumberFormat="1" applyFont="1" applyFill="1" applyBorder="1" applyAlignment="1">
      <alignment horizontal="center" vertical="center" wrapText="1"/>
    </xf>
    <xf numFmtId="3" fontId="6" fillId="4" borderId="39" xfId="0" applyNumberFormat="1" applyFont="1" applyFill="1" applyBorder="1" applyAlignment="1">
      <alignment horizontal="center" vertical="center" wrapText="1"/>
    </xf>
    <xf numFmtId="165" fontId="6" fillId="0" borderId="57"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13" xfId="0" applyNumberFormat="1" applyFont="1" applyBorder="1" applyAlignment="1">
      <alignment horizontal="center" vertical="center"/>
    </xf>
    <xf numFmtId="9" fontId="8" fillId="2" borderId="57" xfId="0" applyNumberFormat="1" applyFont="1" applyFill="1" applyBorder="1" applyAlignment="1">
      <alignment horizontal="center" vertical="center"/>
    </xf>
    <xf numFmtId="49" fontId="6" fillId="0" borderId="22" xfId="0" applyNumberFormat="1" applyFont="1" applyBorder="1" applyAlignment="1">
      <alignment horizontal="justify" vertical="center" wrapText="1"/>
    </xf>
    <xf numFmtId="49" fontId="6" fillId="0" borderId="57" xfId="0" applyNumberFormat="1" applyFont="1" applyBorder="1" applyAlignment="1">
      <alignment horizontal="justify" vertical="center" wrapText="1"/>
    </xf>
    <xf numFmtId="49" fontId="6" fillId="0" borderId="60" xfId="0" applyNumberFormat="1" applyFont="1" applyBorder="1" applyAlignment="1">
      <alignment horizontal="justify" vertical="center" wrapText="1"/>
    </xf>
    <xf numFmtId="49" fontId="6" fillId="3" borderId="0" xfId="0" applyNumberFormat="1" applyFont="1" applyFill="1" applyBorder="1" applyAlignment="1">
      <alignment horizontal="justify" vertical="center" wrapText="1"/>
    </xf>
    <xf numFmtId="49" fontId="6" fillId="0" borderId="55" xfId="0" applyNumberFormat="1" applyFont="1" applyBorder="1" applyAlignment="1">
      <alignment horizontal="justify" vertical="center" wrapText="1"/>
    </xf>
    <xf numFmtId="49" fontId="6" fillId="0" borderId="56" xfId="0" applyNumberFormat="1" applyFont="1" applyBorder="1" applyAlignment="1">
      <alignment horizontal="justify" vertical="center" wrapText="1"/>
    </xf>
    <xf numFmtId="49" fontId="6" fillId="0" borderId="13" xfId="0" applyNumberFormat="1" applyFont="1" applyBorder="1" applyAlignment="1">
      <alignment horizontal="justify" vertical="center" wrapText="1"/>
    </xf>
    <xf numFmtId="49" fontId="6" fillId="3" borderId="17" xfId="0" applyNumberFormat="1" applyFont="1" applyFill="1" applyBorder="1" applyAlignment="1">
      <alignment horizontal="justify" vertical="center" wrapText="1"/>
    </xf>
    <xf numFmtId="49" fontId="6" fillId="4" borderId="0" xfId="0" applyNumberFormat="1" applyFont="1" applyFill="1" applyBorder="1" applyAlignment="1">
      <alignment horizontal="justify" vertical="center" wrapText="1"/>
    </xf>
    <xf numFmtId="49" fontId="11" fillId="0" borderId="57" xfId="0" applyNumberFormat="1" applyFont="1" applyBorder="1" applyAlignment="1">
      <alignment horizontal="justify" vertical="center" wrapText="1"/>
    </xf>
    <xf numFmtId="9" fontId="11" fillId="0" borderId="34" xfId="0" applyNumberFormat="1" applyFont="1" applyBorder="1" applyAlignment="1">
      <alignment horizontal="center" vertical="center" wrapText="1"/>
    </xf>
    <xf numFmtId="0" fontId="6" fillId="0" borderId="45" xfId="0" applyFont="1" applyBorder="1" applyAlignment="1">
      <alignment horizontal="center" vertical="center"/>
    </xf>
    <xf numFmtId="9" fontId="11" fillId="0" borderId="44" xfId="0" applyNumberFormat="1" applyFont="1" applyBorder="1" applyAlignment="1">
      <alignment horizontal="center" vertical="center" wrapText="1"/>
    </xf>
    <xf numFmtId="9" fontId="11" fillId="0" borderId="29" xfId="0" applyNumberFormat="1" applyFont="1" applyBorder="1" applyAlignment="1">
      <alignment horizontal="center" vertical="center"/>
    </xf>
    <xf numFmtId="9" fontId="11" fillId="0" borderId="8" xfId="0" applyNumberFormat="1" applyFont="1" applyBorder="1" applyAlignment="1">
      <alignment horizontal="center" vertical="center" wrapText="1"/>
    </xf>
    <xf numFmtId="49" fontId="11" fillId="0" borderId="55" xfId="0" applyNumberFormat="1" applyFont="1" applyBorder="1" applyAlignment="1">
      <alignment horizontal="justify" vertical="center" wrapText="1"/>
    </xf>
    <xf numFmtId="49" fontId="11" fillId="0" borderId="13" xfId="0" applyNumberFormat="1" applyFont="1" applyBorder="1" applyAlignment="1">
      <alignment horizontal="justify" vertical="center" wrapText="1"/>
    </xf>
    <xf numFmtId="49" fontId="11" fillId="0" borderId="10" xfId="0" applyNumberFormat="1" applyFont="1" applyBorder="1" applyAlignment="1">
      <alignment horizontal="justify" vertical="center" wrapText="1"/>
    </xf>
    <xf numFmtId="9" fontId="11" fillId="0" borderId="9" xfId="0" applyNumberFormat="1" applyFont="1" applyBorder="1" applyAlignment="1">
      <alignment horizontal="center" vertical="center"/>
    </xf>
    <xf numFmtId="49" fontId="11" fillId="0" borderId="56" xfId="0" applyNumberFormat="1" applyFont="1" applyBorder="1" applyAlignment="1">
      <alignment horizontal="justify" vertical="center" wrapText="1"/>
    </xf>
    <xf numFmtId="49" fontId="11" fillId="0" borderId="24" xfId="0" applyNumberFormat="1" applyFont="1" applyBorder="1" applyAlignment="1">
      <alignment horizontal="justify" vertical="center" wrapText="1"/>
    </xf>
    <xf numFmtId="9" fontId="11" fillId="0" borderId="64" xfId="0" applyNumberFormat="1" applyFont="1" applyBorder="1" applyAlignment="1">
      <alignment horizontal="center" vertical="center" wrapText="1"/>
    </xf>
    <xf numFmtId="49" fontId="11" fillId="0" borderId="43" xfId="0" applyNumberFormat="1" applyFont="1" applyBorder="1" applyAlignment="1">
      <alignment horizontal="justify" vertical="center" wrapText="1"/>
    </xf>
    <xf numFmtId="9" fontId="11" fillId="0" borderId="33"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49" fontId="11" fillId="0" borderId="55" xfId="0" applyNumberFormat="1" applyFont="1" applyBorder="1" applyAlignment="1">
      <alignment horizontal="left" vertical="center" wrapText="1"/>
    </xf>
    <xf numFmtId="0" fontId="4" fillId="0" borderId="0" xfId="0" applyFont="1" applyAlignment="1">
      <alignment horizontal="center" vertical="center" wrapText="1"/>
    </xf>
    <xf numFmtId="0" fontId="2" fillId="0" borderId="28"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1" fillId="0" borderId="36" xfId="0" applyFont="1" applyBorder="1" applyAlignment="1">
      <alignment horizontal="center" vertical="center"/>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pplyAlignment="1">
      <alignment horizontal="center" vertical="center"/>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1"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1"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3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53" xfId="0" applyFont="1" applyBorder="1" applyAlignment="1">
      <alignment horizontal="justify" vertical="center" wrapText="1"/>
    </xf>
    <xf numFmtId="0" fontId="6" fillId="0" borderId="48" xfId="0" applyFont="1" applyBorder="1" applyAlignment="1">
      <alignment horizontal="justify" vertical="center" wrapText="1"/>
    </xf>
  </cellXfs>
  <cellStyles count="34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20</xdr:col>
      <xdr:colOff>3470728</xdr:colOff>
      <xdr:row>1</xdr:row>
      <xdr:rowOff>69850</xdr:rowOff>
    </xdr:from>
    <xdr:to>
      <xdr:col>21</xdr:col>
      <xdr:colOff>1796143</xdr:colOff>
      <xdr:row>5</xdr:row>
      <xdr:rowOff>146050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36764" y="260350"/>
          <a:ext cx="2366736" cy="10014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7"/>
  <sheetViews>
    <sheetView tabSelected="1" zoomScale="70" zoomScaleNormal="70" workbookViewId="0"/>
  </sheetViews>
  <sheetFormatPr baseColWidth="10" defaultColWidth="10.75" defaultRowHeight="15" x14ac:dyDescent="0.2"/>
  <cols>
    <col min="1" max="1" width="2.375" style="1" customWidth="1"/>
    <col min="2" max="2" width="20.75" style="1" customWidth="1"/>
    <col min="3" max="4" width="19.75" style="1" customWidth="1"/>
    <col min="5" max="5" width="11.25" style="1" customWidth="1"/>
    <col min="6" max="6" width="11.75" style="1" customWidth="1"/>
    <col min="7" max="7" width="36.25" style="1" customWidth="1"/>
    <col min="8" max="8" width="12.5" style="1" customWidth="1"/>
    <col min="9" max="9" width="12.75" style="1" hidden="1" customWidth="1"/>
    <col min="10" max="10" width="6.75" style="1" bestFit="1" customWidth="1"/>
    <col min="11" max="11" width="8.375" style="1" bestFit="1" customWidth="1"/>
    <col min="12" max="12" width="9.75" style="1" hidden="1" customWidth="1"/>
    <col min="13" max="13" width="10.75" style="1" customWidth="1"/>
    <col min="14" max="14" width="13.125" style="1" customWidth="1"/>
    <col min="15" max="15" width="11.75" style="1" customWidth="1"/>
    <col min="16" max="16" width="22.125" style="1" bestFit="1" customWidth="1"/>
    <col min="17" max="17" width="19.75" style="1" bestFit="1" customWidth="1"/>
    <col min="18" max="18" width="21.25" style="1" bestFit="1" customWidth="1"/>
    <col min="19" max="19" width="14.75" style="1" customWidth="1"/>
    <col min="20" max="20" width="12.625" style="1" customWidth="1"/>
    <col min="21" max="21" width="53" style="1" customWidth="1"/>
    <col min="22" max="22" width="27.125" style="1" customWidth="1"/>
    <col min="23" max="16384" width="10.75" style="1"/>
  </cols>
  <sheetData>
    <row r="2" spans="2:22" ht="20.100000000000001" customHeight="1" x14ac:dyDescent="0.2">
      <c r="B2" s="175" t="s">
        <v>16</v>
      </c>
      <c r="C2" s="175"/>
      <c r="D2" s="175"/>
      <c r="E2" s="175"/>
      <c r="F2" s="175"/>
      <c r="G2" s="175"/>
      <c r="H2" s="175"/>
      <c r="I2" s="175"/>
      <c r="J2" s="175"/>
      <c r="K2" s="175"/>
      <c r="L2" s="175"/>
      <c r="M2" s="175"/>
      <c r="N2" s="175"/>
      <c r="O2" s="175"/>
      <c r="P2" s="175"/>
      <c r="Q2" s="175"/>
      <c r="R2" s="175"/>
      <c r="S2" s="175"/>
      <c r="T2" s="175"/>
      <c r="U2" s="175"/>
      <c r="V2" s="175"/>
    </row>
    <row r="3" spans="2:22" ht="20.100000000000001" customHeight="1" x14ac:dyDescent="0.2">
      <c r="B3" s="175" t="s">
        <v>19</v>
      </c>
      <c r="C3" s="175"/>
      <c r="D3" s="175"/>
      <c r="E3" s="175"/>
      <c r="F3" s="175"/>
      <c r="G3" s="175"/>
      <c r="H3" s="175"/>
      <c r="I3" s="175"/>
      <c r="J3" s="175"/>
      <c r="K3" s="175"/>
      <c r="L3" s="175"/>
      <c r="M3" s="175"/>
      <c r="N3" s="175"/>
      <c r="O3" s="175"/>
      <c r="P3" s="175"/>
      <c r="Q3" s="175"/>
      <c r="R3" s="175"/>
      <c r="S3" s="175"/>
      <c r="T3" s="175"/>
      <c r="U3" s="175"/>
      <c r="V3" s="175"/>
    </row>
    <row r="4" spans="2:22" ht="20.100000000000001" customHeight="1" x14ac:dyDescent="0.2">
      <c r="B4" s="175" t="s">
        <v>27</v>
      </c>
      <c r="C4" s="175"/>
      <c r="D4" s="175"/>
      <c r="E4" s="175"/>
      <c r="F4" s="175"/>
      <c r="G4" s="175"/>
      <c r="H4" s="175"/>
      <c r="I4" s="175"/>
      <c r="J4" s="175"/>
      <c r="K4" s="175"/>
      <c r="L4" s="175"/>
      <c r="M4" s="175"/>
      <c r="N4" s="175"/>
      <c r="O4" s="175"/>
      <c r="P4" s="175"/>
      <c r="Q4" s="175"/>
      <c r="R4" s="175"/>
      <c r="S4" s="175"/>
      <c r="T4" s="175"/>
      <c r="U4" s="175"/>
      <c r="V4" s="175"/>
    </row>
    <row r="6" spans="2:22" ht="15.75" thickBot="1" x14ac:dyDescent="0.25"/>
    <row r="7" spans="2:22" ht="18" customHeight="1" thickBot="1" x14ac:dyDescent="0.25">
      <c r="B7" s="2" t="s">
        <v>2</v>
      </c>
      <c r="C7" s="3" t="s">
        <v>13</v>
      </c>
      <c r="D7" s="4"/>
      <c r="E7" s="4"/>
      <c r="F7" s="4"/>
      <c r="G7" s="4"/>
      <c r="H7" s="4"/>
      <c r="I7" s="4"/>
      <c r="J7" s="4"/>
      <c r="K7" s="4"/>
      <c r="L7" s="4"/>
      <c r="M7" s="4"/>
      <c r="N7" s="4"/>
      <c r="O7" s="4"/>
      <c r="P7" s="4"/>
      <c r="Q7" s="4"/>
      <c r="R7" s="4"/>
      <c r="S7" s="4"/>
      <c r="T7" s="4"/>
      <c r="U7" s="4"/>
      <c r="V7" s="4"/>
    </row>
    <row r="8" spans="2:22" ht="18" customHeight="1" thickBot="1" x14ac:dyDescent="0.25">
      <c r="B8" s="7">
        <v>2017</v>
      </c>
      <c r="C8" s="70">
        <v>43100</v>
      </c>
      <c r="D8" s="176" t="s">
        <v>3</v>
      </c>
      <c r="E8" s="177"/>
      <c r="F8" s="177"/>
      <c r="G8" s="177"/>
      <c r="H8" s="177"/>
      <c r="I8" s="177"/>
      <c r="J8" s="177"/>
      <c r="K8" s="178"/>
      <c r="L8" s="4"/>
      <c r="M8" s="4"/>
      <c r="N8" s="4"/>
      <c r="O8" s="4"/>
      <c r="P8" s="4"/>
      <c r="Q8" s="4"/>
      <c r="R8" s="4"/>
      <c r="S8" s="4"/>
      <c r="T8" s="4"/>
      <c r="U8" s="4"/>
      <c r="V8" s="4"/>
    </row>
    <row r="9" spans="2:22" ht="30" customHeight="1" x14ac:dyDescent="0.2">
      <c r="B9" s="179" t="s">
        <v>17</v>
      </c>
      <c r="C9" s="182" t="s">
        <v>18</v>
      </c>
      <c r="D9" s="185" t="s">
        <v>0</v>
      </c>
      <c r="E9" s="188" t="s">
        <v>4</v>
      </c>
      <c r="F9" s="188"/>
      <c r="G9" s="188" t="s">
        <v>5</v>
      </c>
      <c r="H9" s="188"/>
      <c r="I9" s="188"/>
      <c r="J9" s="188"/>
      <c r="K9" s="190"/>
      <c r="L9" s="5"/>
      <c r="M9" s="185" t="s">
        <v>6</v>
      </c>
      <c r="N9" s="190"/>
      <c r="O9" s="191" t="s">
        <v>24</v>
      </c>
      <c r="P9" s="192"/>
      <c r="Q9" s="192"/>
      <c r="R9" s="192"/>
      <c r="S9" s="192"/>
      <c r="T9" s="192"/>
      <c r="U9" s="192"/>
      <c r="V9" s="193"/>
    </row>
    <row r="10" spans="2:22" ht="17.100000000000001" customHeight="1" x14ac:dyDescent="0.2">
      <c r="B10" s="180"/>
      <c r="C10" s="183"/>
      <c r="D10" s="186"/>
      <c r="E10" s="189"/>
      <c r="F10" s="189"/>
      <c r="G10" s="189" t="s">
        <v>7</v>
      </c>
      <c r="H10" s="197" t="s">
        <v>25</v>
      </c>
      <c r="I10" s="197" t="s">
        <v>26</v>
      </c>
      <c r="J10" s="206" t="s">
        <v>1</v>
      </c>
      <c r="K10" s="203" t="s">
        <v>8</v>
      </c>
      <c r="L10" s="6"/>
      <c r="M10" s="198" t="s">
        <v>9</v>
      </c>
      <c r="N10" s="201" t="s">
        <v>10</v>
      </c>
      <c r="O10" s="194"/>
      <c r="P10" s="195"/>
      <c r="Q10" s="195"/>
      <c r="R10" s="195"/>
      <c r="S10" s="195"/>
      <c r="T10" s="195"/>
      <c r="U10" s="195"/>
      <c r="V10" s="196"/>
    </row>
    <row r="11" spans="2:22" ht="37.5" customHeight="1" thickBot="1" x14ac:dyDescent="0.25">
      <c r="B11" s="181"/>
      <c r="C11" s="184"/>
      <c r="D11" s="187"/>
      <c r="E11" s="30" t="s">
        <v>11</v>
      </c>
      <c r="F11" s="30" t="s">
        <v>12</v>
      </c>
      <c r="G11" s="197"/>
      <c r="H11" s="200"/>
      <c r="I11" s="205"/>
      <c r="J11" s="207"/>
      <c r="K11" s="204"/>
      <c r="L11" s="20"/>
      <c r="M11" s="199"/>
      <c r="N11" s="202"/>
      <c r="O11" s="31" t="s">
        <v>23</v>
      </c>
      <c r="P11" s="32" t="s">
        <v>20</v>
      </c>
      <c r="Q11" s="33" t="s">
        <v>21</v>
      </c>
      <c r="R11" s="24" t="s">
        <v>22</v>
      </c>
      <c r="S11" s="24" t="s">
        <v>14</v>
      </c>
      <c r="T11" s="24" t="s">
        <v>15</v>
      </c>
      <c r="U11" s="24" t="s">
        <v>94</v>
      </c>
      <c r="V11" s="25" t="s">
        <v>95</v>
      </c>
    </row>
    <row r="12" spans="2:22" ht="180.75" thickBot="1" x14ac:dyDescent="0.25">
      <c r="B12" s="208" t="s">
        <v>84</v>
      </c>
      <c r="C12" s="213" t="s">
        <v>79</v>
      </c>
      <c r="D12" s="92" t="s">
        <v>66</v>
      </c>
      <c r="E12" s="93">
        <v>42736</v>
      </c>
      <c r="F12" s="133">
        <v>43100</v>
      </c>
      <c r="G12" s="101" t="s">
        <v>28</v>
      </c>
      <c r="H12" s="94">
        <v>1</v>
      </c>
      <c r="I12" s="85">
        <f>+J12</f>
        <v>1</v>
      </c>
      <c r="J12" s="94">
        <v>1</v>
      </c>
      <c r="K12" s="95">
        <v>1</v>
      </c>
      <c r="L12" s="96">
        <f>+K12/J12</f>
        <v>1</v>
      </c>
      <c r="M12" s="97">
        <f>DAYS360(E12,$C$8)/DAYS360(E12,F12)</f>
        <v>1</v>
      </c>
      <c r="N12" s="98">
        <f>IF(J12=0," -",IF(L12&gt;100%,100%,L12))</f>
        <v>1</v>
      </c>
      <c r="O12" s="99" t="s">
        <v>92</v>
      </c>
      <c r="P12" s="94">
        <v>0</v>
      </c>
      <c r="Q12" s="94">
        <v>0</v>
      </c>
      <c r="R12" s="94">
        <v>0</v>
      </c>
      <c r="S12" s="100" t="str">
        <f>IF(P12=0," -",Q12/P12)</f>
        <v xml:space="preserve"> -</v>
      </c>
      <c r="T12" s="102" t="s">
        <v>92</v>
      </c>
      <c r="U12" s="148" t="s">
        <v>116</v>
      </c>
      <c r="V12" s="98"/>
    </row>
    <row r="13" spans="2:22" ht="75.75" thickBot="1" x14ac:dyDescent="0.25">
      <c r="B13" s="212"/>
      <c r="C13" s="214"/>
      <c r="D13" s="58" t="s">
        <v>67</v>
      </c>
      <c r="E13" s="75">
        <v>42736</v>
      </c>
      <c r="F13" s="134">
        <v>43100</v>
      </c>
      <c r="G13" s="62" t="s">
        <v>29</v>
      </c>
      <c r="H13" s="87">
        <v>8</v>
      </c>
      <c r="I13" s="85" t="e">
        <f>+J13+(#REF!-#REF!)</f>
        <v>#REF!</v>
      </c>
      <c r="J13" s="87">
        <v>3</v>
      </c>
      <c r="K13" s="88">
        <v>3</v>
      </c>
      <c r="L13" s="67">
        <f t="shared" ref="L13:L56" si="0">+K13/J13</f>
        <v>1</v>
      </c>
      <c r="M13" s="69">
        <f t="shared" ref="M13:M56" si="1">DAYS360(E13,$C$8)/DAYS360(E13,F13)</f>
        <v>1</v>
      </c>
      <c r="N13" s="60">
        <f t="shared" ref="N13:N56" si="2">IF(J13=0," -",IF(L13&gt;100%,100%,L13))</f>
        <v>1</v>
      </c>
      <c r="O13" s="159">
        <v>2210842</v>
      </c>
      <c r="P13" s="87">
        <v>169800</v>
      </c>
      <c r="Q13" s="87">
        <v>169800</v>
      </c>
      <c r="R13" s="87">
        <v>270000</v>
      </c>
      <c r="S13" s="59">
        <f t="shared" ref="S13:S57" si="3">IF(P13=0," -",Q13/P13)</f>
        <v>1</v>
      </c>
      <c r="T13" s="144">
        <v>1.5901060070671378</v>
      </c>
      <c r="U13" s="157" t="s">
        <v>99</v>
      </c>
      <c r="V13" s="160" t="s">
        <v>101</v>
      </c>
    </row>
    <row r="14" spans="2:22" ht="166.5" customHeight="1" thickBot="1" x14ac:dyDescent="0.25">
      <c r="B14" s="212"/>
      <c r="C14" s="214"/>
      <c r="D14" s="107" t="s">
        <v>68</v>
      </c>
      <c r="E14" s="108">
        <v>42736</v>
      </c>
      <c r="F14" s="135">
        <v>43100</v>
      </c>
      <c r="G14" s="125" t="s">
        <v>30</v>
      </c>
      <c r="H14" s="109">
        <v>1</v>
      </c>
      <c r="I14" s="85">
        <f>+J14</f>
        <v>1</v>
      </c>
      <c r="J14" s="109">
        <v>1</v>
      </c>
      <c r="K14" s="110">
        <v>1</v>
      </c>
      <c r="L14" s="111">
        <f t="shared" si="0"/>
        <v>1</v>
      </c>
      <c r="M14" s="112">
        <f t="shared" si="1"/>
        <v>1</v>
      </c>
      <c r="N14" s="113">
        <f t="shared" si="2"/>
        <v>1</v>
      </c>
      <c r="O14" s="114">
        <v>2210289</v>
      </c>
      <c r="P14" s="109">
        <v>762900</v>
      </c>
      <c r="Q14" s="109">
        <v>728851</v>
      </c>
      <c r="R14" s="109">
        <v>0</v>
      </c>
      <c r="S14" s="115">
        <f t="shared" si="3"/>
        <v>0.95536898676104343</v>
      </c>
      <c r="T14" s="145" t="s">
        <v>92</v>
      </c>
      <c r="U14" s="150" t="s">
        <v>115</v>
      </c>
      <c r="V14" s="158"/>
    </row>
    <row r="15" spans="2:22" ht="15.75" thickBot="1" x14ac:dyDescent="0.25">
      <c r="B15" s="212"/>
      <c r="C15" s="27"/>
      <c r="D15" s="9"/>
      <c r="E15" s="40"/>
      <c r="F15" s="40"/>
      <c r="G15" s="34"/>
      <c r="H15" s="41"/>
      <c r="I15" s="132"/>
      <c r="J15" s="41"/>
      <c r="K15" s="41"/>
      <c r="L15" s="42"/>
      <c r="M15" s="34"/>
      <c r="N15" s="34"/>
      <c r="O15" s="34"/>
      <c r="P15" s="41"/>
      <c r="Q15" s="41"/>
      <c r="R15" s="41"/>
      <c r="S15" s="35"/>
      <c r="T15" s="35"/>
      <c r="U15" s="151"/>
      <c r="V15" s="43"/>
    </row>
    <row r="16" spans="2:22" ht="45.75" thickBot="1" x14ac:dyDescent="0.25">
      <c r="B16" s="212"/>
      <c r="C16" s="214" t="s">
        <v>80</v>
      </c>
      <c r="D16" s="92" t="s">
        <v>69</v>
      </c>
      <c r="E16" s="93">
        <v>42736</v>
      </c>
      <c r="F16" s="133">
        <v>43100</v>
      </c>
      <c r="G16" s="101" t="s">
        <v>31</v>
      </c>
      <c r="H16" s="100">
        <v>1</v>
      </c>
      <c r="I16" s="56" t="e">
        <f>+J16+(#REF!-#REF!)</f>
        <v>#REF!</v>
      </c>
      <c r="J16" s="100">
        <v>0.4</v>
      </c>
      <c r="K16" s="102">
        <v>2E-3</v>
      </c>
      <c r="L16" s="96">
        <f t="shared" si="0"/>
        <v>5.0000000000000001E-3</v>
      </c>
      <c r="M16" s="97">
        <f t="shared" si="1"/>
        <v>1</v>
      </c>
      <c r="N16" s="98">
        <f t="shared" si="2"/>
        <v>5.0000000000000001E-3</v>
      </c>
      <c r="O16" s="99">
        <v>2210158</v>
      </c>
      <c r="P16" s="94">
        <v>18133</v>
      </c>
      <c r="Q16" s="94">
        <v>18133</v>
      </c>
      <c r="R16" s="94">
        <v>0</v>
      </c>
      <c r="S16" s="100">
        <f t="shared" si="3"/>
        <v>1</v>
      </c>
      <c r="T16" s="102" t="s">
        <v>92</v>
      </c>
      <c r="U16" s="148" t="s">
        <v>96</v>
      </c>
      <c r="V16" s="161" t="s">
        <v>100</v>
      </c>
    </row>
    <row r="17" spans="2:22" ht="79.5" customHeight="1" x14ac:dyDescent="0.2">
      <c r="B17" s="212"/>
      <c r="C17" s="214"/>
      <c r="D17" s="215" t="s">
        <v>70</v>
      </c>
      <c r="E17" s="71">
        <v>42736</v>
      </c>
      <c r="F17" s="136">
        <v>43100</v>
      </c>
      <c r="G17" s="13" t="s">
        <v>32</v>
      </c>
      <c r="H17" s="81">
        <v>1</v>
      </c>
      <c r="I17" s="123">
        <f>+J17</f>
        <v>1</v>
      </c>
      <c r="J17" s="81">
        <v>1</v>
      </c>
      <c r="K17" s="82">
        <v>1</v>
      </c>
      <c r="L17" s="16">
        <f t="shared" si="0"/>
        <v>1</v>
      </c>
      <c r="M17" s="17">
        <f t="shared" si="1"/>
        <v>1</v>
      </c>
      <c r="N17" s="18">
        <f t="shared" si="2"/>
        <v>1</v>
      </c>
      <c r="O17" s="76">
        <v>2210844</v>
      </c>
      <c r="P17" s="81">
        <v>214127</v>
      </c>
      <c r="Q17" s="81">
        <v>213327</v>
      </c>
      <c r="R17" s="81">
        <v>0</v>
      </c>
      <c r="S17" s="19">
        <f t="shared" si="3"/>
        <v>0.99626389946153449</v>
      </c>
      <c r="T17" s="90" t="s">
        <v>92</v>
      </c>
      <c r="U17" s="174" t="s">
        <v>118</v>
      </c>
      <c r="V17" s="162"/>
    </row>
    <row r="18" spans="2:22" ht="30" x14ac:dyDescent="0.2">
      <c r="B18" s="212"/>
      <c r="C18" s="214"/>
      <c r="D18" s="216"/>
      <c r="E18" s="72">
        <v>42736</v>
      </c>
      <c r="F18" s="137">
        <v>43100</v>
      </c>
      <c r="G18" s="8" t="s">
        <v>33</v>
      </c>
      <c r="H18" s="83">
        <v>1</v>
      </c>
      <c r="I18" s="83" t="e">
        <f>+J18+(#REF!-#REF!)</f>
        <v>#REF!</v>
      </c>
      <c r="J18" s="83">
        <v>0</v>
      </c>
      <c r="K18" s="84">
        <v>0</v>
      </c>
      <c r="L18" s="21" t="e">
        <f t="shared" si="0"/>
        <v>#DIV/0!</v>
      </c>
      <c r="M18" s="22">
        <f t="shared" si="1"/>
        <v>1</v>
      </c>
      <c r="N18" s="23" t="str">
        <f t="shared" si="2"/>
        <v xml:space="preserve"> -</v>
      </c>
      <c r="O18" s="77">
        <v>2210844</v>
      </c>
      <c r="P18" s="83">
        <v>0</v>
      </c>
      <c r="Q18" s="83">
        <v>0</v>
      </c>
      <c r="R18" s="83">
        <v>0</v>
      </c>
      <c r="S18" s="26" t="str">
        <f t="shared" si="3"/>
        <v xml:space="preserve"> -</v>
      </c>
      <c r="T18" s="91" t="s">
        <v>92</v>
      </c>
      <c r="U18" s="153"/>
      <c r="V18" s="23"/>
    </row>
    <row r="19" spans="2:22" ht="30" x14ac:dyDescent="0.2">
      <c r="B19" s="212"/>
      <c r="C19" s="214"/>
      <c r="D19" s="216"/>
      <c r="E19" s="72">
        <v>42736</v>
      </c>
      <c r="F19" s="137">
        <v>43100</v>
      </c>
      <c r="G19" s="8" t="s">
        <v>34</v>
      </c>
      <c r="H19" s="83">
        <v>1</v>
      </c>
      <c r="I19" s="83" t="e">
        <f>+J19+(#REF!-#REF!)</f>
        <v>#REF!</v>
      </c>
      <c r="J19" s="83">
        <v>1</v>
      </c>
      <c r="K19" s="84">
        <v>0</v>
      </c>
      <c r="L19" s="21">
        <f t="shared" si="0"/>
        <v>0</v>
      </c>
      <c r="M19" s="22">
        <f t="shared" si="1"/>
        <v>1</v>
      </c>
      <c r="N19" s="23">
        <f t="shared" si="2"/>
        <v>0</v>
      </c>
      <c r="O19" s="77">
        <v>2210844</v>
      </c>
      <c r="P19" s="83">
        <v>0</v>
      </c>
      <c r="Q19" s="83">
        <v>0</v>
      </c>
      <c r="R19" s="83">
        <v>0</v>
      </c>
      <c r="S19" s="26" t="str">
        <f t="shared" si="3"/>
        <v xml:space="preserve"> -</v>
      </c>
      <c r="T19" s="91" t="s">
        <v>92</v>
      </c>
      <c r="U19" s="153"/>
      <c r="V19" s="38"/>
    </row>
    <row r="20" spans="2:22" ht="90" x14ac:dyDescent="0.2">
      <c r="B20" s="212"/>
      <c r="C20" s="214"/>
      <c r="D20" s="216"/>
      <c r="E20" s="72">
        <v>42736</v>
      </c>
      <c r="F20" s="137">
        <v>43100</v>
      </c>
      <c r="G20" s="8" t="s">
        <v>35</v>
      </c>
      <c r="H20" s="83">
        <v>1</v>
      </c>
      <c r="I20" s="83">
        <f>+J20</f>
        <v>1</v>
      </c>
      <c r="J20" s="83">
        <v>1</v>
      </c>
      <c r="K20" s="84">
        <v>1</v>
      </c>
      <c r="L20" s="21">
        <f t="shared" si="0"/>
        <v>1</v>
      </c>
      <c r="M20" s="22">
        <f t="shared" si="1"/>
        <v>1</v>
      </c>
      <c r="N20" s="23">
        <f t="shared" si="2"/>
        <v>1</v>
      </c>
      <c r="O20" s="77">
        <v>2210844</v>
      </c>
      <c r="P20" s="83">
        <v>176000</v>
      </c>
      <c r="Q20" s="83">
        <v>176000</v>
      </c>
      <c r="R20" s="83">
        <v>0</v>
      </c>
      <c r="S20" s="26">
        <f t="shared" si="3"/>
        <v>1</v>
      </c>
      <c r="T20" s="91" t="s">
        <v>92</v>
      </c>
      <c r="U20" s="153" t="s">
        <v>117</v>
      </c>
      <c r="V20" s="172" t="s">
        <v>102</v>
      </c>
    </row>
    <row r="21" spans="2:22" ht="154.5" customHeight="1" x14ac:dyDescent="0.2">
      <c r="B21" s="212"/>
      <c r="C21" s="214"/>
      <c r="D21" s="216"/>
      <c r="E21" s="72">
        <v>42736</v>
      </c>
      <c r="F21" s="137">
        <v>43100</v>
      </c>
      <c r="G21" s="8" t="s">
        <v>36</v>
      </c>
      <c r="H21" s="83">
        <v>1</v>
      </c>
      <c r="I21" s="83">
        <f>+J21</f>
        <v>1</v>
      </c>
      <c r="J21" s="83">
        <v>1</v>
      </c>
      <c r="K21" s="84">
        <v>1</v>
      </c>
      <c r="L21" s="21">
        <f t="shared" si="0"/>
        <v>1</v>
      </c>
      <c r="M21" s="22">
        <f t="shared" si="1"/>
        <v>1</v>
      </c>
      <c r="N21" s="23">
        <f t="shared" si="2"/>
        <v>1</v>
      </c>
      <c r="O21" s="77">
        <v>2210833</v>
      </c>
      <c r="P21" s="83">
        <v>495469.88413000002</v>
      </c>
      <c r="Q21" s="83">
        <v>273720</v>
      </c>
      <c r="R21" s="83">
        <v>0</v>
      </c>
      <c r="S21" s="26">
        <f t="shared" si="3"/>
        <v>0.55244528228113676</v>
      </c>
      <c r="T21" s="91" t="s">
        <v>92</v>
      </c>
      <c r="U21" s="167" t="s">
        <v>119</v>
      </c>
      <c r="V21" s="173" t="s">
        <v>114</v>
      </c>
    </row>
    <row r="22" spans="2:22" ht="45" x14ac:dyDescent="0.2">
      <c r="B22" s="212"/>
      <c r="C22" s="214"/>
      <c r="D22" s="216"/>
      <c r="E22" s="72">
        <v>42736</v>
      </c>
      <c r="F22" s="137">
        <v>43100</v>
      </c>
      <c r="G22" s="8" t="s">
        <v>37</v>
      </c>
      <c r="H22" s="83">
        <v>1</v>
      </c>
      <c r="I22" s="83" t="e">
        <f>+J22+(#REF!-#REF!)</f>
        <v>#REF!</v>
      </c>
      <c r="J22" s="83">
        <v>1</v>
      </c>
      <c r="K22" s="84">
        <v>0</v>
      </c>
      <c r="L22" s="21">
        <f t="shared" si="0"/>
        <v>0</v>
      </c>
      <c r="M22" s="22">
        <f t="shared" si="1"/>
        <v>1</v>
      </c>
      <c r="N22" s="23">
        <f t="shared" si="2"/>
        <v>0</v>
      </c>
      <c r="O22" s="77">
        <v>2210833</v>
      </c>
      <c r="P22" s="83">
        <v>0</v>
      </c>
      <c r="Q22" s="83">
        <v>0</v>
      </c>
      <c r="R22" s="83">
        <v>0</v>
      </c>
      <c r="S22" s="26" t="str">
        <f t="shared" si="3"/>
        <v xml:space="preserve"> -</v>
      </c>
      <c r="T22" s="91" t="s">
        <v>92</v>
      </c>
      <c r="U22" s="153"/>
      <c r="V22" s="23"/>
    </row>
    <row r="23" spans="2:22" ht="60" x14ac:dyDescent="0.2">
      <c r="B23" s="212"/>
      <c r="C23" s="214"/>
      <c r="D23" s="216"/>
      <c r="E23" s="72">
        <v>42736</v>
      </c>
      <c r="F23" s="137">
        <v>43100</v>
      </c>
      <c r="G23" s="8" t="s">
        <v>38</v>
      </c>
      <c r="H23" s="83">
        <v>1</v>
      </c>
      <c r="I23" s="83">
        <f>+J23</f>
        <v>1</v>
      </c>
      <c r="J23" s="83">
        <v>1</v>
      </c>
      <c r="K23" s="84">
        <v>0</v>
      </c>
      <c r="L23" s="21">
        <f t="shared" si="0"/>
        <v>0</v>
      </c>
      <c r="M23" s="22">
        <f t="shared" si="1"/>
        <v>1</v>
      </c>
      <c r="N23" s="23">
        <f t="shared" si="2"/>
        <v>0</v>
      </c>
      <c r="O23" s="77">
        <v>2210100</v>
      </c>
      <c r="P23" s="83">
        <v>0</v>
      </c>
      <c r="Q23" s="83">
        <v>0</v>
      </c>
      <c r="R23" s="83">
        <v>0</v>
      </c>
      <c r="S23" s="26" t="str">
        <f t="shared" si="3"/>
        <v xml:space="preserve"> -</v>
      </c>
      <c r="T23" s="91" t="s">
        <v>92</v>
      </c>
      <c r="U23" s="153"/>
      <c r="V23" s="23"/>
    </row>
    <row r="24" spans="2:22" ht="30" x14ac:dyDescent="0.2">
      <c r="B24" s="212"/>
      <c r="C24" s="214"/>
      <c r="D24" s="216"/>
      <c r="E24" s="72">
        <v>42736</v>
      </c>
      <c r="F24" s="137">
        <v>43100</v>
      </c>
      <c r="G24" s="8" t="s">
        <v>39</v>
      </c>
      <c r="H24" s="83">
        <v>4</v>
      </c>
      <c r="I24" s="83" t="e">
        <f>+J24+(#REF!-#REF!)</f>
        <v>#REF!</v>
      </c>
      <c r="J24" s="83">
        <v>0</v>
      </c>
      <c r="K24" s="84">
        <v>0</v>
      </c>
      <c r="L24" s="21" t="e">
        <f t="shared" si="0"/>
        <v>#DIV/0!</v>
      </c>
      <c r="M24" s="22">
        <f t="shared" si="1"/>
        <v>1</v>
      </c>
      <c r="N24" s="23" t="str">
        <f t="shared" si="2"/>
        <v xml:space="preserve"> -</v>
      </c>
      <c r="O24" s="77" t="s">
        <v>92</v>
      </c>
      <c r="P24" s="83">
        <v>0</v>
      </c>
      <c r="Q24" s="83">
        <v>0</v>
      </c>
      <c r="R24" s="83">
        <v>0</v>
      </c>
      <c r="S24" s="26" t="str">
        <f t="shared" si="3"/>
        <v xml:space="preserve"> -</v>
      </c>
      <c r="T24" s="91" t="s">
        <v>92</v>
      </c>
      <c r="U24" s="153"/>
      <c r="V24" s="23"/>
    </row>
    <row r="25" spans="2:22" ht="90.75" thickBot="1" x14ac:dyDescent="0.25">
      <c r="B25" s="212"/>
      <c r="C25" s="214"/>
      <c r="D25" s="217"/>
      <c r="E25" s="73">
        <v>42736</v>
      </c>
      <c r="F25" s="73">
        <v>43100</v>
      </c>
      <c r="G25" s="11" t="s">
        <v>40</v>
      </c>
      <c r="H25" s="85">
        <v>4</v>
      </c>
      <c r="I25" s="85" t="e">
        <f>+J25+(#REF!-#REF!)</f>
        <v>#REF!</v>
      </c>
      <c r="J25" s="85">
        <v>1</v>
      </c>
      <c r="K25" s="86">
        <v>1</v>
      </c>
      <c r="L25" s="66">
        <f t="shared" si="0"/>
        <v>1</v>
      </c>
      <c r="M25" s="68">
        <f t="shared" si="1"/>
        <v>1</v>
      </c>
      <c r="N25" s="57">
        <f t="shared" si="2"/>
        <v>1</v>
      </c>
      <c r="O25" s="78">
        <v>2210100</v>
      </c>
      <c r="P25" s="85">
        <v>102000</v>
      </c>
      <c r="Q25" s="85">
        <v>102000</v>
      </c>
      <c r="R25" s="85">
        <v>344000</v>
      </c>
      <c r="S25" s="56">
        <f t="shared" si="3"/>
        <v>1</v>
      </c>
      <c r="T25" s="146">
        <v>3.3725490196078431</v>
      </c>
      <c r="U25" s="164" t="s">
        <v>120</v>
      </c>
      <c r="V25" s="165" t="s">
        <v>103</v>
      </c>
    </row>
    <row r="26" spans="2:22" ht="15.75" thickBot="1" x14ac:dyDescent="0.25">
      <c r="B26" s="212"/>
      <c r="C26" s="27"/>
      <c r="D26" s="44"/>
      <c r="E26" s="45"/>
      <c r="F26" s="45"/>
      <c r="G26" s="28"/>
      <c r="H26" s="46"/>
      <c r="I26" s="132"/>
      <c r="J26" s="46"/>
      <c r="K26" s="46"/>
      <c r="L26" s="47"/>
      <c r="M26" s="28"/>
      <c r="N26" s="28"/>
      <c r="O26" s="28"/>
      <c r="P26" s="46"/>
      <c r="Q26" s="46"/>
      <c r="R26" s="46"/>
      <c r="S26" s="29"/>
      <c r="T26" s="29"/>
      <c r="U26" s="155"/>
      <c r="V26" s="48"/>
    </row>
    <row r="27" spans="2:22" ht="65.25" customHeight="1" x14ac:dyDescent="0.2">
      <c r="B27" s="212"/>
      <c r="C27" s="208" t="s">
        <v>81</v>
      </c>
      <c r="D27" s="215" t="s">
        <v>71</v>
      </c>
      <c r="E27" s="71">
        <v>42736</v>
      </c>
      <c r="F27" s="136">
        <v>43100</v>
      </c>
      <c r="G27" s="13" t="s">
        <v>41</v>
      </c>
      <c r="H27" s="19">
        <v>1</v>
      </c>
      <c r="I27" s="19">
        <f>+J27</f>
        <v>1</v>
      </c>
      <c r="J27" s="19">
        <v>1</v>
      </c>
      <c r="K27" s="90">
        <v>0.14000000000000001</v>
      </c>
      <c r="L27" s="16">
        <f t="shared" si="0"/>
        <v>0.14000000000000001</v>
      </c>
      <c r="M27" s="17">
        <f t="shared" si="1"/>
        <v>1</v>
      </c>
      <c r="N27" s="18">
        <f t="shared" si="2"/>
        <v>0.14000000000000001</v>
      </c>
      <c r="O27" s="76">
        <v>2210987</v>
      </c>
      <c r="P27" s="81">
        <v>0</v>
      </c>
      <c r="Q27" s="81">
        <v>0</v>
      </c>
      <c r="R27" s="81">
        <v>0</v>
      </c>
      <c r="S27" s="19" t="str">
        <f t="shared" si="3"/>
        <v xml:space="preserve"> -</v>
      </c>
      <c r="T27" s="90" t="s">
        <v>92</v>
      </c>
      <c r="U27" s="163" t="s">
        <v>126</v>
      </c>
      <c r="V27" s="18"/>
    </row>
    <row r="28" spans="2:22" ht="84.75" customHeight="1" x14ac:dyDescent="0.2">
      <c r="B28" s="212"/>
      <c r="C28" s="212"/>
      <c r="D28" s="216"/>
      <c r="E28" s="72">
        <v>42736</v>
      </c>
      <c r="F28" s="137">
        <v>43100</v>
      </c>
      <c r="G28" s="8" t="s">
        <v>42</v>
      </c>
      <c r="H28" s="26">
        <v>1</v>
      </c>
      <c r="I28" s="26">
        <f>+J28</f>
        <v>1</v>
      </c>
      <c r="J28" s="26">
        <v>1</v>
      </c>
      <c r="K28" s="91">
        <v>0.93</v>
      </c>
      <c r="L28" s="21">
        <f t="shared" si="0"/>
        <v>0.93</v>
      </c>
      <c r="M28" s="22">
        <f t="shared" si="1"/>
        <v>1</v>
      </c>
      <c r="N28" s="23">
        <f t="shared" si="2"/>
        <v>0.93</v>
      </c>
      <c r="O28" s="77" t="s">
        <v>93</v>
      </c>
      <c r="P28" s="83">
        <f>462325-33500</f>
        <v>428825</v>
      </c>
      <c r="Q28" s="83">
        <f>442180-33500</f>
        <v>408680</v>
      </c>
      <c r="R28" s="83">
        <v>0</v>
      </c>
      <c r="S28" s="26">
        <f t="shared" si="3"/>
        <v>0.95302279484638253</v>
      </c>
      <c r="T28" s="91" t="s">
        <v>92</v>
      </c>
      <c r="U28" s="167" t="s">
        <v>125</v>
      </c>
      <c r="V28" s="23"/>
    </row>
    <row r="29" spans="2:22" ht="66.75" customHeight="1" x14ac:dyDescent="0.2">
      <c r="B29" s="212"/>
      <c r="C29" s="212"/>
      <c r="D29" s="216"/>
      <c r="E29" s="72">
        <v>42736</v>
      </c>
      <c r="F29" s="137">
        <v>43100</v>
      </c>
      <c r="G29" s="8" t="s">
        <v>43</v>
      </c>
      <c r="H29" s="26">
        <v>1</v>
      </c>
      <c r="I29" s="26">
        <f>+J29</f>
        <v>1</v>
      </c>
      <c r="J29" s="26">
        <v>1</v>
      </c>
      <c r="K29" s="91">
        <v>0.93</v>
      </c>
      <c r="L29" s="21">
        <f t="shared" si="0"/>
        <v>0.93</v>
      </c>
      <c r="M29" s="22">
        <f t="shared" si="1"/>
        <v>1</v>
      </c>
      <c r="N29" s="23">
        <f t="shared" si="2"/>
        <v>0.93</v>
      </c>
      <c r="O29" s="77" t="s">
        <v>93</v>
      </c>
      <c r="P29" s="83">
        <f>462325-33500</f>
        <v>428825</v>
      </c>
      <c r="Q29" s="83">
        <f>442180-33500</f>
        <v>408680</v>
      </c>
      <c r="R29" s="83">
        <v>0</v>
      </c>
      <c r="S29" s="26">
        <f t="shared" si="3"/>
        <v>0.95302279484638253</v>
      </c>
      <c r="T29" s="91" t="s">
        <v>92</v>
      </c>
      <c r="U29" s="167" t="s">
        <v>127</v>
      </c>
      <c r="V29" s="23"/>
    </row>
    <row r="30" spans="2:22" ht="45" x14ac:dyDescent="0.2">
      <c r="B30" s="212"/>
      <c r="C30" s="212"/>
      <c r="D30" s="216"/>
      <c r="E30" s="72">
        <v>42736</v>
      </c>
      <c r="F30" s="137">
        <v>43100</v>
      </c>
      <c r="G30" s="8" t="s">
        <v>44</v>
      </c>
      <c r="H30" s="83">
        <v>1</v>
      </c>
      <c r="I30" s="83" t="e">
        <f>+J30+(#REF!-#REF!)</f>
        <v>#REF!</v>
      </c>
      <c r="J30" s="83">
        <v>1</v>
      </c>
      <c r="K30" s="84">
        <v>1</v>
      </c>
      <c r="L30" s="21">
        <f t="shared" si="0"/>
        <v>1</v>
      </c>
      <c r="M30" s="22">
        <f t="shared" si="1"/>
        <v>1</v>
      </c>
      <c r="N30" s="23">
        <f t="shared" si="2"/>
        <v>1</v>
      </c>
      <c r="O30" s="77">
        <v>2210906</v>
      </c>
      <c r="P30" s="83">
        <v>0</v>
      </c>
      <c r="Q30" s="83">
        <v>0</v>
      </c>
      <c r="R30" s="83">
        <v>0</v>
      </c>
      <c r="S30" s="26" t="str">
        <f t="shared" si="3"/>
        <v xml:space="preserve"> -</v>
      </c>
      <c r="T30" s="91" t="s">
        <v>92</v>
      </c>
      <c r="U30" s="167" t="s">
        <v>128</v>
      </c>
      <c r="V30" s="23"/>
    </row>
    <row r="31" spans="2:22" ht="85.5" customHeight="1" x14ac:dyDescent="0.2">
      <c r="B31" s="212"/>
      <c r="C31" s="212"/>
      <c r="D31" s="216"/>
      <c r="E31" s="72">
        <v>42736</v>
      </c>
      <c r="F31" s="137">
        <v>43100</v>
      </c>
      <c r="G31" s="8" t="s">
        <v>45</v>
      </c>
      <c r="H31" s="83">
        <v>1</v>
      </c>
      <c r="I31" s="83" t="e">
        <f>+J31+(#REF!-#REF!)</f>
        <v>#REF!</v>
      </c>
      <c r="J31" s="83">
        <v>0</v>
      </c>
      <c r="K31" s="84">
        <v>1</v>
      </c>
      <c r="L31" s="21" t="e">
        <f t="shared" si="0"/>
        <v>#DIV/0!</v>
      </c>
      <c r="M31" s="22">
        <f t="shared" si="1"/>
        <v>1</v>
      </c>
      <c r="N31" s="23" t="str">
        <f t="shared" si="2"/>
        <v xml:space="preserve"> -</v>
      </c>
      <c r="O31" s="77">
        <v>2210158</v>
      </c>
      <c r="P31" s="83">
        <v>44000</v>
      </c>
      <c r="Q31" s="83">
        <v>44000</v>
      </c>
      <c r="R31" s="83">
        <v>0</v>
      </c>
      <c r="S31" s="26">
        <f t="shared" si="3"/>
        <v>1</v>
      </c>
      <c r="T31" s="91" t="s">
        <v>92</v>
      </c>
      <c r="U31" s="167" t="s">
        <v>105</v>
      </c>
      <c r="V31" s="166" t="s">
        <v>104</v>
      </c>
    </row>
    <row r="32" spans="2:22" ht="81.75" customHeight="1" x14ac:dyDescent="0.2">
      <c r="B32" s="212"/>
      <c r="C32" s="212"/>
      <c r="D32" s="216"/>
      <c r="E32" s="72">
        <v>42736</v>
      </c>
      <c r="F32" s="137">
        <v>43100</v>
      </c>
      <c r="G32" s="8" t="s">
        <v>46</v>
      </c>
      <c r="H32" s="26">
        <v>1</v>
      </c>
      <c r="I32" s="26" t="e">
        <f>+J32+(#REF!-#REF!)</f>
        <v>#REF!</v>
      </c>
      <c r="J32" s="26">
        <v>1</v>
      </c>
      <c r="K32" s="91">
        <v>0.8</v>
      </c>
      <c r="L32" s="21">
        <f t="shared" si="0"/>
        <v>0.8</v>
      </c>
      <c r="M32" s="22">
        <f t="shared" si="1"/>
        <v>1</v>
      </c>
      <c r="N32" s="23">
        <f t="shared" si="2"/>
        <v>0.8</v>
      </c>
      <c r="O32" s="77">
        <v>2210158</v>
      </c>
      <c r="P32" s="83">
        <v>62000</v>
      </c>
      <c r="Q32" s="83">
        <v>61999</v>
      </c>
      <c r="R32" s="83">
        <v>0</v>
      </c>
      <c r="S32" s="26">
        <f t="shared" si="3"/>
        <v>0.99998387096774188</v>
      </c>
      <c r="T32" s="91" t="s">
        <v>92</v>
      </c>
      <c r="U32" s="167" t="s">
        <v>107</v>
      </c>
      <c r="V32" s="166" t="s">
        <v>106</v>
      </c>
    </row>
    <row r="33" spans="2:22" ht="30" x14ac:dyDescent="0.2">
      <c r="B33" s="212"/>
      <c r="C33" s="212"/>
      <c r="D33" s="216"/>
      <c r="E33" s="72">
        <v>42736</v>
      </c>
      <c r="F33" s="137">
        <v>43100</v>
      </c>
      <c r="G33" s="8" t="s">
        <v>47</v>
      </c>
      <c r="H33" s="26">
        <v>1</v>
      </c>
      <c r="I33" s="26" t="e">
        <f>+J33+(#REF!-#REF!)</f>
        <v>#REF!</v>
      </c>
      <c r="J33" s="26">
        <v>0.6</v>
      </c>
      <c r="K33" s="91">
        <v>0</v>
      </c>
      <c r="L33" s="21">
        <f t="shared" si="0"/>
        <v>0</v>
      </c>
      <c r="M33" s="22">
        <f t="shared" si="1"/>
        <v>1</v>
      </c>
      <c r="N33" s="23">
        <f t="shared" si="2"/>
        <v>0</v>
      </c>
      <c r="O33" s="77">
        <v>2210158</v>
      </c>
      <c r="P33" s="83">
        <v>0</v>
      </c>
      <c r="Q33" s="83">
        <v>0</v>
      </c>
      <c r="R33" s="83">
        <v>0</v>
      </c>
      <c r="S33" s="26" t="str">
        <f t="shared" si="3"/>
        <v xml:space="preserve"> -</v>
      </c>
      <c r="T33" s="91" t="s">
        <v>92</v>
      </c>
      <c r="U33" s="153"/>
      <c r="V33" s="23"/>
    </row>
    <row r="34" spans="2:22" ht="66.75" customHeight="1" x14ac:dyDescent="0.2">
      <c r="B34" s="212"/>
      <c r="C34" s="212"/>
      <c r="D34" s="216"/>
      <c r="E34" s="72">
        <v>42736</v>
      </c>
      <c r="F34" s="137">
        <v>43100</v>
      </c>
      <c r="G34" s="8" t="s">
        <v>48</v>
      </c>
      <c r="H34" s="83">
        <v>1</v>
      </c>
      <c r="I34" s="83">
        <f>+J34</f>
        <v>1</v>
      </c>
      <c r="J34" s="83">
        <v>1</v>
      </c>
      <c r="K34" s="84">
        <v>1</v>
      </c>
      <c r="L34" s="21">
        <f t="shared" si="0"/>
        <v>1</v>
      </c>
      <c r="M34" s="22">
        <f t="shared" si="1"/>
        <v>1</v>
      </c>
      <c r="N34" s="23">
        <f t="shared" si="2"/>
        <v>1</v>
      </c>
      <c r="O34" s="77">
        <v>2210158</v>
      </c>
      <c r="P34" s="83">
        <v>241000</v>
      </c>
      <c r="Q34" s="83">
        <v>241000</v>
      </c>
      <c r="R34" s="83">
        <v>0</v>
      </c>
      <c r="S34" s="26">
        <f t="shared" si="3"/>
        <v>1</v>
      </c>
      <c r="T34" s="91" t="s">
        <v>92</v>
      </c>
      <c r="U34" s="167" t="s">
        <v>121</v>
      </c>
      <c r="V34" s="23"/>
    </row>
    <row r="35" spans="2:22" ht="30.75" thickBot="1" x14ac:dyDescent="0.25">
      <c r="B35" s="212"/>
      <c r="C35" s="212"/>
      <c r="D35" s="217"/>
      <c r="E35" s="73">
        <v>42736</v>
      </c>
      <c r="F35" s="138">
        <v>43100</v>
      </c>
      <c r="G35" s="11" t="s">
        <v>49</v>
      </c>
      <c r="H35" s="85">
        <v>1</v>
      </c>
      <c r="I35" s="85" t="e">
        <f>+J35+(#REF!-#REF!)</f>
        <v>#REF!</v>
      </c>
      <c r="J35" s="85">
        <v>0</v>
      </c>
      <c r="K35" s="86">
        <v>0</v>
      </c>
      <c r="L35" s="66" t="e">
        <f t="shared" si="0"/>
        <v>#DIV/0!</v>
      </c>
      <c r="M35" s="68">
        <f t="shared" si="1"/>
        <v>1</v>
      </c>
      <c r="N35" s="57" t="str">
        <f t="shared" si="2"/>
        <v xml:space="preserve"> -</v>
      </c>
      <c r="O35" s="78" t="s">
        <v>92</v>
      </c>
      <c r="P35" s="85">
        <v>0</v>
      </c>
      <c r="Q35" s="85">
        <v>0</v>
      </c>
      <c r="R35" s="85">
        <v>0</v>
      </c>
      <c r="S35" s="56" t="str">
        <f t="shared" si="3"/>
        <v xml:space="preserve"> -</v>
      </c>
      <c r="T35" s="146" t="s">
        <v>92</v>
      </c>
      <c r="U35" s="154"/>
      <c r="V35" s="57"/>
    </row>
    <row r="36" spans="2:22" ht="45" x14ac:dyDescent="0.2">
      <c r="B36" s="212"/>
      <c r="C36" s="212"/>
      <c r="D36" s="218" t="s">
        <v>72</v>
      </c>
      <c r="E36" s="116">
        <v>42736</v>
      </c>
      <c r="F36" s="140">
        <v>43100</v>
      </c>
      <c r="G36" s="12" t="s">
        <v>50</v>
      </c>
      <c r="H36" s="117">
        <v>1</v>
      </c>
      <c r="I36" s="117" t="e">
        <f>+J36+(#REF!-#REF!)</f>
        <v>#REF!</v>
      </c>
      <c r="J36" s="117">
        <v>1</v>
      </c>
      <c r="K36" s="118">
        <v>0.9</v>
      </c>
      <c r="L36" s="119">
        <f t="shared" si="0"/>
        <v>0.9</v>
      </c>
      <c r="M36" s="120">
        <f t="shared" si="1"/>
        <v>1</v>
      </c>
      <c r="N36" s="121">
        <f t="shared" si="2"/>
        <v>0.9</v>
      </c>
      <c r="O36" s="122">
        <v>2210158</v>
      </c>
      <c r="P36" s="123">
        <v>1035842</v>
      </c>
      <c r="Q36" s="123">
        <v>1035842</v>
      </c>
      <c r="R36" s="123">
        <v>259672</v>
      </c>
      <c r="S36" s="117">
        <f t="shared" si="3"/>
        <v>1</v>
      </c>
      <c r="T36" s="118">
        <v>0.25068688081773088</v>
      </c>
      <c r="U36" s="168" t="s">
        <v>109</v>
      </c>
      <c r="V36" s="169" t="s">
        <v>108</v>
      </c>
    </row>
    <row r="37" spans="2:22" ht="30" x14ac:dyDescent="0.2">
      <c r="B37" s="212"/>
      <c r="C37" s="212"/>
      <c r="D37" s="219"/>
      <c r="E37" s="72">
        <v>42736</v>
      </c>
      <c r="F37" s="137">
        <v>43100</v>
      </c>
      <c r="G37" s="8" t="s">
        <v>51</v>
      </c>
      <c r="H37" s="26">
        <v>1</v>
      </c>
      <c r="I37" s="26" t="e">
        <f>+J37+(#REF!-#REF!)</f>
        <v>#REF!</v>
      </c>
      <c r="J37" s="26">
        <v>0</v>
      </c>
      <c r="K37" s="91">
        <v>0</v>
      </c>
      <c r="L37" s="21" t="e">
        <f t="shared" si="0"/>
        <v>#DIV/0!</v>
      </c>
      <c r="M37" s="22">
        <f t="shared" si="1"/>
        <v>1</v>
      </c>
      <c r="N37" s="23" t="str">
        <f t="shared" si="2"/>
        <v xml:space="preserve"> -</v>
      </c>
      <c r="O37" s="77">
        <v>2210158</v>
      </c>
      <c r="P37" s="83">
        <v>0</v>
      </c>
      <c r="Q37" s="83">
        <v>0</v>
      </c>
      <c r="R37" s="83">
        <v>0</v>
      </c>
      <c r="S37" s="26" t="str">
        <f t="shared" si="3"/>
        <v xml:space="preserve"> -</v>
      </c>
      <c r="T37" s="91" t="s">
        <v>92</v>
      </c>
      <c r="U37" s="153"/>
      <c r="V37" s="23"/>
    </row>
    <row r="38" spans="2:22" ht="70.5" customHeight="1" thickBot="1" x14ac:dyDescent="0.25">
      <c r="B38" s="212"/>
      <c r="C38" s="212"/>
      <c r="D38" s="220"/>
      <c r="E38" s="103">
        <v>42736</v>
      </c>
      <c r="F38" s="139">
        <v>43100</v>
      </c>
      <c r="G38" s="10" t="s">
        <v>52</v>
      </c>
      <c r="H38" s="39">
        <v>1</v>
      </c>
      <c r="I38" s="56" t="e">
        <f>+J38+(#REF!-#REF!)</f>
        <v>#REF!</v>
      </c>
      <c r="J38" s="39">
        <v>1</v>
      </c>
      <c r="K38" s="106">
        <v>0.95</v>
      </c>
      <c r="L38" s="36">
        <f t="shared" si="0"/>
        <v>0.95</v>
      </c>
      <c r="M38" s="37">
        <f t="shared" si="1"/>
        <v>1</v>
      </c>
      <c r="N38" s="38">
        <f t="shared" si="2"/>
        <v>0.95</v>
      </c>
      <c r="O38" s="105">
        <v>2210158</v>
      </c>
      <c r="P38" s="104">
        <v>1014000</v>
      </c>
      <c r="Q38" s="104">
        <v>1014000</v>
      </c>
      <c r="R38" s="104">
        <v>243800</v>
      </c>
      <c r="S38" s="39">
        <f t="shared" si="3"/>
        <v>1</v>
      </c>
      <c r="T38" s="106">
        <v>0.24043392504930966</v>
      </c>
      <c r="U38" s="170" t="s">
        <v>111</v>
      </c>
      <c r="V38" s="171" t="s">
        <v>110</v>
      </c>
    </row>
    <row r="39" spans="2:22" ht="60" x14ac:dyDescent="0.2">
      <c r="B39" s="212"/>
      <c r="C39" s="212"/>
      <c r="D39" s="215" t="s">
        <v>73</v>
      </c>
      <c r="E39" s="71">
        <v>42736</v>
      </c>
      <c r="F39" s="136">
        <v>43100</v>
      </c>
      <c r="G39" s="13" t="s">
        <v>53</v>
      </c>
      <c r="H39" s="19">
        <v>1</v>
      </c>
      <c r="I39" s="117" t="e">
        <f>+J39+(#REF!-#REF!)</f>
        <v>#REF!</v>
      </c>
      <c r="J39" s="19">
        <v>0.9</v>
      </c>
      <c r="K39" s="90">
        <v>0.5</v>
      </c>
      <c r="L39" s="16">
        <f t="shared" si="0"/>
        <v>0.55555555555555558</v>
      </c>
      <c r="M39" s="17">
        <f t="shared" si="1"/>
        <v>1</v>
      </c>
      <c r="N39" s="18">
        <f t="shared" si="2"/>
        <v>0.55555555555555558</v>
      </c>
      <c r="O39" s="76">
        <v>2210159</v>
      </c>
      <c r="P39" s="81">
        <v>0</v>
      </c>
      <c r="Q39" s="81">
        <v>0</v>
      </c>
      <c r="R39" s="81">
        <v>0</v>
      </c>
      <c r="S39" s="19" t="str">
        <f t="shared" si="3"/>
        <v xml:space="preserve"> -</v>
      </c>
      <c r="T39" s="90" t="s">
        <v>92</v>
      </c>
      <c r="U39" s="152" t="s">
        <v>97</v>
      </c>
      <c r="V39" s="18"/>
    </row>
    <row r="40" spans="2:22" ht="120" x14ac:dyDescent="0.2">
      <c r="B40" s="212"/>
      <c r="C40" s="212"/>
      <c r="D40" s="216"/>
      <c r="E40" s="72">
        <v>42736</v>
      </c>
      <c r="F40" s="137">
        <v>43100</v>
      </c>
      <c r="G40" s="8" t="s">
        <v>54</v>
      </c>
      <c r="H40" s="26">
        <v>1</v>
      </c>
      <c r="I40" s="26" t="e">
        <f>+J40+(#REF!-#REF!)</f>
        <v>#REF!</v>
      </c>
      <c r="J40" s="26">
        <v>0.9</v>
      </c>
      <c r="K40" s="91">
        <v>0.5</v>
      </c>
      <c r="L40" s="21">
        <f t="shared" si="0"/>
        <v>0.55555555555555558</v>
      </c>
      <c r="M40" s="22">
        <f t="shared" si="1"/>
        <v>1</v>
      </c>
      <c r="N40" s="23">
        <f t="shared" si="2"/>
        <v>0.55555555555555558</v>
      </c>
      <c r="O40" s="77">
        <v>2210159</v>
      </c>
      <c r="P40" s="83">
        <v>0</v>
      </c>
      <c r="Q40" s="83">
        <v>0</v>
      </c>
      <c r="R40" s="83">
        <v>0</v>
      </c>
      <c r="S40" s="26" t="str">
        <f t="shared" si="3"/>
        <v xml:space="preserve"> -</v>
      </c>
      <c r="T40" s="91" t="s">
        <v>92</v>
      </c>
      <c r="U40" s="153" t="s">
        <v>98</v>
      </c>
      <c r="V40" s="23"/>
    </row>
    <row r="41" spans="2:22" ht="135" x14ac:dyDescent="0.2">
      <c r="B41" s="212"/>
      <c r="C41" s="212"/>
      <c r="D41" s="216"/>
      <c r="E41" s="72">
        <v>42736</v>
      </c>
      <c r="F41" s="137">
        <v>43100</v>
      </c>
      <c r="G41" s="8" t="s">
        <v>55</v>
      </c>
      <c r="H41" s="83">
        <v>10</v>
      </c>
      <c r="I41" s="83" t="e">
        <f>+J41+(#REF!-#REF!)</f>
        <v>#REF!</v>
      </c>
      <c r="J41" s="83">
        <v>3</v>
      </c>
      <c r="K41" s="84">
        <v>5</v>
      </c>
      <c r="L41" s="21">
        <f t="shared" si="0"/>
        <v>1.6666666666666667</v>
      </c>
      <c r="M41" s="22">
        <f t="shared" si="1"/>
        <v>1</v>
      </c>
      <c r="N41" s="23">
        <f t="shared" si="2"/>
        <v>1</v>
      </c>
      <c r="O41" s="77">
        <v>2210159</v>
      </c>
      <c r="P41" s="83">
        <v>67000</v>
      </c>
      <c r="Q41" s="83">
        <v>67000</v>
      </c>
      <c r="R41" s="83">
        <v>0</v>
      </c>
      <c r="S41" s="26">
        <f t="shared" si="3"/>
        <v>1</v>
      </c>
      <c r="T41" s="91" t="s">
        <v>92</v>
      </c>
      <c r="U41" s="167" t="s">
        <v>112</v>
      </c>
      <c r="V41" s="172" t="s">
        <v>113</v>
      </c>
    </row>
    <row r="42" spans="2:22" ht="90" x14ac:dyDescent="0.2">
      <c r="B42" s="212"/>
      <c r="C42" s="212"/>
      <c r="D42" s="216"/>
      <c r="E42" s="72">
        <v>42736</v>
      </c>
      <c r="F42" s="137">
        <v>43100</v>
      </c>
      <c r="G42" s="8" t="s">
        <v>56</v>
      </c>
      <c r="H42" s="83">
        <v>1</v>
      </c>
      <c r="I42" s="83" t="e">
        <f>+J42+(#REF!-#REF!)</f>
        <v>#REF!</v>
      </c>
      <c r="J42" s="83">
        <v>1</v>
      </c>
      <c r="K42" s="84">
        <v>0</v>
      </c>
      <c r="L42" s="21">
        <f t="shared" si="0"/>
        <v>0</v>
      </c>
      <c r="M42" s="22">
        <f t="shared" si="1"/>
        <v>1</v>
      </c>
      <c r="N42" s="23">
        <f t="shared" si="2"/>
        <v>0</v>
      </c>
      <c r="O42" s="77" t="s">
        <v>92</v>
      </c>
      <c r="P42" s="83">
        <v>0</v>
      </c>
      <c r="Q42" s="83">
        <v>0</v>
      </c>
      <c r="R42" s="83">
        <v>0</v>
      </c>
      <c r="S42" s="26" t="str">
        <f t="shared" si="3"/>
        <v xml:space="preserve"> -</v>
      </c>
      <c r="T42" s="91" t="s">
        <v>92</v>
      </c>
      <c r="U42" s="153"/>
      <c r="V42" s="23"/>
    </row>
    <row r="43" spans="2:22" ht="120.75" thickBot="1" x14ac:dyDescent="0.25">
      <c r="B43" s="212"/>
      <c r="C43" s="212"/>
      <c r="D43" s="217"/>
      <c r="E43" s="73">
        <v>42736</v>
      </c>
      <c r="F43" s="73">
        <v>43100</v>
      </c>
      <c r="G43" s="11" t="s">
        <v>57</v>
      </c>
      <c r="H43" s="85">
        <v>20</v>
      </c>
      <c r="I43" s="85" t="e">
        <f>+J43+(#REF!-#REF!)</f>
        <v>#REF!</v>
      </c>
      <c r="J43" s="85">
        <v>7</v>
      </c>
      <c r="K43" s="86">
        <v>8</v>
      </c>
      <c r="L43" s="66">
        <f t="shared" si="0"/>
        <v>1.1428571428571428</v>
      </c>
      <c r="M43" s="68">
        <f t="shared" si="1"/>
        <v>1</v>
      </c>
      <c r="N43" s="57">
        <f t="shared" si="2"/>
        <v>1</v>
      </c>
      <c r="O43" s="78" t="s">
        <v>92</v>
      </c>
      <c r="P43" s="85">
        <v>0</v>
      </c>
      <c r="Q43" s="85">
        <v>0</v>
      </c>
      <c r="R43" s="85">
        <v>0</v>
      </c>
      <c r="S43" s="56" t="str">
        <f t="shared" si="3"/>
        <v xml:space="preserve"> -</v>
      </c>
      <c r="T43" s="146" t="s">
        <v>92</v>
      </c>
      <c r="U43" s="164" t="s">
        <v>123</v>
      </c>
      <c r="V43" s="57"/>
    </row>
    <row r="44" spans="2:22" ht="75.75" thickBot="1" x14ac:dyDescent="0.25">
      <c r="B44" s="209"/>
      <c r="C44" s="209"/>
      <c r="D44" s="124" t="s">
        <v>74</v>
      </c>
      <c r="E44" s="108">
        <v>42736</v>
      </c>
      <c r="F44" s="108">
        <v>43100</v>
      </c>
      <c r="G44" s="125" t="s">
        <v>58</v>
      </c>
      <c r="H44" s="109">
        <v>1</v>
      </c>
      <c r="I44" s="85" t="e">
        <f>+J44+(#REF!-#REF!)</f>
        <v>#REF!</v>
      </c>
      <c r="J44" s="109">
        <v>0</v>
      </c>
      <c r="K44" s="110">
        <v>0</v>
      </c>
      <c r="L44" s="111" t="e">
        <f t="shared" si="0"/>
        <v>#DIV/0!</v>
      </c>
      <c r="M44" s="112">
        <f t="shared" si="1"/>
        <v>1</v>
      </c>
      <c r="N44" s="113" t="str">
        <f t="shared" si="2"/>
        <v xml:space="preserve"> -</v>
      </c>
      <c r="O44" s="114" t="s">
        <v>92</v>
      </c>
      <c r="P44" s="109">
        <v>0</v>
      </c>
      <c r="Q44" s="109">
        <v>0</v>
      </c>
      <c r="R44" s="109">
        <v>0</v>
      </c>
      <c r="S44" s="115" t="str">
        <f t="shared" si="3"/>
        <v xml:space="preserve"> -</v>
      </c>
      <c r="T44" s="145" t="s">
        <v>92</v>
      </c>
      <c r="U44" s="150"/>
      <c r="V44" s="113"/>
    </row>
    <row r="45" spans="2:22" ht="15.75" thickBot="1" x14ac:dyDescent="0.25">
      <c r="B45" s="64"/>
      <c r="C45" s="50"/>
      <c r="D45" s="49"/>
      <c r="E45" s="74"/>
      <c r="F45" s="74"/>
      <c r="G45" s="50"/>
      <c r="H45" s="51"/>
      <c r="I45" s="131"/>
      <c r="J45" s="51"/>
      <c r="K45" s="51"/>
      <c r="L45" s="52"/>
      <c r="M45" s="53"/>
      <c r="N45" s="53"/>
      <c r="O45" s="79"/>
      <c r="P45" s="89"/>
      <c r="Q45" s="89"/>
      <c r="R45" s="89"/>
      <c r="S45" s="53"/>
      <c r="T45" s="53"/>
      <c r="U45" s="156"/>
      <c r="V45" s="54"/>
    </row>
    <row r="46" spans="2:22" ht="195.75" thickBot="1" x14ac:dyDescent="0.25">
      <c r="B46" s="65" t="s">
        <v>83</v>
      </c>
      <c r="C46" s="65" t="s">
        <v>82</v>
      </c>
      <c r="D46" s="63" t="s">
        <v>75</v>
      </c>
      <c r="E46" s="75">
        <v>42736</v>
      </c>
      <c r="F46" s="75">
        <v>43100</v>
      </c>
      <c r="G46" s="62" t="s">
        <v>59</v>
      </c>
      <c r="H46" s="87">
        <v>1</v>
      </c>
      <c r="I46" s="85">
        <f>+J46</f>
        <v>1</v>
      </c>
      <c r="J46" s="87">
        <v>1</v>
      </c>
      <c r="K46" s="143">
        <v>0.1</v>
      </c>
      <c r="L46" s="67">
        <f t="shared" si="0"/>
        <v>0.1</v>
      </c>
      <c r="M46" s="69">
        <f t="shared" si="1"/>
        <v>1</v>
      </c>
      <c r="N46" s="60">
        <f t="shared" si="2"/>
        <v>0.1</v>
      </c>
      <c r="O46" s="80">
        <v>2210169</v>
      </c>
      <c r="P46" s="87">
        <v>0</v>
      </c>
      <c r="Q46" s="87">
        <v>0</v>
      </c>
      <c r="R46" s="87">
        <v>0</v>
      </c>
      <c r="S46" s="59" t="str">
        <f t="shared" si="3"/>
        <v xml:space="preserve"> -</v>
      </c>
      <c r="T46" s="144" t="s">
        <v>92</v>
      </c>
      <c r="U46" s="157" t="s">
        <v>124</v>
      </c>
      <c r="V46" s="60"/>
    </row>
    <row r="47" spans="2:22" ht="15.75" thickBot="1" x14ac:dyDescent="0.25">
      <c r="B47" s="64"/>
      <c r="C47" s="50"/>
      <c r="D47" s="49"/>
      <c r="E47" s="74"/>
      <c r="F47" s="74"/>
      <c r="G47" s="50"/>
      <c r="H47" s="51"/>
      <c r="I47" s="141"/>
      <c r="J47" s="51"/>
      <c r="K47" s="51"/>
      <c r="L47" s="52"/>
      <c r="M47" s="53"/>
      <c r="N47" s="53"/>
      <c r="O47" s="79"/>
      <c r="P47" s="89"/>
      <c r="Q47" s="89"/>
      <c r="R47" s="89"/>
      <c r="S47" s="53"/>
      <c r="T47" s="53"/>
      <c r="U47" s="156"/>
      <c r="V47" s="54"/>
    </row>
    <row r="48" spans="2:22" ht="30" x14ac:dyDescent="0.2">
      <c r="B48" s="212" t="s">
        <v>86</v>
      </c>
      <c r="C48" s="208" t="s">
        <v>85</v>
      </c>
      <c r="D48" s="210" t="s">
        <v>76</v>
      </c>
      <c r="E48" s="71">
        <v>42736</v>
      </c>
      <c r="F48" s="71">
        <v>43100</v>
      </c>
      <c r="G48" s="15" t="s">
        <v>60</v>
      </c>
      <c r="H48" s="81">
        <v>2</v>
      </c>
      <c r="I48" s="123" t="e">
        <f>+J48+(#REF!-#REF!)</f>
        <v>#REF!</v>
      </c>
      <c r="J48" s="81">
        <v>1</v>
      </c>
      <c r="K48" s="82">
        <v>0</v>
      </c>
      <c r="L48" s="16">
        <f t="shared" si="0"/>
        <v>0</v>
      </c>
      <c r="M48" s="17">
        <f t="shared" si="1"/>
        <v>1</v>
      </c>
      <c r="N48" s="18">
        <f t="shared" si="2"/>
        <v>0</v>
      </c>
      <c r="O48" s="76">
        <v>2210847</v>
      </c>
      <c r="P48" s="81">
        <v>0</v>
      </c>
      <c r="Q48" s="81">
        <v>0</v>
      </c>
      <c r="R48" s="81">
        <v>0</v>
      </c>
      <c r="S48" s="19" t="str">
        <f t="shared" si="3"/>
        <v xml:space="preserve"> -</v>
      </c>
      <c r="T48" s="90" t="s">
        <v>92</v>
      </c>
      <c r="U48" s="152"/>
      <c r="V48" s="18"/>
    </row>
    <row r="49" spans="2:22" ht="30" x14ac:dyDescent="0.2">
      <c r="B49" s="212"/>
      <c r="C49" s="212"/>
      <c r="D49" s="219"/>
      <c r="E49" s="72">
        <v>42736</v>
      </c>
      <c r="F49" s="72">
        <v>43100</v>
      </c>
      <c r="G49" s="14" t="s">
        <v>61</v>
      </c>
      <c r="H49" s="83">
        <v>1</v>
      </c>
      <c r="I49" s="83" t="e">
        <f>+J49+(#REF!-#REF!)</f>
        <v>#REF!</v>
      </c>
      <c r="J49" s="83">
        <v>0</v>
      </c>
      <c r="K49" s="84">
        <v>0</v>
      </c>
      <c r="L49" s="21" t="e">
        <f t="shared" si="0"/>
        <v>#DIV/0!</v>
      </c>
      <c r="M49" s="22">
        <f t="shared" si="1"/>
        <v>1</v>
      </c>
      <c r="N49" s="23" t="str">
        <f t="shared" si="2"/>
        <v xml:space="preserve"> -</v>
      </c>
      <c r="O49" s="77">
        <v>2210847</v>
      </c>
      <c r="P49" s="83">
        <v>0</v>
      </c>
      <c r="Q49" s="83">
        <v>0</v>
      </c>
      <c r="R49" s="83">
        <v>0</v>
      </c>
      <c r="S49" s="26" t="str">
        <f t="shared" si="3"/>
        <v xml:space="preserve"> -</v>
      </c>
      <c r="T49" s="91" t="s">
        <v>92</v>
      </c>
      <c r="U49" s="153"/>
      <c r="V49" s="23"/>
    </row>
    <row r="50" spans="2:22" ht="60" x14ac:dyDescent="0.2">
      <c r="B50" s="212"/>
      <c r="C50" s="212"/>
      <c r="D50" s="219"/>
      <c r="E50" s="72">
        <v>42736</v>
      </c>
      <c r="F50" s="72">
        <v>43100</v>
      </c>
      <c r="G50" s="14" t="s">
        <v>62</v>
      </c>
      <c r="H50" s="83">
        <v>1</v>
      </c>
      <c r="I50" s="83" t="e">
        <f>+J50+(#REF!-#REF!)</f>
        <v>#REF!</v>
      </c>
      <c r="J50" s="83">
        <v>0</v>
      </c>
      <c r="K50" s="84">
        <v>0</v>
      </c>
      <c r="L50" s="21" t="e">
        <f t="shared" si="0"/>
        <v>#DIV/0!</v>
      </c>
      <c r="M50" s="22">
        <f t="shared" si="1"/>
        <v>1</v>
      </c>
      <c r="N50" s="23" t="str">
        <f t="shared" si="2"/>
        <v xml:space="preserve"> -</v>
      </c>
      <c r="O50" s="77" t="s">
        <v>92</v>
      </c>
      <c r="P50" s="83">
        <v>0</v>
      </c>
      <c r="Q50" s="83">
        <v>0</v>
      </c>
      <c r="R50" s="83">
        <v>0</v>
      </c>
      <c r="S50" s="26" t="str">
        <f t="shared" si="3"/>
        <v xml:space="preserve"> -</v>
      </c>
      <c r="T50" s="91" t="s">
        <v>92</v>
      </c>
      <c r="U50" s="153"/>
      <c r="V50" s="23"/>
    </row>
    <row r="51" spans="2:22" ht="60.75" thickBot="1" x14ac:dyDescent="0.25">
      <c r="B51" s="209"/>
      <c r="C51" s="209"/>
      <c r="D51" s="211"/>
      <c r="E51" s="73">
        <v>42736</v>
      </c>
      <c r="F51" s="73">
        <v>43100</v>
      </c>
      <c r="G51" s="61" t="s">
        <v>63</v>
      </c>
      <c r="H51" s="85">
        <v>1</v>
      </c>
      <c r="I51" s="85" t="e">
        <f>+J51+(#REF!-#REF!)</f>
        <v>#REF!</v>
      </c>
      <c r="J51" s="85">
        <v>0</v>
      </c>
      <c r="K51" s="86">
        <v>0</v>
      </c>
      <c r="L51" s="66" t="e">
        <f t="shared" si="0"/>
        <v>#DIV/0!</v>
      </c>
      <c r="M51" s="68">
        <f t="shared" si="1"/>
        <v>1</v>
      </c>
      <c r="N51" s="57" t="str">
        <f t="shared" si="2"/>
        <v xml:space="preserve"> -</v>
      </c>
      <c r="O51" s="78">
        <v>2210847</v>
      </c>
      <c r="P51" s="85">
        <v>0</v>
      </c>
      <c r="Q51" s="85">
        <v>0</v>
      </c>
      <c r="R51" s="85">
        <v>0</v>
      </c>
      <c r="S51" s="56" t="str">
        <f t="shared" si="3"/>
        <v xml:space="preserve"> -</v>
      </c>
      <c r="T51" s="146" t="s">
        <v>92</v>
      </c>
      <c r="U51" s="154"/>
      <c r="V51" s="57"/>
    </row>
    <row r="52" spans="2:22" ht="15.75" thickBot="1" x14ac:dyDescent="0.25">
      <c r="B52" s="64"/>
      <c r="C52" s="50"/>
      <c r="D52" s="49"/>
      <c r="E52" s="74"/>
      <c r="F52" s="74"/>
      <c r="G52" s="50"/>
      <c r="H52" s="51"/>
      <c r="I52" s="51"/>
      <c r="J52" s="51"/>
      <c r="K52" s="51"/>
      <c r="L52" s="52"/>
      <c r="M52" s="53"/>
      <c r="N52" s="53"/>
      <c r="O52" s="79"/>
      <c r="P52" s="89"/>
      <c r="Q52" s="89"/>
      <c r="R52" s="89"/>
      <c r="S52" s="53"/>
      <c r="T52" s="53"/>
      <c r="U52" s="156"/>
      <c r="V52" s="54"/>
    </row>
    <row r="53" spans="2:22" ht="45.75" thickBot="1" x14ac:dyDescent="0.25">
      <c r="B53" s="65" t="s">
        <v>87</v>
      </c>
      <c r="C53" s="65" t="s">
        <v>88</v>
      </c>
      <c r="D53" s="63" t="s">
        <v>77</v>
      </c>
      <c r="E53" s="75">
        <v>42736</v>
      </c>
      <c r="F53" s="75">
        <v>43100</v>
      </c>
      <c r="G53" s="62" t="s">
        <v>91</v>
      </c>
      <c r="H53" s="87">
        <v>6600</v>
      </c>
      <c r="I53" s="87"/>
      <c r="J53" s="87">
        <v>0</v>
      </c>
      <c r="K53" s="88">
        <v>0</v>
      </c>
      <c r="L53" s="67" t="e">
        <f t="shared" ref="L53" si="4">+K53/J53</f>
        <v>#DIV/0!</v>
      </c>
      <c r="M53" s="69">
        <f>DAYS360(E53,$C$8)/DAYS360(E53,F53)</f>
        <v>1</v>
      </c>
      <c r="N53" s="60" t="str">
        <f t="shared" ref="N53" si="5">IF(J53=0," -",IF(L53&gt;100%,100%,L53))</f>
        <v xml:space="preserve"> -</v>
      </c>
      <c r="O53" s="80" t="s">
        <v>92</v>
      </c>
      <c r="P53" s="87">
        <v>0</v>
      </c>
      <c r="Q53" s="87">
        <v>0</v>
      </c>
      <c r="R53" s="87">
        <v>0</v>
      </c>
      <c r="S53" s="59" t="str">
        <f t="shared" ref="S53" si="6">IF(P53=0," -",Q53/P53)</f>
        <v xml:space="preserve"> -</v>
      </c>
      <c r="T53" s="144" t="s">
        <v>92</v>
      </c>
      <c r="U53" s="149"/>
      <c r="V53" s="60"/>
    </row>
    <row r="54" spans="2:22" ht="15.75" thickBot="1" x14ac:dyDescent="0.25">
      <c r="B54" s="64"/>
      <c r="C54" s="50"/>
      <c r="D54" s="49"/>
      <c r="E54" s="74"/>
      <c r="F54" s="74"/>
      <c r="G54" s="50"/>
      <c r="H54" s="51"/>
      <c r="I54" s="142"/>
      <c r="J54" s="51"/>
      <c r="K54" s="51"/>
      <c r="L54" s="52"/>
      <c r="M54" s="53"/>
      <c r="N54" s="53"/>
      <c r="O54" s="79"/>
      <c r="P54" s="89"/>
      <c r="Q54" s="89"/>
      <c r="R54" s="89"/>
      <c r="S54" s="53"/>
      <c r="T54" s="53"/>
      <c r="U54" s="156"/>
      <c r="V54" s="54"/>
    </row>
    <row r="55" spans="2:22" ht="30" x14ac:dyDescent="0.2">
      <c r="B55" s="208" t="s">
        <v>90</v>
      </c>
      <c r="C55" s="208" t="s">
        <v>89</v>
      </c>
      <c r="D55" s="210" t="s">
        <v>78</v>
      </c>
      <c r="E55" s="71">
        <v>42736</v>
      </c>
      <c r="F55" s="71">
        <v>43100</v>
      </c>
      <c r="G55" s="13" t="s">
        <v>64</v>
      </c>
      <c r="H55" s="81">
        <v>1</v>
      </c>
      <c r="I55" s="123">
        <f>+J55</f>
        <v>1</v>
      </c>
      <c r="J55" s="81">
        <v>1</v>
      </c>
      <c r="K55" s="82">
        <v>0</v>
      </c>
      <c r="L55" s="16">
        <f t="shared" si="0"/>
        <v>0</v>
      </c>
      <c r="M55" s="17">
        <f t="shared" si="1"/>
        <v>1</v>
      </c>
      <c r="N55" s="18">
        <f t="shared" si="2"/>
        <v>0</v>
      </c>
      <c r="O55" s="76">
        <v>0</v>
      </c>
      <c r="P55" s="81">
        <v>0</v>
      </c>
      <c r="Q55" s="81">
        <v>0</v>
      </c>
      <c r="R55" s="81">
        <v>0</v>
      </c>
      <c r="S55" s="19" t="str">
        <f t="shared" si="3"/>
        <v xml:space="preserve"> -</v>
      </c>
      <c r="T55" s="90" t="s">
        <v>92</v>
      </c>
      <c r="U55" s="152"/>
      <c r="V55" s="18"/>
    </row>
    <row r="56" spans="2:22" ht="75.75" thickBot="1" x14ac:dyDescent="0.25">
      <c r="B56" s="209"/>
      <c r="C56" s="209"/>
      <c r="D56" s="211"/>
      <c r="E56" s="73">
        <v>42736</v>
      </c>
      <c r="F56" s="73">
        <v>43100</v>
      </c>
      <c r="G56" s="11" t="s">
        <v>65</v>
      </c>
      <c r="H56" s="85">
        <v>1</v>
      </c>
      <c r="I56" s="85">
        <f>+J56</f>
        <v>1</v>
      </c>
      <c r="J56" s="85">
        <v>1</v>
      </c>
      <c r="K56" s="86">
        <v>1</v>
      </c>
      <c r="L56" s="66">
        <f t="shared" si="0"/>
        <v>1</v>
      </c>
      <c r="M56" s="68">
        <f t="shared" si="1"/>
        <v>1</v>
      </c>
      <c r="N56" s="57">
        <f t="shared" si="2"/>
        <v>1</v>
      </c>
      <c r="O56" s="78" t="s">
        <v>92</v>
      </c>
      <c r="P56" s="85">
        <v>0</v>
      </c>
      <c r="Q56" s="85">
        <v>0</v>
      </c>
      <c r="R56" s="85">
        <v>0</v>
      </c>
      <c r="S56" s="56" t="str">
        <f t="shared" si="3"/>
        <v xml:space="preserve"> -</v>
      </c>
      <c r="T56" s="146" t="s">
        <v>92</v>
      </c>
      <c r="U56" s="164" t="s">
        <v>122</v>
      </c>
      <c r="V56" s="57"/>
    </row>
    <row r="57" spans="2:22" ht="21" customHeight="1" thickBot="1" x14ac:dyDescent="0.25">
      <c r="M57" s="126">
        <f>+AVERAGE(M12:M14,M16:M25,M27:M44,M46,M48:M51,M53,M55:M56)</f>
        <v>1</v>
      </c>
      <c r="N57" s="127">
        <f>+AVERAGE(N12:N14,N16:N25,N27:N44,N46,N48:N51,N53,N55:N56)</f>
        <v>0.61607279693486583</v>
      </c>
      <c r="O57" s="55"/>
      <c r="P57" s="128">
        <f>+SUM(P12:P14,P16:P25,P27:P44,P46,P48:P51,P53,P55:P56)</f>
        <v>5259921.8841300001</v>
      </c>
      <c r="Q57" s="129">
        <f>+SUM(Q12:Q14,Q16:Q25,Q27:Q44,Q46,Q48:Q51,Q53,Q55:Q56)</f>
        <v>4963032</v>
      </c>
      <c r="R57" s="129">
        <f>+SUM(R12:R14,R16:R25,R27:R44,R46,R48:R51,R53,R55:R56)</f>
        <v>1117472</v>
      </c>
      <c r="S57" s="130">
        <f t="shared" si="3"/>
        <v>0.94355621800662803</v>
      </c>
      <c r="T57" s="147">
        <v>0.22515913659230891</v>
      </c>
      <c r="U57" s="147"/>
      <c r="V57" s="127"/>
    </row>
  </sheetData>
  <mergeCells count="32">
    <mergeCell ref="I10:I11"/>
    <mergeCell ref="J10:J11"/>
    <mergeCell ref="B55:B56"/>
    <mergeCell ref="C55:C56"/>
    <mergeCell ref="D55:D56"/>
    <mergeCell ref="B12:B44"/>
    <mergeCell ref="C12:C14"/>
    <mergeCell ref="C16:C25"/>
    <mergeCell ref="D17:D25"/>
    <mergeCell ref="C27:C44"/>
    <mergeCell ref="D27:D35"/>
    <mergeCell ref="D36:D38"/>
    <mergeCell ref="D39:D43"/>
    <mergeCell ref="B48:B51"/>
    <mergeCell ref="C48:C51"/>
    <mergeCell ref="D48:D51"/>
    <mergeCell ref="B2:V2"/>
    <mergeCell ref="B3:V3"/>
    <mergeCell ref="B4:V4"/>
    <mergeCell ref="D8:K8"/>
    <mergeCell ref="B9:B11"/>
    <mergeCell ref="C9:C11"/>
    <mergeCell ref="D9:D11"/>
    <mergeCell ref="E9:F10"/>
    <mergeCell ref="G9:K9"/>
    <mergeCell ref="M9:N9"/>
    <mergeCell ref="O9:V10"/>
    <mergeCell ref="G10:G11"/>
    <mergeCell ref="M10:M11"/>
    <mergeCell ref="H10:H11"/>
    <mergeCell ref="N10:N11"/>
    <mergeCell ref="K10:K11"/>
  </mergeCells>
  <printOptions horizontalCentered="1"/>
  <pageMargins left="1.2598425196850394" right="0.19685039370078741" top="0.39370078740157483" bottom="0.19685039370078741" header="0.31496062992125984" footer="0.31496062992125984"/>
  <pageSetup paperSize="5" scale="41" fitToHeight="0" pageOrder="overThenDown" orientation="landscape" r:id="rId1"/>
  <headerFooter>
    <oddHeader>&amp;F</oddHead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2017</vt:lpstr>
      <vt:lpstr>'2017'!Títulos_a_imprimir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Margarita Robayo</cp:lastModifiedBy>
  <cp:lastPrinted>2018-01-24T20:13:07Z</cp:lastPrinted>
  <dcterms:created xsi:type="dcterms:W3CDTF">2008-07-08T21:30:46Z</dcterms:created>
  <dcterms:modified xsi:type="dcterms:W3CDTF">2018-01-24T20:50:35Z</dcterms:modified>
</cp:coreProperties>
</file>