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3 - Marzo\"/>
    </mc:Choice>
  </mc:AlternateContent>
  <xr:revisionPtr revIDLastSave="0" documentId="13_ncr:1_{802D2312-D08E-4C08-8F43-0937FFE4A95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  <sheet name="Hoja1" sheetId="13" state="hidden" r:id="rId2"/>
  </sheets>
  <definedNames>
    <definedName name="_xlnm._FilterDatabase" localSheetId="0" hidden="1">'2021'!$A$5:$AB$74</definedName>
  </definedNames>
  <calcPr calcId="181029" concurrentCalc="0"/>
</workbook>
</file>

<file path=xl/calcChain.xml><?xml version="1.0" encoding="utf-8"?>
<calcChain xmlns="http://schemas.openxmlformats.org/spreadsheetml/2006/main">
  <c r="X53" i="12" l="1"/>
  <c r="X52" i="12"/>
  <c r="X51" i="12"/>
  <c r="X50" i="12"/>
  <c r="X49" i="12"/>
  <c r="X47" i="12"/>
  <c r="X46" i="12"/>
  <c r="X44" i="12"/>
  <c r="X43" i="12"/>
  <c r="X41" i="12"/>
  <c r="X40" i="12"/>
  <c r="X38" i="12"/>
  <c r="X37" i="12"/>
  <c r="X35" i="12"/>
  <c r="X24" i="12"/>
  <c r="X23" i="12"/>
  <c r="X22" i="12"/>
  <c r="X19" i="12"/>
  <c r="X17" i="12"/>
  <c r="X16" i="12"/>
  <c r="X15" i="12"/>
  <c r="X14" i="12"/>
  <c r="X13" i="12"/>
  <c r="X12" i="12"/>
  <c r="X11" i="12"/>
  <c r="X10" i="12"/>
  <c r="X9" i="12"/>
  <c r="X7" i="12"/>
  <c r="X6" i="12"/>
  <c r="X72" i="12"/>
  <c r="Y24" i="12"/>
  <c r="M35" i="12"/>
  <c r="M24" i="12"/>
  <c r="M23" i="12"/>
  <c r="M22" i="12"/>
  <c r="M19" i="12"/>
  <c r="M17" i="12"/>
  <c r="M16" i="12"/>
  <c r="M15" i="12"/>
  <c r="Y23" i="12"/>
  <c r="R29" i="12"/>
  <c r="S24" i="12"/>
  <c r="S23" i="12"/>
  <c r="S19" i="12"/>
  <c r="I6" i="13"/>
  <c r="I7" i="13"/>
  <c r="I3" i="13"/>
  <c r="I4" i="13"/>
  <c r="O9" i="13"/>
  <c r="O8" i="13"/>
  <c r="O7" i="13"/>
  <c r="O6" i="13"/>
  <c r="B14" i="13"/>
  <c r="B17" i="13"/>
  <c r="C14" i="13"/>
  <c r="C16" i="13"/>
  <c r="D14" i="13"/>
  <c r="D16" i="13"/>
  <c r="E14" i="13"/>
  <c r="E16" i="13"/>
  <c r="F14" i="13"/>
  <c r="F16" i="13"/>
  <c r="B16" i="13"/>
  <c r="H6" i="13"/>
  <c r="S35" i="12"/>
  <c r="S37" i="12"/>
  <c r="S38" i="12"/>
  <c r="S6" i="12"/>
  <c r="S7" i="12"/>
  <c r="S9" i="12"/>
  <c r="S10" i="12"/>
  <c r="S11" i="12"/>
  <c r="S12" i="12"/>
  <c r="S13" i="12"/>
  <c r="S14" i="12"/>
  <c r="S15" i="12"/>
  <c r="S16" i="12"/>
  <c r="S17" i="12"/>
  <c r="S22" i="12"/>
  <c r="S40" i="12"/>
  <c r="O42" i="12"/>
  <c r="O41" i="12"/>
  <c r="S41" i="12"/>
  <c r="S43" i="12"/>
  <c r="S44" i="12"/>
  <c r="S46" i="12"/>
  <c r="S47" i="12"/>
  <c r="S49" i="12"/>
  <c r="S50" i="12"/>
  <c r="S51" i="12"/>
  <c r="S52" i="12"/>
  <c r="S53" i="12"/>
  <c r="S54" i="12"/>
  <c r="S56" i="12"/>
  <c r="S57" i="12"/>
  <c r="S59" i="12"/>
  <c r="S60" i="12"/>
  <c r="S61" i="12"/>
  <c r="S62" i="12"/>
  <c r="O63" i="12"/>
  <c r="S63" i="12"/>
  <c r="S65" i="12"/>
  <c r="S66" i="12"/>
  <c r="S68" i="12"/>
  <c r="S69" i="12"/>
  <c r="S71" i="12"/>
  <c r="S72" i="12"/>
  <c r="S74" i="12"/>
  <c r="X39" i="12"/>
  <c r="X54" i="12"/>
  <c r="X56" i="12"/>
  <c r="X57" i="12"/>
  <c r="X59" i="12"/>
  <c r="X60" i="12"/>
  <c r="X61" i="12"/>
  <c r="X62" i="12"/>
  <c r="X63" i="12"/>
  <c r="X65" i="12"/>
  <c r="X66" i="12"/>
  <c r="X68" i="12"/>
  <c r="X69" i="12"/>
  <c r="X71" i="12"/>
  <c r="X74" i="12"/>
  <c r="Y74" i="12"/>
  <c r="M6" i="12"/>
  <c r="M7" i="12"/>
  <c r="M9" i="12"/>
  <c r="M10" i="12"/>
  <c r="M11" i="12"/>
  <c r="M12" i="12"/>
  <c r="M13" i="12"/>
  <c r="M14" i="12"/>
  <c r="M37" i="12"/>
  <c r="M38" i="12"/>
  <c r="M40" i="12"/>
  <c r="M41" i="12"/>
  <c r="M43" i="12"/>
  <c r="M44" i="12"/>
  <c r="M46" i="12"/>
  <c r="M47" i="12"/>
  <c r="M49" i="12"/>
  <c r="M50" i="12"/>
  <c r="M51" i="12"/>
  <c r="M52" i="12"/>
  <c r="M53" i="12"/>
  <c r="M54" i="12"/>
  <c r="M56" i="12"/>
  <c r="M57" i="12"/>
  <c r="M59" i="12"/>
  <c r="M60" i="12"/>
  <c r="M61" i="12"/>
  <c r="M62" i="12"/>
  <c r="M63" i="12"/>
  <c r="M65" i="12"/>
  <c r="M66" i="12"/>
  <c r="M68" i="12"/>
  <c r="M69" i="12"/>
  <c r="M71" i="12"/>
  <c r="M72" i="12"/>
  <c r="M74" i="12"/>
  <c r="Y19" i="12"/>
  <c r="Y72" i="12"/>
  <c r="W74" i="12"/>
  <c r="Y47" i="12"/>
  <c r="R74" i="12"/>
  <c r="O74" i="12"/>
  <c r="Y65" i="12"/>
  <c r="Y38" i="12"/>
  <c r="P74" i="12"/>
  <c r="Q74" i="12"/>
  <c r="T74" i="12"/>
  <c r="U74" i="12"/>
  <c r="V74" i="12"/>
  <c r="Z74" i="12"/>
  <c r="Y59" i="12"/>
  <c r="Y7" i="12"/>
  <c r="Y54" i="12"/>
  <c r="Y71" i="12"/>
  <c r="Y69" i="12"/>
  <c r="Y68" i="12"/>
  <c r="Y66" i="12"/>
  <c r="Y63" i="12"/>
  <c r="Y62" i="12"/>
  <c r="Y61" i="12"/>
  <c r="Y60" i="12"/>
  <c r="Y57" i="12"/>
  <c r="Y56" i="12"/>
  <c r="Y53" i="12"/>
  <c r="Y52" i="12"/>
  <c r="Y51" i="12"/>
  <c r="Y50" i="12"/>
  <c r="Y49" i="12"/>
  <c r="Y46" i="12"/>
  <c r="Y44" i="12"/>
  <c r="Y43" i="12"/>
  <c r="Y41" i="12"/>
  <c r="Y40" i="12"/>
  <c r="Y37" i="12"/>
  <c r="Y35" i="12"/>
  <c r="Y22" i="12"/>
  <c r="Y17" i="12"/>
  <c r="Y16" i="12"/>
  <c r="Y15" i="12"/>
  <c r="Y14" i="12"/>
  <c r="Y13" i="12"/>
  <c r="Y12" i="12"/>
  <c r="Y11" i="12"/>
  <c r="Y10" i="12"/>
  <c r="Y9" i="12"/>
  <c r="Y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Mayra Alejandra Cristancho Arciniegas</author>
  </authors>
  <commentList>
    <comment ref="G4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Este proyecto es del PISCC</t>
        </r>
      </text>
    </comment>
  </commentList>
</comments>
</file>

<file path=xl/sharedStrings.xml><?xml version="1.0" encoding="utf-8"?>
<sst xmlns="http://schemas.openxmlformats.org/spreadsheetml/2006/main" count="463" uniqueCount="246">
  <si>
    <t>AVANCE</t>
  </si>
  <si>
    <t>Porcentaje de programas que desarrolla la Administración Central mantenidos.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</si>
  <si>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</si>
  <si>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</si>
  <si>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</si>
  <si>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</si>
  <si>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</si>
  <si>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</si>
  <si>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Mantener el 100% de los programas que desarrolla la Administración Central.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</si>
  <si>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</si>
  <si>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</si>
  <si>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</si>
  <si>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</si>
  <si>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</si>
  <si>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</si>
  <si>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</si>
  <si>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</si>
  <si>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</si>
  <si>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</si>
  <si>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</si>
  <si>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</si>
  <si>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</si>
  <si>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</si>
  <si>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</si>
  <si>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</si>
  <si>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</si>
  <si>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</si>
  <si>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</si>
  <si>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</si>
  <si>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</si>
  <si>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</si>
  <si>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Formular e implementar 1 estrategia para brindar asistencia social a la población afectada por las diferentes emergencias y particularmente COVID-19.</t>
  </si>
  <si>
    <t>Número de estrategias formuladas e implementadas para brindar asistencia social a la población afectada por las diferentes emergencias y particularmente COVID-19.</t>
  </si>
  <si>
    <t>Actualizar e implementar el Plan Municipal de Gestión de Riesgo y su Adaptación al Cambio Climático y la Política Pública de Gestión de Riesgo y Adaptación al Cambio Climático.</t>
  </si>
  <si>
    <t>Número de Planes Municipales de Gestión de Riesgo y su Adaptación al Cambio Político y Políticas Públicas de de Gestión de Riesgo y Adaptación al Cambio Climático actualizados e implementados.</t>
  </si>
  <si>
    <t>Realizar 9 estudios en áreas o zonas con situaciones de riesgo.</t>
  </si>
  <si>
    <t>Número de estudios en áreas o zonas con situaciones de riesgo realizados.</t>
  </si>
  <si>
    <t>Adquirir 5 Sistema de Alertas Tempranas e Innovación para la gestión del riesgo.</t>
  </si>
  <si>
    <t>Número de Sistemas de Alertas Tempranas e Innovación adquiridos para la gestión del riesgo.</t>
  </si>
  <si>
    <t>Formular e implementar 1 estrategia de respuesta a emergencia - EMRE que contenga el protocolo de atención de emergencias por calidad del aire.</t>
  </si>
  <si>
    <t>Número de estrategias de respuesta a emergencia - EMRE que contenga el protocolo de atención de emergencias por calidad del aire formuladas e implementadas.</t>
  </si>
  <si>
    <t xml:space="preserve">Fortalecer 30 instancias sociales del Sistema Municipal de Gestión de Riesgo. </t>
  </si>
  <si>
    <t>Número instancias sociales fortalecidas del Sistema Municipal de Gestión de Riesgo.</t>
  </si>
  <si>
    <t>Intervenir estratégicamente 6 zonas de riesgo de desastre.</t>
  </si>
  <si>
    <t>Número de zonas de riesgo de desastre intervenidas estratégicamente.</t>
  </si>
  <si>
    <t>Realizar 1 inventario municipal de asentamientos humanos localizados en zonas de alto riesgo no mitigable.</t>
  </si>
  <si>
    <t>Número de inventarios municipales de asentamientos humanos localizados en zonas de alto riesgo no mitigable realizados.</t>
  </si>
  <si>
    <t>Mantener la atención al 100% de las familias en emergencias naturales y antrópicas.</t>
  </si>
  <si>
    <t>Porcentaje de familias atendidas en emergencias naturales y antrópicas.</t>
  </si>
  <si>
    <t>Mantener la atención integral al 100% de las emergencias y desastres ocurridas en el municipio.</t>
  </si>
  <si>
    <t>Porcentaje de emergencias y desastres ocurridas en el municipio atendidas integralmente.</t>
  </si>
  <si>
    <t>Mantener las 4 Plazas de Mercado administradas por el Municipio.</t>
  </si>
  <si>
    <t>Número de plazas de mercado administradas por el Municipio mantenidas.</t>
  </si>
  <si>
    <t>Formular e implementar 1 programa de gestores de convivencia.</t>
  </si>
  <si>
    <t>Número de programas de gestores de convivencia formulados e implementados.</t>
  </si>
  <si>
    <t>Formular e implementar 1 estrategia orientada a erradicar la violencia y fortalecer la protección en niños, niñas y adolescentes, mujeres, líderes sociales y personas mayores en entornos de violencia.</t>
  </si>
  <si>
    <t>Número de estrategias formuladas e implementadas orientadas a erradicar la violencia y fortalecer la protección en niños, niñas y adolescentes, mujeres, líderes sociales y personas mayores en entornos de violencia.</t>
  </si>
  <si>
    <t>Mantener 1 hogar de paso para la protección de niños y niñas en riesgo y/o vulnerabilidad.</t>
  </si>
  <si>
    <t>Número de hogares de paso para las niñas y niños en riesgo y/o vulnerabilidad mantenidos.</t>
  </si>
  <si>
    <t>Mantener el Programa de Tolerancia en Movimiento con el objetivo de fortalecer la convivencia y seguridad ciudadana.</t>
  </si>
  <si>
    <t>Número de Programas de Tolerancia en Movimiento mantenidos con el objetivo de fortalecer la convivencia y seguridad ciudadana.</t>
  </si>
  <si>
    <t>Intervenir 10 puntos críticos de criminalidad con acciones integrales.</t>
  </si>
  <si>
    <t>Número de puntos críticos de criminalidad intervenidos con acciones integrales.</t>
  </si>
  <si>
    <t>Formular e implementar el Plan Integral de Seguridad y Convivencia Ciudadana (PISCC) en conjunto con las entidades pertinentes.</t>
  </si>
  <si>
    <t>Número de Planes Integral de Seguridad y Convivencia Ciudadana (PISCC) formulados e implementados en conjunto con las entidades pertinentes.</t>
  </si>
  <si>
    <t>Mantener la adquisición del 100% las herramientas de innovación, ciencia y tecnología aprobadas a los organismos de orden público en marco de una ciudad inteligente.</t>
  </si>
  <si>
    <t>Porcentaje de herramientas de innovación, ciencia y tecnología adquiridas aprobadas a los organismos de orden público en marco de una ciudad inteligente.</t>
  </si>
  <si>
    <t>Mantener en funcionamiento el Circuito Cerrado de Televisión.</t>
  </si>
  <si>
    <t>Número de Circuitos Cerrados de Televisión en funcionamiento.</t>
  </si>
  <si>
    <t>Formular e implementar el plan de acción para la habilitación  del Centro de Traslado por Protección - CTP en cumplimiento por el Código Nacional de Seguridad y Convicencia Ciudadana.</t>
  </si>
  <si>
    <t>Número de planes de acción formulados e implementados para la habilitación  del Centro de Traslado por Protección - CTP en cumplimiento por el Código Nacional de Seguridad y Convicencia Ciudadana.</t>
  </si>
  <si>
    <t xml:space="preserve">Formular e implementar 1 estrategia de promoción y efectividad del Código Nacional de Seguridad y Convivencia Ciudadana. </t>
  </si>
  <si>
    <t xml:space="preserve">Número de estrategias formuladas e implementadas de promoción y efectividad del Código Nacional de Seguridad y Convivencia Ciudadana. </t>
  </si>
  <si>
    <t>Formular e implementar 1 estrategia para mejorar la prestación del servicio de las inspecciones de policía y el seguimiento a los procesos policivos.</t>
  </si>
  <si>
    <t>Número de estrategias formuladas e implementadas para mejorar la prestación del servicio de las inspecciones de policía y el seguimiento a los procesos policivos.</t>
  </si>
  <si>
    <t>Crear y mantener 1 observatorio de convivencia y seguridad ciudadana.</t>
  </si>
  <si>
    <t>Número de observatorios de convivencia y seguridad ciudadana creados y mantenidos.</t>
  </si>
  <si>
    <t>Desarrollar e implementar 1 protocolo para la coordinación de acciones de respeto y garantía a la protesta pacífica.</t>
  </si>
  <si>
    <t>Número de protocolos desarrollados e implementados para la coordinación de acciones de respeto y garantía a la protesta pacífica.</t>
  </si>
  <si>
    <t>Formular 1 estrategia de diagnóstico y abordaje de las conflictividades sociales.</t>
  </si>
  <si>
    <t>Número de estrategias de diagnóstico y abordaje de las conflictividades sociales formuladas e implementadas.</t>
  </si>
  <si>
    <t>Mantener la casa de justicia como espacio de atención y descongestión de los servicios de justicia garantizando la asesoría de las personas que solicitan el servicio.</t>
  </si>
  <si>
    <t>Número de casas de justicia mantenidas como espacio de atención y descongestión de los servicios de justicia garantizando la asesoría de las personas que solicitan el servicio.</t>
  </si>
  <si>
    <t>Mantener y fortalecer la prestación integral del servicio en las 3 comisarías de familia para prevenir la violencia intrafamiliar.</t>
  </si>
  <si>
    <t>Número de comisarías de familia mantenidas con la prestación integral del servicio para prevenir la violencia intrafamiliar.</t>
  </si>
  <si>
    <t>Formular e implementar 1 estrategia de promoción comunitaria de los mecanismos alternativos de solución de conflictos y  aplicación de la justicia restaurativa.</t>
  </si>
  <si>
    <t>Número de estrategias de  promoción comunitaria de los mecanismos alternativos de solución de conflictos y de aplicación de la justicia restaurativa formuladas e implementadas.</t>
  </si>
  <si>
    <t>Formular e implementar 1 plan de acción con la Agencia para la Reincorporación y la Normalización - ARN.</t>
  </si>
  <si>
    <t xml:space="preserve">Número de planes de acción formulados e implementados concon la Agencia para la Reincorporación y la Normalización - ARN. </t>
  </si>
  <si>
    <t xml:space="preserve">Mantener la atención integral al 100% de la población adolescente en conflicto con la ley penal. </t>
  </si>
  <si>
    <t>Porcentaje de población adolescente en conflicto con la ley penal mantenidos con atención integal.</t>
  </si>
  <si>
    <t>Desarrollar 4 iniciativas para la prevención de la trata de personas y explotación sexual comercial de niñas, niños y adolescentes.</t>
  </si>
  <si>
    <t>Número de iniciativas desarrolladas para la prevención de la trata de personas y explotación sexual comercial en niñas, niños y adolescentes.</t>
  </si>
  <si>
    <t>Formular e implementar el Plan de Acción Territorial.</t>
  </si>
  <si>
    <t>Número de Planes de Acción Territorial formulados e implementados.</t>
  </si>
  <si>
    <t>Formular e implementar el Plan Integral de prevención de violaciones a derechos humanos e infracciones al derecho internacional humanitario.</t>
  </si>
  <si>
    <t>Número de Planes Integrales de prevención de violaciones a derechos humanos e infracciones al derecho internacional humanitario formulados e implementados.</t>
  </si>
  <si>
    <t>Mantener la ayuda y atención humanitaria de emergencia y en transición al 100% de la población víctima del conflicto interno armado que cumpla con los requisitos de ley.</t>
  </si>
  <si>
    <t>Porcentaje de población víctima del conflicto interno armado que cumpla con los requisitos de ley con ayuda humanitaria de emergencia y en transición .</t>
  </si>
  <si>
    <t>Mantener la asistencia funeraria al 100% de la población víctima del conflicto que cumpla con los requisitos de ley.</t>
  </si>
  <si>
    <t>Porcentaje de población víctima del conflicto que cumpla con los requisitos de ley con asistencia funeraria.</t>
  </si>
  <si>
    <t>Mantener las medidas de protección para prevenir riesgos y proteger a víctimas del conflicto interno armado al 100% de las solicitudes que cumplan con los requisitos de ley.</t>
  </si>
  <si>
    <t>Porcentaje de solicitudes que cumplan con los requisitos de ley con medidas de protección mantenidas para prevenir riesgos y proteger a víctimas del conflicto interno armado.</t>
  </si>
  <si>
    <t>Mantener el Centro de Atención Integral a Víctimas del conflicto interno - CAIV.</t>
  </si>
  <si>
    <t>Número de Centros de Atención Integral para las Víctimas del conflicto interno mantenidos.</t>
  </si>
  <si>
    <t>Mantener el 100% de los espacios de participación de las víctimas del conflicto establecidos por la ley en la implementación de la política pública de víctimas.</t>
  </si>
  <si>
    <t>Porcentaje de espacios de participación de las víctimas del conflicto establecidos por la ley en la implementación de la política pública de víctimas mantenidos.</t>
  </si>
  <si>
    <t>Realizar 4 iniciativas encaminadas a generar garantías de no repetición, memoria histórica y medidas de satisfacción a víctimas del conflicto interno armado.</t>
  </si>
  <si>
    <t>Número de iniciativas realizadas encaminadas a generar garantías de no repetición, memoria histórica y medidas de satisfacción a víctimas del conflicto interno armado.</t>
  </si>
  <si>
    <t>Formular e implementar 1 plan de acción con el Instituto Nacional Penitenciario y Carcelario - INPEC para construir la red de apoyo intersectorial de la casa de libertad.</t>
  </si>
  <si>
    <t>Número de planes de acción formulados e implementados con el Instituto Nacional Penitenciario y Carcelario - INPEC para construir la red de apoyo intersectorial de la casa de libertad.</t>
  </si>
  <si>
    <t>Desarrollar 4 jornadas tendientes a garantizar los derechos humanos para la población carcelaria.</t>
  </si>
  <si>
    <t>Número de jornadas desarrolladas tendientes a garantizar los derechos humanos para la población carcelaria.</t>
  </si>
  <si>
    <t>Diseñar e implementar 1 programa que promuevan las acciones para el reconocimiento y participación de las formas asociativas de la sociedad civil basadas en los principios de libertad religiosa de cultos y conciencia.</t>
  </si>
  <si>
    <t>Número de programas diseñados e implementados que promuevan las acciones para el reconocimiento y participación de las formas asociativas de la sociedad civil basadas en los principios de libertad religiosa de cultos y conciencia.</t>
  </si>
  <si>
    <t>2. Reducción, Mitigación Del Riesgo Y Adaptación Al Cambio Climático</t>
  </si>
  <si>
    <t>N/A</t>
  </si>
  <si>
    <t>APOYO AL CONOCIMIENTO OPERATIVO DE LA UNIDAD DE GESTIÓN DEL RIESGO. EMERGENCIAS Y DESASTRES PARA RESPUESTA A LOS EFECTOS DEL CAMBIO CLIMÁTICO EN EL MUNICIPIO DE BUCARAMANGA</t>
  </si>
  <si>
    <t>FORTALECIMIENTO A LA OPERATIVIDAD DE LOS CENTROS DE ACOPIO A CARGO DEL MUNICIPIO DE BUCARAMANGA</t>
  </si>
  <si>
    <t>APOYO A LA RECUPERACIÓN, CONTROL Y PRESERVACIÓN DEL ESPACIO PÚBLICO EN EL MUNICIPIO DE BUCARAMANGA</t>
  </si>
  <si>
    <t>IMPLEMENTACIÓN DE ACCIONES SOCIALES Y CULTURALES PARA LA GESTIÓN DE LA CONVIVENCIA EN EL MUNICIPIO DE BUCARAMANGA</t>
  </si>
  <si>
    <t>FORTALECIMIENTO DEL PROGRAMA “TOLERANCIA EN MOVIMIENTO", COMO PARTE DE LA POLÍTICA PÚBLICA DE SEGURIDAD Y CONVIVENCIA CIUDADANA DEL MUNICIPIO DE BUCARAMANGA</t>
  </si>
  <si>
    <t>FORTALECIMIENTO DE LA CAPACIDAD INSTITUCIONAL A INSPECCIONES Y COMISARIAS DEL MUNICIPIO DE BUCARAMANGA</t>
  </si>
  <si>
    <t>FORTALECIMIENTO A LA GESTIÓN OPERATIVA PARA LA EFICIENCIA DE LA PRESTACIÓN DE SERVICIOS DE LA SECRETARÍA DEL INTERIOR DIRIGIDOS A LA CIUDADANÍA DEL MUNICIPIO DE BUCARAMANGA</t>
  </si>
  <si>
    <t>FORTALECIMIENTO A LA ATENCIÓN INTEGRAL DE LA POBLACIÓN VICTIMA DEL CONFLICTO ARMADO EN EL MUNICIPIO DE BUCARAMANGA</t>
  </si>
  <si>
    <t>MANTENIMIENTO AL CIRCUITO CERRADO DE TELEVISIÓN CCTV PARA LAS ACCIONES DE VIGILANCIA EN EL MUNICIPIO DE BUCARAMANGA</t>
  </si>
  <si>
    <t>ADECUACIÓN DE SALAS DE PASO, ATENCIÓN AL USUARIO Y UNIDAD DE REACCIÓN INMEDIATA DE LA SEDE PRINCIPAL DE LA FISCALÍA GENERAL DE LA NACIÓN EN BUCARAMANGA</t>
  </si>
  <si>
    <t>Sec. Interior</t>
  </si>
  <si>
    <t>Jose David Cavanzo</t>
  </si>
  <si>
    <t>PLAN DE ACCIÓN
SECRETARÍA DE INTERIOR</t>
  </si>
  <si>
    <t>FORTALECIMIENTO DEL HOGAR DE PASO PARA PROTECCIÓN DE NIÑOS, NIÑAS Y ADOLESCENTES DEL MUNICIPIO DE BUCARAMANGA</t>
  </si>
  <si>
    <t>Capacidades Y Oportunidades Para Superar Brechas Sociales</t>
  </si>
  <si>
    <t>BUCARAMANGA EQUITATIVA E INCLUYENTE: UNA CIUDAD DE BIENESTAR</t>
  </si>
  <si>
    <t>RECURSOS GESTIONADOS</t>
  </si>
  <si>
    <t>Aceleradores De Desarrollo Social</t>
  </si>
  <si>
    <t>Conocimiento Del Riesgo Y Adaptación Al Cambio Climático</t>
  </si>
  <si>
    <t>Bucaramanga Gestiona El Riesgo De Desastre Y Se Adapta Al Proceso De Cambio Climático</t>
  </si>
  <si>
    <t>BUCARAMANGA SOSTENIBLE: UNA REGIÓN CON FUTURO</t>
  </si>
  <si>
    <t>Reducción, Mitigación Del Riesgo Y Adaptación Al Cambio Climático</t>
  </si>
  <si>
    <t>Manejo Del Riesgo Y Adaptación Al Cambio Climático</t>
  </si>
  <si>
    <t>BUCARAMANGA CIUDAD VITAL: LA VIDA ES SAGRADA</t>
  </si>
  <si>
    <t>Espacio Público Vital</t>
  </si>
  <si>
    <t>Equipamiento Comunitario</t>
  </si>
  <si>
    <t>Prevención Del Delito</t>
  </si>
  <si>
    <t>Bucaramanga Segura</t>
  </si>
  <si>
    <t>Promoción De La Seguridad Ciudadana, El Orden Público Y La Convivencia</t>
  </si>
  <si>
    <t>Fortalecimiento Institucional A Los Organismos De Seguridad</t>
  </si>
  <si>
    <t>Promoción De Los Métodos De Resolución De Conflictos, Acceso A La Justicia Y Aplicación De La Justicia Restaurativa</t>
  </si>
  <si>
    <t>Transformando Vidas</t>
  </si>
  <si>
    <t>Atención A Víctimas Del Conflicto Armado</t>
  </si>
  <si>
    <t>Sistema Penitenciario Carcelario En El Marco De Los Derechos Humanos</t>
  </si>
  <si>
    <t>Asuntos Religiosos</t>
  </si>
  <si>
    <t>Gobierno Fortalecido Para Ser Y Hacer</t>
  </si>
  <si>
    <t>En Bucaramanga Construimos Un Territorio De Paz</t>
  </si>
  <si>
    <t>Administración Pública Moderna E Innovadora</t>
  </si>
  <si>
    <t>BUCARAMANGA TERRITORIO LIBRE DE CORRUPCIÓN: INSTITUCIONES SÓLIDAS Y CONFIABLES</t>
  </si>
  <si>
    <t>APOYO A LA POBLACIÓN CARCELARIA DEL MUNICIPIO DE BUCARAMANGA</t>
  </si>
  <si>
    <t>IMPLEMENTACIÓN DE LA ESTRATEGIA DENOMINADA "OBSERVATORIO DE SEGURIDAD Y CONVIVENCIA CIUDADANA EN EL MUNICIPIO DE BUCARAMANGA</t>
  </si>
  <si>
    <t xml:space="preserve">APOYO A LA ATENCIÓN INTEGRAL A VÍCTIMAS DE TRATA DE PERSONAS Y LÍDERES SOCIALES </t>
  </si>
  <si>
    <t>SUBSIDIO Y ASIGNACIÓN DE RECURSOS COMPLEMENTARIOS PARA ATENDER EMERGENCIAS Y EVENTOS NATURALES EN EL MUNICIPIO DE BUCARAMANGA</t>
  </si>
  <si>
    <t>ADQUISICIÓN DE COMPONENTES ESTRUCTURALES Y FORMAS BÁSICAS PARA LA REDUCCIÓN Y MITIGACION DEL RIESGO DE DESASTRES EN EL MUNICIPIO DE BUCARAMANGA</t>
  </si>
  <si>
    <t>FORTALECIMIENTO DEL CENTRO ATENCIÓN ESPECIALIZADO PARA EL SISTEMA DE RESPONSABILIDAD PENAL ADOLESCENTE DEL MUNICIPIO DE BUCARAMANGA</t>
  </si>
  <si>
    <t>SGR</t>
  </si>
  <si>
    <t>TOTAL EJECUTADO</t>
  </si>
  <si>
    <t>PENDIENTE POR ADICIONAR</t>
  </si>
  <si>
    <t>2.3.2.01.01.005.02.03.01.01.4503004.201 - $ 22.000.000
2.3.2.02.02.008.4503004.201 - $ 277.740.256</t>
  </si>
  <si>
    <t xml:space="preserve">2.3.2.02.02.008.4503004.201 </t>
  </si>
  <si>
    <t>2.3.2.02.01.003.4503004.201 - $ 856.200.000</t>
  </si>
  <si>
    <t>2.3.2.02.01.002.4503004.201 - $ 1.000.000.000
2.3.2.02.02.009.4503004.201 - $     121.800.000</t>
  </si>
  <si>
    <t>Garantizar una eficaz gestión y funcionamiento de las plazas de mercado que se encuentran bajo la administración de la Alcaldía de Bucaramanga.</t>
  </si>
  <si>
    <t>2.3.2.02.02.006.4002014.201
2.3.2.02.02.008.4002017.201</t>
  </si>
  <si>
    <t>2.3.2.02.02.008.4501004.204</t>
  </si>
  <si>
    <t xml:space="preserve">2.3.2.02.02.008.4501004.204 </t>
  </si>
  <si>
    <t xml:space="preserve">2.3.2.02.02.006.4501056.201 </t>
  </si>
  <si>
    <t>2.3.2.02.02.008.4501056.204 - $1.049.000.000</t>
  </si>
  <si>
    <t>2.3.2.02.02.008.4501056.236 - $100.000.000
2.3.2.02.02.008.4501056.204 - $150.000.000</t>
  </si>
  <si>
    <t>2.3.2.02.02.008.4501056.204 - $104.627.439</t>
  </si>
  <si>
    <t>ADQUISICIÓN DE RECURSOS TECNÓLOGICOS PARA LA SEGURIDAD DEL MUNICIPIO DE BUCARAMANGA</t>
  </si>
  <si>
    <t xml:space="preserve">SUMINISTRO DE MATERIAL DE INTENDENCIA PARA PROTECCIÓN Y SEGUIRIDAD EN LA OPERATIVIDAD DEL PERSONAL DE LA POLICÍA METROPOLITANA DE BUCARAMANGA </t>
  </si>
  <si>
    <t>IMPLEMENTACIÓN  AL  MODELO DE PROFESIONALIZACIÓN Y ENTRENAMIENTO EN PREVENCIÓN Y/O CONTROL DEL DELITO PARA  EL PERSONAL DE LA POLICÍA METROPOLITANA DE BUCARAMANGA</t>
  </si>
  <si>
    <t>2.3.2.02.02.008.4501056.204 - $653.814.000</t>
  </si>
  <si>
    <t>FORTALECIMIENTO A LAS ESTRATEGIAS DE ORDEN PÚBLICO EN EL MARCO DEL PLAN INTEGRAL DE SEGURIDAD Y CONVIVENCIA CIUDADANA PISCC DEL MUNICIPIO DE BUCARAMANGA.</t>
  </si>
  <si>
    <t>Mejorar las condiciones de seguridad y convivencia ciudadana en el municipio de Bucaramanga.</t>
  </si>
  <si>
    <t>MANTENIMIENTO VEHIVULOS
GASTOS DE BIENESTAR SOCIAL</t>
  </si>
  <si>
    <t>2.3.2.02.02.008.4501056.204 - $148.500.000</t>
  </si>
  <si>
    <t>2.3.2.02.01.003.4501056.236 - $20.790.000</t>
  </si>
  <si>
    <t>Garantizar la prestación del servicio mediante la modalidad de hogar de paso como medida de protección provisional de niñas, niños y adolescente con derechos amenazados y/o vulnerados y en estado de inobservancia del municipio de Bucaramanga.</t>
  </si>
  <si>
    <t>2.3.2.02.02.006.4102037.201 - $ 360.000.000</t>
  </si>
  <si>
    <t>Reducir los índices de inseguridad ciudadana e intolerancia social en el municipio de Bucaramanga.</t>
  </si>
  <si>
    <t>Mantener en óptimas condiciones el CCTV para la vigilancia, control y seguimiento de la inseguridad en el municipio de Bucaramanga.</t>
  </si>
  <si>
    <t>CTP</t>
  </si>
  <si>
    <t>Mejorar la capacidad operativa para la descongestión y atención de los procesos policivo de las Inspecciones y Comisarías del municipio de Bucaramanga.</t>
  </si>
  <si>
    <t>2.3.2.02.02.008.1202002.201 - $211.560.751
2.3.2.02.02.008.1202034.201 - $420.000.000
2.3.2.02.02.008.1202002.262 $3.179.405,26</t>
  </si>
  <si>
    <t>2.3.2.02.02.009.4501056.264 - $159.146.685,48</t>
  </si>
  <si>
    <t>JUSTICIA RESTAURATIVA</t>
  </si>
  <si>
    <t>2.3.2.02.02.006.4102046.201 - $ 2.564.591.998,26</t>
  </si>
  <si>
    <t>ADECUACIÓN DEL CENTRO DE INTERNAMIENTO PREVENTIVO PARA ADOLESCENTES Y JOVENES CON CONDUCTAS PUNIBLES EN EL  MUNICIPIO DE BUCARAMANGA</t>
  </si>
  <si>
    <t>2.3.2.02.02.008.4502021.201 - $ 20.000.000</t>
  </si>
  <si>
    <t xml:space="preserve">Alcanzar en el CAIV altos niveles de atención, asistencia y reparación integral  a la población víctima del conflicto armado reubicadas en el municipio de Bucaramanga. </t>
  </si>
  <si>
    <t>2.3.2.02.02.009.4101031.201 - $313.000.000</t>
  </si>
  <si>
    <t>2.3.2.02.02.008.4502017.201 - $17.000.000</t>
  </si>
  <si>
    <t>2.3.2.02.02.009.4101031.201 - $280.000.000</t>
  </si>
  <si>
    <t>2.3.2.02.02.009.4101031.201 - $70.000.000</t>
  </si>
  <si>
    <t>2.3.2.02.02.009.4101031.201 - $10.000.000</t>
  </si>
  <si>
    <t>2.3.2.02.02.008.4101023.201 - $75.000.000 
2.3.2.02.02.009.4101031.201 - $35.000.000</t>
  </si>
  <si>
    <t>2.3.2.02.02.008.4101023.201 - $13.500.000
2.3.2.02.02.008.4502017.201 - $76.500.000</t>
  </si>
  <si>
    <t>Fortalecer los servicios de apoyo psicosocial, jurídico y educativo de la población privada de la libertad en el municipio de Bucaramanga.</t>
  </si>
  <si>
    <t>2.3.2.01.01.003.03.02.1206007.201 - $ 50.000.000
2.3.2.02.01.003.1206007.201 - $ 50.000.000
2.3.2.02.02.008.1206007.201 - $ 100.000.000</t>
  </si>
  <si>
    <t>Mejorar la capacidad y eficiencia en la prestación de los servicios ofertados por la Secretaría del Interior para la ciudadanía del municipio de Bucaramanga.</t>
  </si>
  <si>
    <t>2.3.2.02.02.008.4501056.204 - $33.000.000</t>
  </si>
  <si>
    <t>2.3.2.02.02.008.1202002.201 - $246.500.000
2.3.2.02.02.008.1202034.201 - $102.500.000</t>
  </si>
  <si>
    <t xml:space="preserve">Mejorar la infraestructura física de algunas instalaciones donde opera y presta el servicio la Fiscalía General de la Nación en el municipio de Bucaramanga, buscando una eficiente prestación del servicio en el marco del orden público. </t>
  </si>
  <si>
    <t>Disminuir la prevalencia de conflictos sociales derivados de la frágil convivencia ciudadana en el municipio de Bucaramanga.</t>
  </si>
  <si>
    <t>Mejorar la capacidad operativa de la Unidad Municipal de gestión del Riesgo y Desastre para la respuesta eficiente a los eventos de desastre natural y otros en el municipio de Bucaramanga.</t>
  </si>
  <si>
    <t>Reducir la invasión y el uso inadecuado del espacio público en la ciudad de Bucaramanga.</t>
  </si>
  <si>
    <t>2.3.2.02.02.008.4002012.201
2.3.2.02.02.008.4002031.201</t>
  </si>
  <si>
    <t xml:space="preserve">2.3.2.02.02.008.4002012.201
2.3.2.02.02.008.4002031.201 </t>
  </si>
  <si>
    <t>2.3.2.02.02.008.4501056.204</t>
  </si>
  <si>
    <t xml:space="preserve">2.3.2.02.02.008.4502017.201
2.3.2.02.02.008.4502022.201 </t>
  </si>
  <si>
    <t>2.3.2.02.02.008.4502017.201
2.3.2.02.02.008.4502022.201</t>
  </si>
  <si>
    <t>31/06/2021</t>
  </si>
  <si>
    <t xml:space="preserve">2.3.2.02.02.006.4102037.201 </t>
  </si>
  <si>
    <t>2.3.2.02.02.008.4502017.201 
2.3.2.01.01.003.01.06.4101018.201</t>
  </si>
  <si>
    <t>2.3.2.02.02.006.4002014.201
2.3.2.02.02.008.4002017.201
2.3.2.02.02.008.4501004.204</t>
  </si>
  <si>
    <t>POR DEFINIR</t>
  </si>
  <si>
    <t>ADECUACIÓN DE SALA TRANSITORIA, ANTEJARDÍN Y OFICINAS ADMINISTRATIVAS DEL CENTRO FACILITADOR DE SERVICIOS MIGRATORIOS – CFSM DE MIGRACIÓN COLOMBIA – REGIONAL ORIENTE
EN EL MUNICIPIO DE BUCARAMANGA</t>
  </si>
  <si>
    <t>ADQUISICIÓN DE VEHÍCULOS PARA EL TRANSPORTE DE TROPA DEL BATALLÓN DE SERVICIOS N° 5 “MERCEDES ABREGO” DEL MUNICIPIO DE BUCARAMANGA</t>
  </si>
  <si>
    <t>2.3.2.02.02.008.1202002.262</t>
  </si>
  <si>
    <t>2.3.2.01.01.003.07.01.4501056.204 - $350.000.000</t>
  </si>
  <si>
    <t>2.3.2.02.01.003.4501056.204 - $807.014.027
2.3.2.02.01.003.4501030.201 - $800.000.000</t>
  </si>
  <si>
    <t>2.3.2.01.01.003.03.02.4501056.204 - $1.555.985.197
2.3.2.01.01.004.01.01.02.4501056.204 - $7.410.000
2.3.2.02.02.008.4501056.204 - $34.308.800</t>
  </si>
  <si>
    <t>2.3.2.02.02.008.4501056.201 - $80.000.000
2.3.2.02.02.008.4501056.261 - $18.064.799</t>
  </si>
  <si>
    <t>2.3.2.02.02.008.4501056.236 - $304.210.000
2.3.2.02.02.008.4501056.237 - $425.000.000
2.3.2.01.01.003.03.02.4501056.204 - $18.549.104
2.3.2.01.01.004.01.01.02.4501056.204 - $17.658.118</t>
  </si>
  <si>
    <t>2.3.2.01.01.005.02.03.01.01.4501056.204 - $80.000.000
2.3.2.02.02.008.4501056.204 - $27.602.268</t>
  </si>
  <si>
    <t>proyecto</t>
  </si>
  <si>
    <t>presupuestado</t>
  </si>
  <si>
    <t xml:space="preserve">2.3.2.02.02.008.4501056.204 </t>
  </si>
  <si>
    <t xml:space="preserve">2.3.2.01.01.004.01.01.02.4501056.204 </t>
  </si>
  <si>
    <t>2.3.2.01.01.003.03.02.4501056.204</t>
  </si>
  <si>
    <t xml:space="preserve">2.3.2.02.02.008.4501056.237 </t>
  </si>
  <si>
    <t xml:space="preserve">2.3.2.02.02.008.4501056.236 </t>
  </si>
  <si>
    <t>2.3.2.02.02.008.4501056.236 Tolerancia $259.2 millones
2.3.2.02.02.008.4501056.237 Tolerancia CPS $145.6 millones
2.3.2.01.01.003.03.02.4501056.204 FONSET Informática $16.631.440 
2.3.2.01.01.004.01.01.02.4501056.204 FONSET Mobiliario $9.627.100</t>
  </si>
  <si>
    <t xml:space="preserve">2.3.2.02.02.008.4501056.236 
2.3.2.02.02.008.4501056.237 
2.3.2.02.02.008.4501056.204 </t>
  </si>
  <si>
    <t>-</t>
  </si>
  <si>
    <t>Adquisición de vehículos para el transporte de tropa del batallón de servicios n° 5 “Mercedes Abrego” del municipio de Bucaramanga.</t>
  </si>
  <si>
    <t>IMPLEMENTACIÓN DE ACCIONES PARA EL MEJORAMIENTO DE LA OPERATIVIDAD SISTEMAS DE INFORMACIÓN Y TECNOLOGIA DE LOS CENTROS DE INFORMACIÓN ESTRATEGICA POLICIA EXEPCIONAL CIEPS DEL MUNICIPIO DE BUCARAMANGA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</si>
</sst>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4" formatCode="_-&quot;$&quot;\ * #,##0.00_-;\-&quot;$&quot;\ * #,##0.00_-;_-&quot;$&quot;\ * &quot;-&quot;??_-;_-@_-"/>
    <numFmt numFmtId="164" formatCode="&quot;$&quot;\ #,##0_);[Red]\(&quot;$&quot;\ #,##0\)"/>
    <numFmt numFmtId="165" formatCode="dd/mm/yyyy;@"/>
    <numFmt numFmtId="166" formatCode="_-&quot;$&quot;\ * #,##0_-;\-&quot;$&quot;\ * #,##0_-;_-&quot;$&quot;\ * &quot;-&quot;??_-;_-@_-"/>
    <numFmt numFmtId="167" formatCode="#,##0.0"/>
  </numFmts>
  <fonts count="17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/>
    <xf numFmtId="0" fontId="3" fillId="0" borderId="2" xfId="0" applyFont="1" applyFill="1" applyBorder="1" applyAlignment="1">
      <alignment horizontal="justify" vertical="center" wrapText="1"/>
    </xf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5" fontId="2" fillId="0" borderId="0" xfId="0" applyNumberFormat="1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66" fontId="9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6" xfId="0" applyFont="1" applyFill="1" applyBorder="1"/>
    <xf numFmtId="0" fontId="2" fillId="2" borderId="3" xfId="0" applyFont="1" applyFill="1" applyBorder="1"/>
    <xf numFmtId="9" fontId="9" fillId="2" borderId="4" xfId="10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2" fillId="2" borderId="7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2" borderId="3" xfId="0" applyFont="1" applyFill="1" applyBorder="1" applyAlignment="1">
      <alignment vertical="center"/>
    </xf>
    <xf numFmtId="0" fontId="2" fillId="2" borderId="4" xfId="0" applyFont="1" applyFill="1" applyBorder="1"/>
    <xf numFmtId="0" fontId="1" fillId="0" borderId="2" xfId="0" applyFont="1" applyFill="1" applyBorder="1" applyAlignment="1">
      <alignment vertical="center" wrapText="1"/>
    </xf>
    <xf numFmtId="0" fontId="2" fillId="0" borderId="2" xfId="0" applyFont="1" applyFill="1" applyBorder="1"/>
    <xf numFmtId="0" fontId="2" fillId="0" borderId="2" xfId="0" applyFont="1" applyFill="1" applyBorder="1" applyAlignment="1">
      <alignment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0" borderId="2" xfId="107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justify" vertical="center" wrapText="1"/>
    </xf>
    <xf numFmtId="0" fontId="1" fillId="0" borderId="2" xfId="0" applyFont="1" applyFill="1" applyBorder="1"/>
    <xf numFmtId="166" fontId="7" fillId="2" borderId="2" xfId="108" applyNumberFormat="1" applyFont="1" applyFill="1" applyBorder="1" applyAlignment="1">
      <alignment vertical="center"/>
    </xf>
    <xf numFmtId="1" fontId="3" fillId="3" borderId="2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9" fontId="3" fillId="3" borderId="2" xfId="0" applyNumberFormat="1" applyFont="1" applyFill="1" applyBorder="1" applyAlignment="1">
      <alignment horizontal="center" vertical="center" wrapText="1"/>
    </xf>
    <xf numFmtId="9" fontId="3" fillId="3" borderId="2" xfId="107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9" fontId="1" fillId="0" borderId="1" xfId="107" applyFont="1" applyFill="1" applyBorder="1" applyAlignment="1">
      <alignment horizontal="center" vertical="center" wrapText="1"/>
    </xf>
    <xf numFmtId="5" fontId="1" fillId="0" borderId="1" xfId="108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9" fontId="1" fillId="0" borderId="1" xfId="107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5" fontId="1" fillId="0" borderId="1" xfId="108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justify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vertical="center" wrapText="1"/>
    </xf>
    <xf numFmtId="165" fontId="1" fillId="0" borderId="2" xfId="0" applyNumberFormat="1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justify" vertical="center" wrapText="1"/>
    </xf>
    <xf numFmtId="1" fontId="2" fillId="0" borderId="5" xfId="0" applyNumberFormat="1" applyFont="1" applyFill="1" applyBorder="1" applyAlignment="1">
      <alignment vertical="center"/>
    </xf>
    <xf numFmtId="1" fontId="11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" fontId="8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/>
    <xf numFmtId="166" fontId="2" fillId="0" borderId="0" xfId="0" applyNumberFormat="1" applyFont="1" applyBorder="1"/>
    <xf numFmtId="167" fontId="3" fillId="3" borderId="1" xfId="0" applyNumberFormat="1" applyFont="1" applyFill="1" applyBorder="1" applyAlignment="1">
      <alignment horizontal="center" vertical="center" wrapText="1"/>
    </xf>
    <xf numFmtId="5" fontId="2" fillId="0" borderId="0" xfId="0" applyNumberFormat="1" applyFont="1"/>
    <xf numFmtId="5" fontId="2" fillId="5" borderId="2" xfId="108" applyNumberFormat="1" applyFont="1" applyFill="1" applyBorder="1" applyAlignment="1">
      <alignment horizontal="center" vertical="center" wrapText="1"/>
    </xf>
    <xf numFmtId="5" fontId="1" fillId="4" borderId="2" xfId="108" applyNumberFormat="1" applyFont="1" applyFill="1" applyBorder="1" applyAlignment="1">
      <alignment horizontal="center" vertical="center" wrapText="1"/>
    </xf>
    <xf numFmtId="5" fontId="2" fillId="4" borderId="2" xfId="108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5" fontId="0" fillId="0" borderId="0" xfId="0" applyNumberFormat="1"/>
    <xf numFmtId="0" fontId="0" fillId="0" borderId="0" xfId="0" applyAlignment="1">
      <alignment horizontal="center" vertical="center" wrapText="1"/>
    </xf>
    <xf numFmtId="164" fontId="0" fillId="6" borderId="0" xfId="0" applyNumberFormat="1" applyFill="1"/>
    <xf numFmtId="164" fontId="0" fillId="7" borderId="0" xfId="0" applyNumberFormat="1" applyFill="1"/>
    <xf numFmtId="0" fontId="0" fillId="7" borderId="0" xfId="0" applyFill="1"/>
    <xf numFmtId="0" fontId="3" fillId="0" borderId="1" xfId="0" applyFont="1" applyFill="1" applyBorder="1" applyAlignment="1">
      <alignment horizontal="justify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/>
    </xf>
    <xf numFmtId="0" fontId="7" fillId="2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justify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justify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165" fontId="2" fillId="0" borderId="5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justify" vertical="center" wrapText="1"/>
    </xf>
    <xf numFmtId="1" fontId="11" fillId="0" borderId="5" xfId="0" applyNumberFormat="1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1" fontId="11" fillId="0" borderId="2" xfId="0" applyNumberFormat="1" applyFont="1" applyBorder="1" applyAlignment="1">
      <alignment horizontal="justify" vertical="center" wrapText="1"/>
    </xf>
    <xf numFmtId="0" fontId="12" fillId="0" borderId="8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1" fontId="11" fillId="0" borderId="8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5" fontId="1" fillId="0" borderId="1" xfId="108" applyNumberFormat="1" applyFont="1" applyFill="1" applyBorder="1" applyAlignment="1">
      <alignment horizontal="center" vertical="center" wrapText="1"/>
    </xf>
    <xf numFmtId="5" fontId="1" fillId="0" borderId="5" xfId="108" applyNumberFormat="1" applyFont="1" applyFill="1" applyBorder="1" applyAlignment="1">
      <alignment horizontal="center" vertical="center" wrapText="1"/>
    </xf>
    <xf numFmtId="9" fontId="1" fillId="0" borderId="1" xfId="107" applyFont="1" applyFill="1" applyBorder="1" applyAlignment="1">
      <alignment horizontal="center" vertical="center" wrapText="1"/>
    </xf>
    <xf numFmtId="9" fontId="1" fillId="0" borderId="5" xfId="107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9" fontId="3" fillId="3" borderId="5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left" vertical="center" wrapText="1"/>
    </xf>
    <xf numFmtId="9" fontId="2" fillId="0" borderId="8" xfId="0" applyNumberFormat="1" applyFont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 wrapText="1"/>
    </xf>
    <xf numFmtId="167" fontId="3" fillId="3" borderId="8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justify" vertical="center" wrapText="1"/>
    </xf>
    <xf numFmtId="1" fontId="11" fillId="0" borderId="8" xfId="0" applyNumberFormat="1" applyFont="1" applyBorder="1" applyAlignment="1">
      <alignment horizontal="justify" vertical="center" wrapText="1"/>
    </xf>
    <xf numFmtId="5" fontId="1" fillId="0" borderId="8" xfId="108" applyNumberFormat="1" applyFont="1" applyFill="1" applyBorder="1" applyAlignment="1">
      <alignment horizontal="center" vertical="center" wrapText="1"/>
    </xf>
    <xf numFmtId="9" fontId="1" fillId="0" borderId="8" xfId="107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1" fontId="11" fillId="0" borderId="8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7" fontId="3" fillId="3" borderId="5" xfId="0" applyNumberFormat="1" applyFont="1" applyFill="1" applyBorder="1" applyAlignment="1">
      <alignment horizontal="center" vertical="center" wrapText="1"/>
    </xf>
    <xf numFmtId="166" fontId="1" fillId="0" borderId="2" xfId="108" applyNumberFormat="1" applyFont="1" applyFill="1" applyBorder="1" applyAlignment="1">
      <alignment horizontal="center" vertical="center" wrapText="1"/>
    </xf>
    <xf numFmtId="166" fontId="7" fillId="0" borderId="2" xfId="108" applyNumberFormat="1" applyFont="1" applyFill="1" applyBorder="1" applyAlignment="1">
      <alignment horizontal="center" vertical="center" wrapText="1"/>
    </xf>
    <xf numFmtId="166" fontId="1" fillId="3" borderId="2" xfId="108" applyNumberFormat="1" applyFont="1" applyFill="1" applyBorder="1" applyAlignment="1">
      <alignment horizontal="center" vertical="center" wrapText="1"/>
    </xf>
    <xf numFmtId="166" fontId="1" fillId="3" borderId="1" xfId="108" applyNumberFormat="1" applyFont="1" applyFill="1" applyBorder="1" applyAlignment="1">
      <alignment horizontal="center" vertical="center" wrapText="1"/>
    </xf>
    <xf numFmtId="166" fontId="1" fillId="3" borderId="5" xfId="108" applyNumberFormat="1" applyFont="1" applyFill="1" applyBorder="1" applyAlignment="1">
      <alignment horizontal="center" vertical="center" wrapText="1"/>
    </xf>
    <xf numFmtId="166" fontId="1" fillId="0" borderId="2" xfId="108" applyNumberFormat="1" applyFont="1" applyFill="1" applyBorder="1" applyAlignment="1">
      <alignment vertical="center" wrapText="1"/>
    </xf>
    <xf numFmtId="166" fontId="1" fillId="0" borderId="5" xfId="108" applyNumberFormat="1" applyFont="1" applyFill="1" applyBorder="1" applyAlignment="1">
      <alignment horizontal="center" vertical="center" wrapText="1"/>
    </xf>
    <xf numFmtId="166" fontId="1" fillId="0" borderId="5" xfId="108" applyNumberFormat="1" applyFont="1" applyFill="1" applyBorder="1" applyAlignment="1">
      <alignment vertical="center" wrapText="1"/>
    </xf>
    <xf numFmtId="166" fontId="1" fillId="3" borderId="8" xfId="108" applyNumberFormat="1" applyFont="1" applyFill="1" applyBorder="1" applyAlignment="1">
      <alignment horizontal="center" vertical="center" wrapText="1"/>
    </xf>
    <xf numFmtId="166" fontId="1" fillId="3" borderId="1" xfId="108" applyNumberFormat="1" applyFont="1" applyFill="1" applyBorder="1" applyAlignment="1">
      <alignment horizontal="center" vertical="center" wrapText="1"/>
    </xf>
    <xf numFmtId="166" fontId="7" fillId="0" borderId="2" xfId="108" applyNumberFormat="1" applyFont="1" applyFill="1" applyBorder="1" applyAlignment="1">
      <alignment vertical="center" wrapText="1"/>
    </xf>
    <xf numFmtId="166" fontId="1" fillId="3" borderId="2" xfId="108" applyNumberFormat="1" applyFont="1" applyFill="1" applyBorder="1" applyAlignment="1">
      <alignment vertical="center" wrapText="1"/>
    </xf>
    <xf numFmtId="166" fontId="7" fillId="0" borderId="5" xfId="108" applyNumberFormat="1" applyFont="1" applyFill="1" applyBorder="1" applyAlignment="1">
      <alignment vertical="center" wrapText="1"/>
    </xf>
    <xf numFmtId="166" fontId="1" fillId="3" borderId="1" xfId="108" applyNumberFormat="1" applyFont="1" applyFill="1" applyBorder="1" applyAlignment="1">
      <alignment horizontal="center" vertical="center"/>
    </xf>
    <xf numFmtId="166" fontId="1" fillId="3" borderId="8" xfId="108" applyNumberFormat="1" applyFont="1" applyFill="1" applyBorder="1" applyAlignment="1">
      <alignment horizontal="center" vertical="center"/>
    </xf>
    <xf numFmtId="166" fontId="2" fillId="0" borderId="5" xfId="108" applyNumberFormat="1" applyFont="1" applyFill="1" applyBorder="1" applyAlignment="1">
      <alignment vertical="center" wrapText="1"/>
    </xf>
    <xf numFmtId="166" fontId="2" fillId="0" borderId="2" xfId="108" applyNumberFormat="1" applyFont="1" applyFill="1" applyBorder="1" applyAlignment="1">
      <alignment horizontal="center" vertical="center" wrapText="1"/>
    </xf>
    <xf numFmtId="166" fontId="1" fillId="3" borderId="5" xfId="108" applyNumberFormat="1" applyFont="1" applyFill="1" applyBorder="1" applyAlignment="1">
      <alignment horizontal="center" vertical="center"/>
    </xf>
    <xf numFmtId="166" fontId="8" fillId="0" borderId="2" xfId="108" applyNumberFormat="1" applyFont="1" applyFill="1" applyBorder="1" applyAlignment="1">
      <alignment horizontal="center" vertical="center" wrapText="1"/>
    </xf>
    <xf numFmtId="166" fontId="14" fillId="0" borderId="2" xfId="108" applyNumberFormat="1" applyFont="1" applyFill="1" applyBorder="1" applyAlignment="1">
      <alignment horizontal="center" vertical="center" wrapText="1"/>
    </xf>
    <xf numFmtId="166" fontId="13" fillId="0" borderId="2" xfId="108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1" fillId="3" borderId="5" xfId="0" applyFont="1" applyFill="1" applyBorder="1" applyAlignment="1">
      <alignment horizontal="justify" vertical="center" wrapText="1"/>
    </xf>
  </cellXfs>
  <cellStyles count="10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Porcentaje" xfId="107" builtinId="5"/>
  </cellStyles>
  <dxfs count="9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FF714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925137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9"/>
  <sheetViews>
    <sheetView showGridLines="0" tabSelected="1" topLeftCell="I1" zoomScale="40" zoomScaleNormal="40" zoomScaleSheetLayoutView="90" workbookViewId="0">
      <pane ySplit="5" topLeftCell="A68" activePane="bottomLeft" state="frozen"/>
      <selection pane="bottomLeft" activeCell="X54" sqref="X54:X55"/>
    </sheetView>
  </sheetViews>
  <sheetFormatPr baseColWidth="10" defaultColWidth="11" defaultRowHeight="15" x14ac:dyDescent="0.25"/>
  <cols>
    <col min="1" max="1" width="23" style="11" customWidth="1"/>
    <col min="2" max="3" width="23" style="1" customWidth="1"/>
    <col min="4" max="4" width="35.69921875" style="113" customWidth="1"/>
    <col min="5" max="5" width="35.69921875" style="1" customWidth="1"/>
    <col min="6" max="6" width="22.3984375" style="1" customWidth="1"/>
    <col min="7" max="7" width="42.8984375" style="1" customWidth="1"/>
    <col min="8" max="8" width="39.8984375" style="1" customWidth="1"/>
    <col min="9" max="9" width="14.8984375" style="1" customWidth="1"/>
    <col min="10" max="10" width="19.69921875" style="1" customWidth="1"/>
    <col min="11" max="11" width="17.59765625" style="1" customWidth="1"/>
    <col min="12" max="12" width="17.5" style="1" customWidth="1"/>
    <col min="13" max="13" width="19.69921875" style="1" customWidth="1"/>
    <col min="14" max="14" width="39.3984375" style="1" customWidth="1"/>
    <col min="15" max="18" width="24.59765625" style="1" customWidth="1"/>
    <col min="19" max="19" width="27.69921875" style="1" customWidth="1"/>
    <col min="20" max="23" width="24.59765625" style="1" customWidth="1"/>
    <col min="24" max="24" width="27.59765625" style="1" customWidth="1"/>
    <col min="25" max="25" width="18.09765625" style="1" customWidth="1"/>
    <col min="26" max="26" width="19.5" style="1" customWidth="1"/>
    <col min="27" max="27" width="19.09765625" style="1" customWidth="1"/>
    <col min="28" max="28" width="18.19921875" style="1" customWidth="1"/>
    <col min="29" max="16384" width="11" style="9"/>
  </cols>
  <sheetData>
    <row r="1" spans="1:28" s="1" customFormat="1" ht="15.6" x14ac:dyDescent="0.25">
      <c r="A1" s="4" t="s">
        <v>20</v>
      </c>
      <c r="D1" s="113"/>
      <c r="F1" s="206" t="s">
        <v>129</v>
      </c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Y1" s="207"/>
      <c r="Z1" s="44"/>
    </row>
    <row r="2" spans="1:28" s="1" customFormat="1" ht="15" customHeight="1" x14ac:dyDescent="0.25">
      <c r="A2" s="20">
        <v>44286</v>
      </c>
      <c r="B2" s="19"/>
      <c r="D2" s="113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Y2" s="207"/>
      <c r="Z2" s="44"/>
    </row>
    <row r="3" spans="1:28" s="1" customFormat="1" ht="15.6" x14ac:dyDescent="0.25">
      <c r="A3" s="11"/>
      <c r="D3" s="113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Y3" s="208"/>
      <c r="Z3" s="45"/>
    </row>
    <row r="4" spans="1:28" s="34" customFormat="1" ht="23.25" customHeight="1" x14ac:dyDescent="0.25">
      <c r="A4" s="203" t="s">
        <v>12</v>
      </c>
      <c r="B4" s="204"/>
      <c r="C4" s="204"/>
      <c r="D4" s="204"/>
      <c r="E4" s="204"/>
      <c r="F4" s="203" t="s">
        <v>13</v>
      </c>
      <c r="G4" s="204"/>
      <c r="H4" s="204"/>
      <c r="I4" s="204"/>
      <c r="J4" s="204"/>
      <c r="K4" s="205" t="s">
        <v>30</v>
      </c>
      <c r="L4" s="205"/>
      <c r="M4" s="205"/>
      <c r="N4" s="205" t="s">
        <v>28</v>
      </c>
      <c r="O4" s="205"/>
      <c r="P4" s="205"/>
      <c r="Q4" s="205"/>
      <c r="R4" s="205"/>
      <c r="S4" s="205"/>
      <c r="T4" s="203" t="s">
        <v>22</v>
      </c>
      <c r="U4" s="204"/>
      <c r="V4" s="204"/>
      <c r="W4" s="204"/>
      <c r="X4" s="211"/>
      <c r="Y4" s="209" t="s">
        <v>23</v>
      </c>
      <c r="Z4" s="209" t="s">
        <v>133</v>
      </c>
      <c r="AA4" s="212" t="s">
        <v>29</v>
      </c>
      <c r="AB4" s="212"/>
    </row>
    <row r="5" spans="1:28" s="1" customFormat="1" ht="42" customHeight="1" x14ac:dyDescent="0.25">
      <c r="A5" s="5" t="s">
        <v>2</v>
      </c>
      <c r="B5" s="5" t="s">
        <v>7</v>
      </c>
      <c r="C5" s="5" t="s">
        <v>3</v>
      </c>
      <c r="D5" s="114" t="s">
        <v>9</v>
      </c>
      <c r="E5" s="33" t="s">
        <v>24</v>
      </c>
      <c r="F5" s="6" t="s">
        <v>18</v>
      </c>
      <c r="G5" s="6" t="s">
        <v>4</v>
      </c>
      <c r="H5" s="6" t="s">
        <v>19</v>
      </c>
      <c r="I5" s="18" t="s">
        <v>26</v>
      </c>
      <c r="J5" s="18" t="s">
        <v>27</v>
      </c>
      <c r="K5" s="6" t="s">
        <v>5</v>
      </c>
      <c r="L5" s="6" t="s">
        <v>6</v>
      </c>
      <c r="M5" s="18" t="s">
        <v>0</v>
      </c>
      <c r="N5" s="5" t="s">
        <v>11</v>
      </c>
      <c r="O5" s="6" t="s">
        <v>14</v>
      </c>
      <c r="P5" s="6" t="s">
        <v>10</v>
      </c>
      <c r="Q5" s="46" t="s">
        <v>162</v>
      </c>
      <c r="R5" s="6" t="s">
        <v>15</v>
      </c>
      <c r="S5" s="6" t="s">
        <v>25</v>
      </c>
      <c r="T5" s="46" t="s">
        <v>14</v>
      </c>
      <c r="U5" s="46" t="s">
        <v>10</v>
      </c>
      <c r="V5" s="46" t="s">
        <v>162</v>
      </c>
      <c r="W5" s="46" t="s">
        <v>15</v>
      </c>
      <c r="X5" s="46" t="s">
        <v>163</v>
      </c>
      <c r="Y5" s="210"/>
      <c r="Z5" s="210"/>
      <c r="AA5" s="6" t="s">
        <v>16</v>
      </c>
      <c r="AB5" s="6" t="s">
        <v>17</v>
      </c>
    </row>
    <row r="6" spans="1:28" ht="172.5" customHeight="1" x14ac:dyDescent="0.25">
      <c r="A6" s="10" t="s">
        <v>132</v>
      </c>
      <c r="B6" s="10" t="s">
        <v>131</v>
      </c>
      <c r="C6" s="37" t="s">
        <v>134</v>
      </c>
      <c r="D6" s="115" t="s">
        <v>31</v>
      </c>
      <c r="E6" s="2" t="s">
        <v>32</v>
      </c>
      <c r="F6" s="39" t="s">
        <v>116</v>
      </c>
      <c r="G6" s="47" t="s">
        <v>116</v>
      </c>
      <c r="H6" s="38"/>
      <c r="I6" s="80"/>
      <c r="J6" s="80"/>
      <c r="K6" s="57">
        <v>1</v>
      </c>
      <c r="L6" s="51"/>
      <c r="M6" s="3">
        <f t="shared" ref="M6:M19" si="0">IFERROR(IF(L6/K6&gt;100%,100%,L6/K6),"-")</f>
        <v>0</v>
      </c>
      <c r="N6" s="83"/>
      <c r="O6" s="214"/>
      <c r="P6" s="215"/>
      <c r="Q6" s="215"/>
      <c r="R6" s="215"/>
      <c r="S6" s="216">
        <f>SUM(O6:R6)</f>
        <v>0</v>
      </c>
      <c r="T6" s="214"/>
      <c r="U6" s="215"/>
      <c r="V6" s="215"/>
      <c r="W6" s="215"/>
      <c r="X6" s="216">
        <f>SUM(T6:W6)</f>
        <v>0</v>
      </c>
      <c r="Y6" s="22" t="str">
        <f>IFERROR(X6/S6,"-")</f>
        <v>-</v>
      </c>
      <c r="Z6" s="21">
        <v>0</v>
      </c>
      <c r="AA6" s="7" t="s">
        <v>127</v>
      </c>
      <c r="AB6" s="8" t="s">
        <v>128</v>
      </c>
    </row>
    <row r="7" spans="1:28" ht="198.75" customHeight="1" x14ac:dyDescent="0.25">
      <c r="A7" s="130" t="s">
        <v>137</v>
      </c>
      <c r="B7" s="130" t="s">
        <v>136</v>
      </c>
      <c r="C7" s="172" t="s">
        <v>135</v>
      </c>
      <c r="D7" s="148" t="s">
        <v>33</v>
      </c>
      <c r="E7" s="154" t="s">
        <v>34</v>
      </c>
      <c r="F7" s="59">
        <v>20200680010038</v>
      </c>
      <c r="G7" s="48" t="s">
        <v>117</v>
      </c>
      <c r="H7" s="2" t="s">
        <v>213</v>
      </c>
      <c r="I7" s="80">
        <v>44202</v>
      </c>
      <c r="J7" s="80">
        <v>44561</v>
      </c>
      <c r="K7" s="144">
        <v>0</v>
      </c>
      <c r="L7" s="177">
        <v>0.1</v>
      </c>
      <c r="M7" s="140" t="str">
        <f t="shared" si="0"/>
        <v>-</v>
      </c>
      <c r="N7" s="83" t="s">
        <v>165</v>
      </c>
      <c r="O7" s="214">
        <v>299740256</v>
      </c>
      <c r="P7" s="215"/>
      <c r="Q7" s="215"/>
      <c r="R7" s="215"/>
      <c r="S7" s="217">
        <f>SUM(O7:R8)</f>
        <v>522000000</v>
      </c>
      <c r="T7" s="214">
        <v>148000000</v>
      </c>
      <c r="U7" s="215"/>
      <c r="V7" s="215"/>
      <c r="W7" s="215"/>
      <c r="X7" s="217">
        <f>SUM(T7:W8)</f>
        <v>148000000</v>
      </c>
      <c r="Y7" s="166">
        <f>IFERROR(X7/S7,"-")</f>
        <v>0.28352490421455939</v>
      </c>
      <c r="Z7" s="164">
        <v>0</v>
      </c>
      <c r="AA7" s="162" t="s">
        <v>127</v>
      </c>
      <c r="AB7" s="160" t="s">
        <v>128</v>
      </c>
    </row>
    <row r="8" spans="1:28" ht="39" customHeight="1" x14ac:dyDescent="0.25">
      <c r="A8" s="131"/>
      <c r="B8" s="131"/>
      <c r="C8" s="173"/>
      <c r="D8" s="149"/>
      <c r="E8" s="155"/>
      <c r="F8" s="57"/>
      <c r="G8" s="58" t="s">
        <v>164</v>
      </c>
      <c r="H8" s="2"/>
      <c r="I8" s="80"/>
      <c r="J8" s="80"/>
      <c r="K8" s="145"/>
      <c r="L8" s="213"/>
      <c r="M8" s="141"/>
      <c r="N8" s="83" t="s">
        <v>166</v>
      </c>
      <c r="O8" s="214">
        <v>222259744</v>
      </c>
      <c r="P8" s="215"/>
      <c r="Q8" s="215"/>
      <c r="R8" s="215"/>
      <c r="S8" s="218"/>
      <c r="T8" s="214"/>
      <c r="U8" s="215"/>
      <c r="V8" s="215"/>
      <c r="W8" s="215"/>
      <c r="X8" s="218"/>
      <c r="Y8" s="167"/>
      <c r="Z8" s="165"/>
      <c r="AA8" s="163"/>
      <c r="AB8" s="161"/>
    </row>
    <row r="9" spans="1:28" ht="90" customHeight="1" x14ac:dyDescent="0.25">
      <c r="A9" s="10" t="s">
        <v>137</v>
      </c>
      <c r="B9" s="10" t="s">
        <v>136</v>
      </c>
      <c r="C9" s="37" t="s">
        <v>135</v>
      </c>
      <c r="D9" s="115" t="s">
        <v>35</v>
      </c>
      <c r="E9" s="2" t="s">
        <v>36</v>
      </c>
      <c r="F9" s="38"/>
      <c r="G9" s="49"/>
      <c r="H9" s="38"/>
      <c r="I9" s="80"/>
      <c r="J9" s="80"/>
      <c r="K9" s="41">
        <v>3</v>
      </c>
      <c r="L9" s="52"/>
      <c r="M9" s="3">
        <f t="shared" si="0"/>
        <v>0</v>
      </c>
      <c r="N9" s="83"/>
      <c r="O9" s="214"/>
      <c r="P9" s="215"/>
      <c r="Q9" s="215"/>
      <c r="R9" s="215"/>
      <c r="S9" s="216">
        <f>SUM(O9:R9)</f>
        <v>0</v>
      </c>
      <c r="T9" s="214"/>
      <c r="U9" s="215"/>
      <c r="V9" s="215"/>
      <c r="W9" s="215"/>
      <c r="X9" s="216">
        <f>SUM(T9:W9)</f>
        <v>0</v>
      </c>
      <c r="Y9" s="22" t="str">
        <f t="shared" ref="Y9:Y17" si="1">IFERROR(X9/S9,"-")</f>
        <v>-</v>
      </c>
      <c r="Z9" s="21">
        <v>0</v>
      </c>
      <c r="AA9" s="7" t="s">
        <v>127</v>
      </c>
      <c r="AB9" s="8" t="s">
        <v>128</v>
      </c>
    </row>
    <row r="10" spans="1:28" ht="92.25" customHeight="1" x14ac:dyDescent="0.25">
      <c r="A10" s="10" t="s">
        <v>137</v>
      </c>
      <c r="B10" s="10" t="s">
        <v>136</v>
      </c>
      <c r="C10" s="37" t="s">
        <v>135</v>
      </c>
      <c r="D10" s="115" t="s">
        <v>37</v>
      </c>
      <c r="E10" s="2" t="s">
        <v>38</v>
      </c>
      <c r="F10" s="38"/>
      <c r="G10" s="47"/>
      <c r="H10" s="38"/>
      <c r="I10" s="80"/>
      <c r="J10" s="80"/>
      <c r="K10" s="41">
        <v>0</v>
      </c>
      <c r="L10" s="52"/>
      <c r="M10" s="3" t="str">
        <f t="shared" si="0"/>
        <v>-</v>
      </c>
      <c r="N10" s="83"/>
      <c r="O10" s="214"/>
      <c r="P10" s="215"/>
      <c r="Q10" s="215"/>
      <c r="R10" s="215"/>
      <c r="S10" s="216">
        <f>SUM(O10:R10)</f>
        <v>0</v>
      </c>
      <c r="T10" s="214"/>
      <c r="U10" s="215"/>
      <c r="V10" s="215"/>
      <c r="W10" s="215"/>
      <c r="X10" s="216">
        <f>SUM(T10:W10)</f>
        <v>0</v>
      </c>
      <c r="Y10" s="22" t="str">
        <f t="shared" si="1"/>
        <v>-</v>
      </c>
      <c r="Z10" s="21">
        <v>0</v>
      </c>
      <c r="AA10" s="7" t="s">
        <v>127</v>
      </c>
      <c r="AB10" s="8" t="s">
        <v>128</v>
      </c>
    </row>
    <row r="11" spans="1:28" ht="168.75" customHeight="1" x14ac:dyDescent="0.25">
      <c r="A11" s="10" t="s">
        <v>137</v>
      </c>
      <c r="B11" s="10" t="s">
        <v>136</v>
      </c>
      <c r="C11" s="37" t="s">
        <v>138</v>
      </c>
      <c r="D11" s="115" t="s">
        <v>39</v>
      </c>
      <c r="E11" s="2" t="s">
        <v>40</v>
      </c>
      <c r="F11" s="38"/>
      <c r="G11" s="49"/>
      <c r="H11" s="38"/>
      <c r="I11" s="80"/>
      <c r="J11" s="80"/>
      <c r="K11" s="41">
        <v>1</v>
      </c>
      <c r="L11" s="52"/>
      <c r="M11" s="3">
        <f t="shared" si="0"/>
        <v>0</v>
      </c>
      <c r="N11" s="83"/>
      <c r="O11" s="214"/>
      <c r="P11" s="215"/>
      <c r="Q11" s="215"/>
      <c r="R11" s="215"/>
      <c r="S11" s="216">
        <f>SUM(O11:R11)</f>
        <v>0</v>
      </c>
      <c r="T11" s="214"/>
      <c r="U11" s="215"/>
      <c r="V11" s="215"/>
      <c r="W11" s="215"/>
      <c r="X11" s="216">
        <f>SUM(T11:W11)</f>
        <v>0</v>
      </c>
      <c r="Y11" s="22" t="str">
        <f t="shared" si="1"/>
        <v>-</v>
      </c>
      <c r="Z11" s="21">
        <v>0</v>
      </c>
      <c r="AA11" s="7" t="s">
        <v>127</v>
      </c>
      <c r="AB11" s="8" t="s">
        <v>128</v>
      </c>
    </row>
    <row r="12" spans="1:28" ht="93" customHeight="1" x14ac:dyDescent="0.25">
      <c r="A12" s="10" t="s">
        <v>137</v>
      </c>
      <c r="B12" s="10" t="s">
        <v>136</v>
      </c>
      <c r="C12" s="37" t="s">
        <v>138</v>
      </c>
      <c r="D12" s="115" t="s">
        <v>41</v>
      </c>
      <c r="E12" s="2" t="s">
        <v>42</v>
      </c>
      <c r="F12" s="38"/>
      <c r="G12" s="49"/>
      <c r="H12" s="38"/>
      <c r="I12" s="80"/>
      <c r="J12" s="80"/>
      <c r="K12" s="41">
        <v>10</v>
      </c>
      <c r="L12" s="52"/>
      <c r="M12" s="3">
        <f t="shared" si="0"/>
        <v>0</v>
      </c>
      <c r="N12" s="83"/>
      <c r="O12" s="214"/>
      <c r="P12" s="215"/>
      <c r="Q12" s="215"/>
      <c r="R12" s="215"/>
      <c r="S12" s="216">
        <f>SUM(O12:R12)</f>
        <v>0</v>
      </c>
      <c r="T12" s="214"/>
      <c r="U12" s="215"/>
      <c r="V12" s="215"/>
      <c r="W12" s="215"/>
      <c r="X12" s="216">
        <f>SUM(T12:W12)</f>
        <v>0</v>
      </c>
      <c r="Y12" s="22" t="str">
        <f t="shared" si="1"/>
        <v>-</v>
      </c>
      <c r="Z12" s="21">
        <v>0</v>
      </c>
      <c r="AA12" s="7" t="s">
        <v>127</v>
      </c>
      <c r="AB12" s="8" t="s">
        <v>128</v>
      </c>
    </row>
    <row r="13" spans="1:28" ht="101.25" customHeight="1" x14ac:dyDescent="0.25">
      <c r="A13" s="10" t="s">
        <v>137</v>
      </c>
      <c r="B13" s="10" t="s">
        <v>136</v>
      </c>
      <c r="C13" s="37" t="s">
        <v>138</v>
      </c>
      <c r="D13" s="115" t="s">
        <v>43</v>
      </c>
      <c r="E13" s="2" t="s">
        <v>44</v>
      </c>
      <c r="F13" s="38"/>
      <c r="G13" s="58"/>
      <c r="H13" s="38"/>
      <c r="I13" s="80"/>
      <c r="J13" s="80"/>
      <c r="K13" s="41">
        <v>2</v>
      </c>
      <c r="L13" s="52"/>
      <c r="M13" s="3">
        <f t="shared" si="0"/>
        <v>0</v>
      </c>
      <c r="N13" s="83"/>
      <c r="O13" s="214"/>
      <c r="P13" s="215"/>
      <c r="Q13" s="215"/>
      <c r="R13" s="215"/>
      <c r="S13" s="216">
        <f>SUM(O13:R13)</f>
        <v>0</v>
      </c>
      <c r="T13" s="214"/>
      <c r="U13" s="215"/>
      <c r="V13" s="215"/>
      <c r="W13" s="215"/>
      <c r="X13" s="216">
        <f>SUM(T13:W13)</f>
        <v>0</v>
      </c>
      <c r="Y13" s="22" t="str">
        <f t="shared" si="1"/>
        <v>-</v>
      </c>
      <c r="Z13" s="21">
        <v>0</v>
      </c>
      <c r="AA13" s="7" t="s">
        <v>127</v>
      </c>
      <c r="AB13" s="8" t="s">
        <v>128</v>
      </c>
    </row>
    <row r="14" spans="1:28" ht="130.5" customHeight="1" x14ac:dyDescent="0.25">
      <c r="A14" s="10" t="s">
        <v>137</v>
      </c>
      <c r="B14" s="10" t="s">
        <v>136</v>
      </c>
      <c r="C14" s="37" t="s">
        <v>115</v>
      </c>
      <c r="D14" s="115" t="s">
        <v>45</v>
      </c>
      <c r="E14" s="2" t="s">
        <v>46</v>
      </c>
      <c r="F14" s="38"/>
      <c r="G14" s="47" t="s">
        <v>116</v>
      </c>
      <c r="H14" s="38"/>
      <c r="I14" s="80"/>
      <c r="J14" s="80"/>
      <c r="K14" s="41">
        <v>0</v>
      </c>
      <c r="L14" s="52"/>
      <c r="M14" s="3" t="str">
        <f t="shared" si="0"/>
        <v>-</v>
      </c>
      <c r="N14" s="83"/>
      <c r="O14" s="214"/>
      <c r="P14" s="215"/>
      <c r="Q14" s="215"/>
      <c r="R14" s="215"/>
      <c r="S14" s="216">
        <f t="shared" ref="S14" si="2">SUM(O14:R14)</f>
        <v>0</v>
      </c>
      <c r="T14" s="214"/>
      <c r="U14" s="215"/>
      <c r="V14" s="215"/>
      <c r="W14" s="215"/>
      <c r="X14" s="216">
        <f>SUM(T14:W14)</f>
        <v>0</v>
      </c>
      <c r="Y14" s="22" t="str">
        <f t="shared" si="1"/>
        <v>-</v>
      </c>
      <c r="Z14" s="21">
        <v>0</v>
      </c>
      <c r="AA14" s="7" t="s">
        <v>127</v>
      </c>
      <c r="AB14" s="8" t="s">
        <v>128</v>
      </c>
    </row>
    <row r="15" spans="1:28" ht="135.6" customHeight="1" x14ac:dyDescent="0.25">
      <c r="A15" s="10" t="s">
        <v>137</v>
      </c>
      <c r="B15" s="10" t="s">
        <v>136</v>
      </c>
      <c r="C15" s="37" t="s">
        <v>138</v>
      </c>
      <c r="D15" s="115" t="s">
        <v>47</v>
      </c>
      <c r="E15" s="2" t="s">
        <v>48</v>
      </c>
      <c r="F15" s="38"/>
      <c r="G15" s="58" t="s">
        <v>160</v>
      </c>
      <c r="H15" s="38"/>
      <c r="I15" s="80"/>
      <c r="J15" s="80"/>
      <c r="K15" s="42">
        <v>1</v>
      </c>
      <c r="L15" s="53">
        <v>1</v>
      </c>
      <c r="M15" s="3">
        <f>IFERROR(IF(L15/K15&gt;100%,100%,L15/K15),"-")</f>
        <v>1</v>
      </c>
      <c r="N15" s="83" t="s">
        <v>167</v>
      </c>
      <c r="O15" s="214">
        <v>856200000</v>
      </c>
      <c r="P15" s="215"/>
      <c r="Q15" s="215"/>
      <c r="R15" s="215"/>
      <c r="S15" s="216">
        <f>SUM(O15:R15)</f>
        <v>856200000</v>
      </c>
      <c r="T15" s="214"/>
      <c r="U15" s="215"/>
      <c r="V15" s="215"/>
      <c r="W15" s="215"/>
      <c r="X15" s="216">
        <f>SUM(T15:W15)</f>
        <v>0</v>
      </c>
      <c r="Y15" s="22">
        <f t="shared" si="1"/>
        <v>0</v>
      </c>
      <c r="Z15" s="21">
        <v>0</v>
      </c>
      <c r="AA15" s="7" t="s">
        <v>127</v>
      </c>
      <c r="AB15" s="8" t="s">
        <v>128</v>
      </c>
    </row>
    <row r="16" spans="1:28" ht="138" customHeight="1" x14ac:dyDescent="0.25">
      <c r="A16" s="10" t="s">
        <v>137</v>
      </c>
      <c r="B16" s="10" t="s">
        <v>136</v>
      </c>
      <c r="C16" s="37" t="s">
        <v>139</v>
      </c>
      <c r="D16" s="115" t="s">
        <v>49</v>
      </c>
      <c r="E16" s="2" t="s">
        <v>50</v>
      </c>
      <c r="F16" s="38"/>
      <c r="G16" s="58" t="s">
        <v>159</v>
      </c>
      <c r="H16" s="38"/>
      <c r="I16" s="80"/>
      <c r="J16" s="80"/>
      <c r="K16" s="43">
        <v>1</v>
      </c>
      <c r="L16" s="54"/>
      <c r="M16" s="3">
        <f>IFERROR(IF(L16/K16&gt;100%,100%,L16/K16),"-")</f>
        <v>0</v>
      </c>
      <c r="N16" s="83" t="s">
        <v>168</v>
      </c>
      <c r="O16" s="214">
        <v>1121800000</v>
      </c>
      <c r="P16" s="215"/>
      <c r="Q16" s="215"/>
      <c r="R16" s="215"/>
      <c r="S16" s="216">
        <f>SUM(O16:R16)</f>
        <v>1121800000</v>
      </c>
      <c r="T16" s="214"/>
      <c r="U16" s="215"/>
      <c r="V16" s="215"/>
      <c r="W16" s="215"/>
      <c r="X16" s="216">
        <f>SUM(T16:W16)</f>
        <v>0</v>
      </c>
      <c r="Y16" s="22">
        <f t="shared" si="1"/>
        <v>0</v>
      </c>
      <c r="Z16" s="21">
        <v>0</v>
      </c>
      <c r="AA16" s="7" t="s">
        <v>127</v>
      </c>
      <c r="AB16" s="8" t="s">
        <v>128</v>
      </c>
    </row>
    <row r="17" spans="1:28" ht="105.75" customHeight="1" x14ac:dyDescent="0.25">
      <c r="A17" s="130" t="s">
        <v>140</v>
      </c>
      <c r="B17" s="130" t="s">
        <v>141</v>
      </c>
      <c r="C17" s="172" t="s">
        <v>142</v>
      </c>
      <c r="D17" s="148" t="s">
        <v>51</v>
      </c>
      <c r="E17" s="154" t="s">
        <v>52</v>
      </c>
      <c r="F17" s="59">
        <v>20200680010110</v>
      </c>
      <c r="G17" s="48" t="s">
        <v>118</v>
      </c>
      <c r="H17" s="2" t="s">
        <v>169</v>
      </c>
      <c r="I17" s="134">
        <v>44222</v>
      </c>
      <c r="J17" s="134">
        <v>44561</v>
      </c>
      <c r="K17" s="144">
        <v>4</v>
      </c>
      <c r="L17" s="142">
        <v>4</v>
      </c>
      <c r="M17" s="140">
        <f>IFERROR(IF(L17/K17&gt;100%,100%,L17/K17),"-")</f>
        <v>1</v>
      </c>
      <c r="N17" s="83" t="s">
        <v>216</v>
      </c>
      <c r="O17" s="214">
        <v>587726775</v>
      </c>
      <c r="P17" s="215"/>
      <c r="Q17" s="215"/>
      <c r="R17" s="215"/>
      <c r="S17" s="217">
        <f>SUM(O17:R18)</f>
        <v>617000000</v>
      </c>
      <c r="T17" s="214">
        <v>428748479</v>
      </c>
      <c r="U17" s="215"/>
      <c r="V17" s="215"/>
      <c r="W17" s="215"/>
      <c r="X17" s="217">
        <f>SUM(T17:W18)</f>
        <v>428748479</v>
      </c>
      <c r="Y17" s="166">
        <f t="shared" si="1"/>
        <v>0.69489218638573746</v>
      </c>
      <c r="Z17" s="164">
        <v>0</v>
      </c>
      <c r="AA17" s="162" t="s">
        <v>127</v>
      </c>
      <c r="AB17" s="160" t="s">
        <v>128</v>
      </c>
    </row>
    <row r="18" spans="1:28" ht="42.6" customHeight="1" x14ac:dyDescent="0.25">
      <c r="A18" s="131"/>
      <c r="B18" s="131"/>
      <c r="C18" s="173"/>
      <c r="D18" s="149"/>
      <c r="E18" s="155"/>
      <c r="F18" s="59"/>
      <c r="G18" s="58" t="s">
        <v>164</v>
      </c>
      <c r="H18" s="2"/>
      <c r="I18" s="135"/>
      <c r="J18" s="135"/>
      <c r="K18" s="145"/>
      <c r="L18" s="143"/>
      <c r="M18" s="141"/>
      <c r="N18" s="83" t="s">
        <v>215</v>
      </c>
      <c r="O18" s="214">
        <v>29273225</v>
      </c>
      <c r="P18" s="214"/>
      <c r="Q18" s="215"/>
      <c r="R18" s="215"/>
      <c r="S18" s="218"/>
      <c r="T18" s="214"/>
      <c r="U18" s="215"/>
      <c r="V18" s="215"/>
      <c r="W18" s="215"/>
      <c r="X18" s="218"/>
      <c r="Y18" s="167"/>
      <c r="Z18" s="165"/>
      <c r="AA18" s="163"/>
      <c r="AB18" s="161"/>
    </row>
    <row r="19" spans="1:28" ht="78" customHeight="1" x14ac:dyDescent="0.25">
      <c r="A19" s="138" t="s">
        <v>140</v>
      </c>
      <c r="B19" s="138" t="s">
        <v>144</v>
      </c>
      <c r="C19" s="138" t="s">
        <v>143</v>
      </c>
      <c r="D19" s="148" t="s">
        <v>53</v>
      </c>
      <c r="E19" s="138" t="s">
        <v>54</v>
      </c>
      <c r="F19" s="59">
        <v>20200680010062</v>
      </c>
      <c r="G19" s="48" t="s">
        <v>119</v>
      </c>
      <c r="H19" s="2" t="s">
        <v>214</v>
      </c>
      <c r="I19" s="188">
        <v>44209</v>
      </c>
      <c r="J19" s="134">
        <v>44561</v>
      </c>
      <c r="K19" s="144">
        <v>1</v>
      </c>
      <c r="L19" s="142">
        <v>1</v>
      </c>
      <c r="M19" s="140">
        <f>IFERROR(IF(L19/K19&gt;100%,100%,L19/K19),"-")</f>
        <v>1</v>
      </c>
      <c r="N19" s="81" t="s">
        <v>170</v>
      </c>
      <c r="O19" s="214">
        <v>577500000</v>
      </c>
      <c r="P19" s="219"/>
      <c r="Q19" s="219"/>
      <c r="R19" s="219"/>
      <c r="S19" s="217">
        <f>SUM(O19:R21)</f>
        <v>990500000</v>
      </c>
      <c r="T19" s="214">
        <v>442500000</v>
      </c>
      <c r="U19" s="219"/>
      <c r="V19" s="219"/>
      <c r="W19" s="219"/>
      <c r="X19" s="217">
        <f>SUM(T19:W21)</f>
        <v>842500000</v>
      </c>
      <c r="Y19" s="166">
        <f>IFERROR(X19/S19,"-")</f>
        <v>0.85058051489146891</v>
      </c>
      <c r="Z19" s="164">
        <v>0</v>
      </c>
      <c r="AA19" s="162" t="s">
        <v>127</v>
      </c>
      <c r="AB19" s="160" t="s">
        <v>128</v>
      </c>
    </row>
    <row r="20" spans="1:28" ht="64.8" customHeight="1" x14ac:dyDescent="0.25">
      <c r="A20" s="174"/>
      <c r="B20" s="174"/>
      <c r="C20" s="174"/>
      <c r="D20" s="175"/>
      <c r="E20" s="174"/>
      <c r="F20" s="84"/>
      <c r="G20" s="112" t="s">
        <v>164</v>
      </c>
      <c r="H20" s="110"/>
      <c r="I20" s="189"/>
      <c r="J20" s="180"/>
      <c r="K20" s="179"/>
      <c r="L20" s="187"/>
      <c r="M20" s="176"/>
      <c r="N20" s="81" t="s">
        <v>223</v>
      </c>
      <c r="O20" s="220">
        <v>5500000</v>
      </c>
      <c r="P20" s="221"/>
      <c r="Q20" s="221"/>
      <c r="R20" s="214">
        <v>1800000</v>
      </c>
      <c r="S20" s="222"/>
      <c r="T20" s="221"/>
      <c r="U20" s="221"/>
      <c r="V20" s="221"/>
      <c r="W20" s="221"/>
      <c r="X20" s="222"/>
      <c r="Y20" s="184"/>
      <c r="Z20" s="183"/>
      <c r="AA20" s="186"/>
      <c r="AB20" s="185"/>
    </row>
    <row r="21" spans="1:28" ht="30" customHeight="1" x14ac:dyDescent="0.25">
      <c r="A21" s="174"/>
      <c r="B21" s="174"/>
      <c r="C21" s="174"/>
      <c r="D21" s="175"/>
      <c r="E21" s="174"/>
      <c r="F21" s="191">
        <v>20200680010156</v>
      </c>
      <c r="G21" s="194" t="s">
        <v>120</v>
      </c>
      <c r="H21" s="146" t="s">
        <v>212</v>
      </c>
      <c r="I21" s="190"/>
      <c r="J21" s="135"/>
      <c r="K21" s="179"/>
      <c r="L21" s="187"/>
      <c r="M21" s="176"/>
      <c r="N21" s="75" t="s">
        <v>171</v>
      </c>
      <c r="O21" s="221"/>
      <c r="P21" s="221"/>
      <c r="Q21" s="221"/>
      <c r="R21" s="214">
        <v>405700000</v>
      </c>
      <c r="S21" s="218"/>
      <c r="T21" s="221"/>
      <c r="U21" s="221"/>
      <c r="V21" s="221"/>
      <c r="W21" s="214">
        <v>400000000</v>
      </c>
      <c r="X21" s="218"/>
      <c r="Y21" s="167"/>
      <c r="Z21" s="165"/>
      <c r="AA21" s="163"/>
      <c r="AB21" s="161"/>
    </row>
    <row r="22" spans="1:28" ht="66" customHeight="1" x14ac:dyDescent="0.25">
      <c r="A22" s="78" t="s">
        <v>140</v>
      </c>
      <c r="B22" s="78" t="s">
        <v>144</v>
      </c>
      <c r="C22" s="79" t="s">
        <v>143</v>
      </c>
      <c r="D22" s="116" t="s">
        <v>61</v>
      </c>
      <c r="E22" s="76" t="s">
        <v>62</v>
      </c>
      <c r="F22" s="192"/>
      <c r="G22" s="195"/>
      <c r="H22" s="197"/>
      <c r="I22" s="124">
        <v>44202</v>
      </c>
      <c r="J22" s="124">
        <v>44561</v>
      </c>
      <c r="K22" s="111">
        <v>3</v>
      </c>
      <c r="L22" s="71">
        <v>1</v>
      </c>
      <c r="M22" s="70">
        <f>IFERROR(IF(L22/K22&gt;100%,100%,L22/K22),"-")</f>
        <v>0.33333333333333331</v>
      </c>
      <c r="N22" s="83" t="s">
        <v>171</v>
      </c>
      <c r="O22" s="214"/>
      <c r="P22" s="215"/>
      <c r="Q22" s="215"/>
      <c r="R22" s="214">
        <v>87300000</v>
      </c>
      <c r="S22" s="223">
        <f>SUM(O22:R22)</f>
        <v>87300000</v>
      </c>
      <c r="T22" s="214"/>
      <c r="U22" s="215"/>
      <c r="V22" s="215"/>
      <c r="W22" s="214">
        <v>40000000</v>
      </c>
      <c r="X22" s="223">
        <f>SUM(T22:W22)</f>
        <v>40000000</v>
      </c>
      <c r="Y22" s="69">
        <f>IFERROR(X22/S22,"-")</f>
        <v>0.45819014891179838</v>
      </c>
      <c r="Z22" s="74">
        <v>0</v>
      </c>
      <c r="AA22" s="73" t="s">
        <v>127</v>
      </c>
      <c r="AB22" s="72" t="s">
        <v>128</v>
      </c>
    </row>
    <row r="23" spans="1:28" ht="114.6" customHeight="1" x14ac:dyDescent="0.25">
      <c r="A23" s="78" t="s">
        <v>140</v>
      </c>
      <c r="B23" s="78" t="s">
        <v>144</v>
      </c>
      <c r="C23" s="79" t="s">
        <v>145</v>
      </c>
      <c r="D23" s="116" t="s">
        <v>77</v>
      </c>
      <c r="E23" s="76" t="s">
        <v>78</v>
      </c>
      <c r="F23" s="192"/>
      <c r="G23" s="195"/>
      <c r="H23" s="197"/>
      <c r="I23" s="134">
        <v>44202</v>
      </c>
      <c r="J23" s="134">
        <v>44561</v>
      </c>
      <c r="K23" s="111">
        <v>1</v>
      </c>
      <c r="L23" s="97">
        <v>0.2</v>
      </c>
      <c r="M23" s="70">
        <f>IFERROR(IF(L23/K23&gt;100%,100%,L23/K23),"-")</f>
        <v>0.2</v>
      </c>
      <c r="N23" s="81" t="s">
        <v>172</v>
      </c>
      <c r="O23" s="219"/>
      <c r="P23" s="224"/>
      <c r="Q23" s="224"/>
      <c r="R23" s="219">
        <v>35200000</v>
      </c>
      <c r="S23" s="225">
        <f>SUM(O23:R24)</f>
        <v>35200000</v>
      </c>
      <c r="T23" s="219"/>
      <c r="U23" s="224"/>
      <c r="V23" s="224"/>
      <c r="W23" s="219">
        <v>25600000</v>
      </c>
      <c r="X23" s="225">
        <f>SUM(T23:W24)</f>
        <v>25600000</v>
      </c>
      <c r="Y23" s="22">
        <f>IFERROR(X23/S23,"-")</f>
        <v>0.72727272727272729</v>
      </c>
      <c r="Z23" s="21">
        <v>0</v>
      </c>
      <c r="AA23" s="7" t="s">
        <v>127</v>
      </c>
      <c r="AB23" s="123" t="s">
        <v>128</v>
      </c>
    </row>
    <row r="24" spans="1:28" ht="30" customHeight="1" x14ac:dyDescent="0.25">
      <c r="A24" s="138" t="s">
        <v>140</v>
      </c>
      <c r="B24" s="138" t="s">
        <v>144</v>
      </c>
      <c r="C24" s="138" t="s">
        <v>146</v>
      </c>
      <c r="D24" s="148" t="s">
        <v>63</v>
      </c>
      <c r="E24" s="138" t="s">
        <v>64</v>
      </c>
      <c r="F24" s="193"/>
      <c r="G24" s="196"/>
      <c r="H24" s="147"/>
      <c r="I24" s="180"/>
      <c r="J24" s="180"/>
      <c r="K24" s="144">
        <v>1</v>
      </c>
      <c r="L24" s="177">
        <v>1</v>
      </c>
      <c r="M24" s="140">
        <f>IFERROR(IF(L24/K24&gt;100%,100%,L24/K24),"-")</f>
        <v>1</v>
      </c>
      <c r="N24" s="75"/>
      <c r="O24" s="221"/>
      <c r="P24" s="226"/>
      <c r="Q24" s="226"/>
      <c r="R24" s="221"/>
      <c r="S24" s="227">
        <f>SUM(O25:R34)</f>
        <v>4620122533</v>
      </c>
      <c r="T24" s="221"/>
      <c r="U24" s="226"/>
      <c r="V24" s="226"/>
      <c r="W24" s="221"/>
      <c r="X24" s="217">
        <f>SUM(T25:W34)</f>
        <v>249999956</v>
      </c>
      <c r="Y24" s="166">
        <f>IFERROR(X24/S24,"-")</f>
        <v>5.4111109437971261E-2</v>
      </c>
      <c r="Z24" s="164">
        <v>0</v>
      </c>
      <c r="AA24" s="162" t="s">
        <v>127</v>
      </c>
      <c r="AB24" s="160" t="s">
        <v>128</v>
      </c>
    </row>
    <row r="25" spans="1:28" ht="108.6" customHeight="1" x14ac:dyDescent="0.25">
      <c r="A25" s="174"/>
      <c r="B25" s="174"/>
      <c r="C25" s="174"/>
      <c r="D25" s="175"/>
      <c r="E25" s="174"/>
      <c r="F25" s="59">
        <v>20200680010131</v>
      </c>
      <c r="G25" s="48" t="s">
        <v>126</v>
      </c>
      <c r="H25" s="2" t="s">
        <v>211</v>
      </c>
      <c r="I25" s="80">
        <v>44221</v>
      </c>
      <c r="J25" s="80" t="s">
        <v>220</v>
      </c>
      <c r="K25" s="179"/>
      <c r="L25" s="178"/>
      <c r="M25" s="176"/>
      <c r="N25" s="81" t="s">
        <v>174</v>
      </c>
      <c r="O25" s="221"/>
      <c r="P25" s="221"/>
      <c r="Q25" s="221"/>
      <c r="R25" s="214">
        <v>1049000000</v>
      </c>
      <c r="S25" s="228"/>
      <c r="T25" s="219"/>
      <c r="U25" s="219"/>
      <c r="V25" s="219"/>
      <c r="W25" s="219"/>
      <c r="X25" s="222"/>
      <c r="Y25" s="184"/>
      <c r="Z25" s="183"/>
      <c r="AA25" s="186"/>
      <c r="AB25" s="185"/>
    </row>
    <row r="26" spans="1:28" ht="94.5" customHeight="1" x14ac:dyDescent="0.25">
      <c r="A26" s="174"/>
      <c r="B26" s="174"/>
      <c r="C26" s="174"/>
      <c r="D26" s="175"/>
      <c r="E26" s="174"/>
      <c r="F26" s="59">
        <v>2021680010023</v>
      </c>
      <c r="G26" s="93" t="s">
        <v>226</v>
      </c>
      <c r="H26" s="2" t="s">
        <v>244</v>
      </c>
      <c r="I26" s="80">
        <v>44258</v>
      </c>
      <c r="J26" s="80">
        <v>44350</v>
      </c>
      <c r="K26" s="179"/>
      <c r="L26" s="178"/>
      <c r="M26" s="176"/>
      <c r="N26" s="132" t="s">
        <v>228</v>
      </c>
      <c r="O26" s="221"/>
      <c r="P26" s="221"/>
      <c r="Q26" s="221"/>
      <c r="R26" s="214">
        <v>347157800</v>
      </c>
      <c r="S26" s="228"/>
      <c r="T26" s="221"/>
      <c r="U26" s="221"/>
      <c r="V26" s="221"/>
      <c r="W26" s="221"/>
      <c r="X26" s="222"/>
      <c r="Y26" s="184"/>
      <c r="Z26" s="183"/>
      <c r="AA26" s="186"/>
      <c r="AB26" s="185"/>
    </row>
    <row r="27" spans="1:28" ht="43.5" customHeight="1" x14ac:dyDescent="0.25">
      <c r="A27" s="174"/>
      <c r="B27" s="174"/>
      <c r="C27" s="174"/>
      <c r="D27" s="175"/>
      <c r="E27" s="174"/>
      <c r="F27" s="59"/>
      <c r="G27" s="112" t="s">
        <v>164</v>
      </c>
      <c r="H27" s="2"/>
      <c r="I27" s="80"/>
      <c r="J27" s="80"/>
      <c r="K27" s="179"/>
      <c r="L27" s="178"/>
      <c r="M27" s="176"/>
      <c r="N27" s="133"/>
      <c r="O27" s="221"/>
      <c r="P27" s="221"/>
      <c r="Q27" s="221"/>
      <c r="R27" s="214">
        <v>2842200</v>
      </c>
      <c r="S27" s="228"/>
      <c r="T27" s="221"/>
      <c r="U27" s="221"/>
      <c r="V27" s="221"/>
      <c r="W27" s="221"/>
      <c r="X27" s="222"/>
      <c r="Y27" s="184"/>
      <c r="Z27" s="183"/>
      <c r="AA27" s="186"/>
      <c r="AB27" s="185"/>
    </row>
    <row r="28" spans="1:28" ht="123.6" customHeight="1" x14ac:dyDescent="0.25">
      <c r="A28" s="174"/>
      <c r="B28" s="174"/>
      <c r="C28" s="174"/>
      <c r="D28" s="175"/>
      <c r="E28" s="174"/>
      <c r="F28" s="55"/>
      <c r="G28" s="125" t="s">
        <v>225</v>
      </c>
      <c r="H28" s="2"/>
      <c r="I28" s="80"/>
      <c r="J28" s="80"/>
      <c r="K28" s="179"/>
      <c r="L28" s="178"/>
      <c r="M28" s="176"/>
      <c r="N28" s="81" t="s">
        <v>176</v>
      </c>
      <c r="O28" s="221"/>
      <c r="P28" s="221"/>
      <c r="Q28" s="221"/>
      <c r="R28" s="214">
        <v>104627439</v>
      </c>
      <c r="S28" s="228"/>
      <c r="T28" s="221"/>
      <c r="U28" s="221"/>
      <c r="V28" s="221"/>
      <c r="W28" s="221"/>
      <c r="X28" s="222"/>
      <c r="Y28" s="184"/>
      <c r="Z28" s="183"/>
      <c r="AA28" s="186"/>
      <c r="AB28" s="185"/>
    </row>
    <row r="29" spans="1:28" ht="131.4" customHeight="1" x14ac:dyDescent="0.25">
      <c r="A29" s="174"/>
      <c r="B29" s="174"/>
      <c r="C29" s="174"/>
      <c r="D29" s="175"/>
      <c r="E29" s="174"/>
      <c r="F29" s="55"/>
      <c r="G29" s="125" t="s">
        <v>177</v>
      </c>
      <c r="H29" s="2"/>
      <c r="I29" s="80"/>
      <c r="J29" s="80"/>
      <c r="K29" s="179"/>
      <c r="L29" s="178"/>
      <c r="M29" s="176"/>
      <c r="N29" s="81" t="s">
        <v>233</v>
      </c>
      <c r="O29" s="221"/>
      <c r="P29" s="221"/>
      <c r="Q29" s="221"/>
      <c r="R29" s="214">
        <f>143809490-18549104-17658118</f>
        <v>107602268</v>
      </c>
      <c r="S29" s="228"/>
      <c r="T29" s="221"/>
      <c r="U29" s="221"/>
      <c r="V29" s="221"/>
      <c r="W29" s="221"/>
      <c r="X29" s="222"/>
      <c r="Y29" s="184"/>
      <c r="Z29" s="183"/>
      <c r="AA29" s="186"/>
      <c r="AB29" s="185"/>
    </row>
    <row r="30" spans="1:28" ht="108" customHeight="1" x14ac:dyDescent="0.25">
      <c r="A30" s="174"/>
      <c r="B30" s="174"/>
      <c r="C30" s="174"/>
      <c r="D30" s="175"/>
      <c r="E30" s="174"/>
      <c r="F30" s="55"/>
      <c r="G30" s="125" t="s">
        <v>178</v>
      </c>
      <c r="H30" s="2"/>
      <c r="I30" s="80"/>
      <c r="J30" s="80"/>
      <c r="K30" s="179"/>
      <c r="L30" s="178"/>
      <c r="M30" s="176"/>
      <c r="N30" s="81" t="s">
        <v>229</v>
      </c>
      <c r="O30" s="214">
        <v>800000000</v>
      </c>
      <c r="P30" s="221"/>
      <c r="Q30" s="221"/>
      <c r="R30" s="214">
        <v>807014027</v>
      </c>
      <c r="S30" s="228"/>
      <c r="T30" s="221"/>
      <c r="U30" s="221"/>
      <c r="V30" s="221"/>
      <c r="W30" s="221"/>
      <c r="X30" s="222"/>
      <c r="Y30" s="184"/>
      <c r="Z30" s="183"/>
      <c r="AA30" s="186"/>
      <c r="AB30" s="185"/>
    </row>
    <row r="31" spans="1:28" ht="114" customHeight="1" x14ac:dyDescent="0.25">
      <c r="A31" s="174"/>
      <c r="B31" s="174"/>
      <c r="C31" s="174"/>
      <c r="D31" s="175"/>
      <c r="E31" s="174"/>
      <c r="F31" s="55"/>
      <c r="G31" s="125" t="s">
        <v>179</v>
      </c>
      <c r="H31" s="2"/>
      <c r="I31" s="80"/>
      <c r="J31" s="80"/>
      <c r="K31" s="179"/>
      <c r="L31" s="178"/>
      <c r="M31" s="176"/>
      <c r="N31" s="81" t="s">
        <v>180</v>
      </c>
      <c r="O31" s="220"/>
      <c r="P31" s="221"/>
      <c r="Q31" s="221"/>
      <c r="R31" s="214">
        <v>653814000</v>
      </c>
      <c r="S31" s="228"/>
      <c r="T31" s="221"/>
      <c r="U31" s="221"/>
      <c r="V31" s="221"/>
      <c r="W31" s="221"/>
      <c r="X31" s="222"/>
      <c r="Y31" s="184"/>
      <c r="Z31" s="183"/>
      <c r="AA31" s="186"/>
      <c r="AB31" s="185"/>
    </row>
    <row r="32" spans="1:28" ht="112.95" customHeight="1" x14ac:dyDescent="0.25">
      <c r="A32" s="174"/>
      <c r="B32" s="174"/>
      <c r="C32" s="174"/>
      <c r="D32" s="175"/>
      <c r="E32" s="174"/>
      <c r="F32" s="59">
        <v>20200680010136</v>
      </c>
      <c r="G32" s="93" t="s">
        <v>181</v>
      </c>
      <c r="H32" s="2" t="s">
        <v>182</v>
      </c>
      <c r="I32" s="80">
        <v>44252</v>
      </c>
      <c r="J32" s="80">
        <v>44561</v>
      </c>
      <c r="K32" s="179"/>
      <c r="L32" s="178"/>
      <c r="M32" s="176"/>
      <c r="N32" s="86" t="s">
        <v>173</v>
      </c>
      <c r="O32" s="214">
        <v>400000000</v>
      </c>
      <c r="P32" s="221"/>
      <c r="Q32" s="221"/>
      <c r="R32" s="214">
        <v>0</v>
      </c>
      <c r="S32" s="228"/>
      <c r="T32" s="221"/>
      <c r="U32" s="221"/>
      <c r="V32" s="221"/>
      <c r="W32" s="221"/>
      <c r="X32" s="222"/>
      <c r="Y32" s="184"/>
      <c r="Z32" s="183"/>
      <c r="AA32" s="186"/>
      <c r="AB32" s="185"/>
    </row>
    <row r="33" spans="1:28" ht="78" customHeight="1" x14ac:dyDescent="0.25">
      <c r="A33" s="174"/>
      <c r="B33" s="174"/>
      <c r="C33" s="174"/>
      <c r="D33" s="175"/>
      <c r="E33" s="174"/>
      <c r="F33" s="55"/>
      <c r="G33" s="88" t="s">
        <v>183</v>
      </c>
      <c r="H33" s="2"/>
      <c r="I33" s="80"/>
      <c r="J33" s="80"/>
      <c r="K33" s="179"/>
      <c r="L33" s="178"/>
      <c r="M33" s="176"/>
      <c r="N33" s="81" t="s">
        <v>231</v>
      </c>
      <c r="O33" s="214">
        <v>80000000</v>
      </c>
      <c r="P33" s="215"/>
      <c r="Q33" s="215"/>
      <c r="R33" s="214">
        <v>18064799</v>
      </c>
      <c r="S33" s="228"/>
      <c r="T33" s="221"/>
      <c r="U33" s="221"/>
      <c r="V33" s="221"/>
      <c r="W33" s="221"/>
      <c r="X33" s="222"/>
      <c r="Y33" s="184"/>
      <c r="Z33" s="183"/>
      <c r="AA33" s="186"/>
      <c r="AB33" s="185"/>
    </row>
    <row r="34" spans="1:28" ht="66" customHeight="1" x14ac:dyDescent="0.25">
      <c r="A34" s="174"/>
      <c r="B34" s="174"/>
      <c r="C34" s="174"/>
      <c r="D34" s="175"/>
      <c r="E34" s="174"/>
      <c r="F34" s="181">
        <v>20200680010162</v>
      </c>
      <c r="G34" s="152" t="s">
        <v>121</v>
      </c>
      <c r="H34" s="154" t="s">
        <v>188</v>
      </c>
      <c r="I34" s="124">
        <v>44225</v>
      </c>
      <c r="J34" s="124">
        <v>44561</v>
      </c>
      <c r="K34" s="179"/>
      <c r="L34" s="178"/>
      <c r="M34" s="176"/>
      <c r="N34" s="81" t="s">
        <v>175</v>
      </c>
      <c r="O34" s="229"/>
      <c r="P34" s="229"/>
      <c r="Q34" s="229"/>
      <c r="R34" s="230">
        <v>250000000</v>
      </c>
      <c r="S34" s="231"/>
      <c r="T34" s="221"/>
      <c r="U34" s="221"/>
      <c r="V34" s="221"/>
      <c r="W34" s="214">
        <v>249999956</v>
      </c>
      <c r="X34" s="218"/>
      <c r="Y34" s="167"/>
      <c r="Z34" s="165"/>
      <c r="AA34" s="163"/>
      <c r="AB34" s="161"/>
    </row>
    <row r="35" spans="1:28" ht="156" customHeight="1" x14ac:dyDescent="0.25">
      <c r="A35" s="130" t="s">
        <v>140</v>
      </c>
      <c r="B35" s="130" t="s">
        <v>144</v>
      </c>
      <c r="C35" s="172" t="s">
        <v>143</v>
      </c>
      <c r="D35" s="148" t="s">
        <v>59</v>
      </c>
      <c r="E35" s="154" t="s">
        <v>60</v>
      </c>
      <c r="F35" s="182"/>
      <c r="G35" s="157"/>
      <c r="H35" s="158"/>
      <c r="I35" s="134">
        <v>44225</v>
      </c>
      <c r="J35" s="134">
        <v>44561</v>
      </c>
      <c r="K35" s="144">
        <v>1</v>
      </c>
      <c r="L35" s="142">
        <v>1</v>
      </c>
      <c r="M35" s="140">
        <f>IFERROR(IF(L35/K35&gt;100%,100%,L35/K35),"-")</f>
        <v>1</v>
      </c>
      <c r="N35" s="81" t="s">
        <v>232</v>
      </c>
      <c r="O35" s="230"/>
      <c r="P35" s="232"/>
      <c r="Q35" s="232"/>
      <c r="R35" s="230">
        <v>342114565</v>
      </c>
      <c r="S35" s="217">
        <f>SUM(O35:R36)</f>
        <v>765417222</v>
      </c>
      <c r="T35" s="214"/>
      <c r="U35" s="215"/>
      <c r="V35" s="215"/>
      <c r="W35" s="214">
        <v>307058540</v>
      </c>
      <c r="X35" s="217">
        <f>SUM(T35:W36)</f>
        <v>307058540</v>
      </c>
      <c r="Y35" s="166">
        <f>IFERROR(X35/S35,"-")</f>
        <v>0.40116492178954394</v>
      </c>
      <c r="Z35" s="164">
        <v>0</v>
      </c>
      <c r="AA35" s="162" t="s">
        <v>127</v>
      </c>
      <c r="AB35" s="160" t="s">
        <v>128</v>
      </c>
    </row>
    <row r="36" spans="1:28" ht="54" customHeight="1" x14ac:dyDescent="0.25">
      <c r="A36" s="131"/>
      <c r="B36" s="131"/>
      <c r="C36" s="173"/>
      <c r="D36" s="149"/>
      <c r="E36" s="155"/>
      <c r="F36" s="87"/>
      <c r="G36" s="88" t="s">
        <v>164</v>
      </c>
      <c r="H36" s="2"/>
      <c r="I36" s="135"/>
      <c r="J36" s="135"/>
      <c r="K36" s="145"/>
      <c r="L36" s="143"/>
      <c r="M36" s="141"/>
      <c r="N36" s="83" t="s">
        <v>242</v>
      </c>
      <c r="O36" s="230"/>
      <c r="P36" s="232"/>
      <c r="Q36" s="232"/>
      <c r="R36" s="230">
        <v>423302657</v>
      </c>
      <c r="S36" s="218"/>
      <c r="T36" s="214"/>
      <c r="U36" s="215"/>
      <c r="V36" s="215"/>
      <c r="W36" s="215"/>
      <c r="X36" s="218"/>
      <c r="Y36" s="167"/>
      <c r="Z36" s="165"/>
      <c r="AA36" s="163"/>
      <c r="AB36" s="161"/>
    </row>
    <row r="37" spans="1:28" ht="159.6" customHeight="1" x14ac:dyDescent="0.25">
      <c r="A37" s="10" t="s">
        <v>140</v>
      </c>
      <c r="B37" s="10" t="s">
        <v>144</v>
      </c>
      <c r="C37" s="37" t="s">
        <v>147</v>
      </c>
      <c r="D37" s="115" t="s">
        <v>81</v>
      </c>
      <c r="E37" s="2" t="s">
        <v>82</v>
      </c>
      <c r="F37" s="156">
        <v>20200680010162</v>
      </c>
      <c r="G37" s="152" t="s">
        <v>121</v>
      </c>
      <c r="H37" s="154" t="s">
        <v>188</v>
      </c>
      <c r="I37" s="80">
        <v>44225</v>
      </c>
      <c r="J37" s="80">
        <v>44561</v>
      </c>
      <c r="K37" s="41">
        <v>1</v>
      </c>
      <c r="L37" s="52">
        <v>1</v>
      </c>
      <c r="M37" s="3">
        <f t="shared" ref="M35:M72" si="3">IFERROR(IF(L37/K37&gt;100%,100%,L37/K37),"-")</f>
        <v>1</v>
      </c>
      <c r="N37" s="83" t="s">
        <v>209</v>
      </c>
      <c r="O37" s="214"/>
      <c r="P37" s="215"/>
      <c r="Q37" s="215"/>
      <c r="R37" s="214">
        <v>33000000</v>
      </c>
      <c r="S37" s="216">
        <f>SUM(O37:R37)</f>
        <v>33000000</v>
      </c>
      <c r="T37" s="214"/>
      <c r="U37" s="215"/>
      <c r="V37" s="215"/>
      <c r="W37" s="230">
        <v>24000000</v>
      </c>
      <c r="X37" s="216">
        <f>SUM(T37:W37)</f>
        <v>24000000</v>
      </c>
      <c r="Y37" s="22">
        <f>IFERROR(X37/S37,"-")</f>
        <v>0.72727272727272729</v>
      </c>
      <c r="Z37" s="21">
        <v>0</v>
      </c>
      <c r="AA37" s="7" t="s">
        <v>127</v>
      </c>
      <c r="AB37" s="8" t="s">
        <v>128</v>
      </c>
    </row>
    <row r="38" spans="1:28" ht="56.4" customHeight="1" x14ac:dyDescent="0.25">
      <c r="A38" s="130" t="s">
        <v>140</v>
      </c>
      <c r="B38" s="130" t="s">
        <v>144</v>
      </c>
      <c r="C38" s="130" t="s">
        <v>145</v>
      </c>
      <c r="D38" s="148" t="s">
        <v>71</v>
      </c>
      <c r="E38" s="154" t="s">
        <v>72</v>
      </c>
      <c r="F38" s="156"/>
      <c r="G38" s="157"/>
      <c r="H38" s="158"/>
      <c r="I38" s="80">
        <v>44225</v>
      </c>
      <c r="J38" s="80">
        <v>44561</v>
      </c>
      <c r="K38" s="144">
        <v>1</v>
      </c>
      <c r="L38" s="142">
        <v>1</v>
      </c>
      <c r="M38" s="140">
        <f>IFERROR(IF(L38/K38&gt;100%,100%,L38/K38),"-")</f>
        <v>1</v>
      </c>
      <c r="N38" s="81" t="s">
        <v>184</v>
      </c>
      <c r="O38" s="214"/>
      <c r="P38" s="215"/>
      <c r="Q38" s="215"/>
      <c r="R38" s="214">
        <v>148500000</v>
      </c>
      <c r="S38" s="217">
        <f>SUM(O38:R39)</f>
        <v>169290000</v>
      </c>
      <c r="T38" s="214"/>
      <c r="U38" s="215"/>
      <c r="V38" s="215"/>
      <c r="W38" s="215"/>
      <c r="X38" s="217">
        <f>SUM(T38:W39)</f>
        <v>0</v>
      </c>
      <c r="Y38" s="166">
        <f>IFERROR(X38/S38,"-")</f>
        <v>0</v>
      </c>
      <c r="Z38" s="164">
        <v>0</v>
      </c>
      <c r="AA38" s="162" t="s">
        <v>127</v>
      </c>
      <c r="AB38" s="160" t="s">
        <v>128</v>
      </c>
    </row>
    <row r="39" spans="1:28" ht="74.400000000000006" customHeight="1" x14ac:dyDescent="0.25">
      <c r="A39" s="131"/>
      <c r="B39" s="131"/>
      <c r="C39" s="131"/>
      <c r="D39" s="149"/>
      <c r="E39" s="155"/>
      <c r="F39" s="56"/>
      <c r="G39" s="112" t="s">
        <v>177</v>
      </c>
      <c r="H39" s="2"/>
      <c r="I39" s="80"/>
      <c r="J39" s="80"/>
      <c r="K39" s="145"/>
      <c r="L39" s="143"/>
      <c r="M39" s="141"/>
      <c r="N39" s="81" t="s">
        <v>185</v>
      </c>
      <c r="O39" s="214"/>
      <c r="P39" s="215"/>
      <c r="Q39" s="215"/>
      <c r="R39" s="214">
        <v>20790000</v>
      </c>
      <c r="S39" s="218"/>
      <c r="T39" s="214"/>
      <c r="U39" s="215"/>
      <c r="V39" s="215"/>
      <c r="W39" s="215"/>
      <c r="X39" s="218">
        <f>SUM(T39:W39)</f>
        <v>0</v>
      </c>
      <c r="Y39" s="167"/>
      <c r="Z39" s="165"/>
      <c r="AA39" s="163"/>
      <c r="AB39" s="161"/>
    </row>
    <row r="40" spans="1:28" ht="172.2" customHeight="1" x14ac:dyDescent="0.25">
      <c r="A40" s="10" t="s">
        <v>140</v>
      </c>
      <c r="B40" s="10" t="s">
        <v>144</v>
      </c>
      <c r="C40" s="37" t="s">
        <v>143</v>
      </c>
      <c r="D40" s="115" t="s">
        <v>55</v>
      </c>
      <c r="E40" s="2" t="s">
        <v>56</v>
      </c>
      <c r="F40" s="40"/>
      <c r="G40" s="49"/>
      <c r="H40" s="38"/>
      <c r="I40" s="80"/>
      <c r="J40" s="80"/>
      <c r="K40" s="41">
        <v>1</v>
      </c>
      <c r="L40" s="52">
        <v>1</v>
      </c>
      <c r="M40" s="3">
        <f t="shared" si="3"/>
        <v>1</v>
      </c>
      <c r="N40" s="83"/>
      <c r="O40" s="214"/>
      <c r="P40" s="215"/>
      <c r="Q40" s="215"/>
      <c r="R40" s="215"/>
      <c r="S40" s="216">
        <f>SUM(O40:R40)</f>
        <v>0</v>
      </c>
      <c r="T40" s="214"/>
      <c r="U40" s="215"/>
      <c r="V40" s="215"/>
      <c r="W40" s="215"/>
      <c r="X40" s="216">
        <f>SUM(T40:W40)</f>
        <v>0</v>
      </c>
      <c r="Y40" s="22" t="str">
        <f>IFERROR(X40/S40,"-")</f>
        <v>-</v>
      </c>
      <c r="Z40" s="21">
        <v>0</v>
      </c>
      <c r="AA40" s="7" t="s">
        <v>127</v>
      </c>
      <c r="AB40" s="8" t="s">
        <v>128</v>
      </c>
    </row>
    <row r="41" spans="1:28" ht="142.19999999999999" customHeight="1" x14ac:dyDescent="0.25">
      <c r="A41" s="136" t="s">
        <v>140</v>
      </c>
      <c r="B41" s="136" t="s">
        <v>144</v>
      </c>
      <c r="C41" s="146" t="s">
        <v>143</v>
      </c>
      <c r="D41" s="148" t="s">
        <v>57</v>
      </c>
      <c r="E41" s="138" t="s">
        <v>58</v>
      </c>
      <c r="F41" s="92">
        <v>20210680010009</v>
      </c>
      <c r="G41" s="48" t="s">
        <v>130</v>
      </c>
      <c r="H41" s="2" t="s">
        <v>186</v>
      </c>
      <c r="I41" s="134">
        <v>44232</v>
      </c>
      <c r="J41" s="134">
        <v>44561</v>
      </c>
      <c r="K41" s="144">
        <v>1</v>
      </c>
      <c r="L41" s="142">
        <v>1</v>
      </c>
      <c r="M41" s="140">
        <f t="shared" si="3"/>
        <v>1</v>
      </c>
      <c r="N41" s="83" t="s">
        <v>187</v>
      </c>
      <c r="O41" s="214">
        <f>360000000-O42</f>
        <v>355773880</v>
      </c>
      <c r="P41" s="215"/>
      <c r="Q41" s="215"/>
      <c r="R41" s="215"/>
      <c r="S41" s="217">
        <f>SUM(O41:R42)</f>
        <v>360000000</v>
      </c>
      <c r="T41" s="214">
        <v>320207103</v>
      </c>
      <c r="U41" s="215"/>
      <c r="V41" s="215"/>
      <c r="W41" s="215"/>
      <c r="X41" s="217">
        <f>SUM(T41:W41)</f>
        <v>320207103</v>
      </c>
      <c r="Y41" s="166">
        <f>IFERROR(X41/S41,"-")</f>
        <v>0.88946417499999997</v>
      </c>
      <c r="Z41" s="164">
        <v>0</v>
      </c>
      <c r="AA41" s="162" t="s">
        <v>127</v>
      </c>
      <c r="AB41" s="160" t="s">
        <v>128</v>
      </c>
    </row>
    <row r="42" spans="1:28" ht="39" customHeight="1" x14ac:dyDescent="0.25">
      <c r="A42" s="137"/>
      <c r="B42" s="137"/>
      <c r="C42" s="147"/>
      <c r="D42" s="149"/>
      <c r="E42" s="139"/>
      <c r="F42" s="89"/>
      <c r="G42" s="37" t="s">
        <v>164</v>
      </c>
      <c r="H42" s="2"/>
      <c r="I42" s="135"/>
      <c r="J42" s="135"/>
      <c r="K42" s="145"/>
      <c r="L42" s="143"/>
      <c r="M42" s="141"/>
      <c r="N42" s="83" t="s">
        <v>221</v>
      </c>
      <c r="O42" s="214">
        <f>360000000-355773880</f>
        <v>4226120</v>
      </c>
      <c r="P42" s="215"/>
      <c r="Q42" s="215"/>
      <c r="R42" s="215"/>
      <c r="S42" s="218"/>
      <c r="T42" s="214"/>
      <c r="U42" s="215"/>
      <c r="V42" s="215"/>
      <c r="W42" s="215"/>
      <c r="X42" s="218"/>
      <c r="Y42" s="167"/>
      <c r="Z42" s="165"/>
      <c r="AA42" s="163"/>
      <c r="AB42" s="161"/>
    </row>
    <row r="43" spans="1:28" ht="138.6" customHeight="1" x14ac:dyDescent="0.25">
      <c r="A43" s="10" t="s">
        <v>140</v>
      </c>
      <c r="B43" s="10" t="s">
        <v>144</v>
      </c>
      <c r="C43" s="37" t="s">
        <v>146</v>
      </c>
      <c r="D43" s="115" t="s">
        <v>65</v>
      </c>
      <c r="E43" s="2" t="s">
        <v>66</v>
      </c>
      <c r="F43" s="40"/>
      <c r="G43" s="58" t="s">
        <v>245</v>
      </c>
      <c r="H43" s="2"/>
      <c r="I43" s="80"/>
      <c r="J43" s="80"/>
      <c r="K43" s="42">
        <v>1</v>
      </c>
      <c r="L43" s="53"/>
      <c r="M43" s="3">
        <f t="shared" si="3"/>
        <v>0</v>
      </c>
      <c r="N43" s="83" t="s">
        <v>230</v>
      </c>
      <c r="O43" s="214"/>
      <c r="P43" s="215"/>
      <c r="Q43" s="215"/>
      <c r="R43" s="214">
        <v>1597703997</v>
      </c>
      <c r="S43" s="216">
        <f>SUM(O43:R43)</f>
        <v>1597703997</v>
      </c>
      <c r="T43" s="214"/>
      <c r="U43" s="215"/>
      <c r="V43" s="215"/>
      <c r="W43" s="215"/>
      <c r="X43" s="216">
        <f>SUM(T43:W43)</f>
        <v>0</v>
      </c>
      <c r="Y43" s="22">
        <f>IFERROR(X43/S43,"-")</f>
        <v>0</v>
      </c>
      <c r="Z43" s="21">
        <v>0</v>
      </c>
      <c r="AA43" s="7" t="s">
        <v>127</v>
      </c>
      <c r="AB43" s="8" t="s">
        <v>128</v>
      </c>
    </row>
    <row r="44" spans="1:28" ht="108" customHeight="1" x14ac:dyDescent="0.25">
      <c r="A44" s="130" t="s">
        <v>140</v>
      </c>
      <c r="B44" s="130" t="s">
        <v>144</v>
      </c>
      <c r="C44" s="130" t="s">
        <v>146</v>
      </c>
      <c r="D44" s="148" t="s">
        <v>67</v>
      </c>
      <c r="E44" s="130" t="s">
        <v>68</v>
      </c>
      <c r="F44" s="59">
        <v>20200680010176</v>
      </c>
      <c r="G44" s="48" t="s">
        <v>125</v>
      </c>
      <c r="H44" s="2" t="s">
        <v>189</v>
      </c>
      <c r="I44" s="134">
        <v>44221</v>
      </c>
      <c r="J44" s="134">
        <v>44561</v>
      </c>
      <c r="K44" s="144">
        <v>1</v>
      </c>
      <c r="L44" s="142"/>
      <c r="M44" s="140">
        <f t="shared" si="3"/>
        <v>0</v>
      </c>
      <c r="N44" s="83" t="s">
        <v>217</v>
      </c>
      <c r="O44" s="214"/>
      <c r="P44" s="215"/>
      <c r="Q44" s="215"/>
      <c r="R44" s="214">
        <v>379490560</v>
      </c>
      <c r="S44" s="217">
        <f>SUM(O44:R45)</f>
        <v>457000000</v>
      </c>
      <c r="T44" s="214"/>
      <c r="U44" s="215"/>
      <c r="V44" s="215"/>
      <c r="W44" s="215"/>
      <c r="X44" s="217">
        <f>SUM(T44:W45)</f>
        <v>0</v>
      </c>
      <c r="Y44" s="166">
        <f>IFERROR(X44/S44,"-")</f>
        <v>0</v>
      </c>
      <c r="Z44" s="164">
        <v>0</v>
      </c>
      <c r="AA44" s="162" t="s">
        <v>127</v>
      </c>
      <c r="AB44" s="160" t="s">
        <v>128</v>
      </c>
    </row>
    <row r="45" spans="1:28" ht="31.95" customHeight="1" x14ac:dyDescent="0.25">
      <c r="A45" s="131"/>
      <c r="B45" s="131"/>
      <c r="C45" s="131"/>
      <c r="D45" s="149"/>
      <c r="E45" s="131"/>
      <c r="F45" s="57"/>
      <c r="G45" s="58" t="s">
        <v>164</v>
      </c>
      <c r="H45" s="2"/>
      <c r="I45" s="135"/>
      <c r="J45" s="135"/>
      <c r="K45" s="145"/>
      <c r="L45" s="143"/>
      <c r="M45" s="141"/>
      <c r="N45" s="83" t="s">
        <v>217</v>
      </c>
      <c r="O45" s="214"/>
      <c r="P45" s="215"/>
      <c r="Q45" s="214"/>
      <c r="R45" s="214">
        <v>77509440</v>
      </c>
      <c r="S45" s="218"/>
      <c r="T45" s="214"/>
      <c r="U45" s="215"/>
      <c r="V45" s="215"/>
      <c r="W45" s="215"/>
      <c r="X45" s="218"/>
      <c r="Y45" s="167"/>
      <c r="Z45" s="165"/>
      <c r="AA45" s="163"/>
      <c r="AB45" s="161"/>
    </row>
    <row r="46" spans="1:28" ht="194.25" customHeight="1" x14ac:dyDescent="0.25">
      <c r="A46" s="10" t="s">
        <v>140</v>
      </c>
      <c r="B46" s="10" t="s">
        <v>144</v>
      </c>
      <c r="C46" s="37" t="s">
        <v>146</v>
      </c>
      <c r="D46" s="115" t="s">
        <v>69</v>
      </c>
      <c r="E46" s="2" t="s">
        <v>70</v>
      </c>
      <c r="F46" s="40"/>
      <c r="G46" s="47" t="s">
        <v>190</v>
      </c>
      <c r="H46" s="38"/>
      <c r="I46" s="80"/>
      <c r="J46" s="80"/>
      <c r="K46" s="41">
        <v>1</v>
      </c>
      <c r="L46" s="52"/>
      <c r="M46" s="3">
        <f t="shared" si="3"/>
        <v>0</v>
      </c>
      <c r="N46" s="83"/>
      <c r="O46" s="214"/>
      <c r="P46" s="215"/>
      <c r="Q46" s="215"/>
      <c r="R46" s="215"/>
      <c r="S46" s="216">
        <f t="shared" ref="S46:S53" si="4">SUM(O46:R46)</f>
        <v>0</v>
      </c>
      <c r="T46" s="214"/>
      <c r="U46" s="215"/>
      <c r="V46" s="215"/>
      <c r="W46" s="215"/>
      <c r="X46" s="216">
        <f>SUM(T46:W46)</f>
        <v>0</v>
      </c>
      <c r="Y46" s="22" t="str">
        <f t="shared" ref="Y46:Y54" si="5">IFERROR(X46/S46,"-")</f>
        <v>-</v>
      </c>
      <c r="Z46" s="21">
        <v>0</v>
      </c>
      <c r="AA46" s="7" t="s">
        <v>127</v>
      </c>
      <c r="AB46" s="8" t="s">
        <v>128</v>
      </c>
    </row>
    <row r="47" spans="1:28" ht="30" customHeight="1" x14ac:dyDescent="0.25">
      <c r="A47" s="130" t="s">
        <v>140</v>
      </c>
      <c r="B47" s="130" t="s">
        <v>144</v>
      </c>
      <c r="C47" s="172" t="s">
        <v>145</v>
      </c>
      <c r="D47" s="148" t="s">
        <v>73</v>
      </c>
      <c r="E47" s="154" t="s">
        <v>74</v>
      </c>
      <c r="F47" s="84"/>
      <c r="G47" s="94" t="s">
        <v>164</v>
      </c>
      <c r="H47" s="95"/>
      <c r="I47" s="126"/>
      <c r="J47" s="126"/>
      <c r="K47" s="144">
        <v>1</v>
      </c>
      <c r="L47" s="142">
        <v>1</v>
      </c>
      <c r="M47" s="140">
        <f>IFERROR(IF(L47/K47&gt;100%,100%,L47/K47),"-")</f>
        <v>1</v>
      </c>
      <c r="N47" s="128" t="s">
        <v>227</v>
      </c>
      <c r="O47" s="214"/>
      <c r="P47" s="215"/>
      <c r="Q47" s="215"/>
      <c r="R47" s="214">
        <v>1440156</v>
      </c>
      <c r="S47" s="217">
        <f>SUM(O47:R48)</f>
        <v>634740156</v>
      </c>
      <c r="T47" s="214"/>
      <c r="U47" s="215"/>
      <c r="V47" s="215"/>
      <c r="W47" s="215"/>
      <c r="X47" s="217">
        <f>SUM(T47:W48)</f>
        <v>442400000</v>
      </c>
      <c r="Y47" s="166">
        <f>IFERROR(X47/S47,"-")</f>
        <v>0.69697811902733942</v>
      </c>
      <c r="Z47" s="164">
        <v>0</v>
      </c>
      <c r="AA47" s="162" t="s">
        <v>127</v>
      </c>
      <c r="AB47" s="160" t="s">
        <v>128</v>
      </c>
    </row>
    <row r="48" spans="1:28" ht="145.80000000000001" customHeight="1" x14ac:dyDescent="0.25">
      <c r="A48" s="131"/>
      <c r="B48" s="131"/>
      <c r="C48" s="173"/>
      <c r="D48" s="149"/>
      <c r="E48" s="155"/>
      <c r="F48" s="191">
        <v>20200680010034</v>
      </c>
      <c r="G48" s="152" t="s">
        <v>122</v>
      </c>
      <c r="H48" s="154" t="s">
        <v>191</v>
      </c>
      <c r="I48" s="124">
        <v>44202</v>
      </c>
      <c r="J48" s="124">
        <v>44561</v>
      </c>
      <c r="K48" s="145"/>
      <c r="L48" s="143"/>
      <c r="M48" s="141"/>
      <c r="N48" s="129" t="s">
        <v>192</v>
      </c>
      <c r="O48" s="230">
        <v>631560751</v>
      </c>
      <c r="P48" s="233"/>
      <c r="Q48" s="234"/>
      <c r="R48" s="214">
        <v>1739249</v>
      </c>
      <c r="S48" s="218"/>
      <c r="T48" s="214">
        <v>440660751</v>
      </c>
      <c r="U48" s="215"/>
      <c r="V48" s="215"/>
      <c r="W48" s="214">
        <v>1739249</v>
      </c>
      <c r="X48" s="218"/>
      <c r="Y48" s="167"/>
      <c r="Z48" s="165"/>
      <c r="AA48" s="163"/>
      <c r="AB48" s="161"/>
    </row>
    <row r="49" spans="1:28" ht="118.5" customHeight="1" x14ac:dyDescent="0.25">
      <c r="A49" s="120" t="s">
        <v>140</v>
      </c>
      <c r="B49" s="120" t="s">
        <v>144</v>
      </c>
      <c r="C49" s="121" t="s">
        <v>147</v>
      </c>
      <c r="D49" s="235" t="s">
        <v>83</v>
      </c>
      <c r="E49" s="122" t="s">
        <v>84</v>
      </c>
      <c r="F49" s="193"/>
      <c r="G49" s="153"/>
      <c r="H49" s="155"/>
      <c r="I49" s="124">
        <v>44202</v>
      </c>
      <c r="J49" s="124">
        <v>44561</v>
      </c>
      <c r="K49" s="111">
        <v>3</v>
      </c>
      <c r="L49" s="68">
        <v>3</v>
      </c>
      <c r="M49" s="64">
        <f t="shared" si="3"/>
        <v>1</v>
      </c>
      <c r="N49" s="129" t="s">
        <v>210</v>
      </c>
      <c r="O49" s="230">
        <v>349000000</v>
      </c>
      <c r="P49" s="233"/>
      <c r="Q49" s="233"/>
      <c r="R49" s="233"/>
      <c r="S49" s="223">
        <f t="shared" si="4"/>
        <v>349000000</v>
      </c>
      <c r="T49" s="214">
        <v>232000000</v>
      </c>
      <c r="U49" s="215"/>
      <c r="V49" s="215"/>
      <c r="W49" s="215"/>
      <c r="X49" s="223">
        <f>SUM(T49:W49)</f>
        <v>232000000</v>
      </c>
      <c r="Y49" s="65">
        <f t="shared" si="5"/>
        <v>0.66475644699140402</v>
      </c>
      <c r="Z49" s="66">
        <v>0</v>
      </c>
      <c r="AA49" s="67" t="s">
        <v>127</v>
      </c>
      <c r="AB49" s="63" t="s">
        <v>128</v>
      </c>
    </row>
    <row r="50" spans="1:28" ht="70.2" customHeight="1" x14ac:dyDescent="0.25">
      <c r="A50" s="10" t="s">
        <v>140</v>
      </c>
      <c r="B50" s="10" t="s">
        <v>144</v>
      </c>
      <c r="C50" s="37" t="s">
        <v>145</v>
      </c>
      <c r="D50" s="115" t="s">
        <v>75</v>
      </c>
      <c r="E50" s="2" t="s">
        <v>76</v>
      </c>
      <c r="F50" s="40"/>
      <c r="G50" s="172" t="s">
        <v>157</v>
      </c>
      <c r="H50" s="38"/>
      <c r="I50" s="80"/>
      <c r="J50" s="80"/>
      <c r="K50" s="41">
        <v>1</v>
      </c>
      <c r="L50" s="52"/>
      <c r="M50" s="3">
        <f t="shared" si="3"/>
        <v>0</v>
      </c>
      <c r="N50" s="83" t="s">
        <v>193</v>
      </c>
      <c r="O50" s="214"/>
      <c r="P50" s="215"/>
      <c r="Q50" s="215"/>
      <c r="R50" s="214">
        <v>159146685</v>
      </c>
      <c r="S50" s="216">
        <f t="shared" si="4"/>
        <v>159146685</v>
      </c>
      <c r="T50" s="214"/>
      <c r="U50" s="215"/>
      <c r="V50" s="215"/>
      <c r="W50" s="215"/>
      <c r="X50" s="216">
        <f>SUM(T50:W50)</f>
        <v>0</v>
      </c>
      <c r="Y50" s="22">
        <f t="shared" si="5"/>
        <v>0</v>
      </c>
      <c r="Z50" s="21">
        <v>0</v>
      </c>
      <c r="AA50" s="7" t="s">
        <v>127</v>
      </c>
      <c r="AB50" s="8" t="s">
        <v>128</v>
      </c>
    </row>
    <row r="51" spans="1:28" ht="95.4" customHeight="1" x14ac:dyDescent="0.25">
      <c r="A51" s="10" t="s">
        <v>140</v>
      </c>
      <c r="B51" s="10" t="s">
        <v>144</v>
      </c>
      <c r="C51" s="37" t="s">
        <v>145</v>
      </c>
      <c r="D51" s="115" t="s">
        <v>79</v>
      </c>
      <c r="E51" s="2" t="s">
        <v>80</v>
      </c>
      <c r="F51" s="40"/>
      <c r="G51" s="173"/>
      <c r="H51" s="38"/>
      <c r="I51" s="80"/>
      <c r="J51" s="80"/>
      <c r="K51" s="41">
        <v>1</v>
      </c>
      <c r="L51" s="52"/>
      <c r="M51" s="3">
        <f t="shared" si="3"/>
        <v>0</v>
      </c>
      <c r="N51" s="83"/>
      <c r="O51" s="214"/>
      <c r="P51" s="215"/>
      <c r="Q51" s="215"/>
      <c r="R51" s="215"/>
      <c r="S51" s="216">
        <f t="shared" si="4"/>
        <v>0</v>
      </c>
      <c r="T51" s="214"/>
      <c r="U51" s="215"/>
      <c r="V51" s="215"/>
      <c r="W51" s="215"/>
      <c r="X51" s="216">
        <f>SUM(T51:W51)</f>
        <v>0</v>
      </c>
      <c r="Y51" s="22" t="str">
        <f t="shared" si="5"/>
        <v>-</v>
      </c>
      <c r="Z51" s="21">
        <v>0</v>
      </c>
      <c r="AA51" s="7" t="s">
        <v>127</v>
      </c>
      <c r="AB51" s="8" t="s">
        <v>128</v>
      </c>
    </row>
    <row r="52" spans="1:28" ht="150" customHeight="1" x14ac:dyDescent="0.25">
      <c r="A52" s="10" t="s">
        <v>140</v>
      </c>
      <c r="B52" s="10" t="s">
        <v>144</v>
      </c>
      <c r="C52" s="37" t="s">
        <v>147</v>
      </c>
      <c r="D52" s="115" t="s">
        <v>85</v>
      </c>
      <c r="E52" s="2" t="s">
        <v>86</v>
      </c>
      <c r="F52" s="40"/>
      <c r="G52" s="60" t="s">
        <v>194</v>
      </c>
      <c r="H52" s="38"/>
      <c r="I52" s="80"/>
      <c r="J52" s="80"/>
      <c r="K52" s="41">
        <v>1</v>
      </c>
      <c r="L52" s="52"/>
      <c r="M52" s="3">
        <f t="shared" si="3"/>
        <v>0</v>
      </c>
      <c r="N52" s="83"/>
      <c r="O52" s="214"/>
      <c r="P52" s="215"/>
      <c r="Q52" s="215"/>
      <c r="R52" s="215"/>
      <c r="S52" s="216">
        <f t="shared" si="4"/>
        <v>0</v>
      </c>
      <c r="T52" s="214"/>
      <c r="U52" s="215"/>
      <c r="V52" s="215"/>
      <c r="W52" s="215"/>
      <c r="X52" s="216">
        <f>SUM(T52:W52)</f>
        <v>0</v>
      </c>
      <c r="Y52" s="22" t="str">
        <f t="shared" si="5"/>
        <v>-</v>
      </c>
      <c r="Z52" s="21">
        <v>0</v>
      </c>
      <c r="AA52" s="7" t="s">
        <v>127</v>
      </c>
      <c r="AB52" s="8" t="s">
        <v>128</v>
      </c>
    </row>
    <row r="53" spans="1:28" ht="105.75" customHeight="1" x14ac:dyDescent="0.25">
      <c r="A53" s="10" t="s">
        <v>140</v>
      </c>
      <c r="B53" s="10" t="s">
        <v>153</v>
      </c>
      <c r="C53" s="37" t="s">
        <v>148</v>
      </c>
      <c r="D53" s="115" t="s">
        <v>87</v>
      </c>
      <c r="E53" s="2" t="s">
        <v>88</v>
      </c>
      <c r="F53" s="40"/>
      <c r="G53" s="47" t="s">
        <v>224</v>
      </c>
      <c r="H53" s="38"/>
      <c r="I53" s="80"/>
      <c r="J53" s="80"/>
      <c r="K53" s="41">
        <v>1</v>
      </c>
      <c r="L53" s="52"/>
      <c r="M53" s="3">
        <f t="shared" si="3"/>
        <v>0</v>
      </c>
      <c r="N53" s="83"/>
      <c r="O53" s="214"/>
      <c r="P53" s="215"/>
      <c r="Q53" s="215"/>
      <c r="R53" s="215"/>
      <c r="S53" s="216">
        <f t="shared" si="4"/>
        <v>0</v>
      </c>
      <c r="T53" s="214"/>
      <c r="U53" s="215"/>
      <c r="V53" s="215"/>
      <c r="W53" s="215"/>
      <c r="X53" s="216">
        <f>SUM(T53:W53)</f>
        <v>0</v>
      </c>
      <c r="Y53" s="22" t="str">
        <f t="shared" si="5"/>
        <v>-</v>
      </c>
      <c r="Z53" s="21">
        <v>0</v>
      </c>
      <c r="AA53" s="7" t="s">
        <v>127</v>
      </c>
      <c r="AB53" s="8" t="s">
        <v>128</v>
      </c>
    </row>
    <row r="54" spans="1:28" ht="94.8" customHeight="1" x14ac:dyDescent="0.25">
      <c r="A54" s="130" t="s">
        <v>140</v>
      </c>
      <c r="B54" s="130" t="s">
        <v>153</v>
      </c>
      <c r="C54" s="172" t="s">
        <v>148</v>
      </c>
      <c r="D54" s="148" t="s">
        <v>89</v>
      </c>
      <c r="E54" s="154" t="s">
        <v>90</v>
      </c>
      <c r="F54" s="40"/>
      <c r="G54" s="58" t="s">
        <v>161</v>
      </c>
      <c r="H54" s="38"/>
      <c r="I54" s="80"/>
      <c r="J54" s="80"/>
      <c r="K54" s="170">
        <v>1</v>
      </c>
      <c r="L54" s="168"/>
      <c r="M54" s="140">
        <f t="shared" si="3"/>
        <v>0</v>
      </c>
      <c r="N54" s="81" t="s">
        <v>195</v>
      </c>
      <c r="O54" s="214">
        <v>2564591998.2600002</v>
      </c>
      <c r="P54" s="215"/>
      <c r="Q54" s="215"/>
      <c r="R54" s="215"/>
      <c r="S54" s="217">
        <f>SUM(O54:R55)</f>
        <v>2564591998.2600002</v>
      </c>
      <c r="T54" s="214"/>
      <c r="U54" s="215"/>
      <c r="V54" s="215"/>
      <c r="W54" s="215"/>
      <c r="X54" s="217">
        <f>SUM(T54:W55)</f>
        <v>0</v>
      </c>
      <c r="Y54" s="166">
        <f t="shared" si="5"/>
        <v>0</v>
      </c>
      <c r="Z54" s="164">
        <v>0</v>
      </c>
      <c r="AA54" s="162" t="s">
        <v>127</v>
      </c>
      <c r="AB54" s="160" t="s">
        <v>128</v>
      </c>
    </row>
    <row r="55" spans="1:28" ht="105.75" customHeight="1" x14ac:dyDescent="0.25">
      <c r="A55" s="131"/>
      <c r="B55" s="131"/>
      <c r="C55" s="173"/>
      <c r="D55" s="149"/>
      <c r="E55" s="155"/>
      <c r="F55" s="57"/>
      <c r="G55" s="58" t="s">
        <v>196</v>
      </c>
      <c r="H55" s="38"/>
      <c r="I55" s="80"/>
      <c r="J55" s="80"/>
      <c r="K55" s="171"/>
      <c r="L55" s="169"/>
      <c r="M55" s="141"/>
      <c r="N55" s="81"/>
      <c r="O55" s="214"/>
      <c r="P55" s="215"/>
      <c r="Q55" s="215"/>
      <c r="R55" s="215"/>
      <c r="S55" s="218"/>
      <c r="T55" s="214"/>
      <c r="U55" s="215"/>
      <c r="V55" s="215"/>
      <c r="W55" s="215"/>
      <c r="X55" s="218"/>
      <c r="Y55" s="167"/>
      <c r="Z55" s="165"/>
      <c r="AA55" s="163"/>
      <c r="AB55" s="161"/>
    </row>
    <row r="56" spans="1:28" ht="123" customHeight="1" x14ac:dyDescent="0.25">
      <c r="A56" s="10" t="s">
        <v>140</v>
      </c>
      <c r="B56" s="10" t="s">
        <v>153</v>
      </c>
      <c r="C56" s="37" t="s">
        <v>148</v>
      </c>
      <c r="D56" s="115" t="s">
        <v>91</v>
      </c>
      <c r="E56" s="2" t="s">
        <v>92</v>
      </c>
      <c r="F56" s="40"/>
      <c r="G56" s="58" t="s">
        <v>158</v>
      </c>
      <c r="H56" s="38"/>
      <c r="I56" s="80"/>
      <c r="J56" s="80"/>
      <c r="K56" s="41">
        <v>1</v>
      </c>
      <c r="L56" s="52"/>
      <c r="M56" s="3">
        <f t="shared" si="3"/>
        <v>0</v>
      </c>
      <c r="N56" s="83" t="s">
        <v>197</v>
      </c>
      <c r="O56" s="214">
        <v>20000000</v>
      </c>
      <c r="P56" s="215"/>
      <c r="Q56" s="215"/>
      <c r="R56" s="215"/>
      <c r="S56" s="216">
        <f>SUM(O56:R56)</f>
        <v>20000000</v>
      </c>
      <c r="T56" s="214"/>
      <c r="U56" s="215"/>
      <c r="V56" s="215"/>
      <c r="W56" s="215"/>
      <c r="X56" s="216">
        <f>SUM(T56:W56)</f>
        <v>0</v>
      </c>
      <c r="Y56" s="22">
        <f t="shared" ref="Y56:Y71" si="6">IFERROR(X56/S56,"-")</f>
        <v>0</v>
      </c>
      <c r="Z56" s="21">
        <v>0</v>
      </c>
      <c r="AA56" s="7" t="s">
        <v>127</v>
      </c>
      <c r="AB56" s="8" t="s">
        <v>128</v>
      </c>
    </row>
    <row r="57" spans="1:28" ht="43.95" customHeight="1" x14ac:dyDescent="0.25">
      <c r="A57" s="130" t="s">
        <v>140</v>
      </c>
      <c r="B57" s="130" t="s">
        <v>153</v>
      </c>
      <c r="C57" s="172" t="s">
        <v>149</v>
      </c>
      <c r="D57" s="236" t="s">
        <v>93</v>
      </c>
      <c r="E57" s="154" t="s">
        <v>94</v>
      </c>
      <c r="F57" s="85"/>
      <c r="G57" s="61" t="s">
        <v>164</v>
      </c>
      <c r="H57" s="127"/>
      <c r="I57" s="134">
        <v>44211</v>
      </c>
      <c r="J57" s="134">
        <v>44561</v>
      </c>
      <c r="K57" s="144">
        <v>1</v>
      </c>
      <c r="L57" s="142">
        <v>1</v>
      </c>
      <c r="M57" s="140">
        <f t="shared" si="3"/>
        <v>1</v>
      </c>
      <c r="N57" s="81" t="s">
        <v>199</v>
      </c>
      <c r="O57" s="230">
        <v>313000000</v>
      </c>
      <c r="P57" s="234"/>
      <c r="Q57" s="215"/>
      <c r="R57" s="215"/>
      <c r="S57" s="217">
        <f>SUM(O57:R58)</f>
        <v>313000000</v>
      </c>
      <c r="T57" s="214"/>
      <c r="U57" s="215"/>
      <c r="V57" s="215"/>
      <c r="W57" s="215"/>
      <c r="X57" s="217">
        <f>SUM(T57:W58)</f>
        <v>0</v>
      </c>
      <c r="Y57" s="166">
        <f t="shared" si="6"/>
        <v>0</v>
      </c>
      <c r="Z57" s="164">
        <v>0</v>
      </c>
      <c r="AA57" s="162" t="s">
        <v>127</v>
      </c>
      <c r="AB57" s="160" t="s">
        <v>128</v>
      </c>
    </row>
    <row r="58" spans="1:28" ht="32.4" customHeight="1" x14ac:dyDescent="0.25">
      <c r="A58" s="131"/>
      <c r="B58" s="131"/>
      <c r="C58" s="173"/>
      <c r="D58" s="237"/>
      <c r="E58" s="155"/>
      <c r="F58" s="150">
        <v>20200680010052</v>
      </c>
      <c r="G58" s="152" t="s">
        <v>124</v>
      </c>
      <c r="H58" s="154" t="s">
        <v>198</v>
      </c>
      <c r="I58" s="135"/>
      <c r="J58" s="135"/>
      <c r="K58" s="145"/>
      <c r="L58" s="143"/>
      <c r="M58" s="141"/>
      <c r="N58" s="75"/>
      <c r="O58" s="230"/>
      <c r="P58" s="234"/>
      <c r="Q58" s="215"/>
      <c r="R58" s="215"/>
      <c r="S58" s="218"/>
      <c r="T58" s="214"/>
      <c r="U58" s="215"/>
      <c r="V58" s="215"/>
      <c r="W58" s="215"/>
      <c r="X58" s="218"/>
      <c r="Y58" s="167"/>
      <c r="Z58" s="165"/>
      <c r="AA58" s="163"/>
      <c r="AB58" s="161"/>
    </row>
    <row r="59" spans="1:28" ht="125.4" customHeight="1" x14ac:dyDescent="0.25">
      <c r="A59" s="10" t="s">
        <v>140</v>
      </c>
      <c r="B59" s="37" t="s">
        <v>153</v>
      </c>
      <c r="C59" s="37" t="s">
        <v>149</v>
      </c>
      <c r="D59" s="116" t="s">
        <v>95</v>
      </c>
      <c r="E59" s="2" t="s">
        <v>96</v>
      </c>
      <c r="F59" s="159"/>
      <c r="G59" s="157"/>
      <c r="H59" s="158"/>
      <c r="I59" s="124">
        <v>44211</v>
      </c>
      <c r="J59" s="124">
        <v>44561</v>
      </c>
      <c r="K59" s="111">
        <v>1</v>
      </c>
      <c r="L59" s="68"/>
      <c r="M59" s="64">
        <f t="shared" si="3"/>
        <v>0</v>
      </c>
      <c r="N59" s="129" t="s">
        <v>200</v>
      </c>
      <c r="O59" s="230">
        <v>17000000</v>
      </c>
      <c r="P59" s="234"/>
      <c r="Q59" s="215"/>
      <c r="R59" s="215"/>
      <c r="S59" s="223">
        <f>SUM(O59:R59)</f>
        <v>17000000</v>
      </c>
      <c r="T59" s="214">
        <v>16000000</v>
      </c>
      <c r="U59" s="215"/>
      <c r="V59" s="215"/>
      <c r="W59" s="215"/>
      <c r="X59" s="223">
        <f>SUM(T59:W59)</f>
        <v>16000000</v>
      </c>
      <c r="Y59" s="65">
        <f>IFERROR(X59/S59,"-")</f>
        <v>0.94117647058823528</v>
      </c>
      <c r="Z59" s="66">
        <v>0</v>
      </c>
      <c r="AA59" s="67" t="s">
        <v>127</v>
      </c>
      <c r="AB59" s="63" t="s">
        <v>128</v>
      </c>
    </row>
    <row r="60" spans="1:28" ht="153" customHeight="1" x14ac:dyDescent="0.25">
      <c r="A60" s="10" t="s">
        <v>140</v>
      </c>
      <c r="B60" s="10" t="s">
        <v>153</v>
      </c>
      <c r="C60" s="37" t="s">
        <v>149</v>
      </c>
      <c r="D60" s="115" t="s">
        <v>97</v>
      </c>
      <c r="E60" s="2" t="s">
        <v>98</v>
      </c>
      <c r="F60" s="159"/>
      <c r="G60" s="157"/>
      <c r="H60" s="158"/>
      <c r="I60" s="80">
        <v>44211</v>
      </c>
      <c r="J60" s="80">
        <v>44561</v>
      </c>
      <c r="K60" s="42">
        <v>1</v>
      </c>
      <c r="L60" s="53">
        <v>1</v>
      </c>
      <c r="M60" s="3">
        <f t="shared" si="3"/>
        <v>1</v>
      </c>
      <c r="N60" s="83" t="s">
        <v>201</v>
      </c>
      <c r="O60" s="230">
        <v>280000000</v>
      </c>
      <c r="P60" s="234"/>
      <c r="Q60" s="215"/>
      <c r="R60" s="215"/>
      <c r="S60" s="216">
        <f>SUM(O60:R60)</f>
        <v>280000000</v>
      </c>
      <c r="T60" s="214">
        <v>20723591</v>
      </c>
      <c r="U60" s="215"/>
      <c r="V60" s="215"/>
      <c r="W60" s="215"/>
      <c r="X60" s="216">
        <f>SUM(T60:W60)</f>
        <v>20723591</v>
      </c>
      <c r="Y60" s="22">
        <f t="shared" si="6"/>
        <v>7.4012825000000004E-2</v>
      </c>
      <c r="Z60" s="21">
        <v>0</v>
      </c>
      <c r="AA60" s="7" t="s">
        <v>127</v>
      </c>
      <c r="AB60" s="8" t="s">
        <v>128</v>
      </c>
    </row>
    <row r="61" spans="1:28" ht="105.75" customHeight="1" x14ac:dyDescent="0.25">
      <c r="A61" s="10" t="s">
        <v>140</v>
      </c>
      <c r="B61" s="10" t="s">
        <v>153</v>
      </c>
      <c r="C61" s="37" t="s">
        <v>149</v>
      </c>
      <c r="D61" s="115" t="s">
        <v>99</v>
      </c>
      <c r="E61" s="2" t="s">
        <v>100</v>
      </c>
      <c r="F61" s="159"/>
      <c r="G61" s="157"/>
      <c r="H61" s="158"/>
      <c r="I61" s="80">
        <v>44211</v>
      </c>
      <c r="J61" s="80">
        <v>44561</v>
      </c>
      <c r="K61" s="42">
        <v>1</v>
      </c>
      <c r="L61" s="53">
        <v>1</v>
      </c>
      <c r="M61" s="3">
        <f t="shared" si="3"/>
        <v>1</v>
      </c>
      <c r="N61" s="83" t="s">
        <v>202</v>
      </c>
      <c r="O61" s="230">
        <v>70000000</v>
      </c>
      <c r="P61" s="234"/>
      <c r="Q61" s="215"/>
      <c r="R61" s="215"/>
      <c r="S61" s="216">
        <f>SUM(O61:R61)</f>
        <v>70000000</v>
      </c>
      <c r="T61" s="214">
        <v>70000000</v>
      </c>
      <c r="U61" s="215"/>
      <c r="V61" s="215"/>
      <c r="W61" s="215"/>
      <c r="X61" s="216">
        <f>SUM(T61:W61)</f>
        <v>70000000</v>
      </c>
      <c r="Y61" s="22">
        <f t="shared" si="6"/>
        <v>1</v>
      </c>
      <c r="Z61" s="21">
        <v>0</v>
      </c>
      <c r="AA61" s="7" t="s">
        <v>127</v>
      </c>
      <c r="AB61" s="8" t="s">
        <v>128</v>
      </c>
    </row>
    <row r="62" spans="1:28" ht="154.80000000000001" customHeight="1" x14ac:dyDescent="0.25">
      <c r="A62" s="10" t="s">
        <v>140</v>
      </c>
      <c r="B62" s="10" t="s">
        <v>153</v>
      </c>
      <c r="C62" s="37" t="s">
        <v>149</v>
      </c>
      <c r="D62" s="115" t="s">
        <v>101</v>
      </c>
      <c r="E62" s="2" t="s">
        <v>102</v>
      </c>
      <c r="F62" s="159"/>
      <c r="G62" s="157"/>
      <c r="H62" s="158"/>
      <c r="I62" s="80">
        <v>44211</v>
      </c>
      <c r="J62" s="80">
        <v>44561</v>
      </c>
      <c r="K62" s="42">
        <v>1</v>
      </c>
      <c r="L62" s="53">
        <v>1</v>
      </c>
      <c r="M62" s="3">
        <f t="shared" si="3"/>
        <v>1</v>
      </c>
      <c r="N62" s="83" t="s">
        <v>203</v>
      </c>
      <c r="O62" s="230">
        <v>10000000</v>
      </c>
      <c r="P62" s="234"/>
      <c r="Q62" s="215"/>
      <c r="R62" s="215"/>
      <c r="S62" s="216">
        <f>SUM(O62:R62)</f>
        <v>10000000</v>
      </c>
      <c r="T62" s="214">
        <v>778633</v>
      </c>
      <c r="U62" s="215"/>
      <c r="V62" s="215"/>
      <c r="W62" s="215"/>
      <c r="X62" s="216">
        <f>SUM(T62:W62)</f>
        <v>778633</v>
      </c>
      <c r="Y62" s="22">
        <f t="shared" si="6"/>
        <v>7.7863299999999996E-2</v>
      </c>
      <c r="Z62" s="21">
        <v>0</v>
      </c>
      <c r="AA62" s="7" t="s">
        <v>127</v>
      </c>
      <c r="AB62" s="8" t="s">
        <v>128</v>
      </c>
    </row>
    <row r="63" spans="1:28" ht="55.2" customHeight="1" x14ac:dyDescent="0.25">
      <c r="A63" s="136" t="s">
        <v>140</v>
      </c>
      <c r="B63" s="136" t="s">
        <v>153</v>
      </c>
      <c r="C63" s="146" t="s">
        <v>149</v>
      </c>
      <c r="D63" s="148" t="s">
        <v>103</v>
      </c>
      <c r="E63" s="138" t="s">
        <v>104</v>
      </c>
      <c r="F63" s="151"/>
      <c r="G63" s="153"/>
      <c r="H63" s="155"/>
      <c r="I63" s="134">
        <v>44211</v>
      </c>
      <c r="J63" s="134">
        <v>44561</v>
      </c>
      <c r="K63" s="144">
        <v>1</v>
      </c>
      <c r="L63" s="142">
        <v>1</v>
      </c>
      <c r="M63" s="140">
        <f t="shared" si="3"/>
        <v>1</v>
      </c>
      <c r="N63" s="132" t="s">
        <v>222</v>
      </c>
      <c r="O63" s="230">
        <f>310000000-O64</f>
        <v>292100000</v>
      </c>
      <c r="P63" s="230"/>
      <c r="Q63" s="232"/>
      <c r="R63" s="232"/>
      <c r="S63" s="217">
        <f>SUM(O63:R64)</f>
        <v>310000000</v>
      </c>
      <c r="T63" s="214">
        <v>188800000</v>
      </c>
      <c r="U63" s="215"/>
      <c r="V63" s="215"/>
      <c r="W63" s="215"/>
      <c r="X63" s="217">
        <f>SUM(T63:W64)</f>
        <v>188800000</v>
      </c>
      <c r="Y63" s="166">
        <f t="shared" si="6"/>
        <v>0.60903225806451611</v>
      </c>
      <c r="Z63" s="164">
        <v>0</v>
      </c>
      <c r="AA63" s="162" t="s">
        <v>127</v>
      </c>
      <c r="AB63" s="160" t="s">
        <v>128</v>
      </c>
    </row>
    <row r="64" spans="1:28" ht="43.95" customHeight="1" x14ac:dyDescent="0.25">
      <c r="A64" s="137"/>
      <c r="B64" s="137"/>
      <c r="C64" s="147"/>
      <c r="D64" s="149"/>
      <c r="E64" s="139"/>
      <c r="F64" s="90"/>
      <c r="G64" s="37" t="s">
        <v>164</v>
      </c>
      <c r="H64" s="91"/>
      <c r="I64" s="135"/>
      <c r="J64" s="135"/>
      <c r="K64" s="145"/>
      <c r="L64" s="143"/>
      <c r="M64" s="141"/>
      <c r="N64" s="133"/>
      <c r="O64" s="230">
        <v>17900000</v>
      </c>
      <c r="P64" s="230"/>
      <c r="Q64" s="232"/>
      <c r="R64" s="232"/>
      <c r="S64" s="218"/>
      <c r="T64" s="214"/>
      <c r="U64" s="215"/>
      <c r="V64" s="215"/>
      <c r="W64" s="215"/>
      <c r="X64" s="218"/>
      <c r="Y64" s="167"/>
      <c r="Z64" s="165"/>
      <c r="AA64" s="163"/>
      <c r="AB64" s="161"/>
    </row>
    <row r="65" spans="1:28" ht="143.25" customHeight="1" x14ac:dyDescent="0.25">
      <c r="A65" s="10" t="s">
        <v>140</v>
      </c>
      <c r="B65" s="10" t="s">
        <v>153</v>
      </c>
      <c r="C65" s="37" t="s">
        <v>149</v>
      </c>
      <c r="D65" s="115" t="s">
        <v>107</v>
      </c>
      <c r="E65" s="2" t="s">
        <v>108</v>
      </c>
      <c r="F65" s="150">
        <v>20200680010052</v>
      </c>
      <c r="G65" s="152" t="s">
        <v>124</v>
      </c>
      <c r="H65" s="154" t="s">
        <v>198</v>
      </c>
      <c r="I65" s="80">
        <v>44211</v>
      </c>
      <c r="J65" s="80">
        <v>44561</v>
      </c>
      <c r="K65" s="41">
        <v>1</v>
      </c>
      <c r="L65" s="52"/>
      <c r="M65" s="3">
        <f t="shared" ref="M65" si="7">IFERROR(IF(L65/K65&gt;100%,100%,L65/K65),"-")</f>
        <v>0</v>
      </c>
      <c r="N65" s="83" t="s">
        <v>205</v>
      </c>
      <c r="O65" s="230">
        <v>90000000</v>
      </c>
      <c r="P65" s="234"/>
      <c r="Q65" s="215"/>
      <c r="R65" s="215"/>
      <c r="S65" s="216">
        <f>SUM(O65:R65)</f>
        <v>90000000</v>
      </c>
      <c r="T65" s="214"/>
      <c r="U65" s="215"/>
      <c r="V65" s="215"/>
      <c r="W65" s="215"/>
      <c r="X65" s="216">
        <f>SUM(T65:W65)</f>
        <v>0</v>
      </c>
      <c r="Y65" s="22">
        <f t="shared" ref="Y65" si="8">IFERROR(X65/S65,"-")</f>
        <v>0</v>
      </c>
      <c r="Z65" s="21">
        <v>0</v>
      </c>
      <c r="AA65" s="7" t="s">
        <v>127</v>
      </c>
      <c r="AB65" s="82" t="s">
        <v>128</v>
      </c>
    </row>
    <row r="66" spans="1:28" ht="63" customHeight="1" x14ac:dyDescent="0.25">
      <c r="A66" s="136" t="s">
        <v>140</v>
      </c>
      <c r="B66" s="136" t="s">
        <v>153</v>
      </c>
      <c r="C66" s="146" t="s">
        <v>149</v>
      </c>
      <c r="D66" s="148" t="s">
        <v>105</v>
      </c>
      <c r="E66" s="138" t="s">
        <v>106</v>
      </c>
      <c r="F66" s="151"/>
      <c r="G66" s="153"/>
      <c r="H66" s="155"/>
      <c r="I66" s="134">
        <v>44211</v>
      </c>
      <c r="J66" s="134">
        <v>44561</v>
      </c>
      <c r="K66" s="170">
        <v>1</v>
      </c>
      <c r="L66" s="168"/>
      <c r="M66" s="140">
        <f t="shared" si="3"/>
        <v>0</v>
      </c>
      <c r="N66" s="132" t="s">
        <v>204</v>
      </c>
      <c r="O66" s="230">
        <v>35000000</v>
      </c>
      <c r="P66" s="234"/>
      <c r="Q66" s="215"/>
      <c r="R66" s="215"/>
      <c r="S66" s="217">
        <f>SUM(O66:R67)</f>
        <v>110000000</v>
      </c>
      <c r="T66" s="214"/>
      <c r="U66" s="215"/>
      <c r="V66" s="215"/>
      <c r="W66" s="215"/>
      <c r="X66" s="217">
        <f>SUM(T66:W67)</f>
        <v>0</v>
      </c>
      <c r="Y66" s="166">
        <f t="shared" si="6"/>
        <v>0</v>
      </c>
      <c r="Z66" s="164">
        <v>0</v>
      </c>
      <c r="AA66" s="162" t="s">
        <v>127</v>
      </c>
      <c r="AB66" s="160" t="s">
        <v>128</v>
      </c>
    </row>
    <row r="67" spans="1:28" ht="48" customHeight="1" x14ac:dyDescent="0.25">
      <c r="A67" s="137"/>
      <c r="B67" s="137"/>
      <c r="C67" s="147"/>
      <c r="D67" s="149"/>
      <c r="E67" s="139"/>
      <c r="F67" s="90"/>
      <c r="G67" s="37" t="s">
        <v>164</v>
      </c>
      <c r="H67" s="91"/>
      <c r="I67" s="135"/>
      <c r="J67" s="135"/>
      <c r="K67" s="171"/>
      <c r="L67" s="169"/>
      <c r="M67" s="141"/>
      <c r="N67" s="133"/>
      <c r="O67" s="230">
        <v>75000000</v>
      </c>
      <c r="P67" s="234"/>
      <c r="Q67" s="215"/>
      <c r="R67" s="215"/>
      <c r="S67" s="218"/>
      <c r="T67" s="214"/>
      <c r="U67" s="215"/>
      <c r="V67" s="215"/>
      <c r="W67" s="215"/>
      <c r="X67" s="218"/>
      <c r="Y67" s="167"/>
      <c r="Z67" s="165"/>
      <c r="AA67" s="163"/>
      <c r="AB67" s="161"/>
    </row>
    <row r="68" spans="1:28" ht="138" customHeight="1" x14ac:dyDescent="0.25">
      <c r="A68" s="10" t="s">
        <v>140</v>
      </c>
      <c r="B68" s="10" t="s">
        <v>153</v>
      </c>
      <c r="C68" s="37" t="s">
        <v>150</v>
      </c>
      <c r="D68" s="115" t="s">
        <v>109</v>
      </c>
      <c r="E68" s="2" t="s">
        <v>110</v>
      </c>
      <c r="F68" s="40"/>
      <c r="G68" s="61" t="s">
        <v>224</v>
      </c>
      <c r="H68" s="127"/>
      <c r="I68" s="80"/>
      <c r="J68" s="80"/>
      <c r="K68" s="41">
        <v>1</v>
      </c>
      <c r="L68" s="52"/>
      <c r="M68" s="3">
        <f t="shared" si="3"/>
        <v>0</v>
      </c>
      <c r="N68" s="83"/>
      <c r="O68" s="214"/>
      <c r="P68" s="215"/>
      <c r="Q68" s="215"/>
      <c r="R68" s="215"/>
      <c r="S68" s="216">
        <f>SUM(O68:R68)</f>
        <v>0</v>
      </c>
      <c r="T68" s="214"/>
      <c r="U68" s="215"/>
      <c r="V68" s="215"/>
      <c r="W68" s="215"/>
      <c r="X68" s="216">
        <f>SUM(T68:W68)</f>
        <v>0</v>
      </c>
      <c r="Y68" s="22" t="str">
        <f t="shared" si="6"/>
        <v>-</v>
      </c>
      <c r="Z68" s="21">
        <v>0</v>
      </c>
      <c r="AA68" s="7" t="s">
        <v>127</v>
      </c>
      <c r="AB68" s="8" t="s">
        <v>128</v>
      </c>
    </row>
    <row r="69" spans="1:28" ht="105.75" customHeight="1" x14ac:dyDescent="0.25">
      <c r="A69" s="136" t="s">
        <v>140</v>
      </c>
      <c r="B69" s="136" t="s">
        <v>153</v>
      </c>
      <c r="C69" s="146" t="s">
        <v>150</v>
      </c>
      <c r="D69" s="148" t="s">
        <v>111</v>
      </c>
      <c r="E69" s="138" t="s">
        <v>112</v>
      </c>
      <c r="F69" s="59">
        <v>20200680010164</v>
      </c>
      <c r="G69" s="62" t="s">
        <v>156</v>
      </c>
      <c r="H69" s="127" t="s">
        <v>206</v>
      </c>
      <c r="I69" s="134">
        <v>44245</v>
      </c>
      <c r="J69" s="134">
        <v>44561</v>
      </c>
      <c r="K69" s="144">
        <v>1</v>
      </c>
      <c r="L69" s="142"/>
      <c r="M69" s="140">
        <f t="shared" si="3"/>
        <v>0</v>
      </c>
      <c r="N69" s="83" t="s">
        <v>207</v>
      </c>
      <c r="O69" s="230">
        <v>148569000</v>
      </c>
      <c r="P69" s="234"/>
      <c r="Q69" s="215"/>
      <c r="R69" s="215"/>
      <c r="S69" s="217">
        <f>SUM(O69:R70)</f>
        <v>200000000</v>
      </c>
      <c r="T69" s="214"/>
      <c r="U69" s="215"/>
      <c r="V69" s="215"/>
      <c r="W69" s="215"/>
      <c r="X69" s="217">
        <f>SUM(T69:W70)</f>
        <v>0</v>
      </c>
      <c r="Y69" s="166">
        <f t="shared" si="6"/>
        <v>0</v>
      </c>
      <c r="Z69" s="164">
        <v>0</v>
      </c>
      <c r="AA69" s="162" t="s">
        <v>127</v>
      </c>
      <c r="AB69" s="160" t="s">
        <v>128</v>
      </c>
    </row>
    <row r="70" spans="1:28" ht="39.6" customHeight="1" x14ac:dyDescent="0.25">
      <c r="A70" s="137"/>
      <c r="B70" s="137"/>
      <c r="C70" s="147"/>
      <c r="D70" s="149"/>
      <c r="E70" s="139"/>
      <c r="F70" s="57"/>
      <c r="G70" s="58" t="s">
        <v>164</v>
      </c>
      <c r="H70" s="2"/>
      <c r="I70" s="135"/>
      <c r="J70" s="135"/>
      <c r="K70" s="145"/>
      <c r="L70" s="143"/>
      <c r="M70" s="141"/>
      <c r="N70" s="83"/>
      <c r="O70" s="214">
        <v>51431000</v>
      </c>
      <c r="P70" s="234"/>
      <c r="Q70" s="215"/>
      <c r="R70" s="215"/>
      <c r="S70" s="218"/>
      <c r="T70" s="214"/>
      <c r="U70" s="215"/>
      <c r="V70" s="215"/>
      <c r="W70" s="215"/>
      <c r="X70" s="218"/>
      <c r="Y70" s="167"/>
      <c r="Z70" s="165"/>
      <c r="AA70" s="163"/>
      <c r="AB70" s="161"/>
    </row>
    <row r="71" spans="1:28" ht="159" customHeight="1" x14ac:dyDescent="0.25">
      <c r="A71" s="10" t="s">
        <v>140</v>
      </c>
      <c r="B71" s="10" t="s">
        <v>153</v>
      </c>
      <c r="C71" s="37" t="s">
        <v>151</v>
      </c>
      <c r="D71" s="115" t="s">
        <v>113</v>
      </c>
      <c r="E71" s="2" t="s">
        <v>114</v>
      </c>
      <c r="F71" s="40"/>
      <c r="G71" s="47" t="s">
        <v>224</v>
      </c>
      <c r="H71" s="38"/>
      <c r="I71" s="80"/>
      <c r="J71" s="80"/>
      <c r="K71" s="41">
        <v>1</v>
      </c>
      <c r="L71" s="52"/>
      <c r="M71" s="3">
        <f t="shared" si="3"/>
        <v>0</v>
      </c>
      <c r="N71" s="83"/>
      <c r="O71" s="214"/>
      <c r="P71" s="215"/>
      <c r="Q71" s="215"/>
      <c r="R71" s="215"/>
      <c r="S71" s="216">
        <f>SUM(O71:R71)</f>
        <v>0</v>
      </c>
      <c r="T71" s="214"/>
      <c r="U71" s="215"/>
      <c r="V71" s="215"/>
      <c r="W71" s="215"/>
      <c r="X71" s="216">
        <f>SUM(T71:W71)</f>
        <v>0</v>
      </c>
      <c r="Y71" s="22" t="str">
        <f t="shared" si="6"/>
        <v>-</v>
      </c>
      <c r="Z71" s="21">
        <v>0</v>
      </c>
      <c r="AA71" s="7" t="s">
        <v>127</v>
      </c>
      <c r="AB71" s="8" t="s">
        <v>128</v>
      </c>
    </row>
    <row r="72" spans="1:28" ht="148.19999999999999" customHeight="1" x14ac:dyDescent="0.25">
      <c r="A72" s="130" t="s">
        <v>155</v>
      </c>
      <c r="B72" s="130" t="s">
        <v>154</v>
      </c>
      <c r="C72" s="172" t="s">
        <v>152</v>
      </c>
      <c r="D72" s="148" t="s">
        <v>8</v>
      </c>
      <c r="E72" s="154" t="s">
        <v>1</v>
      </c>
      <c r="F72" s="59">
        <v>20200680010035</v>
      </c>
      <c r="G72" s="48" t="s">
        <v>123</v>
      </c>
      <c r="H72" s="2" t="s">
        <v>208</v>
      </c>
      <c r="I72" s="134">
        <v>44202</v>
      </c>
      <c r="J72" s="134">
        <v>44561</v>
      </c>
      <c r="K72" s="198">
        <v>1</v>
      </c>
      <c r="L72" s="168">
        <v>1</v>
      </c>
      <c r="M72" s="140">
        <f t="shared" si="3"/>
        <v>1</v>
      </c>
      <c r="N72" s="83" t="s">
        <v>218</v>
      </c>
      <c r="O72" s="214">
        <v>828400000</v>
      </c>
      <c r="P72" s="215"/>
      <c r="Q72" s="215"/>
      <c r="R72" s="215"/>
      <c r="S72" s="217">
        <f>SUM(O72:R73)</f>
        <v>1139300000</v>
      </c>
      <c r="T72" s="214">
        <v>559400000</v>
      </c>
      <c r="U72" s="215"/>
      <c r="V72" s="215"/>
      <c r="W72" s="215"/>
      <c r="X72" s="217">
        <f>SUM(T72:W73)</f>
        <v>559400000</v>
      </c>
      <c r="Y72" s="166">
        <f>IFERROR(X72/S72,"-")</f>
        <v>0.49100324760818048</v>
      </c>
      <c r="Z72" s="164">
        <v>0</v>
      </c>
      <c r="AA72" s="200" t="s">
        <v>127</v>
      </c>
      <c r="AB72" s="202" t="s">
        <v>128</v>
      </c>
    </row>
    <row r="73" spans="1:28" ht="40.200000000000003" customHeight="1" x14ac:dyDescent="0.25">
      <c r="A73" s="131"/>
      <c r="B73" s="131"/>
      <c r="C73" s="173"/>
      <c r="D73" s="149"/>
      <c r="E73" s="155"/>
      <c r="F73" s="57"/>
      <c r="G73" s="58" t="s">
        <v>164</v>
      </c>
      <c r="H73" s="2"/>
      <c r="I73" s="135"/>
      <c r="J73" s="135"/>
      <c r="K73" s="199"/>
      <c r="L73" s="169"/>
      <c r="M73" s="141"/>
      <c r="N73" s="83" t="s">
        <v>219</v>
      </c>
      <c r="O73" s="214">
        <v>310900000</v>
      </c>
      <c r="P73" s="215"/>
      <c r="Q73" s="215"/>
      <c r="R73" s="215"/>
      <c r="S73" s="218"/>
      <c r="T73" s="214"/>
      <c r="U73" s="215"/>
      <c r="V73" s="215"/>
      <c r="W73" s="215"/>
      <c r="X73" s="218"/>
      <c r="Y73" s="167"/>
      <c r="Z73" s="165"/>
      <c r="AA73" s="201"/>
      <c r="AB73" s="202"/>
    </row>
    <row r="74" spans="1:28" ht="27.75" customHeight="1" x14ac:dyDescent="0.25">
      <c r="A74" s="26"/>
      <c r="B74" s="27"/>
      <c r="C74" s="27"/>
      <c r="D74" s="117"/>
      <c r="E74" s="32"/>
      <c r="F74" s="27"/>
      <c r="G74" s="27"/>
      <c r="H74" s="36"/>
      <c r="I74" s="27"/>
      <c r="J74" s="27"/>
      <c r="K74" s="28"/>
      <c r="L74" s="35" t="s">
        <v>21</v>
      </c>
      <c r="M74" s="23">
        <f>AVERAGE(M6:M73)</f>
        <v>0.4383333333333333</v>
      </c>
      <c r="N74" s="24"/>
      <c r="O74" s="50">
        <f>SUM(O6:O73)</f>
        <v>11444452749.26</v>
      </c>
      <c r="P74" s="50">
        <f t="shared" ref="P74:V74" si="9">SUM(P6:P73)</f>
        <v>0</v>
      </c>
      <c r="Q74" s="50">
        <f t="shared" si="9"/>
        <v>0</v>
      </c>
      <c r="R74" s="50">
        <f>SUM(R6:R73)</f>
        <v>7054859842</v>
      </c>
      <c r="S74" s="25">
        <f>SUM(S6:S73)</f>
        <v>18499312591.260002</v>
      </c>
      <c r="T74" s="50">
        <f t="shared" si="9"/>
        <v>2867818557</v>
      </c>
      <c r="U74" s="50">
        <f t="shared" si="9"/>
        <v>0</v>
      </c>
      <c r="V74" s="50">
        <f t="shared" si="9"/>
        <v>0</v>
      </c>
      <c r="W74" s="50">
        <f>SUM(W6:W73)</f>
        <v>1048397745</v>
      </c>
      <c r="X74" s="50">
        <f>SUM(X6:X73)</f>
        <v>3916216302</v>
      </c>
      <c r="Y74" s="29">
        <f>IFERROR(X74/S74,"-")</f>
        <v>0.2116952336839919</v>
      </c>
      <c r="Z74" s="25">
        <f>SUM(Z6:Z72)</f>
        <v>0</v>
      </c>
      <c r="AA74" s="30"/>
      <c r="AB74" s="31"/>
    </row>
    <row r="75" spans="1:28" s="77" customFormat="1" x14ac:dyDescent="0.25">
      <c r="A75" s="12"/>
      <c r="B75" s="13"/>
      <c r="C75" s="13"/>
      <c r="D75" s="118"/>
      <c r="E75" s="13"/>
      <c r="F75" s="13"/>
      <c r="G75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</row>
    <row r="76" spans="1:28" s="77" customFormat="1" x14ac:dyDescent="0.25">
      <c r="A76" s="14"/>
      <c r="B76" s="15"/>
      <c r="C76" s="15"/>
      <c r="D76" s="119"/>
      <c r="E76" s="15"/>
      <c r="F76" s="13"/>
      <c r="G76"/>
      <c r="H76" s="16"/>
      <c r="I76" s="16"/>
      <c r="J76" s="16"/>
      <c r="K76" s="16"/>
      <c r="L76" s="17"/>
      <c r="M76" s="17"/>
      <c r="N76" s="16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</row>
    <row r="77" spans="1:28" s="77" customFormat="1" x14ac:dyDescent="0.25">
      <c r="A77" s="12"/>
      <c r="B77" s="13"/>
      <c r="C77" s="13"/>
      <c r="D77" s="118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</row>
    <row r="78" spans="1:28" s="77" customFormat="1" x14ac:dyDescent="0.25">
      <c r="A78" s="12"/>
      <c r="B78" s="13"/>
      <c r="C78" s="13"/>
      <c r="D78" s="118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96"/>
      <c r="Y78" s="13"/>
      <c r="Z78" s="13"/>
      <c r="AA78" s="13"/>
      <c r="AB78" s="13"/>
    </row>
    <row r="79" spans="1:28" x14ac:dyDescent="0.25">
      <c r="O79" s="98"/>
    </row>
  </sheetData>
  <mergeCells count="264">
    <mergeCell ref="S24:S34"/>
    <mergeCell ref="X24:X34"/>
    <mergeCell ref="Y24:Y34"/>
    <mergeCell ref="Z24:Z34"/>
    <mergeCell ref="AA24:AA34"/>
    <mergeCell ref="AB24:AB34"/>
    <mergeCell ref="N26:N27"/>
    <mergeCell ref="M57:M58"/>
    <mergeCell ref="L57:L58"/>
    <mergeCell ref="K57:K58"/>
    <mergeCell ref="J57:J58"/>
    <mergeCell ref="Y47:Y48"/>
    <mergeCell ref="Z47:Z48"/>
    <mergeCell ref="AA47:AA48"/>
    <mergeCell ref="AB47:AB48"/>
    <mergeCell ref="S54:S55"/>
    <mergeCell ref="X54:X55"/>
    <mergeCell ref="S41:S42"/>
    <mergeCell ref="A47:A48"/>
    <mergeCell ref="B47:B48"/>
    <mergeCell ref="C47:C48"/>
    <mergeCell ref="D47:D48"/>
    <mergeCell ref="E47:E48"/>
    <mergeCell ref="M47:M48"/>
    <mergeCell ref="K47:K48"/>
    <mergeCell ref="L47:L48"/>
    <mergeCell ref="X47:X48"/>
    <mergeCell ref="S47:S48"/>
    <mergeCell ref="E7:E8"/>
    <mergeCell ref="C7:C8"/>
    <mergeCell ref="S7:S8"/>
    <mergeCell ref="X7:X8"/>
    <mergeCell ref="Y7:Y8"/>
    <mergeCell ref="A7:A8"/>
    <mergeCell ref="B7:B8"/>
    <mergeCell ref="D7:D8"/>
    <mergeCell ref="A17:A18"/>
    <mergeCell ref="B17:B18"/>
    <mergeCell ref="C17:C18"/>
    <mergeCell ref="D17:D18"/>
    <mergeCell ref="M7:M8"/>
    <mergeCell ref="K7:K8"/>
    <mergeCell ref="L7:L8"/>
    <mergeCell ref="E17:E18"/>
    <mergeCell ref="M17:M18"/>
    <mergeCell ref="I17:I18"/>
    <mergeCell ref="J17:J18"/>
    <mergeCell ref="K17:K18"/>
    <mergeCell ref="L17:L18"/>
    <mergeCell ref="AA4:AB4"/>
    <mergeCell ref="Z7:Z8"/>
    <mergeCell ref="AA7:AA8"/>
    <mergeCell ref="AB7:AB8"/>
    <mergeCell ref="AB17:AB18"/>
    <mergeCell ref="S17:S18"/>
    <mergeCell ref="X17:X18"/>
    <mergeCell ref="Y17:Y18"/>
    <mergeCell ref="Z17:Z18"/>
    <mergeCell ref="AA17:AA18"/>
    <mergeCell ref="A4:E4"/>
    <mergeCell ref="N4:S4"/>
    <mergeCell ref="F1:Q3"/>
    <mergeCell ref="Z4:Z5"/>
    <mergeCell ref="F4:J4"/>
    <mergeCell ref="K4:M4"/>
    <mergeCell ref="Y1:Y3"/>
    <mergeCell ref="T4:X4"/>
    <mergeCell ref="Y4:Y5"/>
    <mergeCell ref="D38:D39"/>
    <mergeCell ref="E38:E39"/>
    <mergeCell ref="D41:D42"/>
    <mergeCell ref="J44:J45"/>
    <mergeCell ref="I44:I45"/>
    <mergeCell ref="D54:D55"/>
    <mergeCell ref="K54:K55"/>
    <mergeCell ref="L54:L55"/>
    <mergeCell ref="M54:M55"/>
    <mergeCell ref="M44:M45"/>
    <mergeCell ref="L44:L45"/>
    <mergeCell ref="K44:K45"/>
    <mergeCell ref="A72:A73"/>
    <mergeCell ref="S72:S73"/>
    <mergeCell ref="AB44:AB45"/>
    <mergeCell ref="M72:M73"/>
    <mergeCell ref="L72:L73"/>
    <mergeCell ref="K72:K73"/>
    <mergeCell ref="E72:E73"/>
    <mergeCell ref="X72:X73"/>
    <mergeCell ref="Y72:Y73"/>
    <mergeCell ref="Z72:Z73"/>
    <mergeCell ref="AA72:AA73"/>
    <mergeCell ref="AB72:AB73"/>
    <mergeCell ref="S44:S45"/>
    <mergeCell ref="X44:X45"/>
    <mergeCell ref="Y44:Y45"/>
    <mergeCell ref="Z44:Z45"/>
    <mergeCell ref="AA44:AA45"/>
    <mergeCell ref="Y54:Y55"/>
    <mergeCell ref="Z54:Z55"/>
    <mergeCell ref="A44:A45"/>
    <mergeCell ref="B44:B45"/>
    <mergeCell ref="C44:C45"/>
    <mergeCell ref="AA54:AA55"/>
    <mergeCell ref="AB54:AB55"/>
    <mergeCell ref="C72:C73"/>
    <mergeCell ref="B72:B73"/>
    <mergeCell ref="H48:H49"/>
    <mergeCell ref="G48:G49"/>
    <mergeCell ref="F48:F49"/>
    <mergeCell ref="E41:E42"/>
    <mergeCell ref="G50:G51"/>
    <mergeCell ref="E54:E55"/>
    <mergeCell ref="E63:E64"/>
    <mergeCell ref="D63:D64"/>
    <mergeCell ref="C63:C64"/>
    <mergeCell ref="B41:B42"/>
    <mergeCell ref="C69:C70"/>
    <mergeCell ref="B69:B70"/>
    <mergeCell ref="D44:D45"/>
    <mergeCell ref="E44:E45"/>
    <mergeCell ref="D72:D73"/>
    <mergeCell ref="Z19:Z21"/>
    <mergeCell ref="Y19:Y21"/>
    <mergeCell ref="X19:X21"/>
    <mergeCell ref="AB19:AB21"/>
    <mergeCell ref="AA19:AA21"/>
    <mergeCell ref="A19:A21"/>
    <mergeCell ref="B19:B21"/>
    <mergeCell ref="C19:C21"/>
    <mergeCell ref="D19:D21"/>
    <mergeCell ref="E19:E21"/>
    <mergeCell ref="L19:L21"/>
    <mergeCell ref="K19:K21"/>
    <mergeCell ref="J19:J21"/>
    <mergeCell ref="I19:I21"/>
    <mergeCell ref="M19:M21"/>
    <mergeCell ref="S19:S21"/>
    <mergeCell ref="F21:F24"/>
    <mergeCell ref="G21:G24"/>
    <mergeCell ref="H21:H24"/>
    <mergeCell ref="E24:E34"/>
    <mergeCell ref="D24:D34"/>
    <mergeCell ref="C24:C34"/>
    <mergeCell ref="B24:B34"/>
    <mergeCell ref="A24:A34"/>
    <mergeCell ref="M24:M34"/>
    <mergeCell ref="L24:L34"/>
    <mergeCell ref="K24:K34"/>
    <mergeCell ref="I23:I24"/>
    <mergeCell ref="J23:J24"/>
    <mergeCell ref="F34:F35"/>
    <mergeCell ref="G34:G35"/>
    <mergeCell ref="H34:H35"/>
    <mergeCell ref="M35:M36"/>
    <mergeCell ref="L35:L36"/>
    <mergeCell ref="K35:K36"/>
    <mergeCell ref="J35:J36"/>
    <mergeCell ref="A35:A36"/>
    <mergeCell ref="B35:B36"/>
    <mergeCell ref="C35:C36"/>
    <mergeCell ref="D35:D36"/>
    <mergeCell ref="AB41:AB42"/>
    <mergeCell ref="AA41:AA42"/>
    <mergeCell ref="Z41:Z42"/>
    <mergeCell ref="Y41:Y42"/>
    <mergeCell ref="X41:X42"/>
    <mergeCell ref="AB35:AB36"/>
    <mergeCell ref="AA35:AA36"/>
    <mergeCell ref="Z35:Z36"/>
    <mergeCell ref="Y35:Y36"/>
    <mergeCell ref="X35:X36"/>
    <mergeCell ref="S35:S36"/>
    <mergeCell ref="AA38:AA39"/>
    <mergeCell ref="AB38:AB39"/>
    <mergeCell ref="A41:A42"/>
    <mergeCell ref="M41:M42"/>
    <mergeCell ref="L41:L42"/>
    <mergeCell ref="K41:K42"/>
    <mergeCell ref="I41:I42"/>
    <mergeCell ref="J41:J42"/>
    <mergeCell ref="C41:C42"/>
    <mergeCell ref="K38:K39"/>
    <mergeCell ref="L38:L39"/>
    <mergeCell ref="M38:M39"/>
    <mergeCell ref="E35:E36"/>
    <mergeCell ref="S38:S39"/>
    <mergeCell ref="X38:X39"/>
    <mergeCell ref="Y38:Y39"/>
    <mergeCell ref="Z38:Z39"/>
    <mergeCell ref="I35:I36"/>
    <mergeCell ref="A38:A39"/>
    <mergeCell ref="A54:A55"/>
    <mergeCell ref="B54:B55"/>
    <mergeCell ref="C54:C55"/>
    <mergeCell ref="K63:K64"/>
    <mergeCell ref="J63:J64"/>
    <mergeCell ref="I63:I64"/>
    <mergeCell ref="E57:E58"/>
    <mergeCell ref="D57:D58"/>
    <mergeCell ref="C57:C58"/>
    <mergeCell ref="B57:B58"/>
    <mergeCell ref="A57:A58"/>
    <mergeCell ref="A63:A64"/>
    <mergeCell ref="B63:B64"/>
    <mergeCell ref="I57:I58"/>
    <mergeCell ref="AB69:AB70"/>
    <mergeCell ref="AA69:AA70"/>
    <mergeCell ref="Z69:Z70"/>
    <mergeCell ref="Y69:Y70"/>
    <mergeCell ref="X69:X70"/>
    <mergeCell ref="L66:L67"/>
    <mergeCell ref="K66:K67"/>
    <mergeCell ref="J66:J67"/>
    <mergeCell ref="X66:X67"/>
    <mergeCell ref="AB66:AB67"/>
    <mergeCell ref="AA66:AA67"/>
    <mergeCell ref="Z66:Z67"/>
    <mergeCell ref="Y66:Y67"/>
    <mergeCell ref="N66:N67"/>
    <mergeCell ref="M66:M67"/>
    <mergeCell ref="S69:S70"/>
    <mergeCell ref="S66:S67"/>
    <mergeCell ref="AB63:AB64"/>
    <mergeCell ref="AA63:AA64"/>
    <mergeCell ref="Z63:Z64"/>
    <mergeCell ref="Y63:Y64"/>
    <mergeCell ref="X57:X58"/>
    <mergeCell ref="AB57:AB58"/>
    <mergeCell ref="AA57:AA58"/>
    <mergeCell ref="Z57:Z58"/>
    <mergeCell ref="Y57:Y58"/>
    <mergeCell ref="F37:F38"/>
    <mergeCell ref="G37:G38"/>
    <mergeCell ref="H37:H38"/>
    <mergeCell ref="F58:F63"/>
    <mergeCell ref="G58:G63"/>
    <mergeCell ref="H58:H63"/>
    <mergeCell ref="J72:J73"/>
    <mergeCell ref="I72:I73"/>
    <mergeCell ref="X63:X64"/>
    <mergeCell ref="B38:B39"/>
    <mergeCell ref="C38:C39"/>
    <mergeCell ref="S57:S58"/>
    <mergeCell ref="N63:N64"/>
    <mergeCell ref="S63:S64"/>
    <mergeCell ref="I66:I67"/>
    <mergeCell ref="A69:A70"/>
    <mergeCell ref="E69:E70"/>
    <mergeCell ref="M69:M70"/>
    <mergeCell ref="L69:L70"/>
    <mergeCell ref="K69:K70"/>
    <mergeCell ref="I69:I70"/>
    <mergeCell ref="J69:J70"/>
    <mergeCell ref="A66:A67"/>
    <mergeCell ref="B66:B67"/>
    <mergeCell ref="C66:C67"/>
    <mergeCell ref="D69:D70"/>
    <mergeCell ref="E66:E67"/>
    <mergeCell ref="D66:D67"/>
    <mergeCell ref="F65:F66"/>
    <mergeCell ref="G65:G66"/>
    <mergeCell ref="H65:H66"/>
    <mergeCell ref="M63:M64"/>
    <mergeCell ref="L63:L64"/>
  </mergeCells>
  <phoneticPr fontId="15" type="noConversion"/>
  <conditionalFormatting sqref="M6:M7 M40:M41 M35 M56:M57 M9:M17 M19 M22:M24 M37 M43:M44 M59:M63 M71:M72 M66 M68:M69 M49:M54 M46:M47">
    <cfRule type="cellIs" dxfId="8" priority="8" operator="between">
      <formula>0.67</formula>
      <formula>1</formula>
    </cfRule>
    <cfRule type="cellIs" dxfId="7" priority="9" operator="between">
      <formula>0.34</formula>
      <formula>0.67</formula>
    </cfRule>
    <cfRule type="cellIs" dxfId="6" priority="10" operator="between">
      <formula>0</formula>
      <formula>0.34</formula>
    </cfRule>
  </conditionalFormatting>
  <conditionalFormatting sqref="M38">
    <cfRule type="cellIs" dxfId="5" priority="4" operator="between">
      <formula>0.67</formula>
      <formula>1</formula>
    </cfRule>
    <cfRule type="cellIs" dxfId="4" priority="5" operator="between">
      <formula>0.34</formula>
      <formula>0.66</formula>
    </cfRule>
    <cfRule type="cellIs" dxfId="3" priority="6" operator="between">
      <formula>0</formula>
      <formula>0.33</formula>
    </cfRule>
  </conditionalFormatting>
  <conditionalFormatting sqref="M65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1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71"/>
  <sheetViews>
    <sheetView workbookViewId="0">
      <selection activeCell="B14" sqref="B14"/>
    </sheetView>
  </sheetViews>
  <sheetFormatPr baseColWidth="10" defaultRowHeight="13.8" x14ac:dyDescent="0.25"/>
  <cols>
    <col min="1" max="1" width="5.19921875" customWidth="1"/>
    <col min="2" max="2" width="13" bestFit="1" customWidth="1"/>
    <col min="3" max="4" width="12" bestFit="1" customWidth="1"/>
    <col min="5" max="6" width="13" bestFit="1" customWidth="1"/>
    <col min="8" max="8" width="21.09765625" customWidth="1"/>
    <col min="9" max="9" width="41.59765625" customWidth="1"/>
    <col min="11" max="11" width="19.5" customWidth="1"/>
  </cols>
  <sheetData>
    <row r="2" spans="2:15" ht="62.25" customHeight="1" x14ac:dyDescent="0.25">
      <c r="B2" s="106" t="s">
        <v>236</v>
      </c>
      <c r="C2" s="106" t="s">
        <v>237</v>
      </c>
      <c r="D2" s="106" t="s">
        <v>238</v>
      </c>
      <c r="E2" s="106" t="s">
        <v>239</v>
      </c>
      <c r="F2" s="106" t="s">
        <v>240</v>
      </c>
      <c r="G2" s="106"/>
      <c r="H2" s="103" t="s">
        <v>234</v>
      </c>
      <c r="I2" s="103" t="s">
        <v>235</v>
      </c>
    </row>
    <row r="3" spans="2:15" ht="15" x14ac:dyDescent="0.25">
      <c r="B3" s="104">
        <v>199993637</v>
      </c>
      <c r="C3" s="104">
        <v>10397502</v>
      </c>
      <c r="D3" s="104">
        <v>24323426</v>
      </c>
      <c r="E3" s="104">
        <v>182600000</v>
      </c>
      <c r="F3" s="104">
        <v>356300000</v>
      </c>
      <c r="H3" s="104">
        <v>773614565</v>
      </c>
      <c r="I3" s="105">
        <f>+SUM(K3:K7)</f>
        <v>1196917222</v>
      </c>
      <c r="K3" s="101">
        <v>250000000</v>
      </c>
    </row>
    <row r="4" spans="2:15" ht="15" x14ac:dyDescent="0.25">
      <c r="I4" s="104">
        <f>+I3-H3</f>
        <v>423302657</v>
      </c>
      <c r="K4" s="101">
        <v>765417222</v>
      </c>
    </row>
    <row r="5" spans="2:15" ht="15" x14ac:dyDescent="0.25">
      <c r="B5" s="107">
        <v>150000000</v>
      </c>
      <c r="C5" s="108">
        <v>17658118</v>
      </c>
      <c r="D5" s="108">
        <v>18549104</v>
      </c>
      <c r="E5" s="108">
        <v>425000000</v>
      </c>
      <c r="F5" s="107">
        <v>100000000</v>
      </c>
      <c r="K5" s="99"/>
    </row>
    <row r="6" spans="2:15" ht="15" x14ac:dyDescent="0.25">
      <c r="B6" s="108">
        <v>304210000</v>
      </c>
      <c r="H6" s="104">
        <f>+SUM(B10:F15)</f>
        <v>1383600000</v>
      </c>
      <c r="I6" s="105">
        <f>+K7+K6+K3</f>
        <v>431500000</v>
      </c>
      <c r="K6" s="100">
        <v>33000000</v>
      </c>
      <c r="M6">
        <v>0</v>
      </c>
      <c r="O6">
        <f>+COUNTIF($M$6:$M$111,0)</f>
        <v>21</v>
      </c>
    </row>
    <row r="7" spans="2:15" ht="15" x14ac:dyDescent="0.25">
      <c r="B7" s="104">
        <v>33000000</v>
      </c>
      <c r="I7" s="105">
        <f>+H3-I6</f>
        <v>342114565</v>
      </c>
      <c r="K7" s="100">
        <v>148500000</v>
      </c>
      <c r="M7" t="s">
        <v>243</v>
      </c>
      <c r="O7">
        <f>+COUNTIF($M$6:$M$111,1)</f>
        <v>17</v>
      </c>
    </row>
    <row r="8" spans="2:15" x14ac:dyDescent="0.25">
      <c r="B8" s="104">
        <v>148500000</v>
      </c>
      <c r="O8">
        <f>+COUNTIF($M$6:$M$111,0.333333333333333)</f>
        <v>1</v>
      </c>
    </row>
    <row r="9" spans="2:15" x14ac:dyDescent="0.25">
      <c r="M9">
        <v>0</v>
      </c>
      <c r="O9">
        <f>+COUNTIF($M$6:$M$111,0.2)</f>
        <v>1</v>
      </c>
    </row>
    <row r="10" spans="2:15" ht="151.80000000000001" x14ac:dyDescent="0.25">
      <c r="B10" s="107">
        <v>150000000</v>
      </c>
      <c r="E10" s="109">
        <v>182600000</v>
      </c>
      <c r="F10" s="107">
        <v>100000000</v>
      </c>
      <c r="I10" s="102" t="s">
        <v>241</v>
      </c>
      <c r="M10" t="s">
        <v>243</v>
      </c>
    </row>
    <row r="11" spans="2:15" x14ac:dyDescent="0.25">
      <c r="F11" s="107">
        <v>259200000</v>
      </c>
      <c r="M11">
        <v>0</v>
      </c>
    </row>
    <row r="12" spans="2:15" x14ac:dyDescent="0.25">
      <c r="M12">
        <v>0</v>
      </c>
    </row>
    <row r="13" spans="2:15" x14ac:dyDescent="0.25">
      <c r="F13" s="104"/>
      <c r="M13">
        <v>0</v>
      </c>
    </row>
    <row r="14" spans="2:15" x14ac:dyDescent="0.25">
      <c r="B14" s="104">
        <f>+SUM(B10:B13)</f>
        <v>150000000</v>
      </c>
      <c r="C14" s="104">
        <f t="shared" ref="C14:F14" si="0">+SUM(C10:C13)</f>
        <v>0</v>
      </c>
      <c r="D14" s="104">
        <f t="shared" si="0"/>
        <v>0</v>
      </c>
      <c r="E14" s="104">
        <f t="shared" si="0"/>
        <v>182600000</v>
      </c>
      <c r="F14" s="104">
        <f t="shared" si="0"/>
        <v>359200000</v>
      </c>
      <c r="M14" t="s">
        <v>243</v>
      </c>
    </row>
    <row r="15" spans="2:15" x14ac:dyDescent="0.25">
      <c r="M15">
        <v>1</v>
      </c>
    </row>
    <row r="16" spans="2:15" ht="14.25" customHeight="1" x14ac:dyDescent="0.25">
      <c r="B16" s="104">
        <f>+B3-B14</f>
        <v>49993637</v>
      </c>
      <c r="C16" s="104">
        <f t="shared" ref="C16:F16" si="1">+C3-C14</f>
        <v>10397502</v>
      </c>
      <c r="D16" s="104">
        <f t="shared" si="1"/>
        <v>24323426</v>
      </c>
      <c r="E16" s="104">
        <f t="shared" si="1"/>
        <v>0</v>
      </c>
      <c r="F16" s="104">
        <f t="shared" si="1"/>
        <v>-2900000</v>
      </c>
      <c r="M16">
        <v>0</v>
      </c>
    </row>
    <row r="17" spans="2:13" ht="14.25" customHeight="1" x14ac:dyDescent="0.25">
      <c r="B17" s="104">
        <f>+SUM(B5:B8)-B14</f>
        <v>485710000</v>
      </c>
      <c r="M17">
        <v>1</v>
      </c>
    </row>
    <row r="19" spans="2:13" x14ac:dyDescent="0.25">
      <c r="M19">
        <v>1</v>
      </c>
    </row>
    <row r="22" spans="2:13" x14ac:dyDescent="0.25">
      <c r="M22">
        <v>0.33333333333333298</v>
      </c>
    </row>
    <row r="23" spans="2:13" x14ac:dyDescent="0.25">
      <c r="M23">
        <v>0.2</v>
      </c>
    </row>
    <row r="24" spans="2:13" x14ac:dyDescent="0.25">
      <c r="M24">
        <v>1</v>
      </c>
    </row>
    <row r="34" spans="13:13" x14ac:dyDescent="0.25">
      <c r="M34">
        <v>1</v>
      </c>
    </row>
    <row r="36" spans="13:13" x14ac:dyDescent="0.25">
      <c r="M36">
        <v>1</v>
      </c>
    </row>
    <row r="37" spans="13:13" x14ac:dyDescent="0.25">
      <c r="M37">
        <v>1</v>
      </c>
    </row>
    <row r="39" spans="13:13" x14ac:dyDescent="0.25">
      <c r="M39">
        <v>1</v>
      </c>
    </row>
    <row r="40" spans="13:13" x14ac:dyDescent="0.25">
      <c r="M40">
        <v>1</v>
      </c>
    </row>
    <row r="42" spans="13:13" x14ac:dyDescent="0.25">
      <c r="M42">
        <v>0</v>
      </c>
    </row>
    <row r="43" spans="13:13" x14ac:dyDescent="0.25">
      <c r="M43">
        <v>0</v>
      </c>
    </row>
    <row r="45" spans="13:13" x14ac:dyDescent="0.25">
      <c r="M45">
        <v>0</v>
      </c>
    </row>
    <row r="46" spans="13:13" x14ac:dyDescent="0.25">
      <c r="M46">
        <v>1</v>
      </c>
    </row>
    <row r="48" spans="13:13" x14ac:dyDescent="0.25">
      <c r="M48">
        <v>1</v>
      </c>
    </row>
    <row r="49" spans="13:13" x14ac:dyDescent="0.25">
      <c r="M49">
        <v>0</v>
      </c>
    </row>
    <row r="50" spans="13:13" x14ac:dyDescent="0.25">
      <c r="M50">
        <v>0</v>
      </c>
    </row>
    <row r="51" spans="13:13" x14ac:dyDescent="0.25">
      <c r="M51">
        <v>0</v>
      </c>
    </row>
    <row r="52" spans="13:13" x14ac:dyDescent="0.25">
      <c r="M52">
        <v>0</v>
      </c>
    </row>
    <row r="53" spans="13:13" x14ac:dyDescent="0.25">
      <c r="M53">
        <v>0</v>
      </c>
    </row>
    <row r="55" spans="13:13" x14ac:dyDescent="0.25">
      <c r="M55">
        <v>0</v>
      </c>
    </row>
    <row r="56" spans="13:13" x14ac:dyDescent="0.25">
      <c r="M56">
        <v>1</v>
      </c>
    </row>
    <row r="58" spans="13:13" x14ac:dyDescent="0.25">
      <c r="M58">
        <v>0</v>
      </c>
    </row>
    <row r="59" spans="13:13" x14ac:dyDescent="0.25">
      <c r="M59">
        <v>1</v>
      </c>
    </row>
    <row r="60" spans="13:13" x14ac:dyDescent="0.25">
      <c r="M60">
        <v>1</v>
      </c>
    </row>
    <row r="61" spans="13:13" x14ac:dyDescent="0.25">
      <c r="M61">
        <v>1</v>
      </c>
    </row>
    <row r="62" spans="13:13" x14ac:dyDescent="0.25">
      <c r="M62">
        <v>1</v>
      </c>
    </row>
    <row r="64" spans="13:13" x14ac:dyDescent="0.25">
      <c r="M64">
        <v>0</v>
      </c>
    </row>
    <row r="65" spans="13:13" x14ac:dyDescent="0.25">
      <c r="M65">
        <v>0</v>
      </c>
    </row>
    <row r="67" spans="13:13" x14ac:dyDescent="0.25">
      <c r="M67">
        <v>0</v>
      </c>
    </row>
    <row r="68" spans="13:13" x14ac:dyDescent="0.25">
      <c r="M68">
        <v>0</v>
      </c>
    </row>
    <row r="70" spans="13:13" x14ac:dyDescent="0.25">
      <c r="M70">
        <v>0</v>
      </c>
    </row>
    <row r="71" spans="13:13" x14ac:dyDescent="0.25">
      <c r="M71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</vt:lpstr>
      <vt:lpstr>Hoja1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Cindy Sarmiento</cp:lastModifiedBy>
  <cp:lastPrinted>2021-02-09T14:28:18Z</cp:lastPrinted>
  <dcterms:created xsi:type="dcterms:W3CDTF">2008-07-08T21:30:46Z</dcterms:created>
  <dcterms:modified xsi:type="dcterms:W3CDTF">2021-04-11T00:47:10Z</dcterms:modified>
</cp:coreProperties>
</file>