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06 - Junio\Publicados\"/>
    </mc:Choice>
  </mc:AlternateContent>
  <xr:revisionPtr revIDLastSave="0" documentId="13_ncr:1_{06E7E605-C35F-44B6-B7B8-688FEAFFE639}" xr6:coauthVersionLast="47" xr6:coauthVersionMax="47" xr10:uidLastSave="{00000000-0000-0000-0000-000000000000}"/>
  <bookViews>
    <workbookView xWindow="-120" yWindow="-120" windowWidth="29040" windowHeight="15720" xr2:uid="{00000000-000D-0000-FFFF-FFFF00000000}"/>
  </bookViews>
  <sheets>
    <sheet name="PA 2022" sheetId="14" r:id="rId1"/>
  </sheets>
  <definedNames>
    <definedName name="_xlnm._FilterDatabase" localSheetId="0" hidden="1">'PA 2022'!$A$8:$AF$59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9" i="14" l="1"/>
  <c r="U14" i="14"/>
  <c r="AA10" i="14"/>
  <c r="U10" i="14"/>
  <c r="M50" i="14"/>
  <c r="AA56" i="14" l="1"/>
  <c r="T27" i="14"/>
  <c r="P27" i="14"/>
  <c r="AA52" i="14" l="1"/>
  <c r="U52" i="14"/>
  <c r="AA50" i="14"/>
  <c r="U50" i="14"/>
  <c r="AA45" i="14"/>
  <c r="AA34" i="14"/>
  <c r="AA28" i="14"/>
  <c r="AA24" i="14"/>
  <c r="T32" i="14"/>
  <c r="AB50" i="14" l="1"/>
  <c r="AB52" i="14"/>
  <c r="P21" i="14"/>
  <c r="P22" i="14" l="1"/>
  <c r="P45" i="14"/>
  <c r="U45" i="14" s="1"/>
  <c r="P35" i="14"/>
  <c r="P10" i="14" l="1"/>
  <c r="P55" i="14" l="1"/>
  <c r="P43" i="14" l="1"/>
  <c r="P24" i="14" l="1"/>
  <c r="U24" i="14" s="1"/>
  <c r="P29" i="14"/>
  <c r="P58" i="14"/>
  <c r="AA14" i="14" l="1"/>
  <c r="N42" i="14" l="1"/>
  <c r="P16" i="14"/>
  <c r="AB14" i="14" s="1"/>
  <c r="P28" i="14"/>
  <c r="U28" i="14" s="1"/>
  <c r="AB28" i="14" s="1"/>
  <c r="Q13" i="14"/>
  <c r="Q58" i="14"/>
  <c r="U58" i="14" s="1"/>
  <c r="Q35" i="14"/>
  <c r="Q20" i="14"/>
  <c r="U20" i="14" s="1"/>
  <c r="AC59" i="14"/>
  <c r="N14" i="14"/>
  <c r="U42" i="14"/>
  <c r="AA42" i="14"/>
  <c r="P56" i="14"/>
  <c r="U56" i="14" s="1"/>
  <c r="AB56" i="14" s="1"/>
  <c r="Q34" i="14"/>
  <c r="Q59" i="14" s="1"/>
  <c r="P34" i="14"/>
  <c r="AA40" i="14"/>
  <c r="U40" i="14"/>
  <c r="N13" i="14"/>
  <c r="N12" i="14"/>
  <c r="N10" i="14"/>
  <c r="N9" i="14"/>
  <c r="Q23" i="14"/>
  <c r="Q10" i="14"/>
  <c r="AB10" i="14" s="1"/>
  <c r="U55" i="14"/>
  <c r="U49" i="14"/>
  <c r="U48" i="14"/>
  <c r="U47" i="14"/>
  <c r="AB45" i="14"/>
  <c r="U44" i="14"/>
  <c r="U39" i="14"/>
  <c r="U38" i="14"/>
  <c r="U33" i="14"/>
  <c r="U22" i="14"/>
  <c r="U19" i="14"/>
  <c r="U13" i="14"/>
  <c r="U12" i="14"/>
  <c r="U9" i="14"/>
  <c r="U23" i="14"/>
  <c r="U21" i="14"/>
  <c r="N58" i="14"/>
  <c r="N56" i="14"/>
  <c r="N55" i="14"/>
  <c r="N52" i="14"/>
  <c r="N50" i="14"/>
  <c r="N49" i="14"/>
  <c r="N48" i="14"/>
  <c r="N47" i="14"/>
  <c r="N45" i="14"/>
  <c r="N44" i="14"/>
  <c r="N40" i="14"/>
  <c r="N39" i="14"/>
  <c r="N38" i="14"/>
  <c r="N34" i="14"/>
  <c r="N33" i="14"/>
  <c r="N28" i="14"/>
  <c r="N24" i="14"/>
  <c r="N23" i="14"/>
  <c r="N22" i="14"/>
  <c r="N21" i="14"/>
  <c r="N20" i="14"/>
  <c r="N19" i="14"/>
  <c r="AA58" i="14"/>
  <c r="AA21" i="14"/>
  <c r="AA55" i="14"/>
  <c r="AA49" i="14"/>
  <c r="AA48" i="14"/>
  <c r="AA47" i="14"/>
  <c r="AA44" i="14"/>
  <c r="AA39" i="14"/>
  <c r="AA38" i="14"/>
  <c r="AA33" i="14"/>
  <c r="AA23" i="14"/>
  <c r="AA22" i="14"/>
  <c r="AA20" i="14"/>
  <c r="AA19" i="14"/>
  <c r="AA13" i="14"/>
  <c r="AA12" i="14"/>
  <c r="AA9" i="14"/>
  <c r="R59" i="14"/>
  <c r="S59" i="14"/>
  <c r="T59" i="14"/>
  <c r="X59" i="14"/>
  <c r="Y59" i="14"/>
  <c r="W59" i="14"/>
  <c r="V59" i="14"/>
  <c r="AB24" i="14"/>
  <c r="Z59" i="14"/>
  <c r="AB55" i="14" l="1"/>
  <c r="AB12" i="14"/>
  <c r="AB23" i="14"/>
  <c r="AB20" i="14"/>
  <c r="AB19" i="14"/>
  <c r="AB13" i="14"/>
  <c r="AB22" i="14"/>
  <c r="AB49" i="14"/>
  <c r="AB38" i="14"/>
  <c r="AB9" i="14"/>
  <c r="AB47" i="14"/>
  <c r="AB42" i="14"/>
  <c r="P59" i="14"/>
  <c r="AB21" i="14"/>
  <c r="AB44" i="14"/>
  <c r="AB33" i="14"/>
  <c r="AB40" i="14"/>
  <c r="AB58" i="14"/>
  <c r="AB39" i="14"/>
  <c r="U34" i="14"/>
  <c r="AB48" i="14"/>
  <c r="N59" i="14"/>
  <c r="AA59" i="14"/>
  <c r="AB34" i="14" l="1"/>
  <c r="AB59" i="14"/>
</calcChain>
</file>

<file path=xl/sharedStrings.xml><?xml version="1.0" encoding="utf-8"?>
<sst xmlns="http://schemas.openxmlformats.org/spreadsheetml/2006/main" count="492" uniqueCount="213">
  <si>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</si>
  <si>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</si>
  <si>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</si>
  <si>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</si>
  <si>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</si>
  <si>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</si>
  <si>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</si>
  <si>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</si>
  <si>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</si>
  <si>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</si>
  <si>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</si>
  <si>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</si>
  <si>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</si>
  <si>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</si>
  <si>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</si>
  <si>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</si>
  <si>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</si>
  <si>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</si>
  <si>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</si>
  <si>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</si>
  <si>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</si>
  <si>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</si>
  <si>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</si>
  <si>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</si>
  <si>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</si>
  <si>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</si>
  <si>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</si>
  <si>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</si>
  <si>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</si>
  <si>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</si>
  <si>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</si>
  <si>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</si>
  <si>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</si>
  <si>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</si>
  <si>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</si>
  <si>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</si>
  <si>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</si>
  <si>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</si>
  <si>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EQUITATIVA E INCLUYENTE: UNA CIUDAD DE BIENESTAR</t>
  </si>
  <si>
    <t>BUCARAMANGA PRODUCTIVA Y COMPETITIVA: EMPRESAS INNOVADORAS, RESPONSABLES Y CONSCIENTES</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</si>
  <si>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</si>
  <si>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</si>
  <si>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</si>
  <si>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</si>
  <si>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Sec. Educación</t>
  </si>
  <si>
    <t>Ana Leonor Ruedas Vivas</t>
  </si>
  <si>
    <t>Beneficiar anualmente 32.276 estudiantes con enfoque diferencial en el programa de alimentación escolar.</t>
  </si>
  <si>
    <t>Número de estudiantes con enfoque diferencial beneficiados anualmente con el programa de alimentación escolar.</t>
  </si>
  <si>
    <t xml:space="preserve">FORTALECIMIENTO DEL PROGRAMA DE ALIMENTACIÓN ESCOLAR-PAE EN EL MUNICIPIO DE BUCARAMANGA  </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</si>
  <si>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</si>
  <si>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</si>
  <si>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</si>
  <si>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</si>
  <si>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</si>
  <si>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</si>
  <si>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</si>
  <si>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</si>
  <si>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</si>
  <si>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</si>
  <si>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</si>
  <si>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</si>
  <si>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FORTALECIMIENTO DE LAS LUDOTECAS PARA EL DESARROLLO INTEGRAL DE LA NIÑEZ EN EL MUNICIPIO DE BUCARAMANGA</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</si>
  <si>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</si>
  <si>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</si>
  <si>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</si>
  <si>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</si>
  <si>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</si>
  <si>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</si>
  <si>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</si>
  <si>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</si>
  <si>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</si>
  <si>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</si>
  <si>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</si>
  <si>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</si>
  <si>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</si>
  <si>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</si>
  <si>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</si>
  <si>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</si>
  <si>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</si>
  <si>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ADMINISTRACIÓN DE LA PLANTA DE PERSONAL DOCENTE. DIRECTIVO DOCENTE. ADMINISTRATIVA DE LAS INSTITUCIONES EDUCATIVAS OFICIALES Y SECRETARÍA DE EDUCACIÓN DEL MUNICIPIO DE BUCARAMANGA</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</si>
  <si>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</si>
  <si>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</si>
  <si>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</si>
  <si>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</si>
  <si>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</si>
  <si>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</si>
  <si>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</si>
  <si>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</si>
  <si>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</si>
  <si>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</si>
  <si>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</si>
  <si>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</si>
  <si>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Mantener el 100% de los macroprocesos de la Secretaría de Educación.</t>
  </si>
  <si>
    <t>Porcentaje de macroprocesos de la Secretaría de Educación mantenidos.</t>
  </si>
  <si>
    <t>MEJORAMIENTO DE LOS MACROPROCESOS DE LA SECRETARÍA DE EDUCACIÓN DEL MUNICIPIO DE BUCARAMANGA</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</si>
  <si>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</si>
  <si>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</si>
  <si>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CONSOLIDACIÓN DEL PROGRAMA DE BIENESTAR LABORAL PARA PERSONAL DIRECTIVO DOCENTE DOCENTE Y ADMINISTRATIVO DE LAS INSTITUCIONES EDUCATIVAS OFICIALES DEL MUNICIPIO DE BUCARAMANGA</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</si>
  <si>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</si>
  <si>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</si>
  <si>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</si>
  <si>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</si>
  <si>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</si>
  <si>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</si>
  <si>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</si>
  <si>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</si>
  <si>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</si>
  <si>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</si>
  <si>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</si>
  <si>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APOYO PARA EL ACCESO Y PERMANENCIA EN UN PROGRAMA DE PREGRADO PARA EL MEJOR ESTUDIANTE EN LAS PRUEBAS SABER 11 Y EGRESADO DE LAS IEO DEL MUNICIPIO DE BUCARAMANGA</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</si>
  <si>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</si>
  <si>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</si>
  <si>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</si>
  <si>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</si>
  <si>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</si>
  <si>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</si>
  <si>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FORTALECIMIENTO DE LA CAPACIDAD TECNOLÓGICA DE LAS INSTITUCIONES EDUCATIVAS OFICIALES DEL MUNICIPIO DE BUCARAMANGA</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</si>
  <si>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</si>
  <si>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</si>
  <si>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</si>
  <si>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 xml:space="preserve"> PLAN DE ACCIÓN - PLAN DE DESARROLLO MUNICIPAL
SECRETARÍA DE EDUCACIÓN</t>
  </si>
  <si>
    <t>FORTALECIMIENTO DE LOS MODELOS EDUCATIVOS FLEXIBLES EN LAS INSTITUCIONES EDUCATIVAS OFICIALES DEL MUNICIPIO DE BUCARAMANGA</t>
  </si>
  <si>
    <t>DOTACIÓN DE EQUIPOS, MULTIMEDIA, MATERIAL DIDÁCTICO Y/O MOBILIARIO ESCOLAR PARA LAS INSTITUCIONES EDUCATIVAS OFICIALES DEL MUNICIPIO DE BUCARAMANGA</t>
  </si>
  <si>
    <t>MEJORAMIENTO DE LA INFRAESTRUCTURA EDUCATIVA EN LAS INSTITUCIONES EDUCATIVAS OFICIALES DEL MUNICIPIO DE BUCARAMANGA</t>
  </si>
  <si>
    <t>FORTALECIMIENTO DEL PROCESO DE EVALUACIÓN POR COMPETENCIAS EN LAS INSTITUCIONES EDUCATIVAS OFICIALES DEL MUNICIPIO DE BUCARAMANGA</t>
  </si>
  <si>
    <t>CONTRIBUCIÓN EN LA OPERATIVIDAD DE LAS INSTITUCIONES EDUCATIVAS OFICIALES CON RECURSOS DE CALIDAD GRATUIDAD EDUCATIVA EN EL MUNICIPIO BUCARAMANGA</t>
  </si>
  <si>
    <t>2.3.2.02.02.006.2201079.63393.217</t>
  </si>
  <si>
    <t>2.3.2.02.02.009.2201061.91121.207</t>
  </si>
  <si>
    <t>2.3.2.02.02.008.2201006.83990.201</t>
  </si>
  <si>
    <t>2.3.2.02.02.006.2201029.64114.201</t>
  </si>
  <si>
    <t>2.3.2.02.02.005.2201052.54129.201</t>
  </si>
  <si>
    <t>2.3.2.02.02.009.2201060.92913.201
2.3.2.02.02.009.2201060.92913.206</t>
  </si>
  <si>
    <t>2.3.2.02.02.009.2201074.92919.201
2.3.2.02.02.009.2201074.92919.206</t>
  </si>
  <si>
    <t>2.3.2.02.02.009.2201049.96511.201</t>
  </si>
  <si>
    <t>2.3.2.02.02.009.2201043.92920.201</t>
  </si>
  <si>
    <t>2.3.2.02.02.009.2202009.92512.201</t>
  </si>
  <si>
    <t>2.3.2.02.02.008.2201050.84210.201
2.3.2.02.02.008.2201050.84210.205</t>
  </si>
  <si>
    <t>Garantizar el  acceso y permanencia de los estudiantes de las IEO  en el sistema educativo por medio de la gestion  de los recursos de Calidad Gratuidad Educativa.</t>
  </si>
  <si>
    <t>Disponer de apoyos pedagógicos para fortalecer la permanencia y formación de los estudiantes con discapacidad y/o talentos excepcionales matriculados en el sistema escolar de Bucaramanga</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</si>
  <si>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</si>
  <si>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</si>
  <si>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 xml:space="preserve">Desarrollar estrategias pedagógicas que permitan planear, desarrollar y evaluar el currículo en el establecimiento Educativo, para la  mejora de  la calidad del proceso de enseñanza y el desarrollo integral de los estudiantes.  </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</si>
  <si>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</si>
  <si>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</si>
  <si>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Disponer del servicio de Capacitación a docentes en el manejo de una segunda lengua, para la mejora de sus competencias lingüísticas.</t>
  </si>
  <si>
    <t>Desarrollar programas especiales de refuerzo para el aprendizaje de una segunda lengua en los estudiantes de las IEO.</t>
  </si>
  <si>
    <t>Fortalecer y desarrollar conocimientos, habilidades, aptitudes y actitudes de los docentes de las IEO mediante la formación en evaluación por competencias para el mejoramiento de sus estrategias pedagógicas.</t>
  </si>
  <si>
    <t xml:space="preserve">Disponer de los servicios de capacitación y seguimiento a las experiencias educativas de las instituciones educativas participantes del foro educativo municipal.
</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</si>
  <si>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</si>
  <si>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</si>
  <si>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</si>
  <si>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</si>
  <si>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</si>
  <si>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 la dotación de equipos tecnológicos (incluidas licencias y programas preinstalados) para las sedes educativas oficiales del municipio.</t>
  </si>
  <si>
    <t>Contar con el servicio de conectividad a internet en las Instituciones Educativas Oficiales del municipio</t>
  </si>
  <si>
    <t>Meta no progamada en la vigencia</t>
  </si>
  <si>
    <r>
      <t xml:space="preserve">Código:  </t>
    </r>
    <r>
      <rPr>
        <sz val="11"/>
        <rFont val="Arial"/>
        <family val="2"/>
      </rPr>
      <t>F-DPM-1210-238,37-030</t>
    </r>
  </si>
  <si>
    <t>FORTALECIMIENTO DEL PROCESO DE GESTIÓN DE LA CALIDAD DEL SERVICIO EDUCATIVO EN EL MUNICIPIO DE BUCARAMANGA</t>
  </si>
  <si>
    <t>IMPLEMENTACIÓN DE ACCIONES DE ACOMPAÑAMIENTO INTEGRAL A LA GESTIÓN ESCOLAR DE LAS INSTITUCIONES EDUCATIVAS OFICIALES DEL SECTOR RURAL DEL MUNICIPIO DE BUCARAMANGA</t>
  </si>
  <si>
    <t>IMPLEMENTACIÓN DEL PROGRAMA DE EDUCACIÓN POSTSECUNDARIA EN EL MUNICIPIO DE BUCARAMANGA</t>
  </si>
  <si>
    <t xml:space="preserve">2020680010099
</t>
  </si>
  <si>
    <t xml:space="preserve">Brindar el servicio educativo a través de modelos educativos flexibles en las IEO del municipio
</t>
  </si>
  <si>
    <t>Realizar el pago de costes académicos para el beneficiario del programa "estudiante destacado"
Financiar los costos de sostenimiento para la permanencia del estudiante destacado en el programa del nivel de pregrado.</t>
  </si>
  <si>
    <t>Desarrollar obras de reparación y mejoramiento especifico en las instituciones educativas oficiales de Bucaramanga</t>
  </si>
  <si>
    <t>Adecuar la infraestructura de las sede I: El Inicio y sede G: San Pedro Bajo de la institución educativa oficial rural IE Vijagual.</t>
  </si>
  <si>
    <t>Realizar la dotación de equipos, multimedia, material didáctico y/o mobiliario escolar en las IEO del municipio.</t>
  </si>
  <si>
    <t>Proporcionar conocimientos, competencias y habilidades para el empleo y el emprendimiento de los jóvenes y adultos del municipio
Desarrollar acciones de apoyo y seguimiento a la ejecución del programa pos secundaria</t>
  </si>
  <si>
    <t>2.3.2.02.02.005.2201052.54129.201
2.3.2.02.02.005.2201052.54129.289
2.3.2.02.02.005.2201052.54129.265</t>
  </si>
  <si>
    <t>2.3.2.02.02.005.2201052.54129.201
2.3.2.02.01.004.2201070.45221.289
2.3.2.02.01.004.2201070.4731401.289
2.3.2.02.01.004.2201070.4732301.289
2.3.2.02.02.003.2202050.3814091.289
2.3.2.02.02.003.2202050.3814091.265</t>
  </si>
  <si>
    <t>2.3.2.02.02.006.2201079.63393.201
2.3.2.02.02.008.2201006.82120.201
2.3.2.02.02.008.2201006.83310.201
2.3.2.02.02.008.2201006.83990.201
2.3.2.02.02.006.2201079.63393.213
2.3.2.02.02.006.2201079.63393.214
2.3.2.02.02.006.2201079.63393.266
2.3.2.02.02.006.2201079.63393.217</t>
  </si>
  <si>
    <t>2.3.2.02.02.009.2201030.91121.206</t>
  </si>
  <si>
    <t xml:space="preserve">2.3.2.02.02.009.2201055.91121.205
2.3.2.02.02.009.2201030.91121.206
</t>
  </si>
  <si>
    <t xml:space="preserve">2.3.2.02.02.007.2201071.72112.201
2.3.2.02.02.008.2201006.83990.201 </t>
  </si>
  <si>
    <t xml:space="preserve">2.3.2.02.02.009.2201071.91121.205
2.3.2.02.02.009.2201071.91121.213
</t>
  </si>
  <si>
    <t xml:space="preserve">2.3.2.02.02.007.2201071.72112.201 
2.3.2.02.02.008.2201071.85250.201 
2.3.2.02.02.008.2201071.85330.201 
2.3.2.02.02.008.2201071.86311.206 
2.3.2.02.02.008.2201071.86330.206 </t>
  </si>
  <si>
    <t>2.3.2.02.02.008.2201006.83990.201
2.3.2.02.02.009.2201049.92919.201</t>
  </si>
  <si>
    <t>2.3.2.02.02.009.2202009.92511.201
2.3.2.02.02.009.2202009.92511.290
2.3.2.02.02.009.2202009.92512.201
2.3.2.02.02.009.2202009.92511.224
2.3.2.02.02.009.2202009.92512.224</t>
  </si>
  <si>
    <t>2.3.2.02.01.004.2201070.45221.201
2.3.2.02.01.004.2201070.45221.289</t>
  </si>
  <si>
    <t>2.3.2.02.02.009.2202009.92512.201
2.3.2.02.02.009.2202009.92511.290
2.3.2.02.02.009.2202009.92512.224</t>
  </si>
  <si>
    <t xml:space="preserve">
Fortalecer los procesos educativos de las instituciones educativas oficiales a través de la asistencia técnica a la gestión escolar.</t>
  </si>
  <si>
    <t xml:space="preserve">
Fortalecer  los procesos educativos de las instituciones educativas  oficiales del sector rural a través de asistencia técnica a la gestión escolar.</t>
  </si>
  <si>
    <t>Desarrollar estrategias para el mejoramiento  de  la calidad del proceso de enseñanza y el desarrollo integral de los estudiantes en las instituciones educativas rurales</t>
  </si>
  <si>
    <t>MEJORAMIENTO DE LA INFRAESTRUCTURA EDUCATIVA OFICIAL RURAL DEL MUNICIPIO DE BUCARAMANGA</t>
  </si>
  <si>
    <t>2.3.2.02.02.005.2201062.54129.201</t>
  </si>
  <si>
    <t>DOTACIÓN DE MOBILIARIO ESCOLAR PARA LAS INSTITUCIONES EDUCATIVAS OFICIALES ESCUELA NORMAL SUPERIOR Y PROVENZA SEDE C DEL MUNICIPIO DE BUCARAMANGA</t>
  </si>
  <si>
    <t>2.3.2.02.01.003.2201070.45272.201
2.3.2.02.01.003.2201070.3694012.201
2.3.2.02.01.003.2201070.3811102.201
2.3.2.02.01.003.2201070.3811901.201
2.3.2.02.01.003.2201070.3812299.201
2.3.2.02.01.003.2201070.3814051.201</t>
  </si>
  <si>
    <t>Mejorar los ambientes de aprendizaje de las IEO Escuela Normal Superior y Provenza sede C por medio de la dotación de mobiliario escolar.</t>
  </si>
  <si>
    <t>Mejorar la infraestructura de una sede educativa rural en el marco de la convocatoria derivada de la Resolución 007130 del 27 de abril de 2021 del Ministerio de Educación Nacional</t>
  </si>
  <si>
    <t>Mantener 3.335 jóvenes y adultos con modelos flexibles.</t>
  </si>
  <si>
    <t>Garantizar el  acceso y permanencia de los estudiantes de las IEO  en el sistema educativo por medio de la gestión  de los recursos de Calidad Gratuidad Educativa.</t>
  </si>
  <si>
    <t xml:space="preserve">Brindar el servicio educativo a través de modelos educativos flexibles en las IEO del municipio
Realizar la dotación de material pedagógico
</t>
  </si>
  <si>
    <t>Suministrar complementos alimentarios, ración preparada en sitio y ración industrializada a los escolares del municipio de Bucaramanga.
Disponer del equipo de apoyo para la  supervisión directa al  Programa de Alimentación Escolar de Bucaramanga</t>
  </si>
  <si>
    <t>DOTACIÓN DE MOBILIARIO PARA LAS INSTITUCIONES EDUCATIVAS OFICIALES Y LA SECRETARÍA DE EDUCACIÓN DEL MUNICIPIO DE BUCARAMANGA</t>
  </si>
  <si>
    <t>Realizar dotación para el mejoramiento de las condiciones de mobiliario en las instituciones educativas oficiales y la Secretaría de Educación.</t>
  </si>
  <si>
    <t>2.3.2.02.01.003.2201070.3811106.201
2.3.2.02.01.003.2201070.3812201.201
2.3.2.02.01.003.2201070.3811201.201
2.3.2.02.01.003.2201070.3814038.201
2.3.2.02.01.003.2201070.3756010.201
2.3.2.02.01.004.2201070.4731401.201
2.3.2.02.01.003.2201070.3814049.201
2.3.2.02.01.003.2201070.3812299.201
2.3.2.02.01.003.2201070.3811901.201</t>
  </si>
  <si>
    <t>MANTENIMIENTO Y ADECUACIÓN DE LA INFRAESTRUCTURA FÍSICA DE LAS INSTITUCIONES EDUCATIVAS
OFICIALES DEL MUNICIPIO DE BUCARAMANGA</t>
  </si>
  <si>
    <t xml:space="preserve">Desarrollar de obras de mantenimiento y adecuaciones de la planta física de las instituciones educativas oficiales del municipio </t>
  </si>
  <si>
    <t>30/06/2022</t>
  </si>
  <si>
    <t>2.3.2.02.02.006.2201079.63393.514</t>
  </si>
  <si>
    <t xml:space="preserve">Adición al presupuesto por  Recursos del Balance  </t>
  </si>
  <si>
    <t>2.3.1.01.01.001.01.2201071.505</t>
  </si>
  <si>
    <t>2.3.2.02.02.008.2201006.83990.583</t>
  </si>
  <si>
    <t>2.3.2.02.02.009.2202009.92511.523</t>
  </si>
  <si>
    <t>2.3.7.06.02.4599002.54129.688
2.3.7.06.02.4599002.54129.506</t>
  </si>
  <si>
    <t>Mantener en funcionamiento 4 ludotecas :
Centro Cultural del Oriente, Kennedy – Centro Vida Norte, Estación del Ferrocarril Café Madrid, Parque Metropolitano Bosque Encantado (La Ceiba), Recrear del Norte.</t>
  </si>
  <si>
    <t>2.3.2.02.02.008.2201006.83990.201
2.3.2.02.02.008.2201006.83990.205</t>
  </si>
  <si>
    <t>2.3.2.02.02.005.2201052.54129.588
2.3.2.02.02.005.2201052.54129.592
2.3.2.02.02.005.2201052.54129.506
2.3.2.02.02.005.2201052.54129.594
2.3.7.06.02.4599002.54129.601
2.3.7.06.02.4599002.54129.694
2.3.7.06.02.4599002.54129.794</t>
  </si>
  <si>
    <t>2.3.2.02.02.005.2201052.54129.588
2.3.2.02.02.005.2201052.54129.592
2.3.2.02.02.005.2201052.54129.506
2.3.2.02.02.005.2201052.54129.594</t>
  </si>
  <si>
    <t>2.3.1.01.01.001.01.2201071.201
2.3.2.02.02.008.2201071.83631.201
2.3.1.01.01.001.01.2201071.205
2.3.1.01.01.001.06.2201071.205 
2.3.1.01.01.001.07.2201071.205
2.3.1.01.01.001.08.01.2201071.205
2.3.1.01.01.001.08.02.2201071.205
2.3.1.01.01.002.06.2201071.205
2.3.1.01.02.003.2201071.205
2.3.1.01.02.002.2201071.205
2.3.1.01.02.001.2201071.205
2.3.1.01.02.004.2201071.205
2.3.1.01.02.005.2201071.205
2.3.1.01.02.006.2201071.205
2.3.1.01.02.007.2201071.205
2.3.1.01.02.008.2201071.205
2.3.1.01.02.009.2201071.205
2.3.1.01.03.001.01.2201071.205
2.3.1.01.03.001.02.2201071.205
2.3.1.01.03.001.03.2201071.205
2.3.1.01.03.009.2201071.205
2.3.1.01.01.001.01.2201071.277
2.3.1.01.01.001.02.2201071.205
2.3.1.01.01.001.04.2201071.205
2.3.1.01.01.001.05.2201071.205 
2.3.1.01.01.002.16.2201071.205
2.3.1.01.01.002.31.2201071.205
2.3.1.01.03.096.2201071.205
2.3.1.01.03.097.2201071.205
2.3.1.01.03.098.2201071.205 
2.3.2.02.01.002.2201044.28231.205
2.3.2.02.01.002.2201044.28232.205
2.3.2.02.01.002.2201044.28233.205
2.3.2.02.01.002.2201044.28234.205
2.3.2.02.01.002.2201044.29330.205
2.3.2.02.02.006.2201044.63111.205
2.3.2.02.02.009.2201071.97321.205
2.3.2.02.02.006.2201044.64241.205
2.3.7.06.01.4599002.01.01.205
2.3.7.06.01.4599002.01.02.205
2.3.7.06.01.4599002.02.01.205
2.3.7.06.01.4599002.02.02.205</t>
  </si>
  <si>
    <t>2.3.2.02.02.009.2201049.92920.201
2.3.2.02.02.009.2201049.92920.206</t>
  </si>
  <si>
    <t>2.3.2.02.02.008.2201006.82120.201
2.3.2.02.02.008.2201006.83990.201
2.3.2.02.02.009.2201013.91121.283
2.3.2.02.02.008.2201006.83111.201
2.3.2.02.01.004.2201070.45221.201
2.3.2.02.01.004.2201070.4526102.201
2.3.2.02.01.004.2201070.4526101.201
2.3.2.02.01.004.2201070.45272.201
2.3.2.02.01.004.2201070.45250.201
2.3.2.02.01.004.2201070.4529001.201
2.3.2.02.01.004.2201070.47215.201
2.3.2.02.01.004.2201070.4523001.201
2.3.2.02.01.004.2201070.47811.201
2.3.2.02.01.004.2201070.47821.201</t>
  </si>
  <si>
    <t>2.3.2.02.02.008.2201006.83990.201
2.3.2.02.02.009.2201006.92410.201</t>
  </si>
  <si>
    <t>07/07/2022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</si>
</sst>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 #,##0;\-&quot;$&quot;\ #,##0"/>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 numFmtId="168" formatCode="0.00000000000000000"/>
    <numFmt numFmtId="169" formatCode="&quot;$&quot;\ #,##0.000000000"/>
  </numFmts>
  <fonts count="11"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1"/>
      <color indexed="8"/>
      <name val="Arial"/>
      <family val="2"/>
    </font>
    <font>
      <sz val="11"/>
      <color rgb="FFFF0000"/>
      <name val="Arial"/>
      <family val="2"/>
    </font>
    <font>
      <b/>
      <sz val="11"/>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1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cellStyleXfs>
  <cellXfs count="173">
    <xf numFmtId="0" fontId="0" fillId="0" borderId="0" xfId="0"/>
    <xf numFmtId="0" fontId="7" fillId="2" borderId="1" xfId="0" applyFont="1" applyFill="1" applyBorder="1" applyAlignment="1">
      <alignment horizontal="center" vertical="center"/>
    </xf>
    <xf numFmtId="7" fontId="7" fillId="2" borderId="1" xfId="0" applyNumberFormat="1" applyFont="1" applyFill="1" applyBorder="1" applyAlignment="1">
      <alignment horizontal="center" vertical="center" wrapText="1"/>
    </xf>
    <xf numFmtId="167" fontId="7" fillId="2" borderId="1" xfId="0" applyNumberFormat="1" applyFont="1" applyFill="1" applyBorder="1" applyAlignment="1">
      <alignment horizontal="center" vertical="center" wrapText="1"/>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xf numFmtId="0" fontId="6" fillId="2" borderId="2" xfId="0" applyFont="1" applyFill="1" applyBorder="1" applyAlignment="1">
      <alignment horizontal="right"/>
    </xf>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165" fontId="6" fillId="2" borderId="2" xfId="108" applyNumberFormat="1" applyFont="1" applyFill="1" applyBorder="1" applyAlignment="1">
      <alignment vertical="center"/>
    </xf>
    <xf numFmtId="165" fontId="7" fillId="2" borderId="2" xfId="108" applyNumberFormat="1" applyFont="1" applyFill="1" applyBorder="1" applyAlignment="1">
      <alignment vertical="center"/>
    </xf>
    <xf numFmtId="0" fontId="6" fillId="2" borderId="2" xfId="0" applyFont="1" applyFill="1" applyBorder="1" applyAlignment="1">
      <alignment vertical="center"/>
    </xf>
    <xf numFmtId="165" fontId="6"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center" vertical="center"/>
    </xf>
    <xf numFmtId="14" fontId="4" fillId="3" borderId="0" xfId="0" applyNumberFormat="1" applyFont="1" applyFill="1" applyBorder="1" applyAlignment="1">
      <alignment vertical="center"/>
    </xf>
    <xf numFmtId="0" fontId="7" fillId="2" borderId="2" xfId="0" applyFont="1" applyFill="1" applyBorder="1" applyAlignment="1">
      <alignment horizontal="right" vertical="center" wrapText="1"/>
    </xf>
    <xf numFmtId="0" fontId="4" fillId="2" borderId="2" xfId="0" applyFont="1" applyFill="1" applyBorder="1" applyAlignment="1">
      <alignment horizontal="center" vertical="center"/>
    </xf>
    <xf numFmtId="10" fontId="7" fillId="2" borderId="2" xfId="107"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2" fontId="6" fillId="0" borderId="1" xfId="109" applyNumberFormat="1" applyFont="1" applyBorder="1" applyAlignment="1">
      <alignment horizontal="center" vertical="center" wrapText="1"/>
    </xf>
    <xf numFmtId="2" fontId="6" fillId="0" borderId="7" xfId="109" applyNumberFormat="1" applyFont="1" applyBorder="1" applyAlignment="1">
      <alignment horizontal="center" vertical="center" wrapText="1"/>
    </xf>
    <xf numFmtId="2" fontId="6" fillId="0" borderId="4" xfId="109" applyNumberFormat="1" applyFont="1" applyBorder="1" applyAlignment="1">
      <alignment horizontal="center" vertical="center" wrapTex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9" xfId="109" applyNumberFormat="1" applyFont="1" applyBorder="1" applyAlignment="1">
      <alignment horizontal="center" vertical="center" wrapText="1"/>
    </xf>
    <xf numFmtId="2" fontId="7" fillId="0" borderId="11"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3" xfId="109" applyNumberFormat="1" applyFont="1" applyBorder="1" applyAlignment="1">
      <alignment horizontal="center"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wrapText="1"/>
    </xf>
    <xf numFmtId="166" fontId="6" fillId="0" borderId="2" xfId="110" applyNumberFormat="1" applyFont="1" applyBorder="1" applyAlignment="1">
      <alignment horizontal="right"/>
    </xf>
    <xf numFmtId="0" fontId="3" fillId="0" borderId="0" xfId="0" applyFont="1"/>
    <xf numFmtId="49" fontId="3" fillId="0" borderId="2" xfId="0" applyNumberFormat="1" applyFont="1" applyFill="1" applyBorder="1" applyAlignment="1">
      <alignment horizontal="center" vertical="top"/>
    </xf>
    <xf numFmtId="49" fontId="3" fillId="3" borderId="0" xfId="0" applyNumberFormat="1" applyFont="1" applyFill="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horizontal="left" vertical="top"/>
    </xf>
    <xf numFmtId="7" fontId="3" fillId="3" borderId="0" xfId="0" applyNumberFormat="1" applyFont="1" applyFill="1" applyBorder="1" applyAlignment="1">
      <alignment vertical="top"/>
    </xf>
    <xf numFmtId="167" fontId="3" fillId="3" borderId="0" xfId="0" applyNumberFormat="1" applyFont="1" applyFill="1" applyBorder="1" applyAlignment="1">
      <alignment horizontal="center" vertical="top"/>
    </xf>
    <xf numFmtId="0" fontId="3" fillId="3" borderId="0" xfId="0" applyFont="1" applyFill="1" applyBorder="1" applyAlignment="1">
      <alignment horizontal="center" vertical="top"/>
    </xf>
    <xf numFmtId="0" fontId="3" fillId="3" borderId="3" xfId="0" applyFont="1" applyFill="1" applyBorder="1" applyAlignment="1">
      <alignment vertical="top"/>
    </xf>
    <xf numFmtId="49" fontId="3" fillId="0" borderId="1" xfId="0" applyNumberFormat="1" applyFont="1" applyFill="1" applyBorder="1" applyAlignment="1">
      <alignment horizontal="center" vertical="top"/>
    </xf>
    <xf numFmtId="0" fontId="3" fillId="3" borderId="0" xfId="0" applyFont="1" applyFill="1" applyBorder="1"/>
    <xf numFmtId="0" fontId="3" fillId="3" borderId="3" xfId="0" applyFont="1" applyFill="1" applyBorder="1"/>
    <xf numFmtId="0" fontId="3" fillId="0" borderId="2" xfId="0" applyFont="1" applyBorder="1" applyAlignment="1">
      <alignment vertical="center"/>
    </xf>
    <xf numFmtId="10" fontId="3" fillId="0" borderId="0" xfId="107" applyNumberFormat="1" applyFont="1"/>
    <xf numFmtId="0" fontId="3" fillId="0" borderId="0" xfId="0" applyFont="1" applyAlignment="1">
      <alignment wrapText="1"/>
    </xf>
    <xf numFmtId="0" fontId="3" fillId="0" borderId="0" xfId="0" applyFont="1" applyAlignment="1"/>
    <xf numFmtId="0" fontId="3" fillId="0" borderId="0" xfId="0" applyFont="1" applyAlignment="1">
      <alignment horizontal="right"/>
    </xf>
    <xf numFmtId="0" fontId="3" fillId="0" borderId="0" xfId="0" applyFont="1" applyAlignment="1">
      <alignment horizontal="left"/>
    </xf>
    <xf numFmtId="7" fontId="3" fillId="0" borderId="0" xfId="0" applyNumberFormat="1" applyFont="1"/>
    <xf numFmtId="7" fontId="3" fillId="0" borderId="0" xfId="110" applyNumberFormat="1" applyFont="1"/>
    <xf numFmtId="4" fontId="3" fillId="0" borderId="0" xfId="0" applyNumberFormat="1" applyFont="1"/>
    <xf numFmtId="168" fontId="3" fillId="0" borderId="0" xfId="0" applyNumberFormat="1" applyFont="1"/>
    <xf numFmtId="169" fontId="3" fillId="0" borderId="0" xfId="0" applyNumberFormat="1" applyFont="1"/>
    <xf numFmtId="167" fontId="3" fillId="0" borderId="0" xfId="0" applyNumberFormat="1" applyFont="1" applyAlignment="1">
      <alignment horizontal="center"/>
    </xf>
    <xf numFmtId="0" fontId="3" fillId="0" borderId="0" xfId="0" applyFont="1" applyAlignment="1">
      <alignment horizontal="center"/>
    </xf>
    <xf numFmtId="0" fontId="3" fillId="0" borderId="2" xfId="0" applyFont="1" applyBorder="1" applyAlignment="1">
      <alignment horizontal="justify" vertical="center" wrapText="1"/>
    </xf>
    <xf numFmtId="9" fontId="4" fillId="2" borderId="2" xfId="0" applyNumberFormat="1" applyFont="1" applyFill="1" applyBorder="1" applyAlignment="1">
      <alignment horizontal="justify" vertical="center" wrapText="1"/>
    </xf>
    <xf numFmtId="0" fontId="6" fillId="0" borderId="2" xfId="0" applyFont="1" applyBorder="1" applyAlignment="1">
      <alignment horizontal="justify" vertical="center"/>
    </xf>
    <xf numFmtId="1" fontId="6" fillId="0" borderId="2" xfId="110" applyNumberFormat="1" applyFont="1" applyFill="1" applyBorder="1" applyAlignment="1">
      <alignment horizontal="right" vertical="center" wrapText="1"/>
    </xf>
    <xf numFmtId="0" fontId="6" fillId="0" borderId="2" xfId="0" applyFont="1" applyFill="1" applyBorder="1" applyAlignment="1">
      <alignment horizontal="justify" vertical="center" wrapText="1"/>
    </xf>
    <xf numFmtId="164" fontId="6"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1" fontId="9" fillId="4" borderId="2" xfId="0" applyNumberFormat="1" applyFont="1" applyFill="1" applyBorder="1" applyAlignment="1">
      <alignment horizontal="center" vertical="center"/>
    </xf>
    <xf numFmtId="10" fontId="3" fillId="0" borderId="2" xfId="0" applyNumberFormat="1" applyFont="1" applyBorder="1" applyAlignment="1">
      <alignment horizontal="center" vertical="center"/>
    </xf>
    <xf numFmtId="164" fontId="6" fillId="0" borderId="2" xfId="0" applyNumberFormat="1" applyFont="1" applyFill="1" applyBorder="1" applyAlignment="1">
      <alignment horizontal="left" vertical="center" wrapText="1"/>
    </xf>
    <xf numFmtId="166" fontId="6" fillId="0" borderId="2" xfId="110" applyNumberFormat="1" applyFont="1" applyFill="1" applyBorder="1" applyAlignment="1">
      <alignment horizontal="right" vertical="center" wrapText="1"/>
    </xf>
    <xf numFmtId="166" fontId="6" fillId="0" borderId="2" xfId="110" applyNumberFormat="1" applyFont="1" applyFill="1" applyBorder="1" applyAlignment="1">
      <alignment horizontal="right" vertical="center"/>
    </xf>
    <xf numFmtId="166" fontId="7" fillId="2" borderId="2" xfId="110" applyNumberFormat="1" applyFont="1" applyFill="1" applyBorder="1" applyAlignment="1">
      <alignment horizontal="right" vertical="center" wrapText="1"/>
    </xf>
    <xf numFmtId="9" fontId="6" fillId="0" borderId="2" xfId="107" applyNumberFormat="1" applyFont="1" applyFill="1" applyBorder="1" applyAlignment="1">
      <alignment horizontal="center" vertical="center" wrapText="1"/>
    </xf>
    <xf numFmtId="5" fontId="6" fillId="0" borderId="2" xfId="108" applyNumberFormat="1" applyFont="1" applyFill="1" applyBorder="1" applyAlignment="1">
      <alignment horizontal="righ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xf numFmtId="164" fontId="6" fillId="0" borderId="2" xfId="0" applyNumberFormat="1" applyFont="1" applyFill="1" applyBorder="1" applyAlignment="1">
      <alignment horizontal="justify" vertical="center" wrapText="1"/>
    </xf>
    <xf numFmtId="3" fontId="8" fillId="0" borderId="1" xfId="0" applyNumberFormat="1" applyFont="1" applyBorder="1" applyAlignment="1">
      <alignment horizontal="center" vertical="center" wrapText="1"/>
    </xf>
    <xf numFmtId="1" fontId="6" fillId="4"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166" fontId="7" fillId="2" borderId="1" xfId="110" applyNumberFormat="1" applyFont="1" applyFill="1" applyBorder="1" applyAlignment="1">
      <alignment horizontal="right" vertical="center" wrapText="1"/>
    </xf>
    <xf numFmtId="9" fontId="6" fillId="0" borderId="1" xfId="107" applyNumberFormat="1" applyFont="1" applyFill="1" applyBorder="1" applyAlignment="1">
      <alignment horizontal="center" vertical="center" wrapText="1"/>
    </xf>
    <xf numFmtId="5" fontId="6" fillId="0" borderId="1" xfId="108"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3" fontId="8" fillId="0" borderId="4" xfId="0" applyNumberFormat="1" applyFont="1" applyBorder="1" applyAlignment="1">
      <alignment horizontal="center" vertical="center" wrapText="1"/>
    </xf>
    <xf numFmtId="1" fontId="6" fillId="4" borderId="4" xfId="0" applyNumberFormat="1" applyFont="1" applyFill="1" applyBorder="1" applyAlignment="1">
      <alignment horizontal="center" vertical="center"/>
    </xf>
    <xf numFmtId="9" fontId="3" fillId="0" borderId="4" xfId="0" applyNumberFormat="1" applyFont="1" applyBorder="1" applyAlignment="1">
      <alignment horizontal="center" vertical="center"/>
    </xf>
    <xf numFmtId="166" fontId="7" fillId="2" borderId="4" xfId="110" applyNumberFormat="1" applyFont="1" applyFill="1" applyBorder="1" applyAlignment="1">
      <alignment horizontal="right" vertical="center" wrapText="1"/>
    </xf>
    <xf numFmtId="9" fontId="6" fillId="0" borderId="4" xfId="107" applyNumberFormat="1" applyFont="1" applyFill="1" applyBorder="1" applyAlignment="1">
      <alignment horizontal="center" vertical="center" wrapText="1"/>
    </xf>
    <xf numFmtId="5" fontId="6" fillId="0" borderId="4" xfId="108" applyNumberFormat="1" applyFont="1" applyFill="1" applyBorder="1" applyAlignment="1">
      <alignment horizontal="right"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9" fontId="8" fillId="0" borderId="2" xfId="0" applyNumberFormat="1" applyFont="1" applyBorder="1" applyAlignment="1">
      <alignment horizontal="center" vertical="center" wrapText="1"/>
    </xf>
    <xf numFmtId="9" fontId="6" fillId="4"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166" fontId="6" fillId="0" borderId="2" xfId="110" applyNumberFormat="1" applyFont="1" applyFill="1" applyBorder="1" applyAlignment="1">
      <alignment horizontal="right"/>
    </xf>
    <xf numFmtId="0" fontId="7" fillId="0" borderId="2" xfId="0" applyFont="1" applyBorder="1" applyAlignment="1">
      <alignment horizontal="center" vertical="center"/>
    </xf>
    <xf numFmtId="0" fontId="8" fillId="0" borderId="2" xfId="0" applyFont="1" applyBorder="1" applyAlignment="1">
      <alignment horizontal="justify" vertical="center"/>
    </xf>
    <xf numFmtId="3" fontId="8" fillId="0" borderId="2" xfId="0" applyNumberFormat="1" applyFont="1" applyBorder="1" applyAlignment="1">
      <alignment horizontal="center" vertical="center" wrapText="1"/>
    </xf>
    <xf numFmtId="3" fontId="6" fillId="4" borderId="2"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xf>
    <xf numFmtId="0" fontId="7" fillId="0" borderId="1" xfId="0" applyFont="1" applyBorder="1" applyAlignment="1">
      <alignment horizontal="center" vertical="center"/>
    </xf>
    <xf numFmtId="3" fontId="8" fillId="0" borderId="7" xfId="0" applyNumberFormat="1" applyFont="1" applyFill="1" applyBorder="1" applyAlignment="1">
      <alignment horizontal="center" vertical="center" wrapText="1"/>
    </xf>
    <xf numFmtId="3" fontId="6" fillId="4" borderId="7" xfId="0" applyNumberFormat="1" applyFont="1" applyFill="1" applyBorder="1" applyAlignment="1">
      <alignment horizontal="center" vertical="center"/>
    </xf>
    <xf numFmtId="9" fontId="3" fillId="0" borderId="7" xfId="0" applyNumberFormat="1" applyFont="1" applyBorder="1" applyAlignment="1">
      <alignment horizontal="center" vertical="center"/>
    </xf>
    <xf numFmtId="1" fontId="6" fillId="0" borderId="2" xfId="0" applyNumberFormat="1" applyFont="1" applyFill="1" applyBorder="1" applyAlignment="1">
      <alignment horizontal="left" vertical="center" wrapText="1"/>
    </xf>
    <xf numFmtId="166" fontId="7" fillId="2" borderId="7" xfId="110" applyNumberFormat="1" applyFont="1" applyFill="1" applyBorder="1" applyAlignment="1">
      <alignment horizontal="right" vertical="center" wrapText="1"/>
    </xf>
    <xf numFmtId="9" fontId="6" fillId="0" borderId="7" xfId="107" applyNumberFormat="1" applyFont="1" applyFill="1" applyBorder="1" applyAlignment="1">
      <alignment horizontal="center" vertical="center" wrapText="1"/>
    </xf>
    <xf numFmtId="5" fontId="6" fillId="0" borderId="7" xfId="108" applyNumberFormat="1" applyFont="1" applyFill="1" applyBorder="1" applyAlignment="1">
      <alignment horizontal="right" vertical="center" wrapText="1"/>
    </xf>
    <xf numFmtId="0" fontId="7" fillId="0" borderId="7" xfId="0" applyFont="1" applyBorder="1" applyAlignment="1">
      <alignment horizontal="center" vertical="center"/>
    </xf>
    <xf numFmtId="0" fontId="6" fillId="0" borderId="7" xfId="0" applyFont="1" applyBorder="1" applyAlignment="1">
      <alignment horizontal="center" vertical="center" wrapText="1"/>
    </xf>
    <xf numFmtId="164" fontId="6" fillId="0" borderId="2" xfId="0" applyNumberFormat="1" applyFont="1" applyBorder="1" applyAlignment="1">
      <alignment horizontal="center" vertical="center" wrapText="1"/>
    </xf>
    <xf numFmtId="3" fontId="8" fillId="0" borderId="4"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166" fontId="6" fillId="0" borderId="2" xfId="110" applyNumberFormat="1" applyFont="1" applyBorder="1" applyAlignment="1">
      <alignment horizontal="right" vertical="center"/>
    </xf>
    <xf numFmtId="9" fontId="8"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166" fontId="7" fillId="2" borderId="1" xfId="110" applyNumberFormat="1" applyFont="1" applyFill="1" applyBorder="1" applyAlignment="1">
      <alignment horizontal="right" vertical="center" wrapText="1"/>
    </xf>
    <xf numFmtId="9" fontId="6" fillId="0" borderId="1" xfId="107" applyNumberFormat="1" applyFont="1" applyFill="1" applyBorder="1" applyAlignment="1">
      <alignment horizontal="center" vertical="center" wrapText="1"/>
    </xf>
    <xf numFmtId="5" fontId="6" fillId="0" borderId="1" xfId="108" applyNumberFormat="1" applyFont="1" applyFill="1" applyBorder="1" applyAlignment="1">
      <alignment horizontal="righ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1" fontId="6" fillId="4"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wrapText="1"/>
    </xf>
    <xf numFmtId="1" fontId="6" fillId="4" borderId="2"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3" fontId="8" fillId="0" borderId="7" xfId="0" applyNumberFormat="1" applyFont="1" applyBorder="1" applyAlignment="1">
      <alignment horizontal="center" vertical="center" wrapText="1"/>
    </xf>
    <xf numFmtId="1" fontId="6" fillId="4" borderId="7"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9" fontId="6" fillId="0" borderId="1" xfId="108" applyNumberFormat="1" applyFont="1" applyFill="1" applyBorder="1" applyAlignment="1">
      <alignment horizontal="center" vertical="center" wrapText="1"/>
    </xf>
    <xf numFmtId="3" fontId="6" fillId="0" borderId="7" xfId="0" applyNumberFormat="1" applyFont="1" applyBorder="1" applyAlignment="1">
      <alignment horizontal="center" vertical="center" wrapText="1"/>
    </xf>
    <xf numFmtId="9" fontId="6" fillId="0" borderId="7" xfId="108" applyNumberFormat="1" applyFont="1" applyFill="1" applyBorder="1" applyAlignment="1">
      <alignment horizontal="center" vertical="center" wrapText="1"/>
    </xf>
    <xf numFmtId="3" fontId="6" fillId="0" borderId="4" xfId="0" applyNumberFormat="1" applyFont="1" applyBorder="1" applyAlignment="1">
      <alignment horizontal="center" vertical="center" wrapText="1"/>
    </xf>
    <xf numFmtId="9" fontId="6" fillId="0" borderId="4" xfId="108" applyNumberFormat="1" applyFont="1" applyFill="1" applyBorder="1" applyAlignment="1">
      <alignment horizontal="center" vertical="center" wrapText="1"/>
    </xf>
    <xf numFmtId="0" fontId="6" fillId="0" borderId="4" xfId="0" applyFont="1" applyFill="1" applyBorder="1" applyAlignment="1">
      <alignment horizontal="justify" vertical="center" wrapText="1"/>
    </xf>
    <xf numFmtId="0" fontId="3" fillId="0" borderId="2" xfId="0" applyFont="1" applyBorder="1" applyAlignment="1">
      <alignment horizontal="justify" vertical="center"/>
    </xf>
    <xf numFmtId="0" fontId="3" fillId="0" borderId="2" xfId="0" applyFont="1" applyFill="1" applyBorder="1" applyAlignment="1">
      <alignment horizontal="justify" vertical="center"/>
    </xf>
    <xf numFmtId="9" fontId="8" fillId="0" borderId="1" xfId="0" applyNumberFormat="1" applyFont="1" applyBorder="1" applyAlignment="1">
      <alignment horizontal="center" vertical="center" wrapText="1"/>
    </xf>
    <xf numFmtId="10" fontId="6" fillId="4" borderId="1" xfId="0" applyNumberFormat="1" applyFont="1" applyFill="1" applyBorder="1" applyAlignment="1">
      <alignment horizontal="center" vertical="center"/>
    </xf>
    <xf numFmtId="5" fontId="6" fillId="0" borderId="2" xfId="108" applyNumberFormat="1" applyFont="1" applyFill="1" applyBorder="1" applyAlignment="1">
      <alignment horizontal="left" vertical="center" wrapText="1"/>
    </xf>
    <xf numFmtId="9" fontId="8" fillId="0" borderId="4" xfId="0" applyNumberFormat="1" applyFont="1" applyBorder="1" applyAlignment="1">
      <alignment horizontal="center" vertical="center" wrapText="1"/>
    </xf>
    <xf numFmtId="10" fontId="6" fillId="4" borderId="4" xfId="0" applyNumberFormat="1" applyFont="1" applyFill="1" applyBorder="1" applyAlignment="1">
      <alignment horizontal="center" vertical="center"/>
    </xf>
    <xf numFmtId="2" fontId="6" fillId="4"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3" fontId="6" fillId="0" borderId="2" xfId="0" applyNumberFormat="1" applyFont="1" applyBorder="1" applyAlignment="1">
      <alignment horizontal="center" vertical="center" wrapText="1"/>
    </xf>
    <xf numFmtId="1" fontId="9" fillId="2" borderId="2" xfId="0" applyNumberFormat="1" applyFont="1" applyFill="1" applyBorder="1" applyAlignment="1">
      <alignment horizontal="center" vertical="center"/>
    </xf>
    <xf numFmtId="1" fontId="6" fillId="5" borderId="2" xfId="110" applyNumberFormat="1" applyFont="1" applyFill="1" applyBorder="1" applyAlignment="1">
      <alignment horizontal="right" vertical="center" wrapText="1"/>
    </xf>
    <xf numFmtId="42" fontId="6" fillId="0" borderId="2" xfId="111" applyFont="1" applyFill="1" applyBorder="1" applyAlignment="1">
      <alignment horizontal="left" vertical="center" wrapText="1"/>
    </xf>
    <xf numFmtId="9" fontId="6" fillId="4" borderId="1" xfId="0" applyNumberFormat="1" applyFont="1" applyFill="1" applyBorder="1" applyAlignment="1">
      <alignment horizontal="center" vertical="center"/>
    </xf>
    <xf numFmtId="9" fontId="8" fillId="0" borderId="7" xfId="0" applyNumberFormat="1" applyFont="1" applyBorder="1" applyAlignment="1">
      <alignment horizontal="center" vertical="center" wrapText="1"/>
    </xf>
    <xf numFmtId="9" fontId="6" fillId="4" borderId="7" xfId="0" applyNumberFormat="1" applyFont="1" applyFill="1" applyBorder="1" applyAlignment="1">
      <alignment horizontal="center" vertical="center"/>
    </xf>
    <xf numFmtId="9" fontId="6" fillId="4" borderId="4" xfId="0" applyNumberFormat="1" applyFont="1" applyFill="1" applyBorder="1" applyAlignment="1">
      <alignment horizontal="center" vertical="center"/>
    </xf>
    <xf numFmtId="4" fontId="10" fillId="0" borderId="0" xfId="0" applyNumberFormat="1" applyFont="1"/>
  </cellXfs>
  <cellStyles count="1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Moneda 2" xfId="112" xr:uid="{00000000-0005-0000-0000-00006D000000}"/>
    <cellStyle name="Normal" xfId="0" builtinId="0"/>
    <cellStyle name="Normal 2" xfId="109" xr:uid="{00000000-0005-0000-0000-00006F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FF00FF"/>
      <color rgb="FF00CC99"/>
      <color rgb="FFFF9966"/>
      <color rgb="FF660066"/>
      <color rgb="FF3333FF"/>
      <color rgb="FF66FF99"/>
      <color rgb="FFFF6699"/>
      <color rgb="FFFF66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510154</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6"/>
  <sheetViews>
    <sheetView tabSelected="1" topLeftCell="H50" zoomScale="50" zoomScaleNormal="50" workbookViewId="0">
      <selection activeCell="U60" sqref="U60"/>
    </sheetView>
  </sheetViews>
  <sheetFormatPr baseColWidth="10" defaultColWidth="11.25" defaultRowHeight="14.25" x14ac:dyDescent="0.2"/>
  <cols>
    <col min="1" max="1" width="7.375" style="47" customWidth="1"/>
    <col min="2" max="2" width="26.75" style="47" customWidth="1"/>
    <col min="3" max="4" width="22.75" style="47" customWidth="1"/>
    <col min="5" max="5" width="52.375" style="61" customWidth="1"/>
    <col min="6" max="6" width="44.625" style="62" customWidth="1"/>
    <col min="7" max="7" width="18.875" style="63" customWidth="1"/>
    <col min="8" max="9" width="47.75" style="47" customWidth="1"/>
    <col min="10" max="10" width="18.125" style="47" customWidth="1"/>
    <col min="11" max="11" width="17.625" style="47" customWidth="1"/>
    <col min="12" max="12" width="16.625" style="47" customWidth="1"/>
    <col min="13" max="13" width="12.5" style="47" customWidth="1"/>
    <col min="14" max="14" width="13" style="47" customWidth="1"/>
    <col min="15" max="15" width="36.75" style="64" customWidth="1"/>
    <col min="16" max="16" width="23.5" style="65" customWidth="1"/>
    <col min="17" max="17" width="21.5" style="65" customWidth="1"/>
    <col min="18" max="19" width="14.5" style="47" customWidth="1"/>
    <col min="20" max="20" width="17.25" style="47" customWidth="1"/>
    <col min="21" max="21" width="33.5" style="70" customWidth="1"/>
    <col min="22" max="22" width="21.375" style="47" customWidth="1"/>
    <col min="23" max="23" width="20" style="47" customWidth="1"/>
    <col min="24" max="24" width="13.375" style="47" customWidth="1"/>
    <col min="25" max="25" width="15.625" style="47" customWidth="1"/>
    <col min="26" max="26" width="16.75" style="47" customWidth="1"/>
    <col min="27" max="27" width="33.25" style="71" customWidth="1"/>
    <col min="28" max="28" width="14.125" style="47" customWidth="1"/>
    <col min="29" max="29" width="20.75" style="47" customWidth="1"/>
    <col min="30" max="31" width="22" style="47" customWidth="1"/>
    <col min="32" max="16384" width="11.25" style="47"/>
  </cols>
  <sheetData>
    <row r="1" spans="1:32" ht="15" x14ac:dyDescent="0.2">
      <c r="A1" s="32"/>
      <c r="B1" s="38" t="s">
        <v>120</v>
      </c>
      <c r="C1" s="39"/>
      <c r="D1" s="39"/>
      <c r="E1" s="39"/>
      <c r="F1" s="39"/>
      <c r="G1" s="39"/>
      <c r="H1" s="39"/>
      <c r="I1" s="39"/>
      <c r="J1" s="39"/>
      <c r="K1" s="39"/>
      <c r="L1" s="39"/>
      <c r="M1" s="39"/>
      <c r="N1" s="39"/>
      <c r="O1" s="39"/>
      <c r="P1" s="39"/>
      <c r="Q1" s="39"/>
      <c r="R1" s="39"/>
      <c r="S1" s="39"/>
      <c r="T1" s="39"/>
      <c r="U1" s="39"/>
      <c r="V1" s="39"/>
      <c r="W1" s="39"/>
      <c r="X1" s="39"/>
      <c r="Y1" s="39"/>
      <c r="Z1" s="39"/>
      <c r="AA1" s="39"/>
      <c r="AB1" s="40"/>
      <c r="AC1" s="25" t="s">
        <v>156</v>
      </c>
      <c r="AD1" s="25"/>
      <c r="AE1" s="25"/>
    </row>
    <row r="2" spans="1:32" ht="15" x14ac:dyDescent="0.2">
      <c r="A2" s="33"/>
      <c r="B2" s="41"/>
      <c r="C2" s="42"/>
      <c r="D2" s="42"/>
      <c r="E2" s="42"/>
      <c r="F2" s="42"/>
      <c r="G2" s="42"/>
      <c r="H2" s="42"/>
      <c r="I2" s="42"/>
      <c r="J2" s="42"/>
      <c r="K2" s="42"/>
      <c r="L2" s="42"/>
      <c r="M2" s="42"/>
      <c r="N2" s="42"/>
      <c r="O2" s="42"/>
      <c r="P2" s="42"/>
      <c r="Q2" s="42"/>
      <c r="R2" s="42"/>
      <c r="S2" s="42"/>
      <c r="T2" s="42"/>
      <c r="U2" s="42"/>
      <c r="V2" s="42"/>
      <c r="W2" s="42"/>
      <c r="X2" s="42"/>
      <c r="Y2" s="42"/>
      <c r="Z2" s="42"/>
      <c r="AA2" s="42"/>
      <c r="AB2" s="43"/>
      <c r="AC2" s="26" t="s">
        <v>37</v>
      </c>
      <c r="AD2" s="26"/>
      <c r="AE2" s="26"/>
    </row>
    <row r="3" spans="1:32" ht="15" x14ac:dyDescent="0.2">
      <c r="A3" s="33"/>
      <c r="B3" s="41"/>
      <c r="C3" s="42"/>
      <c r="D3" s="42"/>
      <c r="E3" s="42"/>
      <c r="F3" s="42"/>
      <c r="G3" s="42"/>
      <c r="H3" s="42"/>
      <c r="I3" s="42"/>
      <c r="J3" s="42"/>
      <c r="K3" s="42"/>
      <c r="L3" s="42"/>
      <c r="M3" s="42"/>
      <c r="N3" s="42"/>
      <c r="O3" s="42"/>
      <c r="P3" s="42"/>
      <c r="Q3" s="42"/>
      <c r="R3" s="42"/>
      <c r="S3" s="42"/>
      <c r="T3" s="42"/>
      <c r="U3" s="42"/>
      <c r="V3" s="42"/>
      <c r="W3" s="42"/>
      <c r="X3" s="42"/>
      <c r="Y3" s="42"/>
      <c r="Z3" s="42"/>
      <c r="AA3" s="42"/>
      <c r="AB3" s="43"/>
      <c r="AC3" s="26" t="s">
        <v>34</v>
      </c>
      <c r="AD3" s="26"/>
      <c r="AE3" s="26"/>
    </row>
    <row r="4" spans="1:32" ht="15" x14ac:dyDescent="0.2">
      <c r="A4" s="34"/>
      <c r="B4" s="41"/>
      <c r="C4" s="42"/>
      <c r="D4" s="42"/>
      <c r="E4" s="42"/>
      <c r="F4" s="42"/>
      <c r="G4" s="42"/>
      <c r="H4" s="42"/>
      <c r="I4" s="42"/>
      <c r="J4" s="42"/>
      <c r="K4" s="42"/>
      <c r="L4" s="42"/>
      <c r="M4" s="42"/>
      <c r="N4" s="42"/>
      <c r="O4" s="42"/>
      <c r="P4" s="42"/>
      <c r="Q4" s="42"/>
      <c r="R4" s="42"/>
      <c r="S4" s="42"/>
      <c r="T4" s="42"/>
      <c r="U4" s="42"/>
      <c r="V4" s="42"/>
      <c r="W4" s="42"/>
      <c r="X4" s="42"/>
      <c r="Y4" s="42"/>
      <c r="Z4" s="42"/>
      <c r="AA4" s="42"/>
      <c r="AB4" s="43"/>
      <c r="AC4" s="26" t="s">
        <v>33</v>
      </c>
      <c r="AD4" s="26"/>
      <c r="AE4" s="26"/>
    </row>
    <row r="5" spans="1:32" ht="16.899999999999999" customHeight="1" x14ac:dyDescent="0.2">
      <c r="A5" s="35" t="s">
        <v>31</v>
      </c>
      <c r="B5" s="36"/>
      <c r="C5" s="37"/>
      <c r="D5" s="48" t="s">
        <v>212</v>
      </c>
      <c r="E5" s="48"/>
      <c r="F5" s="48"/>
      <c r="G5" s="48"/>
      <c r="H5" s="49"/>
      <c r="I5" s="49"/>
      <c r="J5" s="49"/>
      <c r="K5" s="49"/>
      <c r="L5" s="49"/>
      <c r="M5" s="50"/>
      <c r="N5" s="50"/>
      <c r="O5" s="51"/>
      <c r="P5" s="52"/>
      <c r="Q5" s="52"/>
      <c r="R5" s="50"/>
      <c r="S5" s="50"/>
      <c r="T5" s="50"/>
      <c r="U5" s="53"/>
      <c r="V5" s="50"/>
      <c r="W5" s="50"/>
      <c r="X5" s="50"/>
      <c r="Y5" s="50"/>
      <c r="Z5" s="50"/>
      <c r="AA5" s="54"/>
      <c r="AB5" s="50"/>
      <c r="AC5" s="50"/>
      <c r="AD5" s="50"/>
      <c r="AE5" s="55"/>
    </row>
    <row r="6" spans="1:32" ht="18.600000000000001" customHeight="1" x14ac:dyDescent="0.2">
      <c r="A6" s="35" t="s">
        <v>32</v>
      </c>
      <c r="B6" s="36"/>
      <c r="C6" s="37"/>
      <c r="D6" s="48" t="s">
        <v>197</v>
      </c>
      <c r="E6" s="48"/>
      <c r="F6" s="48"/>
      <c r="G6" s="56"/>
      <c r="H6" s="18"/>
      <c r="I6" s="18"/>
      <c r="J6" s="18"/>
      <c r="K6" s="18"/>
      <c r="L6" s="18"/>
      <c r="M6" s="50"/>
      <c r="N6" s="50"/>
      <c r="O6" s="51"/>
      <c r="P6" s="52"/>
      <c r="Q6" s="52"/>
      <c r="R6" s="50"/>
      <c r="S6" s="50"/>
      <c r="T6" s="50"/>
      <c r="U6" s="53"/>
      <c r="V6" s="50"/>
      <c r="W6" s="50"/>
      <c r="X6" s="50"/>
      <c r="Y6" s="50"/>
      <c r="Z6" s="50"/>
      <c r="AA6" s="54"/>
      <c r="AB6" s="50"/>
      <c r="AC6" s="50"/>
      <c r="AD6" s="57"/>
      <c r="AE6" s="58"/>
    </row>
    <row r="7" spans="1:32" ht="15" x14ac:dyDescent="0.2">
      <c r="A7" s="59"/>
      <c r="B7" s="29" t="s">
        <v>10</v>
      </c>
      <c r="C7" s="30"/>
      <c r="D7" s="30"/>
      <c r="E7" s="30"/>
      <c r="F7" s="31"/>
      <c r="G7" s="44" t="s">
        <v>11</v>
      </c>
      <c r="H7" s="44"/>
      <c r="I7" s="44"/>
      <c r="J7" s="44"/>
      <c r="K7" s="44"/>
      <c r="L7" s="27" t="s">
        <v>26</v>
      </c>
      <c r="M7" s="27"/>
      <c r="N7" s="27"/>
      <c r="O7" s="29" t="s">
        <v>24</v>
      </c>
      <c r="P7" s="30"/>
      <c r="Q7" s="30"/>
      <c r="R7" s="30"/>
      <c r="S7" s="30"/>
      <c r="T7" s="30"/>
      <c r="U7" s="31"/>
      <c r="V7" s="29" t="s">
        <v>18</v>
      </c>
      <c r="W7" s="30"/>
      <c r="X7" s="30"/>
      <c r="Y7" s="30"/>
      <c r="Z7" s="30"/>
      <c r="AA7" s="31"/>
      <c r="AB7" s="28" t="s">
        <v>19</v>
      </c>
      <c r="AC7" s="27" t="s">
        <v>27</v>
      </c>
      <c r="AD7" s="27" t="s">
        <v>25</v>
      </c>
      <c r="AE7" s="27"/>
    </row>
    <row r="8" spans="1:32" ht="45" x14ac:dyDescent="0.2">
      <c r="A8" s="1" t="s">
        <v>30</v>
      </c>
      <c r="B8" s="23" t="s">
        <v>1</v>
      </c>
      <c r="C8" s="1" t="s">
        <v>6</v>
      </c>
      <c r="D8" s="1" t="s">
        <v>2</v>
      </c>
      <c r="E8" s="23" t="s">
        <v>7</v>
      </c>
      <c r="F8" s="1" t="s">
        <v>20</v>
      </c>
      <c r="G8" s="19" t="s">
        <v>15</v>
      </c>
      <c r="H8" s="24" t="s">
        <v>3</v>
      </c>
      <c r="I8" s="24" t="s">
        <v>16</v>
      </c>
      <c r="J8" s="24" t="s">
        <v>22</v>
      </c>
      <c r="K8" s="24" t="s">
        <v>23</v>
      </c>
      <c r="L8" s="24" t="s">
        <v>4</v>
      </c>
      <c r="M8" s="24" t="s">
        <v>5</v>
      </c>
      <c r="N8" s="24" t="s">
        <v>0</v>
      </c>
      <c r="O8" s="1" t="s">
        <v>9</v>
      </c>
      <c r="P8" s="2" t="s">
        <v>36</v>
      </c>
      <c r="Q8" s="2" t="s">
        <v>8</v>
      </c>
      <c r="R8" s="23" t="s">
        <v>28</v>
      </c>
      <c r="S8" s="23" t="s">
        <v>35</v>
      </c>
      <c r="T8" s="23" t="s">
        <v>12</v>
      </c>
      <c r="U8" s="3" t="s">
        <v>21</v>
      </c>
      <c r="V8" s="23" t="s">
        <v>36</v>
      </c>
      <c r="W8" s="23" t="s">
        <v>8</v>
      </c>
      <c r="X8" s="23" t="s">
        <v>28</v>
      </c>
      <c r="Y8" s="23" t="s">
        <v>35</v>
      </c>
      <c r="Z8" s="23" t="s">
        <v>12</v>
      </c>
      <c r="AA8" s="23" t="s">
        <v>29</v>
      </c>
      <c r="AB8" s="45"/>
      <c r="AC8" s="28"/>
      <c r="AD8" s="23" t="s">
        <v>13</v>
      </c>
      <c r="AE8" s="23" t="s">
        <v>14</v>
      </c>
    </row>
    <row r="9" spans="1:32" ht="68.25" customHeight="1" x14ac:dyDescent="0.2">
      <c r="A9" s="20">
        <v>1</v>
      </c>
      <c r="B9" s="72" t="s">
        <v>38</v>
      </c>
      <c r="C9" s="72" t="s">
        <v>40</v>
      </c>
      <c r="D9" s="72" t="s">
        <v>41</v>
      </c>
      <c r="E9" s="73" t="s">
        <v>42</v>
      </c>
      <c r="F9" s="74" t="s">
        <v>43</v>
      </c>
      <c r="G9" s="75"/>
      <c r="H9" s="76" t="s">
        <v>155</v>
      </c>
      <c r="I9" s="77"/>
      <c r="J9" s="78"/>
      <c r="K9" s="78"/>
      <c r="L9" s="79">
        <v>0</v>
      </c>
      <c r="M9" s="80"/>
      <c r="N9" s="81" t="str">
        <f>IFERROR(IF(M9/L9&gt;100%,100%,M9/L9),"-")</f>
        <v>-</v>
      </c>
      <c r="O9" s="82"/>
      <c r="P9" s="83"/>
      <c r="Q9" s="83"/>
      <c r="R9" s="83"/>
      <c r="S9" s="83"/>
      <c r="T9" s="84"/>
      <c r="U9" s="85">
        <f>SUM(P9:T9)</f>
        <v>0</v>
      </c>
      <c r="V9" s="83"/>
      <c r="W9" s="83"/>
      <c r="X9" s="83"/>
      <c r="Y9" s="83"/>
      <c r="Z9" s="46"/>
      <c r="AA9" s="85">
        <f>SUM(V9:Z9)</f>
        <v>0</v>
      </c>
      <c r="AB9" s="86" t="str">
        <f>IFERROR(AA9/U9,"-")</f>
        <v>-</v>
      </c>
      <c r="AC9" s="87"/>
      <c r="AD9" s="88" t="s">
        <v>44</v>
      </c>
      <c r="AE9" s="89" t="s">
        <v>45</v>
      </c>
    </row>
    <row r="10" spans="1:32" ht="141.75" customHeight="1" x14ac:dyDescent="0.2">
      <c r="A10" s="20">
        <v>2</v>
      </c>
      <c r="B10" s="90" t="s">
        <v>38</v>
      </c>
      <c r="C10" s="90" t="s">
        <v>40</v>
      </c>
      <c r="D10" s="90" t="s">
        <v>41</v>
      </c>
      <c r="E10" s="73" t="s">
        <v>46</v>
      </c>
      <c r="F10" s="74" t="s">
        <v>47</v>
      </c>
      <c r="G10" s="75">
        <v>2020680010064</v>
      </c>
      <c r="H10" s="76" t="s">
        <v>48</v>
      </c>
      <c r="I10" s="91" t="s">
        <v>191</v>
      </c>
      <c r="J10" s="78">
        <v>44562</v>
      </c>
      <c r="K10" s="78">
        <v>44926</v>
      </c>
      <c r="L10" s="92">
        <v>32276</v>
      </c>
      <c r="M10" s="93">
        <v>34431</v>
      </c>
      <c r="N10" s="94">
        <f>IFERROR(IF(M10/L10&gt;100%,100%,M10/L10),"-")</f>
        <v>1</v>
      </c>
      <c r="O10" s="82" t="s">
        <v>169</v>
      </c>
      <c r="P10" s="83">
        <f>17615613079-320420687</f>
        <v>17295192392</v>
      </c>
      <c r="Q10" s="83">
        <f>1110265056+8000000000</f>
        <v>9110265056</v>
      </c>
      <c r="R10" s="83"/>
      <c r="S10" s="83"/>
      <c r="T10" s="83">
        <v>741970972</v>
      </c>
      <c r="U10" s="95">
        <f>SUM(P10:T11)</f>
        <v>27187512001.029999</v>
      </c>
      <c r="V10" s="83">
        <v>15857020027.5</v>
      </c>
      <c r="W10" s="83">
        <v>9045447751</v>
      </c>
      <c r="X10" s="83"/>
      <c r="Y10" s="83"/>
      <c r="Z10" s="83">
        <v>741970972</v>
      </c>
      <c r="AA10" s="95">
        <f>SUM(V10:Z11)</f>
        <v>25644438750.5</v>
      </c>
      <c r="AB10" s="96">
        <f>IFERROR(AA10/U10,"-")</f>
        <v>0.94324330779250642</v>
      </c>
      <c r="AC10" s="97"/>
      <c r="AD10" s="98" t="s">
        <v>44</v>
      </c>
      <c r="AE10" s="99" t="s">
        <v>45</v>
      </c>
      <c r="AF10" s="60"/>
    </row>
    <row r="11" spans="1:32" ht="61.5" customHeight="1" x14ac:dyDescent="0.2">
      <c r="A11" s="20">
        <v>2</v>
      </c>
      <c r="B11" s="90" t="s">
        <v>38</v>
      </c>
      <c r="C11" s="90" t="s">
        <v>40</v>
      </c>
      <c r="D11" s="90" t="s">
        <v>41</v>
      </c>
      <c r="E11" s="73" t="s">
        <v>46</v>
      </c>
      <c r="F11" s="74" t="s">
        <v>47</v>
      </c>
      <c r="G11" s="75"/>
      <c r="H11" s="76" t="s">
        <v>199</v>
      </c>
      <c r="I11" s="91"/>
      <c r="J11" s="78"/>
      <c r="K11" s="78"/>
      <c r="L11" s="100"/>
      <c r="M11" s="101"/>
      <c r="N11" s="102"/>
      <c r="O11" s="82" t="s">
        <v>198</v>
      </c>
      <c r="P11" s="83"/>
      <c r="Q11" s="83">
        <v>40083581.030000001</v>
      </c>
      <c r="R11" s="83"/>
      <c r="S11" s="83"/>
      <c r="T11" s="83"/>
      <c r="U11" s="103"/>
      <c r="V11" s="83"/>
      <c r="W11" s="83"/>
      <c r="X11" s="83"/>
      <c r="Y11" s="83"/>
      <c r="Z11" s="83"/>
      <c r="AA11" s="103"/>
      <c r="AB11" s="104"/>
      <c r="AC11" s="105"/>
      <c r="AD11" s="106"/>
      <c r="AE11" s="107"/>
    </row>
    <row r="12" spans="1:32" ht="124.9" customHeight="1" x14ac:dyDescent="0.2">
      <c r="A12" s="20">
        <v>3</v>
      </c>
      <c r="B12" s="72" t="s">
        <v>38</v>
      </c>
      <c r="C12" s="72" t="s">
        <v>40</v>
      </c>
      <c r="D12" s="72" t="s">
        <v>41</v>
      </c>
      <c r="E12" s="73" t="s">
        <v>49</v>
      </c>
      <c r="F12" s="74" t="s">
        <v>50</v>
      </c>
      <c r="G12" s="75">
        <v>2020680010064</v>
      </c>
      <c r="H12" s="76" t="s">
        <v>48</v>
      </c>
      <c r="I12" s="91" t="s">
        <v>191</v>
      </c>
      <c r="J12" s="78">
        <v>44562</v>
      </c>
      <c r="K12" s="78">
        <v>44926</v>
      </c>
      <c r="L12" s="108">
        <v>1</v>
      </c>
      <c r="M12" s="109">
        <v>0.86</v>
      </c>
      <c r="N12" s="110">
        <f>IFERROR(IF(M12/L12&gt;100%,100%,M12/L12),"-")</f>
        <v>0.86</v>
      </c>
      <c r="O12" s="82" t="s">
        <v>126</v>
      </c>
      <c r="P12" s="83"/>
      <c r="Q12" s="111"/>
      <c r="R12" s="83"/>
      <c r="S12" s="83"/>
      <c r="T12" s="83">
        <v>1203771538</v>
      </c>
      <c r="U12" s="85">
        <f>SUM(P12:T12)</f>
        <v>1203771538</v>
      </c>
      <c r="V12" s="83"/>
      <c r="W12" s="83"/>
      <c r="X12" s="83"/>
      <c r="Y12" s="83"/>
      <c r="Z12" s="83">
        <v>1203771538</v>
      </c>
      <c r="AA12" s="85">
        <f>SUM(V12:Z12)</f>
        <v>1203771538</v>
      </c>
      <c r="AB12" s="86">
        <f>IFERROR(AA12/U12,"-")</f>
        <v>1</v>
      </c>
      <c r="AC12" s="87"/>
      <c r="AD12" s="112" t="s">
        <v>44</v>
      </c>
      <c r="AE12" s="89" t="s">
        <v>45</v>
      </c>
    </row>
    <row r="13" spans="1:32" ht="64.900000000000006" customHeight="1" x14ac:dyDescent="0.2">
      <c r="A13" s="20">
        <v>4</v>
      </c>
      <c r="B13" s="72" t="s">
        <v>38</v>
      </c>
      <c r="C13" s="72" t="s">
        <v>40</v>
      </c>
      <c r="D13" s="72" t="s">
        <v>41</v>
      </c>
      <c r="E13" s="73" t="s">
        <v>188</v>
      </c>
      <c r="F13" s="113" t="s">
        <v>51</v>
      </c>
      <c r="G13" s="75">
        <v>2021680010073</v>
      </c>
      <c r="H13" s="76" t="s">
        <v>121</v>
      </c>
      <c r="I13" s="91" t="s">
        <v>161</v>
      </c>
      <c r="J13" s="78">
        <v>44562</v>
      </c>
      <c r="K13" s="78">
        <v>44926</v>
      </c>
      <c r="L13" s="114">
        <v>3335</v>
      </c>
      <c r="M13" s="115">
        <v>2995</v>
      </c>
      <c r="N13" s="110">
        <f>IFERROR(IF(M13/L13&gt;100%,100%,M13/L13),"-")</f>
        <v>0.89805097451274363</v>
      </c>
      <c r="O13" s="82" t="s">
        <v>171</v>
      </c>
      <c r="P13" s="83"/>
      <c r="Q13" s="83">
        <f>106811308+2369082</f>
        <v>109180390</v>
      </c>
      <c r="R13" s="83"/>
      <c r="S13" s="83"/>
      <c r="T13" s="83"/>
      <c r="U13" s="85">
        <f>SUM(P13:T13)</f>
        <v>109180390</v>
      </c>
      <c r="V13" s="83"/>
      <c r="W13" s="83">
        <v>51784382</v>
      </c>
      <c r="X13" s="83"/>
      <c r="Y13" s="83"/>
      <c r="Z13" s="46"/>
      <c r="AA13" s="85">
        <f>SUM(V13:Z13)</f>
        <v>51784382</v>
      </c>
      <c r="AB13" s="86">
        <f>IFERROR(AA13/U13,"-")</f>
        <v>0.47430112678659603</v>
      </c>
      <c r="AC13" s="87"/>
      <c r="AD13" s="112" t="s">
        <v>44</v>
      </c>
      <c r="AE13" s="89" t="s">
        <v>45</v>
      </c>
    </row>
    <row r="14" spans="1:32" ht="64.900000000000006" customHeight="1" x14ac:dyDescent="0.2">
      <c r="A14" s="20">
        <v>5</v>
      </c>
      <c r="B14" s="90" t="s">
        <v>38</v>
      </c>
      <c r="C14" s="90" t="s">
        <v>40</v>
      </c>
      <c r="D14" s="90" t="s">
        <v>41</v>
      </c>
      <c r="E14" s="73" t="s">
        <v>52</v>
      </c>
      <c r="F14" s="113" t="s">
        <v>53</v>
      </c>
      <c r="G14" s="75">
        <v>2021680010073</v>
      </c>
      <c r="H14" s="76" t="s">
        <v>121</v>
      </c>
      <c r="I14" s="91" t="s">
        <v>190</v>
      </c>
      <c r="J14" s="78">
        <v>44562</v>
      </c>
      <c r="K14" s="78">
        <v>44926</v>
      </c>
      <c r="L14" s="116">
        <v>4</v>
      </c>
      <c r="M14" s="117">
        <v>17</v>
      </c>
      <c r="N14" s="94">
        <f>IFERROR(IF(M14/L14&gt;100%,100%,M14/L14),"-")</f>
        <v>1</v>
      </c>
      <c r="O14" s="82" t="s">
        <v>170</v>
      </c>
      <c r="P14" s="83"/>
      <c r="Q14" s="83">
        <v>81109816</v>
      </c>
      <c r="R14" s="83"/>
      <c r="S14" s="83"/>
      <c r="T14" s="83"/>
      <c r="U14" s="95">
        <f>SUM(P14:T18)</f>
        <v>4985113034.8900003</v>
      </c>
      <c r="V14" s="83"/>
      <c r="W14" s="83">
        <v>81109816</v>
      </c>
      <c r="X14" s="83"/>
      <c r="Y14" s="83"/>
      <c r="Z14" s="46"/>
      <c r="AA14" s="95">
        <f>SUM(V14:Z18)</f>
        <v>1718481762.3800001</v>
      </c>
      <c r="AB14" s="96">
        <f>IFERROR(AA14/U14,"-")</f>
        <v>0.34472272751944116</v>
      </c>
      <c r="AC14" s="97"/>
      <c r="AD14" s="118" t="s">
        <v>44</v>
      </c>
      <c r="AE14" s="99" t="s">
        <v>45</v>
      </c>
    </row>
    <row r="15" spans="1:32" ht="81" customHeight="1" x14ac:dyDescent="0.2">
      <c r="A15" s="20">
        <v>5</v>
      </c>
      <c r="B15" s="90" t="s">
        <v>38</v>
      </c>
      <c r="C15" s="90" t="s">
        <v>40</v>
      </c>
      <c r="D15" s="90" t="s">
        <v>41</v>
      </c>
      <c r="E15" s="73" t="s">
        <v>52</v>
      </c>
      <c r="F15" s="113" t="s">
        <v>53</v>
      </c>
      <c r="G15" s="75">
        <v>2021680010102</v>
      </c>
      <c r="H15" s="76" t="s">
        <v>125</v>
      </c>
      <c r="I15" s="91" t="s">
        <v>189</v>
      </c>
      <c r="J15" s="78">
        <v>44562</v>
      </c>
      <c r="K15" s="78">
        <v>44926</v>
      </c>
      <c r="L15" s="119"/>
      <c r="M15" s="120"/>
      <c r="N15" s="121"/>
      <c r="O15" s="122" t="s">
        <v>127</v>
      </c>
      <c r="P15" s="83"/>
      <c r="Q15" s="83">
        <v>1614876582</v>
      </c>
      <c r="R15" s="83"/>
      <c r="S15" s="83"/>
      <c r="T15" s="83"/>
      <c r="U15" s="123"/>
      <c r="V15" s="83"/>
      <c r="W15" s="83">
        <v>1284954592.3299999</v>
      </c>
      <c r="X15" s="83"/>
      <c r="Y15" s="83"/>
      <c r="Z15" s="46"/>
      <c r="AA15" s="123"/>
      <c r="AB15" s="124"/>
      <c r="AC15" s="125"/>
      <c r="AD15" s="126"/>
      <c r="AE15" s="127"/>
    </row>
    <row r="16" spans="1:32" ht="102" customHeight="1" x14ac:dyDescent="0.2">
      <c r="A16" s="20">
        <v>5</v>
      </c>
      <c r="B16" s="90" t="s">
        <v>38</v>
      </c>
      <c r="C16" s="90" t="s">
        <v>40</v>
      </c>
      <c r="D16" s="90" t="s">
        <v>41</v>
      </c>
      <c r="E16" s="73" t="s">
        <v>52</v>
      </c>
      <c r="F16" s="113" t="s">
        <v>53</v>
      </c>
      <c r="G16" s="75">
        <v>2021680010117</v>
      </c>
      <c r="H16" s="76" t="s">
        <v>122</v>
      </c>
      <c r="I16" s="91" t="s">
        <v>165</v>
      </c>
      <c r="J16" s="78">
        <v>44562</v>
      </c>
      <c r="K16" s="78">
        <v>44926</v>
      </c>
      <c r="L16" s="119"/>
      <c r="M16" s="120"/>
      <c r="N16" s="121"/>
      <c r="O16" s="82" t="s">
        <v>168</v>
      </c>
      <c r="P16" s="83">
        <f>685561802-288283001.7+350000000+225000000+225000000+954209367</f>
        <v>2151488167.3000002</v>
      </c>
      <c r="Q16" s="83">
        <v>64280301</v>
      </c>
      <c r="R16" s="84"/>
      <c r="S16" s="84"/>
      <c r="T16" s="83"/>
      <c r="U16" s="123"/>
      <c r="V16" s="83"/>
      <c r="W16" s="83"/>
      <c r="X16" s="83"/>
      <c r="Y16" s="83"/>
      <c r="Z16" s="46"/>
      <c r="AA16" s="123"/>
      <c r="AB16" s="124"/>
      <c r="AC16" s="125"/>
      <c r="AD16" s="126"/>
      <c r="AE16" s="127"/>
    </row>
    <row r="17" spans="1:31" ht="99.75" customHeight="1" x14ac:dyDescent="0.2">
      <c r="A17" s="20">
        <v>5</v>
      </c>
      <c r="B17" s="90" t="s">
        <v>38</v>
      </c>
      <c r="C17" s="90" t="s">
        <v>40</v>
      </c>
      <c r="D17" s="90" t="s">
        <v>41</v>
      </c>
      <c r="E17" s="73" t="s">
        <v>52</v>
      </c>
      <c r="F17" s="113" t="s">
        <v>53</v>
      </c>
      <c r="G17" s="75">
        <v>2022680010002</v>
      </c>
      <c r="H17" s="76" t="s">
        <v>184</v>
      </c>
      <c r="I17" s="91" t="s">
        <v>186</v>
      </c>
      <c r="J17" s="128">
        <v>44636</v>
      </c>
      <c r="K17" s="128">
        <v>44926</v>
      </c>
      <c r="L17" s="119"/>
      <c r="M17" s="120"/>
      <c r="N17" s="121"/>
      <c r="O17" s="82" t="s">
        <v>185</v>
      </c>
      <c r="P17" s="83">
        <v>288283001.69999999</v>
      </c>
      <c r="Q17" s="83"/>
      <c r="R17" s="84"/>
      <c r="S17" s="84"/>
      <c r="T17" s="83"/>
      <c r="U17" s="123"/>
      <c r="V17" s="83">
        <v>228618337.88</v>
      </c>
      <c r="W17" s="83"/>
      <c r="X17" s="83"/>
      <c r="Y17" s="83"/>
      <c r="Z17" s="46"/>
      <c r="AA17" s="123"/>
      <c r="AB17" s="124"/>
      <c r="AC17" s="125"/>
      <c r="AD17" s="126"/>
      <c r="AE17" s="127"/>
    </row>
    <row r="18" spans="1:31" ht="140.25" customHeight="1" x14ac:dyDescent="0.2">
      <c r="A18" s="20">
        <v>5</v>
      </c>
      <c r="B18" s="90" t="s">
        <v>38</v>
      </c>
      <c r="C18" s="90" t="s">
        <v>40</v>
      </c>
      <c r="D18" s="90" t="s">
        <v>41</v>
      </c>
      <c r="E18" s="73" t="s">
        <v>52</v>
      </c>
      <c r="F18" s="113" t="s">
        <v>53</v>
      </c>
      <c r="G18" s="75">
        <v>2022680010007</v>
      </c>
      <c r="H18" s="76" t="s">
        <v>192</v>
      </c>
      <c r="I18" s="91" t="s">
        <v>193</v>
      </c>
      <c r="J18" s="128">
        <v>44684</v>
      </c>
      <c r="K18" s="128">
        <v>44926</v>
      </c>
      <c r="L18" s="129"/>
      <c r="M18" s="130"/>
      <c r="N18" s="102"/>
      <c r="O18" s="82" t="s">
        <v>194</v>
      </c>
      <c r="P18" s="83">
        <v>785075166.88999999</v>
      </c>
      <c r="Q18" s="83"/>
      <c r="R18" s="84"/>
      <c r="S18" s="84"/>
      <c r="T18" s="83"/>
      <c r="U18" s="103"/>
      <c r="V18" s="83">
        <v>123799016.17</v>
      </c>
      <c r="W18" s="83"/>
      <c r="X18" s="83"/>
      <c r="Y18" s="83"/>
      <c r="Z18" s="46"/>
      <c r="AA18" s="103"/>
      <c r="AB18" s="104"/>
      <c r="AC18" s="105"/>
      <c r="AD18" s="131"/>
      <c r="AE18" s="107"/>
    </row>
    <row r="19" spans="1:31" ht="150" customHeight="1" x14ac:dyDescent="0.2">
      <c r="A19" s="20">
        <v>6</v>
      </c>
      <c r="B19" s="72" t="s">
        <v>38</v>
      </c>
      <c r="C19" s="72" t="s">
        <v>40</v>
      </c>
      <c r="D19" s="72" t="s">
        <v>41</v>
      </c>
      <c r="E19" s="73" t="s">
        <v>54</v>
      </c>
      <c r="F19" s="113" t="s">
        <v>55</v>
      </c>
      <c r="G19" s="75">
        <v>2020680010026</v>
      </c>
      <c r="H19" s="76" t="s">
        <v>56</v>
      </c>
      <c r="I19" s="91" t="s">
        <v>138</v>
      </c>
      <c r="J19" s="78">
        <v>44562</v>
      </c>
      <c r="K19" s="78">
        <v>44926</v>
      </c>
      <c r="L19" s="108">
        <v>1</v>
      </c>
      <c r="M19" s="109">
        <v>1</v>
      </c>
      <c r="N19" s="110">
        <f t="shared" ref="N19:N24" si="0">IFERROR(IF(M19/L19&gt;100%,100%,M19/L19),"-")</f>
        <v>1</v>
      </c>
      <c r="O19" s="82" t="s">
        <v>128</v>
      </c>
      <c r="P19" s="84">
        <v>308830000</v>
      </c>
      <c r="Q19" s="83"/>
      <c r="R19" s="83"/>
      <c r="S19" s="83"/>
      <c r="T19" s="83"/>
      <c r="U19" s="85">
        <f>SUM(P19:T19)</f>
        <v>308830000</v>
      </c>
      <c r="V19" s="83">
        <v>168600000</v>
      </c>
      <c r="W19" s="132"/>
      <c r="X19" s="83"/>
      <c r="Y19" s="83"/>
      <c r="Z19" s="46"/>
      <c r="AA19" s="85">
        <f>SUM(V19:Z19)</f>
        <v>168600000</v>
      </c>
      <c r="AB19" s="86">
        <f>IFERROR(AA19/U19,"-")</f>
        <v>0.54593141857980121</v>
      </c>
      <c r="AC19" s="87"/>
      <c r="AD19" s="112" t="s">
        <v>44</v>
      </c>
      <c r="AE19" s="89" t="s">
        <v>45</v>
      </c>
    </row>
    <row r="20" spans="1:31" ht="142.9" customHeight="1" x14ac:dyDescent="0.2">
      <c r="A20" s="20">
        <v>7</v>
      </c>
      <c r="B20" s="90" t="s">
        <v>38</v>
      </c>
      <c r="C20" s="90" t="s">
        <v>40</v>
      </c>
      <c r="D20" s="90" t="s">
        <v>41</v>
      </c>
      <c r="E20" s="73" t="s">
        <v>57</v>
      </c>
      <c r="F20" s="113" t="s">
        <v>58</v>
      </c>
      <c r="G20" s="75">
        <v>2020680010026</v>
      </c>
      <c r="H20" s="76" t="s">
        <v>56</v>
      </c>
      <c r="I20" s="91" t="s">
        <v>138</v>
      </c>
      <c r="J20" s="78">
        <v>44562</v>
      </c>
      <c r="K20" s="78">
        <v>44926</v>
      </c>
      <c r="L20" s="133">
        <v>1</v>
      </c>
      <c r="M20" s="134">
        <v>1</v>
      </c>
      <c r="N20" s="135">
        <f t="shared" si="0"/>
        <v>1</v>
      </c>
      <c r="O20" s="82" t="s">
        <v>205</v>
      </c>
      <c r="P20" s="84">
        <v>139485010</v>
      </c>
      <c r="Q20" s="83">
        <f>849676605-62961615</f>
        <v>786714990</v>
      </c>
      <c r="R20" s="83"/>
      <c r="S20" s="83"/>
      <c r="T20" s="83"/>
      <c r="U20" s="136">
        <f>SUM(P20:T20)</f>
        <v>926200000</v>
      </c>
      <c r="V20" s="83"/>
      <c r="W20" s="83">
        <v>505200000</v>
      </c>
      <c r="X20" s="83"/>
      <c r="Y20" s="83"/>
      <c r="Z20" s="46"/>
      <c r="AA20" s="136">
        <f>SUM(V20:Z20)</f>
        <v>505200000</v>
      </c>
      <c r="AB20" s="137">
        <f t="shared" ref="AB20:AB24" si="1">IFERROR(AA20/U20,"-")</f>
        <v>0.54545454545454541</v>
      </c>
      <c r="AC20" s="138"/>
      <c r="AD20" s="139" t="s">
        <v>44</v>
      </c>
      <c r="AE20" s="140" t="s">
        <v>45</v>
      </c>
    </row>
    <row r="21" spans="1:31" ht="80.25" customHeight="1" x14ac:dyDescent="0.2">
      <c r="A21" s="20">
        <v>8</v>
      </c>
      <c r="B21" s="90" t="s">
        <v>38</v>
      </c>
      <c r="C21" s="90" t="s">
        <v>40</v>
      </c>
      <c r="D21" s="90" t="s">
        <v>41</v>
      </c>
      <c r="E21" s="73" t="s">
        <v>59</v>
      </c>
      <c r="F21" s="113" t="s">
        <v>60</v>
      </c>
      <c r="G21" s="75">
        <v>2020680010135</v>
      </c>
      <c r="H21" s="76" t="s">
        <v>61</v>
      </c>
      <c r="I21" s="76" t="s">
        <v>204</v>
      </c>
      <c r="J21" s="78">
        <v>44562</v>
      </c>
      <c r="K21" s="78">
        <v>44926</v>
      </c>
      <c r="L21" s="141">
        <v>4</v>
      </c>
      <c r="M21" s="142">
        <v>4</v>
      </c>
      <c r="N21" s="135">
        <f t="shared" si="0"/>
        <v>1</v>
      </c>
      <c r="O21" s="82" t="s">
        <v>172</v>
      </c>
      <c r="P21" s="83">
        <f>233043360+253000000</f>
        <v>486043360</v>
      </c>
      <c r="Q21" s="83"/>
      <c r="R21" s="84"/>
      <c r="S21" s="84"/>
      <c r="T21" s="84"/>
      <c r="U21" s="136">
        <f>SUM(P21:T21)</f>
        <v>486043360</v>
      </c>
      <c r="V21" s="83">
        <v>138000000</v>
      </c>
      <c r="W21" s="132"/>
      <c r="X21" s="132"/>
      <c r="Y21" s="132"/>
      <c r="Z21" s="46"/>
      <c r="AA21" s="136">
        <f>SUM(V21:Z21)</f>
        <v>138000000</v>
      </c>
      <c r="AB21" s="137">
        <f t="shared" si="1"/>
        <v>0.2839252860074048</v>
      </c>
      <c r="AC21" s="138"/>
      <c r="AD21" s="139" t="s">
        <v>44</v>
      </c>
      <c r="AE21" s="140" t="s">
        <v>45</v>
      </c>
    </row>
    <row r="22" spans="1:31" ht="57" x14ac:dyDescent="0.2">
      <c r="A22" s="20">
        <v>9</v>
      </c>
      <c r="B22" s="90" t="s">
        <v>38</v>
      </c>
      <c r="C22" s="90" t="s">
        <v>40</v>
      </c>
      <c r="D22" s="90" t="s">
        <v>41</v>
      </c>
      <c r="E22" s="73" t="s">
        <v>62</v>
      </c>
      <c r="F22" s="113" t="s">
        <v>63</v>
      </c>
      <c r="G22" s="75">
        <v>2020680010092</v>
      </c>
      <c r="H22" s="76" t="s">
        <v>64</v>
      </c>
      <c r="I22" s="91" t="s">
        <v>139</v>
      </c>
      <c r="J22" s="78">
        <v>44562</v>
      </c>
      <c r="K22" s="78">
        <v>44926</v>
      </c>
      <c r="L22" s="141">
        <v>2664</v>
      </c>
      <c r="M22" s="143">
        <v>2832</v>
      </c>
      <c r="N22" s="135">
        <f t="shared" si="0"/>
        <v>1</v>
      </c>
      <c r="O22" s="82" t="s">
        <v>129</v>
      </c>
      <c r="P22" s="83">
        <f>5677311514-40903048</f>
        <v>5636408466</v>
      </c>
      <c r="Q22" s="83"/>
      <c r="R22" s="84"/>
      <c r="S22" s="84"/>
      <c r="T22" s="84"/>
      <c r="U22" s="136">
        <f>SUM(P22:T22)</f>
        <v>5636408466</v>
      </c>
      <c r="V22" s="83">
        <v>5636408465</v>
      </c>
      <c r="W22" s="132"/>
      <c r="X22" s="132"/>
      <c r="Y22" s="132"/>
      <c r="Z22" s="46"/>
      <c r="AA22" s="136">
        <f>SUM(V22:Z22)</f>
        <v>5636408465</v>
      </c>
      <c r="AB22" s="137">
        <f t="shared" si="1"/>
        <v>0.99999999982258203</v>
      </c>
      <c r="AC22" s="138"/>
      <c r="AD22" s="139" t="s">
        <v>44</v>
      </c>
      <c r="AE22" s="140" t="s">
        <v>45</v>
      </c>
    </row>
    <row r="23" spans="1:31" ht="76.900000000000006" customHeight="1" x14ac:dyDescent="0.2">
      <c r="A23" s="20">
        <v>10</v>
      </c>
      <c r="B23" s="72" t="s">
        <v>38</v>
      </c>
      <c r="C23" s="72" t="s">
        <v>40</v>
      </c>
      <c r="D23" s="72" t="s">
        <v>41</v>
      </c>
      <c r="E23" s="73" t="s">
        <v>65</v>
      </c>
      <c r="F23" s="113" t="s">
        <v>66</v>
      </c>
      <c r="G23" s="75">
        <v>2020680010090</v>
      </c>
      <c r="H23" s="76" t="s">
        <v>67</v>
      </c>
      <c r="I23" s="76" t="s">
        <v>140</v>
      </c>
      <c r="J23" s="78">
        <v>44562</v>
      </c>
      <c r="K23" s="78">
        <v>44926</v>
      </c>
      <c r="L23" s="114">
        <v>9668</v>
      </c>
      <c r="M23" s="144">
        <v>9883</v>
      </c>
      <c r="N23" s="110">
        <f t="shared" si="0"/>
        <v>1</v>
      </c>
      <c r="O23" s="82" t="s">
        <v>173</v>
      </c>
      <c r="P23" s="83"/>
      <c r="Q23" s="83">
        <f>13637991107+1224120000</f>
        <v>14862111107</v>
      </c>
      <c r="R23" s="84"/>
      <c r="S23" s="84"/>
      <c r="T23" s="84"/>
      <c r="U23" s="85">
        <f>SUM(P23:T23)</f>
        <v>14862111107</v>
      </c>
      <c r="V23" s="83"/>
      <c r="W23" s="83">
        <v>14269643179.309999</v>
      </c>
      <c r="X23" s="132"/>
      <c r="Y23" s="132"/>
      <c r="Z23" s="46"/>
      <c r="AA23" s="85">
        <f>SUM(V23:Z23)</f>
        <v>14269643179.309999</v>
      </c>
      <c r="AB23" s="86">
        <f t="shared" si="1"/>
        <v>0.96013568170601615</v>
      </c>
      <c r="AC23" s="87"/>
      <c r="AD23" s="112" t="s">
        <v>44</v>
      </c>
      <c r="AE23" s="89" t="s">
        <v>45</v>
      </c>
    </row>
    <row r="24" spans="1:31" ht="69.75" customHeight="1" x14ac:dyDescent="0.2">
      <c r="A24" s="20">
        <v>11</v>
      </c>
      <c r="B24" s="90" t="s">
        <v>38</v>
      </c>
      <c r="C24" s="90" t="s">
        <v>40</v>
      </c>
      <c r="D24" s="90" t="s">
        <v>41</v>
      </c>
      <c r="E24" s="73" t="s">
        <v>68</v>
      </c>
      <c r="F24" s="113" t="s">
        <v>69</v>
      </c>
      <c r="G24" s="75">
        <v>2021680010103</v>
      </c>
      <c r="H24" s="76" t="s">
        <v>123</v>
      </c>
      <c r="I24" s="145" t="s">
        <v>163</v>
      </c>
      <c r="J24" s="78">
        <v>44562</v>
      </c>
      <c r="K24" s="78">
        <v>44926</v>
      </c>
      <c r="L24" s="92">
        <v>10</v>
      </c>
      <c r="M24" s="93">
        <v>4</v>
      </c>
      <c r="N24" s="94">
        <f t="shared" si="0"/>
        <v>0.4</v>
      </c>
      <c r="O24" s="122" t="s">
        <v>167</v>
      </c>
      <c r="P24" s="83">
        <f>4250000000-205896899-392537583.44-493937122.81-1000000000+920247999</f>
        <v>3077876393.75</v>
      </c>
      <c r="Q24" s="83">
        <v>32140151</v>
      </c>
      <c r="R24" s="84"/>
      <c r="S24" s="84"/>
      <c r="T24" s="84"/>
      <c r="U24" s="95">
        <f>SUM(P24:T27)</f>
        <v>5718299419.6199999</v>
      </c>
      <c r="V24" s="83"/>
      <c r="W24" s="83"/>
      <c r="X24" s="83"/>
      <c r="Y24" s="83"/>
      <c r="Z24" s="46"/>
      <c r="AA24" s="95">
        <f>SUM(V24:Z27)</f>
        <v>1450835292.8399999</v>
      </c>
      <c r="AB24" s="96">
        <f t="shared" si="1"/>
        <v>0.25371796514573081</v>
      </c>
      <c r="AC24" s="97"/>
      <c r="AD24" s="118" t="s">
        <v>44</v>
      </c>
      <c r="AE24" s="99" t="s">
        <v>45</v>
      </c>
    </row>
    <row r="25" spans="1:31" ht="84.75" customHeight="1" x14ac:dyDescent="0.2">
      <c r="A25" s="20">
        <v>11</v>
      </c>
      <c r="B25" s="90" t="s">
        <v>38</v>
      </c>
      <c r="C25" s="90" t="s">
        <v>40</v>
      </c>
      <c r="D25" s="90" t="s">
        <v>41</v>
      </c>
      <c r="E25" s="73" t="s">
        <v>68</v>
      </c>
      <c r="F25" s="113" t="s">
        <v>69</v>
      </c>
      <c r="G25" s="75">
        <v>2021680010102</v>
      </c>
      <c r="H25" s="76" t="s">
        <v>125</v>
      </c>
      <c r="I25" s="76" t="s">
        <v>189</v>
      </c>
      <c r="J25" s="78">
        <v>44562</v>
      </c>
      <c r="K25" s="78">
        <v>44926</v>
      </c>
      <c r="L25" s="146"/>
      <c r="M25" s="147"/>
      <c r="N25" s="121"/>
      <c r="O25" s="82" t="s">
        <v>127</v>
      </c>
      <c r="P25" s="83"/>
      <c r="Q25" s="83">
        <v>1614876582</v>
      </c>
      <c r="R25" s="84"/>
      <c r="S25" s="84"/>
      <c r="T25" s="84"/>
      <c r="U25" s="123"/>
      <c r="V25" s="83"/>
      <c r="W25" s="83">
        <v>1284954592.3299999</v>
      </c>
      <c r="X25" s="83"/>
      <c r="Y25" s="83"/>
      <c r="Z25" s="46"/>
      <c r="AA25" s="123"/>
      <c r="AB25" s="124"/>
      <c r="AC25" s="125"/>
      <c r="AD25" s="126"/>
      <c r="AE25" s="127"/>
    </row>
    <row r="26" spans="1:31" ht="84.75" customHeight="1" x14ac:dyDescent="0.2">
      <c r="A26" s="20">
        <v>11</v>
      </c>
      <c r="B26" s="90" t="s">
        <v>38</v>
      </c>
      <c r="C26" s="90" t="s">
        <v>40</v>
      </c>
      <c r="D26" s="90" t="s">
        <v>41</v>
      </c>
      <c r="E26" s="73" t="s">
        <v>68</v>
      </c>
      <c r="F26" s="113" t="s">
        <v>69</v>
      </c>
      <c r="G26" s="75">
        <v>2022680010009</v>
      </c>
      <c r="H26" s="76" t="s">
        <v>195</v>
      </c>
      <c r="I26" s="145" t="s">
        <v>196</v>
      </c>
      <c r="J26" s="78">
        <v>44684</v>
      </c>
      <c r="K26" s="78">
        <v>44926</v>
      </c>
      <c r="L26" s="146"/>
      <c r="M26" s="147"/>
      <c r="N26" s="121"/>
      <c r="O26" s="82" t="s">
        <v>130</v>
      </c>
      <c r="P26" s="83">
        <v>165880700.50999999</v>
      </c>
      <c r="Q26" s="83"/>
      <c r="R26" s="84"/>
      <c r="S26" s="84"/>
      <c r="T26" s="84"/>
      <c r="U26" s="123"/>
      <c r="V26" s="83">
        <v>165880700.50999999</v>
      </c>
      <c r="W26" s="83"/>
      <c r="X26" s="83"/>
      <c r="Y26" s="83"/>
      <c r="Z26" s="46"/>
      <c r="AA26" s="123"/>
      <c r="AB26" s="124"/>
      <c r="AC26" s="125"/>
      <c r="AD26" s="126"/>
      <c r="AE26" s="127"/>
    </row>
    <row r="27" spans="1:31" ht="62.25" customHeight="1" x14ac:dyDescent="0.2">
      <c r="A27" s="20">
        <v>11</v>
      </c>
      <c r="B27" s="90" t="s">
        <v>38</v>
      </c>
      <c r="C27" s="90" t="s">
        <v>40</v>
      </c>
      <c r="D27" s="90" t="s">
        <v>41</v>
      </c>
      <c r="E27" s="73" t="s">
        <v>68</v>
      </c>
      <c r="F27" s="113" t="s">
        <v>69</v>
      </c>
      <c r="G27" s="75"/>
      <c r="H27" s="76" t="s">
        <v>199</v>
      </c>
      <c r="I27" s="145"/>
      <c r="J27" s="78"/>
      <c r="K27" s="78"/>
      <c r="L27" s="100"/>
      <c r="M27" s="101"/>
      <c r="N27" s="102"/>
      <c r="O27" s="82" t="s">
        <v>206</v>
      </c>
      <c r="P27" s="83">
        <f>178871549.9+54780161.31</f>
        <v>233651711.21000001</v>
      </c>
      <c r="Q27" s="83">
        <v>349635242.70999998</v>
      </c>
      <c r="R27" s="84"/>
      <c r="S27" s="84"/>
      <c r="T27" s="84">
        <f>26040592.41+62049252.24+117547557.07+38601236.72</f>
        <v>244238638.44</v>
      </c>
      <c r="U27" s="103"/>
      <c r="V27" s="83"/>
      <c r="W27" s="83"/>
      <c r="X27" s="83"/>
      <c r="Y27" s="83"/>
      <c r="Z27" s="46"/>
      <c r="AA27" s="103"/>
      <c r="AB27" s="104"/>
      <c r="AC27" s="105"/>
      <c r="AD27" s="131"/>
      <c r="AE27" s="107"/>
    </row>
    <row r="28" spans="1:31" ht="57" x14ac:dyDescent="0.2">
      <c r="A28" s="20">
        <v>12</v>
      </c>
      <c r="B28" s="90" t="s">
        <v>38</v>
      </c>
      <c r="C28" s="90" t="s">
        <v>40</v>
      </c>
      <c r="D28" s="90" t="s">
        <v>41</v>
      </c>
      <c r="E28" s="73" t="s">
        <v>70</v>
      </c>
      <c r="F28" s="113" t="s">
        <v>71</v>
      </c>
      <c r="G28" s="75">
        <v>2021680010057</v>
      </c>
      <c r="H28" s="76" t="s">
        <v>72</v>
      </c>
      <c r="I28" s="145" t="s">
        <v>164</v>
      </c>
      <c r="J28" s="78">
        <v>44562</v>
      </c>
      <c r="K28" s="78">
        <v>44926</v>
      </c>
      <c r="L28" s="148">
        <v>6</v>
      </c>
      <c r="M28" s="93">
        <v>3</v>
      </c>
      <c r="N28" s="94">
        <f>IFERROR(IF(M28/L28&gt;100%,100%,M28/L28),"-")</f>
        <v>0.5</v>
      </c>
      <c r="O28" s="82" t="s">
        <v>130</v>
      </c>
      <c r="P28" s="83">
        <f>61391722+357793798</f>
        <v>419185520</v>
      </c>
      <c r="Q28" s="83"/>
      <c r="R28" s="84"/>
      <c r="S28" s="84"/>
      <c r="T28" s="84"/>
      <c r="U28" s="95">
        <f>SUM(P28:T32)</f>
        <v>4374838723.1099997</v>
      </c>
      <c r="V28" s="83">
        <v>419185520</v>
      </c>
      <c r="W28" s="83"/>
      <c r="X28" s="132"/>
      <c r="Y28" s="132"/>
      <c r="Z28" s="46"/>
      <c r="AA28" s="95">
        <f>SUM(V28:Z32)</f>
        <v>1295179065.1199999</v>
      </c>
      <c r="AB28" s="149">
        <f>IFERROR(AA28/U28,"-")</f>
        <v>0.29605184261496131</v>
      </c>
      <c r="AC28" s="97">
        <v>126000000</v>
      </c>
      <c r="AD28" s="118" t="s">
        <v>44</v>
      </c>
      <c r="AE28" s="99" t="s">
        <v>45</v>
      </c>
    </row>
    <row r="29" spans="1:31" ht="42.75" x14ac:dyDescent="0.2">
      <c r="A29" s="20">
        <v>12</v>
      </c>
      <c r="B29" s="90" t="s">
        <v>38</v>
      </c>
      <c r="C29" s="90" t="s">
        <v>40</v>
      </c>
      <c r="D29" s="90" t="s">
        <v>41</v>
      </c>
      <c r="E29" s="73" t="s">
        <v>70</v>
      </c>
      <c r="F29" s="113" t="s">
        <v>71</v>
      </c>
      <c r="G29" s="75">
        <v>2021680010103</v>
      </c>
      <c r="H29" s="76" t="s">
        <v>123</v>
      </c>
      <c r="I29" s="145" t="s">
        <v>163</v>
      </c>
      <c r="J29" s="78">
        <v>44562</v>
      </c>
      <c r="K29" s="78">
        <v>44926</v>
      </c>
      <c r="L29" s="150"/>
      <c r="M29" s="147"/>
      <c r="N29" s="121"/>
      <c r="O29" s="122" t="s">
        <v>167</v>
      </c>
      <c r="P29" s="83">
        <f>3603046476-205896899-392537583.45-493937122.82-1000000000+920248000</f>
        <v>2430922870.73</v>
      </c>
      <c r="Q29" s="83">
        <v>32140150</v>
      </c>
      <c r="R29" s="84"/>
      <c r="S29" s="84"/>
      <c r="T29" s="84"/>
      <c r="U29" s="123"/>
      <c r="V29" s="83"/>
      <c r="W29" s="132"/>
      <c r="X29" s="132"/>
      <c r="Y29" s="132"/>
      <c r="Z29" s="46"/>
      <c r="AA29" s="123"/>
      <c r="AB29" s="151"/>
      <c r="AC29" s="125"/>
      <c r="AD29" s="126"/>
      <c r="AE29" s="127"/>
    </row>
    <row r="30" spans="1:31" ht="66.75" customHeight="1" x14ac:dyDescent="0.2">
      <c r="A30" s="20">
        <v>12</v>
      </c>
      <c r="B30" s="90" t="s">
        <v>38</v>
      </c>
      <c r="C30" s="90" t="s">
        <v>40</v>
      </c>
      <c r="D30" s="90" t="s">
        <v>41</v>
      </c>
      <c r="E30" s="73" t="s">
        <v>70</v>
      </c>
      <c r="F30" s="113" t="s">
        <v>71</v>
      </c>
      <c r="G30" s="75">
        <v>2022680010001</v>
      </c>
      <c r="H30" s="76" t="s">
        <v>182</v>
      </c>
      <c r="I30" s="145" t="s">
        <v>187</v>
      </c>
      <c r="J30" s="128">
        <v>44622</v>
      </c>
      <c r="K30" s="128">
        <v>44926</v>
      </c>
      <c r="L30" s="150"/>
      <c r="M30" s="147"/>
      <c r="N30" s="121"/>
      <c r="O30" s="122" t="s">
        <v>183</v>
      </c>
      <c r="P30" s="83">
        <v>54000000</v>
      </c>
      <c r="Q30" s="83"/>
      <c r="R30" s="84"/>
      <c r="S30" s="84"/>
      <c r="T30" s="84"/>
      <c r="U30" s="123"/>
      <c r="V30" s="83">
        <v>54000000</v>
      </c>
      <c r="W30" s="132"/>
      <c r="X30" s="132"/>
      <c r="Y30" s="132"/>
      <c r="Z30" s="46"/>
      <c r="AA30" s="123"/>
      <c r="AB30" s="151"/>
      <c r="AC30" s="125"/>
      <c r="AD30" s="126"/>
      <c r="AE30" s="127"/>
    </row>
    <row r="31" spans="1:31" ht="85.5" customHeight="1" x14ac:dyDescent="0.2">
      <c r="A31" s="20">
        <v>12</v>
      </c>
      <c r="B31" s="90" t="s">
        <v>38</v>
      </c>
      <c r="C31" s="90" t="s">
        <v>40</v>
      </c>
      <c r="D31" s="90" t="s">
        <v>41</v>
      </c>
      <c r="E31" s="73" t="s">
        <v>70</v>
      </c>
      <c r="F31" s="113" t="s">
        <v>71</v>
      </c>
      <c r="G31" s="75">
        <v>2022680010009</v>
      </c>
      <c r="H31" s="76" t="s">
        <v>195</v>
      </c>
      <c r="I31" s="145" t="s">
        <v>196</v>
      </c>
      <c r="J31" s="128">
        <v>44684</v>
      </c>
      <c r="K31" s="78">
        <v>44926</v>
      </c>
      <c r="L31" s="150"/>
      <c r="M31" s="147"/>
      <c r="N31" s="121"/>
      <c r="O31" s="82" t="s">
        <v>130</v>
      </c>
      <c r="P31" s="83">
        <v>821993545.12</v>
      </c>
      <c r="Q31" s="83"/>
      <c r="R31" s="84"/>
      <c r="S31" s="84"/>
      <c r="T31" s="84"/>
      <c r="U31" s="123"/>
      <c r="V31" s="83">
        <v>821993545.12</v>
      </c>
      <c r="W31" s="132"/>
      <c r="X31" s="132"/>
      <c r="Y31" s="132"/>
      <c r="Z31" s="46"/>
      <c r="AA31" s="123"/>
      <c r="AB31" s="151"/>
      <c r="AC31" s="125"/>
      <c r="AD31" s="126"/>
      <c r="AE31" s="127"/>
    </row>
    <row r="32" spans="1:31" ht="67.5" customHeight="1" x14ac:dyDescent="0.2">
      <c r="A32" s="20">
        <v>12</v>
      </c>
      <c r="B32" s="90" t="s">
        <v>38</v>
      </c>
      <c r="C32" s="90" t="s">
        <v>40</v>
      </c>
      <c r="D32" s="90" t="s">
        <v>41</v>
      </c>
      <c r="E32" s="73" t="s">
        <v>70</v>
      </c>
      <c r="F32" s="113" t="s">
        <v>71</v>
      </c>
      <c r="G32" s="75"/>
      <c r="H32" s="76" t="s">
        <v>199</v>
      </c>
      <c r="I32" s="145"/>
      <c r="J32" s="128"/>
      <c r="K32" s="78"/>
      <c r="L32" s="152"/>
      <c r="M32" s="101"/>
      <c r="N32" s="102"/>
      <c r="O32" s="82" t="s">
        <v>207</v>
      </c>
      <c r="P32" s="83">
        <v>178871549.88999999</v>
      </c>
      <c r="Q32" s="83">
        <v>349635242.72000003</v>
      </c>
      <c r="R32" s="84"/>
      <c r="S32" s="84"/>
      <c r="T32" s="84">
        <f>26040592.41+62049252.24</f>
        <v>88089844.650000006</v>
      </c>
      <c r="U32" s="103"/>
      <c r="V32" s="83"/>
      <c r="W32" s="132"/>
      <c r="X32" s="132"/>
      <c r="Y32" s="132"/>
      <c r="Z32" s="46"/>
      <c r="AA32" s="103"/>
      <c r="AB32" s="153"/>
      <c r="AC32" s="105"/>
      <c r="AD32" s="131"/>
      <c r="AE32" s="107"/>
    </row>
    <row r="33" spans="1:31" ht="126.75" customHeight="1" x14ac:dyDescent="0.2">
      <c r="A33" s="20">
        <v>13</v>
      </c>
      <c r="B33" s="72" t="s">
        <v>38</v>
      </c>
      <c r="C33" s="72" t="s">
        <v>40</v>
      </c>
      <c r="D33" s="72" t="s">
        <v>73</v>
      </c>
      <c r="E33" s="73" t="s">
        <v>74</v>
      </c>
      <c r="F33" s="113" t="s">
        <v>75</v>
      </c>
      <c r="G33" s="75">
        <v>2021680010100</v>
      </c>
      <c r="H33" s="76" t="s">
        <v>157</v>
      </c>
      <c r="I33" s="91" t="s">
        <v>179</v>
      </c>
      <c r="J33" s="78">
        <v>44562</v>
      </c>
      <c r="K33" s="78">
        <v>44926</v>
      </c>
      <c r="L33" s="114">
        <v>47</v>
      </c>
      <c r="M33" s="144">
        <v>47</v>
      </c>
      <c r="N33" s="110">
        <f>IFERROR(IF(M33/L33&gt;100%,100%,M33/L33),"-")</f>
        <v>1</v>
      </c>
      <c r="O33" s="122" t="s">
        <v>128</v>
      </c>
      <c r="P33" s="83">
        <v>67304444.469999999</v>
      </c>
      <c r="Q33" s="83"/>
      <c r="R33" s="84"/>
      <c r="S33" s="84"/>
      <c r="T33" s="84"/>
      <c r="U33" s="85">
        <f>SUM(P33:T33)</f>
        <v>67304444.469999999</v>
      </c>
      <c r="V33" s="83">
        <v>22000000</v>
      </c>
      <c r="W33" s="132"/>
      <c r="X33" s="132"/>
      <c r="Y33" s="132"/>
      <c r="Z33" s="46"/>
      <c r="AA33" s="85">
        <f>SUM(V33:Z33)</f>
        <v>22000000</v>
      </c>
      <c r="AB33" s="86">
        <f>IFERROR(AA33/U33,"-")</f>
        <v>0.32687291564832971</v>
      </c>
      <c r="AC33" s="87"/>
      <c r="AD33" s="112" t="s">
        <v>44</v>
      </c>
      <c r="AE33" s="89" t="s">
        <v>45</v>
      </c>
    </row>
    <row r="34" spans="1:31" ht="171" customHeight="1" x14ac:dyDescent="0.2">
      <c r="A34" s="20">
        <v>14</v>
      </c>
      <c r="B34" s="90" t="s">
        <v>38</v>
      </c>
      <c r="C34" s="90" t="s">
        <v>40</v>
      </c>
      <c r="D34" s="90" t="s">
        <v>73</v>
      </c>
      <c r="E34" s="73" t="s">
        <v>76</v>
      </c>
      <c r="F34" s="113" t="s">
        <v>77</v>
      </c>
      <c r="G34" s="75">
        <v>2020680010076</v>
      </c>
      <c r="H34" s="76" t="s">
        <v>78</v>
      </c>
      <c r="I34" s="145" t="s">
        <v>142</v>
      </c>
      <c r="J34" s="78">
        <v>44562</v>
      </c>
      <c r="K34" s="78">
        <v>44926</v>
      </c>
      <c r="L34" s="92">
        <v>47</v>
      </c>
      <c r="M34" s="93">
        <v>47</v>
      </c>
      <c r="N34" s="94">
        <f>IFERROR(IF(M34/L34&gt;100%,100%,M34/L34),"-")</f>
        <v>1</v>
      </c>
      <c r="O34" s="82" t="s">
        <v>174</v>
      </c>
      <c r="P34" s="83">
        <f>78863302+9447268642+6674383216</f>
        <v>16200515160</v>
      </c>
      <c r="Q34" s="83">
        <f>2576601485+1240724312</f>
        <v>3817325797</v>
      </c>
      <c r="R34" s="84"/>
      <c r="S34" s="84"/>
      <c r="T34" s="84"/>
      <c r="U34" s="95">
        <f>SUM(P34:T37)</f>
        <v>256993307508.26999</v>
      </c>
      <c r="V34" s="83">
        <v>14209548185.75</v>
      </c>
      <c r="W34" s="83">
        <v>1744902227</v>
      </c>
      <c r="X34" s="132"/>
      <c r="Y34" s="132"/>
      <c r="Z34" s="46"/>
      <c r="AA34" s="95">
        <f>SUM(V34:Z37)</f>
        <v>129097180246.09</v>
      </c>
      <c r="AB34" s="96">
        <f>IFERROR(AA34/U34,"-")</f>
        <v>0.50233673980765303</v>
      </c>
      <c r="AC34" s="97"/>
      <c r="AD34" s="118" t="s">
        <v>44</v>
      </c>
      <c r="AE34" s="99" t="s">
        <v>45</v>
      </c>
    </row>
    <row r="35" spans="1:31" ht="409.5" x14ac:dyDescent="0.2">
      <c r="A35" s="20">
        <v>14</v>
      </c>
      <c r="B35" s="90" t="s">
        <v>38</v>
      </c>
      <c r="C35" s="90" t="s">
        <v>40</v>
      </c>
      <c r="D35" s="90" t="s">
        <v>73</v>
      </c>
      <c r="E35" s="73" t="s">
        <v>76</v>
      </c>
      <c r="F35" s="113" t="s">
        <v>77</v>
      </c>
      <c r="G35" s="75">
        <v>2020680010027</v>
      </c>
      <c r="H35" s="76" t="s">
        <v>79</v>
      </c>
      <c r="I35" s="76" t="s">
        <v>143</v>
      </c>
      <c r="J35" s="78">
        <v>44562</v>
      </c>
      <c r="K35" s="78">
        <v>44926</v>
      </c>
      <c r="L35" s="146"/>
      <c r="M35" s="147"/>
      <c r="N35" s="121"/>
      <c r="O35" s="82" t="s">
        <v>208</v>
      </c>
      <c r="P35" s="83">
        <f>1236312828+13721063</f>
        <v>1250033891</v>
      </c>
      <c r="Q35" s="83">
        <f>228526086687+42247021</f>
        <v>228568333708</v>
      </c>
      <c r="R35" s="84"/>
      <c r="S35" s="84"/>
      <c r="T35" s="84"/>
      <c r="U35" s="123"/>
      <c r="V35" s="83">
        <v>7424155</v>
      </c>
      <c r="W35" s="83">
        <v>111850351086</v>
      </c>
      <c r="X35" s="132"/>
      <c r="Y35" s="132"/>
      <c r="Z35" s="46"/>
      <c r="AA35" s="123"/>
      <c r="AB35" s="124"/>
      <c r="AC35" s="125"/>
      <c r="AD35" s="126"/>
      <c r="AE35" s="127"/>
    </row>
    <row r="36" spans="1:31" ht="84.75" customHeight="1" x14ac:dyDescent="0.2">
      <c r="A36" s="20">
        <v>14</v>
      </c>
      <c r="B36" s="90" t="s">
        <v>38</v>
      </c>
      <c r="C36" s="90" t="s">
        <v>40</v>
      </c>
      <c r="D36" s="90" t="s">
        <v>73</v>
      </c>
      <c r="E36" s="73" t="s">
        <v>76</v>
      </c>
      <c r="F36" s="113" t="s">
        <v>77</v>
      </c>
      <c r="G36" s="75">
        <v>2021680010102</v>
      </c>
      <c r="H36" s="76" t="s">
        <v>125</v>
      </c>
      <c r="I36" s="154" t="s">
        <v>137</v>
      </c>
      <c r="J36" s="78">
        <v>44562</v>
      </c>
      <c r="K36" s="78">
        <v>44926</v>
      </c>
      <c r="L36" s="146"/>
      <c r="M36" s="147"/>
      <c r="N36" s="121"/>
      <c r="O36" s="82" t="s">
        <v>127</v>
      </c>
      <c r="P36" s="83"/>
      <c r="Q36" s="83">
        <v>1614876581</v>
      </c>
      <c r="R36" s="84"/>
      <c r="S36" s="84"/>
      <c r="T36" s="84"/>
      <c r="U36" s="123"/>
      <c r="V36" s="132"/>
      <c r="W36" s="83">
        <v>1284954592.3399999</v>
      </c>
      <c r="X36" s="132"/>
      <c r="Y36" s="132"/>
      <c r="Z36" s="46"/>
      <c r="AA36" s="123"/>
      <c r="AB36" s="124"/>
      <c r="AC36" s="125"/>
      <c r="AD36" s="126"/>
      <c r="AE36" s="127"/>
    </row>
    <row r="37" spans="1:31" ht="76.5" customHeight="1" x14ac:dyDescent="0.2">
      <c r="A37" s="20">
        <v>14</v>
      </c>
      <c r="B37" s="90" t="s">
        <v>38</v>
      </c>
      <c r="C37" s="90" t="s">
        <v>40</v>
      </c>
      <c r="D37" s="90" t="s">
        <v>73</v>
      </c>
      <c r="E37" s="73" t="s">
        <v>76</v>
      </c>
      <c r="F37" s="113" t="s">
        <v>77</v>
      </c>
      <c r="G37" s="75"/>
      <c r="H37" s="76" t="s">
        <v>199</v>
      </c>
      <c r="I37" s="154"/>
      <c r="J37" s="78"/>
      <c r="K37" s="78"/>
      <c r="L37" s="100"/>
      <c r="M37" s="101"/>
      <c r="N37" s="102"/>
      <c r="O37" s="82" t="s">
        <v>200</v>
      </c>
      <c r="P37" s="83"/>
      <c r="Q37" s="83">
        <v>5542222371.2700005</v>
      </c>
      <c r="R37" s="84"/>
      <c r="S37" s="84"/>
      <c r="T37" s="84"/>
      <c r="U37" s="103"/>
      <c r="V37" s="132"/>
      <c r="W37" s="83"/>
      <c r="X37" s="132"/>
      <c r="Y37" s="132"/>
      <c r="Z37" s="46"/>
      <c r="AA37" s="103"/>
      <c r="AB37" s="104"/>
      <c r="AC37" s="105"/>
      <c r="AD37" s="131"/>
      <c r="AE37" s="107"/>
    </row>
    <row r="38" spans="1:31" ht="57" x14ac:dyDescent="0.2">
      <c r="A38" s="20">
        <v>15</v>
      </c>
      <c r="B38" s="72" t="s">
        <v>38</v>
      </c>
      <c r="C38" s="72" t="s">
        <v>40</v>
      </c>
      <c r="D38" s="72" t="s">
        <v>73</v>
      </c>
      <c r="E38" s="73" t="s">
        <v>80</v>
      </c>
      <c r="F38" s="113" t="s">
        <v>81</v>
      </c>
      <c r="G38" s="75">
        <v>2020680010132</v>
      </c>
      <c r="H38" s="76" t="s">
        <v>82</v>
      </c>
      <c r="I38" s="91" t="s">
        <v>144</v>
      </c>
      <c r="J38" s="78">
        <v>44562</v>
      </c>
      <c r="K38" s="78">
        <v>44926</v>
      </c>
      <c r="L38" s="114">
        <v>300</v>
      </c>
      <c r="M38" s="144">
        <v>386</v>
      </c>
      <c r="N38" s="110">
        <f t="shared" ref="N38:N52" si="2">IFERROR(IF(M38/L38&gt;100%,100%,M38/L38),"-")</f>
        <v>1</v>
      </c>
      <c r="O38" s="82" t="s">
        <v>131</v>
      </c>
      <c r="P38" s="83">
        <v>175000000</v>
      </c>
      <c r="Q38" s="83">
        <v>175000000</v>
      </c>
      <c r="R38" s="83"/>
      <c r="S38" s="83"/>
      <c r="T38" s="83"/>
      <c r="U38" s="85">
        <f t="shared" ref="U38:U49" si="3">SUM(P38:T38)</f>
        <v>350000000</v>
      </c>
      <c r="V38" s="83">
        <v>175000000</v>
      </c>
      <c r="W38" s="83">
        <v>175000000</v>
      </c>
      <c r="X38" s="83"/>
      <c r="Y38" s="83"/>
      <c r="Z38" s="46"/>
      <c r="AA38" s="85">
        <f>SUM(V38:Z38)</f>
        <v>350000000</v>
      </c>
      <c r="AB38" s="86">
        <f>IFERROR(AA38/U38,"-")</f>
        <v>1</v>
      </c>
      <c r="AC38" s="87">
        <v>66931755.117647</v>
      </c>
      <c r="AD38" s="112" t="s">
        <v>44</v>
      </c>
      <c r="AE38" s="89" t="s">
        <v>45</v>
      </c>
    </row>
    <row r="39" spans="1:31" ht="60" x14ac:dyDescent="0.2">
      <c r="A39" s="20">
        <v>16</v>
      </c>
      <c r="B39" s="72" t="s">
        <v>38</v>
      </c>
      <c r="C39" s="72" t="s">
        <v>40</v>
      </c>
      <c r="D39" s="72" t="s">
        <v>73</v>
      </c>
      <c r="E39" s="73" t="s">
        <v>83</v>
      </c>
      <c r="F39" s="113" t="s">
        <v>84</v>
      </c>
      <c r="G39" s="75">
        <v>2020680010132</v>
      </c>
      <c r="H39" s="76" t="s">
        <v>82</v>
      </c>
      <c r="I39" s="91" t="s">
        <v>145</v>
      </c>
      <c r="J39" s="78">
        <v>44562</v>
      </c>
      <c r="K39" s="78">
        <v>44926</v>
      </c>
      <c r="L39" s="114">
        <v>35000</v>
      </c>
      <c r="M39" s="115">
        <v>37818</v>
      </c>
      <c r="N39" s="110">
        <f t="shared" si="2"/>
        <v>1</v>
      </c>
      <c r="O39" s="82" t="s">
        <v>131</v>
      </c>
      <c r="P39" s="83">
        <v>125000000</v>
      </c>
      <c r="Q39" s="83">
        <v>125000000</v>
      </c>
      <c r="R39" s="83"/>
      <c r="S39" s="83"/>
      <c r="T39" s="83"/>
      <c r="U39" s="85">
        <f t="shared" si="3"/>
        <v>250000000</v>
      </c>
      <c r="V39" s="83">
        <v>125000000</v>
      </c>
      <c r="W39" s="83">
        <v>125000000</v>
      </c>
      <c r="X39" s="83"/>
      <c r="Y39" s="83"/>
      <c r="Z39" s="46"/>
      <c r="AA39" s="85">
        <f>SUM(V39:Z39)</f>
        <v>250000000</v>
      </c>
      <c r="AB39" s="86">
        <f>IFERROR(AA39/U39,"-")</f>
        <v>1</v>
      </c>
      <c r="AC39" s="87">
        <v>190322604.88235301</v>
      </c>
      <c r="AD39" s="112" t="s">
        <v>44</v>
      </c>
      <c r="AE39" s="89" t="s">
        <v>45</v>
      </c>
    </row>
    <row r="40" spans="1:31" ht="57" x14ac:dyDescent="0.2">
      <c r="A40" s="20">
        <v>17</v>
      </c>
      <c r="B40" s="90" t="s">
        <v>38</v>
      </c>
      <c r="C40" s="90" t="s">
        <v>40</v>
      </c>
      <c r="D40" s="90" t="s">
        <v>73</v>
      </c>
      <c r="E40" s="73" t="s">
        <v>85</v>
      </c>
      <c r="F40" s="155" t="s">
        <v>86</v>
      </c>
      <c r="G40" s="75">
        <v>2021680010083</v>
      </c>
      <c r="H40" s="76" t="s">
        <v>124</v>
      </c>
      <c r="I40" s="91" t="s">
        <v>146</v>
      </c>
      <c r="J40" s="78">
        <v>44562</v>
      </c>
      <c r="K40" s="78">
        <v>44926</v>
      </c>
      <c r="L40" s="92">
        <v>500</v>
      </c>
      <c r="M40" s="93">
        <v>127</v>
      </c>
      <c r="N40" s="94">
        <f t="shared" si="2"/>
        <v>0.254</v>
      </c>
      <c r="O40" s="82" t="s">
        <v>132</v>
      </c>
      <c r="P40" s="83">
        <v>123094917</v>
      </c>
      <c r="Q40" s="83">
        <v>103103083</v>
      </c>
      <c r="R40" s="83"/>
      <c r="S40" s="83"/>
      <c r="T40" s="83"/>
      <c r="U40" s="95">
        <f>SUM(P40:T41)</f>
        <v>293502444.47000003</v>
      </c>
      <c r="V40" s="83"/>
      <c r="W40" s="83"/>
      <c r="X40" s="83"/>
      <c r="Y40" s="83"/>
      <c r="Z40" s="46"/>
      <c r="AA40" s="95">
        <f>SUM(V40:Z41)</f>
        <v>22000000</v>
      </c>
      <c r="AB40" s="96">
        <f>IFERROR(AA40/U40,"-")</f>
        <v>7.4956786270475848E-2</v>
      </c>
      <c r="AC40" s="97"/>
      <c r="AD40" s="118" t="s">
        <v>44</v>
      </c>
      <c r="AE40" s="99" t="s">
        <v>45</v>
      </c>
    </row>
    <row r="41" spans="1:31" ht="71.25" x14ac:dyDescent="0.2">
      <c r="A41" s="20">
        <v>17</v>
      </c>
      <c r="B41" s="90" t="s">
        <v>38</v>
      </c>
      <c r="C41" s="90" t="s">
        <v>40</v>
      </c>
      <c r="D41" s="90" t="s">
        <v>73</v>
      </c>
      <c r="E41" s="73" t="s">
        <v>85</v>
      </c>
      <c r="F41" s="156" t="s">
        <v>86</v>
      </c>
      <c r="G41" s="75">
        <v>2021680010100</v>
      </c>
      <c r="H41" s="76" t="s">
        <v>157</v>
      </c>
      <c r="I41" s="91" t="s">
        <v>141</v>
      </c>
      <c r="J41" s="78">
        <v>44562</v>
      </c>
      <c r="K41" s="78">
        <v>44926</v>
      </c>
      <c r="L41" s="100"/>
      <c r="M41" s="101"/>
      <c r="N41" s="102"/>
      <c r="O41" s="82" t="s">
        <v>128</v>
      </c>
      <c r="P41" s="83">
        <v>67304444.469999999</v>
      </c>
      <c r="Q41" s="83"/>
      <c r="R41" s="83"/>
      <c r="S41" s="83"/>
      <c r="T41" s="83"/>
      <c r="U41" s="103"/>
      <c r="V41" s="83">
        <v>22000000</v>
      </c>
      <c r="W41" s="83"/>
      <c r="X41" s="83"/>
      <c r="Y41" s="83"/>
      <c r="Z41" s="46"/>
      <c r="AA41" s="103"/>
      <c r="AB41" s="104"/>
      <c r="AC41" s="105"/>
      <c r="AD41" s="131"/>
      <c r="AE41" s="107"/>
    </row>
    <row r="42" spans="1:31" ht="150" customHeight="1" x14ac:dyDescent="0.2">
      <c r="A42" s="20">
        <v>18</v>
      </c>
      <c r="B42" s="72" t="s">
        <v>38</v>
      </c>
      <c r="C42" s="72" t="s">
        <v>40</v>
      </c>
      <c r="D42" s="72" t="s">
        <v>73</v>
      </c>
      <c r="E42" s="73" t="s">
        <v>87</v>
      </c>
      <c r="F42" s="113" t="s">
        <v>88</v>
      </c>
      <c r="G42" s="75">
        <v>2021680010100</v>
      </c>
      <c r="H42" s="76" t="s">
        <v>157</v>
      </c>
      <c r="I42" s="91" t="s">
        <v>180</v>
      </c>
      <c r="J42" s="78">
        <v>44562</v>
      </c>
      <c r="K42" s="78">
        <v>44926</v>
      </c>
      <c r="L42" s="92">
        <v>20</v>
      </c>
      <c r="M42" s="93">
        <v>20</v>
      </c>
      <c r="N42" s="94">
        <f t="shared" si="2"/>
        <v>1</v>
      </c>
      <c r="O42" s="82" t="s">
        <v>128</v>
      </c>
      <c r="P42" s="83">
        <v>67304444.459999993</v>
      </c>
      <c r="Q42" s="83"/>
      <c r="R42" s="83"/>
      <c r="S42" s="83"/>
      <c r="T42" s="83"/>
      <c r="U42" s="95">
        <f>SUM(P42:T43)</f>
        <v>120304444.45999999</v>
      </c>
      <c r="V42" s="83">
        <v>22000000</v>
      </c>
      <c r="W42" s="83"/>
      <c r="X42" s="83"/>
      <c r="Y42" s="83"/>
      <c r="Z42" s="46"/>
      <c r="AA42" s="95">
        <f>SUM(V42:Z43)</f>
        <v>22000000</v>
      </c>
      <c r="AB42" s="96">
        <f>IFERROR(AA42/U42,"-")</f>
        <v>0.18286938690211713</v>
      </c>
      <c r="AC42" s="97"/>
      <c r="AD42" s="118" t="s">
        <v>44</v>
      </c>
      <c r="AE42" s="99" t="s">
        <v>45</v>
      </c>
    </row>
    <row r="43" spans="1:31" ht="98.25" customHeight="1" x14ac:dyDescent="0.2">
      <c r="A43" s="20">
        <v>18</v>
      </c>
      <c r="B43" s="72" t="s">
        <v>38</v>
      </c>
      <c r="C43" s="72" t="s">
        <v>40</v>
      </c>
      <c r="D43" s="72" t="s">
        <v>73</v>
      </c>
      <c r="E43" s="73" t="s">
        <v>87</v>
      </c>
      <c r="F43" s="113" t="s">
        <v>88</v>
      </c>
      <c r="G43" s="75">
        <v>2021680010101</v>
      </c>
      <c r="H43" s="76" t="s">
        <v>158</v>
      </c>
      <c r="I43" s="91" t="s">
        <v>181</v>
      </c>
      <c r="J43" s="78">
        <v>44562</v>
      </c>
      <c r="K43" s="78">
        <v>44926</v>
      </c>
      <c r="L43" s="100"/>
      <c r="M43" s="101"/>
      <c r="N43" s="102"/>
      <c r="O43" s="122" t="s">
        <v>175</v>
      </c>
      <c r="P43" s="83">
        <f>47000000+6000000</f>
        <v>53000000</v>
      </c>
      <c r="Q43" s="83"/>
      <c r="R43" s="83"/>
      <c r="S43" s="83"/>
      <c r="T43" s="83"/>
      <c r="U43" s="103"/>
      <c r="V43" s="83"/>
      <c r="W43" s="83"/>
      <c r="X43" s="83"/>
      <c r="Y43" s="83"/>
      <c r="Z43" s="46"/>
      <c r="AA43" s="103"/>
      <c r="AB43" s="104"/>
      <c r="AC43" s="105"/>
      <c r="AD43" s="131"/>
      <c r="AE43" s="107"/>
    </row>
    <row r="44" spans="1:31" ht="57" x14ac:dyDescent="0.2">
      <c r="A44" s="20">
        <v>19</v>
      </c>
      <c r="B44" s="72" t="s">
        <v>38</v>
      </c>
      <c r="C44" s="72" t="s">
        <v>40</v>
      </c>
      <c r="D44" s="72" t="s">
        <v>73</v>
      </c>
      <c r="E44" s="73" t="s">
        <v>89</v>
      </c>
      <c r="F44" s="113" t="s">
        <v>90</v>
      </c>
      <c r="G44" s="75">
        <v>2020680010107</v>
      </c>
      <c r="H44" s="76" t="s">
        <v>91</v>
      </c>
      <c r="I44" s="91" t="s">
        <v>147</v>
      </c>
      <c r="J44" s="78">
        <v>44562</v>
      </c>
      <c r="K44" s="78">
        <v>44926</v>
      </c>
      <c r="L44" s="114">
        <v>1</v>
      </c>
      <c r="M44" s="144">
        <v>0</v>
      </c>
      <c r="N44" s="110">
        <f t="shared" si="2"/>
        <v>0</v>
      </c>
      <c r="O44" s="82" t="s">
        <v>209</v>
      </c>
      <c r="P44" s="83">
        <v>40903048</v>
      </c>
      <c r="Q44" s="83">
        <v>50000000</v>
      </c>
      <c r="R44" s="83"/>
      <c r="S44" s="83"/>
      <c r="T44" s="83"/>
      <c r="U44" s="85">
        <f t="shared" si="3"/>
        <v>90903048</v>
      </c>
      <c r="V44" s="83"/>
      <c r="W44" s="83"/>
      <c r="X44" s="83"/>
      <c r="Y44" s="83"/>
      <c r="Z44" s="46"/>
      <c r="AA44" s="85">
        <f t="shared" ref="AA44:AA49" si="4">SUM(V44:Z44)</f>
        <v>0</v>
      </c>
      <c r="AB44" s="86">
        <f t="shared" ref="AB44:AB50" si="5">IFERROR(AA44/U44,"-")</f>
        <v>0</v>
      </c>
      <c r="AC44" s="87">
        <v>35297957</v>
      </c>
      <c r="AD44" s="112" t="s">
        <v>44</v>
      </c>
      <c r="AE44" s="89" t="s">
        <v>45</v>
      </c>
    </row>
    <row r="45" spans="1:31" ht="216" customHeight="1" x14ac:dyDescent="0.2">
      <c r="A45" s="20">
        <v>20</v>
      </c>
      <c r="B45" s="72" t="s">
        <v>38</v>
      </c>
      <c r="C45" s="72" t="s">
        <v>40</v>
      </c>
      <c r="D45" s="72" t="s">
        <v>73</v>
      </c>
      <c r="E45" s="73" t="s">
        <v>92</v>
      </c>
      <c r="F45" s="113" t="s">
        <v>93</v>
      </c>
      <c r="G45" s="75">
        <v>2020680010028</v>
      </c>
      <c r="H45" s="76" t="s">
        <v>94</v>
      </c>
      <c r="I45" s="76" t="s">
        <v>148</v>
      </c>
      <c r="J45" s="78">
        <v>44562</v>
      </c>
      <c r="K45" s="78">
        <v>44926</v>
      </c>
      <c r="L45" s="157">
        <v>1</v>
      </c>
      <c r="M45" s="158">
        <v>0.60950000000000004</v>
      </c>
      <c r="N45" s="94">
        <f t="shared" si="2"/>
        <v>0.60950000000000004</v>
      </c>
      <c r="O45" s="159" t="s">
        <v>210</v>
      </c>
      <c r="P45" s="83">
        <f>506800000+1221416666.6+12800000+10153179+0+0+0+0+3800563+0+222429455+19588706+97801922</f>
        <v>2094790491.5999999</v>
      </c>
      <c r="Q45" s="83"/>
      <c r="R45" s="83"/>
      <c r="S45" s="83"/>
      <c r="T45" s="83">
        <v>49329884</v>
      </c>
      <c r="U45" s="95">
        <f>SUM(P45:T46)</f>
        <v>2952155731.5999999</v>
      </c>
      <c r="V45" s="83">
        <v>928200000</v>
      </c>
      <c r="W45" s="83"/>
      <c r="X45" s="83"/>
      <c r="Y45" s="83"/>
      <c r="Z45" s="46"/>
      <c r="AA45" s="95">
        <f>SUM(V45:Z46)</f>
        <v>928200000</v>
      </c>
      <c r="AB45" s="96">
        <f t="shared" si="5"/>
        <v>0.31441430750570099</v>
      </c>
      <c r="AC45" s="97"/>
      <c r="AD45" s="118" t="s">
        <v>44</v>
      </c>
      <c r="AE45" s="99" t="s">
        <v>45</v>
      </c>
    </row>
    <row r="46" spans="1:31" ht="69.75" customHeight="1" x14ac:dyDescent="0.2">
      <c r="A46" s="20">
        <v>20</v>
      </c>
      <c r="B46" s="72" t="s">
        <v>38</v>
      </c>
      <c r="C46" s="72" t="s">
        <v>40</v>
      </c>
      <c r="D46" s="72" t="s">
        <v>73</v>
      </c>
      <c r="E46" s="73" t="s">
        <v>92</v>
      </c>
      <c r="F46" s="113" t="s">
        <v>93</v>
      </c>
      <c r="G46" s="75"/>
      <c r="H46" s="76" t="s">
        <v>199</v>
      </c>
      <c r="I46" s="76"/>
      <c r="J46" s="78"/>
      <c r="K46" s="78"/>
      <c r="L46" s="160"/>
      <c r="M46" s="161"/>
      <c r="N46" s="102"/>
      <c r="O46" s="159" t="s">
        <v>201</v>
      </c>
      <c r="P46" s="83"/>
      <c r="Q46" s="83"/>
      <c r="R46" s="83"/>
      <c r="S46" s="83"/>
      <c r="T46" s="83">
        <v>808035356</v>
      </c>
      <c r="U46" s="103"/>
      <c r="V46" s="83"/>
      <c r="W46" s="83"/>
      <c r="X46" s="83"/>
      <c r="Y46" s="83"/>
      <c r="Z46" s="46"/>
      <c r="AA46" s="103"/>
      <c r="AB46" s="104"/>
      <c r="AC46" s="105"/>
      <c r="AD46" s="131"/>
      <c r="AE46" s="107"/>
    </row>
    <row r="47" spans="1:31" ht="71.25" x14ac:dyDescent="0.2">
      <c r="A47" s="20">
        <v>21</v>
      </c>
      <c r="B47" s="72" t="s">
        <v>38</v>
      </c>
      <c r="C47" s="72" t="s">
        <v>40</v>
      </c>
      <c r="D47" s="72" t="s">
        <v>73</v>
      </c>
      <c r="E47" s="73" t="s">
        <v>95</v>
      </c>
      <c r="F47" s="113" t="s">
        <v>96</v>
      </c>
      <c r="G47" s="75">
        <v>2020680010154</v>
      </c>
      <c r="H47" s="76" t="s">
        <v>97</v>
      </c>
      <c r="I47" s="91" t="s">
        <v>149</v>
      </c>
      <c r="J47" s="78">
        <v>44562</v>
      </c>
      <c r="K47" s="78">
        <v>44926</v>
      </c>
      <c r="L47" s="114">
        <v>1</v>
      </c>
      <c r="M47" s="162">
        <v>0.5</v>
      </c>
      <c r="N47" s="110">
        <f t="shared" si="2"/>
        <v>0.5</v>
      </c>
      <c r="O47" s="159" t="s">
        <v>133</v>
      </c>
      <c r="P47" s="83">
        <v>80000000</v>
      </c>
      <c r="Q47" s="83"/>
      <c r="R47" s="83"/>
      <c r="S47" s="83"/>
      <c r="T47" s="83"/>
      <c r="U47" s="85">
        <f t="shared" si="3"/>
        <v>80000000</v>
      </c>
      <c r="V47" s="83">
        <v>80000000</v>
      </c>
      <c r="W47" s="83"/>
      <c r="X47" s="83"/>
      <c r="Y47" s="83"/>
      <c r="Z47" s="46"/>
      <c r="AA47" s="85">
        <f t="shared" si="4"/>
        <v>80000000</v>
      </c>
      <c r="AB47" s="86">
        <f t="shared" si="5"/>
        <v>1</v>
      </c>
      <c r="AC47" s="87"/>
      <c r="AD47" s="112" t="s">
        <v>44</v>
      </c>
      <c r="AE47" s="89" t="s">
        <v>45</v>
      </c>
    </row>
    <row r="48" spans="1:31" ht="71.25" x14ac:dyDescent="0.2">
      <c r="A48" s="20">
        <v>22</v>
      </c>
      <c r="B48" s="72" t="s">
        <v>38</v>
      </c>
      <c r="C48" s="72" t="s">
        <v>40</v>
      </c>
      <c r="D48" s="72" t="s">
        <v>73</v>
      </c>
      <c r="E48" s="73" t="s">
        <v>98</v>
      </c>
      <c r="F48" s="113" t="s">
        <v>99</v>
      </c>
      <c r="G48" s="75">
        <v>2020680010115</v>
      </c>
      <c r="H48" s="76" t="s">
        <v>100</v>
      </c>
      <c r="I48" s="76" t="s">
        <v>150</v>
      </c>
      <c r="J48" s="78">
        <v>44562</v>
      </c>
      <c r="K48" s="78">
        <v>44926</v>
      </c>
      <c r="L48" s="108">
        <v>1</v>
      </c>
      <c r="M48" s="109">
        <v>1</v>
      </c>
      <c r="N48" s="110">
        <f t="shared" si="2"/>
        <v>1</v>
      </c>
      <c r="O48" s="82" t="s">
        <v>134</v>
      </c>
      <c r="P48" s="83">
        <v>217180000</v>
      </c>
      <c r="Q48" s="83"/>
      <c r="R48" s="83"/>
      <c r="S48" s="83"/>
      <c r="T48" s="83"/>
      <c r="U48" s="85">
        <f t="shared" si="3"/>
        <v>217180000</v>
      </c>
      <c r="V48" s="83">
        <v>109211800</v>
      </c>
      <c r="W48" s="83"/>
      <c r="X48" s="83"/>
      <c r="Y48" s="83"/>
      <c r="Z48" s="46"/>
      <c r="AA48" s="85">
        <f t="shared" si="4"/>
        <v>109211800</v>
      </c>
      <c r="AB48" s="86">
        <f t="shared" si="5"/>
        <v>0.502863062897136</v>
      </c>
      <c r="AC48" s="87"/>
      <c r="AD48" s="112" t="s">
        <v>44</v>
      </c>
      <c r="AE48" s="89" t="s">
        <v>45</v>
      </c>
    </row>
    <row r="49" spans="1:31" ht="67.900000000000006" customHeight="1" x14ac:dyDescent="0.2">
      <c r="A49" s="20">
        <v>23</v>
      </c>
      <c r="B49" s="72" t="s">
        <v>38</v>
      </c>
      <c r="C49" s="72" t="s">
        <v>40</v>
      </c>
      <c r="D49" s="72" t="s">
        <v>73</v>
      </c>
      <c r="E49" s="73" t="s">
        <v>101</v>
      </c>
      <c r="F49" s="113" t="s">
        <v>102</v>
      </c>
      <c r="G49" s="75"/>
      <c r="H49" s="163" t="s">
        <v>155</v>
      </c>
      <c r="I49" s="77"/>
      <c r="J49" s="78">
        <v>44562</v>
      </c>
      <c r="K49" s="78">
        <v>44926</v>
      </c>
      <c r="L49" s="164">
        <v>0</v>
      </c>
      <c r="M49" s="165"/>
      <c r="N49" s="110" t="str">
        <f t="shared" si="2"/>
        <v>-</v>
      </c>
      <c r="O49" s="82"/>
      <c r="P49" s="83"/>
      <c r="Q49" s="83"/>
      <c r="R49" s="83"/>
      <c r="S49" s="83"/>
      <c r="T49" s="83"/>
      <c r="U49" s="85">
        <f t="shared" si="3"/>
        <v>0</v>
      </c>
      <c r="V49" s="83"/>
      <c r="W49" s="83"/>
      <c r="X49" s="83"/>
      <c r="Y49" s="83"/>
      <c r="Z49" s="46"/>
      <c r="AA49" s="85">
        <f t="shared" si="4"/>
        <v>0</v>
      </c>
      <c r="AB49" s="86" t="str">
        <f t="shared" si="5"/>
        <v>-</v>
      </c>
      <c r="AC49" s="87"/>
      <c r="AD49" s="112" t="s">
        <v>44</v>
      </c>
      <c r="AE49" s="89" t="s">
        <v>45</v>
      </c>
    </row>
    <row r="50" spans="1:31" ht="105" customHeight="1" x14ac:dyDescent="0.2">
      <c r="A50" s="20">
        <v>24</v>
      </c>
      <c r="B50" s="72" t="s">
        <v>38</v>
      </c>
      <c r="C50" s="59" t="s">
        <v>40</v>
      </c>
      <c r="D50" s="59" t="s">
        <v>103</v>
      </c>
      <c r="E50" s="73" t="s">
        <v>104</v>
      </c>
      <c r="F50" s="155" t="s">
        <v>105</v>
      </c>
      <c r="G50" s="166">
        <v>2020680010099</v>
      </c>
      <c r="H50" s="76" t="s">
        <v>106</v>
      </c>
      <c r="I50" s="76" t="s">
        <v>151</v>
      </c>
      <c r="J50" s="78">
        <v>44562</v>
      </c>
      <c r="K50" s="78">
        <v>44926</v>
      </c>
      <c r="L50" s="148">
        <v>1750</v>
      </c>
      <c r="M50" s="93">
        <f>460+1310</f>
        <v>1770</v>
      </c>
      <c r="N50" s="94">
        <f t="shared" si="2"/>
        <v>1</v>
      </c>
      <c r="O50" s="167" t="s">
        <v>176</v>
      </c>
      <c r="P50" s="83">
        <v>3120423778</v>
      </c>
      <c r="Q50" s="83"/>
      <c r="R50" s="83"/>
      <c r="S50" s="83"/>
      <c r="T50" s="83">
        <v>205167262</v>
      </c>
      <c r="U50" s="95">
        <f>SUM(P50:T51)</f>
        <v>3806104550.27</v>
      </c>
      <c r="V50" s="83">
        <v>1763130242</v>
      </c>
      <c r="W50" s="83"/>
      <c r="X50" s="83"/>
      <c r="Y50" s="83"/>
      <c r="Z50" s="46"/>
      <c r="AA50" s="95">
        <f>SUM(V50:Z51)</f>
        <v>1763130242</v>
      </c>
      <c r="AB50" s="96">
        <f>IFERROR(AA50/U50,"-")</f>
        <v>0.46323746988897768</v>
      </c>
      <c r="AC50" s="97">
        <v>567885101</v>
      </c>
      <c r="AD50" s="118" t="s">
        <v>44</v>
      </c>
      <c r="AE50" s="99" t="s">
        <v>45</v>
      </c>
    </row>
    <row r="51" spans="1:31" ht="65.25" customHeight="1" x14ac:dyDescent="0.2">
      <c r="A51" s="20">
        <v>24</v>
      </c>
      <c r="B51" s="72" t="s">
        <v>38</v>
      </c>
      <c r="C51" s="59" t="s">
        <v>40</v>
      </c>
      <c r="D51" s="59" t="s">
        <v>103</v>
      </c>
      <c r="E51" s="73" t="s">
        <v>104</v>
      </c>
      <c r="F51" s="155" t="s">
        <v>105</v>
      </c>
      <c r="G51" s="75"/>
      <c r="H51" s="76" t="s">
        <v>199</v>
      </c>
      <c r="I51" s="76"/>
      <c r="J51" s="78"/>
      <c r="K51" s="78"/>
      <c r="L51" s="152"/>
      <c r="M51" s="101"/>
      <c r="N51" s="102"/>
      <c r="O51" s="167" t="s">
        <v>202</v>
      </c>
      <c r="P51" s="83"/>
      <c r="Q51" s="83"/>
      <c r="R51" s="83"/>
      <c r="S51" s="83"/>
      <c r="T51" s="83">
        <v>480513510.26999998</v>
      </c>
      <c r="U51" s="103"/>
      <c r="V51" s="83"/>
      <c r="W51" s="83"/>
      <c r="X51" s="83"/>
      <c r="Y51" s="83"/>
      <c r="Z51" s="46"/>
      <c r="AA51" s="103"/>
      <c r="AB51" s="104"/>
      <c r="AC51" s="105"/>
      <c r="AD51" s="131"/>
      <c r="AE51" s="107"/>
    </row>
    <row r="52" spans="1:31" ht="66" customHeight="1" x14ac:dyDescent="0.2">
      <c r="A52" s="20">
        <v>25</v>
      </c>
      <c r="B52" s="90" t="s">
        <v>38</v>
      </c>
      <c r="C52" s="90" t="s">
        <v>40</v>
      </c>
      <c r="D52" s="90" t="s">
        <v>103</v>
      </c>
      <c r="E52" s="73" t="s">
        <v>107</v>
      </c>
      <c r="F52" s="113" t="s">
        <v>108</v>
      </c>
      <c r="G52" s="75" t="s">
        <v>160</v>
      </c>
      <c r="H52" s="76" t="s">
        <v>106</v>
      </c>
      <c r="I52" s="76" t="s">
        <v>152</v>
      </c>
      <c r="J52" s="78">
        <v>44562</v>
      </c>
      <c r="K52" s="78">
        <v>44926</v>
      </c>
      <c r="L52" s="157">
        <v>1</v>
      </c>
      <c r="M52" s="168">
        <v>0.99</v>
      </c>
      <c r="N52" s="94">
        <f t="shared" si="2"/>
        <v>0.99</v>
      </c>
      <c r="O52" s="167" t="s">
        <v>178</v>
      </c>
      <c r="P52" s="83">
        <v>1600366022</v>
      </c>
      <c r="Q52" s="83"/>
      <c r="R52" s="83"/>
      <c r="S52" s="83"/>
      <c r="T52" s="83">
        <v>694832738</v>
      </c>
      <c r="U52" s="95">
        <f>SUM(P52:T54)</f>
        <v>2925712270.2600002</v>
      </c>
      <c r="V52" s="83">
        <v>1600366022</v>
      </c>
      <c r="W52" s="83"/>
      <c r="X52" s="83"/>
      <c r="Y52" s="83"/>
      <c r="Z52" s="83">
        <v>694832738</v>
      </c>
      <c r="AA52" s="95">
        <f>SUM(V52:Z54)</f>
        <v>2295198760</v>
      </c>
      <c r="AB52" s="96">
        <f>IFERROR(AA52/U52,"-")</f>
        <v>0.78449230408977699</v>
      </c>
      <c r="AC52" s="97">
        <v>785323624</v>
      </c>
      <c r="AD52" s="118" t="s">
        <v>44</v>
      </c>
      <c r="AE52" s="99" t="s">
        <v>45</v>
      </c>
    </row>
    <row r="53" spans="1:31" ht="81.75" customHeight="1" x14ac:dyDescent="0.2">
      <c r="A53" s="20">
        <v>25</v>
      </c>
      <c r="B53" s="90" t="s">
        <v>38</v>
      </c>
      <c r="C53" s="90" t="s">
        <v>40</v>
      </c>
      <c r="D53" s="90" t="s">
        <v>103</v>
      </c>
      <c r="E53" s="73" t="s">
        <v>107</v>
      </c>
      <c r="F53" s="113" t="s">
        <v>108</v>
      </c>
      <c r="G53" s="75">
        <v>2020680010060</v>
      </c>
      <c r="H53" s="76" t="s">
        <v>109</v>
      </c>
      <c r="I53" s="76" t="s">
        <v>162</v>
      </c>
      <c r="J53" s="78">
        <v>44562</v>
      </c>
      <c r="K53" s="78">
        <v>44926</v>
      </c>
      <c r="L53" s="169"/>
      <c r="M53" s="170"/>
      <c r="N53" s="121"/>
      <c r="O53" s="167" t="s">
        <v>135</v>
      </c>
      <c r="P53" s="83">
        <v>150000000</v>
      </c>
      <c r="Q53" s="83"/>
      <c r="R53" s="83"/>
      <c r="S53" s="83"/>
      <c r="T53" s="83"/>
      <c r="U53" s="123"/>
      <c r="V53" s="83"/>
      <c r="W53" s="83"/>
      <c r="X53" s="83"/>
      <c r="Y53" s="83"/>
      <c r="Z53" s="46"/>
      <c r="AA53" s="123"/>
      <c r="AB53" s="124"/>
      <c r="AC53" s="125"/>
      <c r="AD53" s="126"/>
      <c r="AE53" s="127"/>
    </row>
    <row r="54" spans="1:31" ht="73.5" customHeight="1" x14ac:dyDescent="0.2">
      <c r="A54" s="20">
        <v>25</v>
      </c>
      <c r="B54" s="90" t="s">
        <v>38</v>
      </c>
      <c r="C54" s="90" t="s">
        <v>40</v>
      </c>
      <c r="D54" s="90" t="s">
        <v>103</v>
      </c>
      <c r="E54" s="73" t="s">
        <v>107</v>
      </c>
      <c r="F54" s="113" t="s">
        <v>108</v>
      </c>
      <c r="G54" s="75"/>
      <c r="H54" s="76" t="s">
        <v>199</v>
      </c>
      <c r="I54" s="76"/>
      <c r="J54" s="78"/>
      <c r="K54" s="78"/>
      <c r="L54" s="160"/>
      <c r="M54" s="171"/>
      <c r="N54" s="102"/>
      <c r="O54" s="167" t="s">
        <v>202</v>
      </c>
      <c r="P54" s="83"/>
      <c r="Q54" s="83"/>
      <c r="R54" s="83"/>
      <c r="S54" s="83"/>
      <c r="T54" s="83">
        <v>480513510.25999999</v>
      </c>
      <c r="U54" s="103"/>
      <c r="V54" s="83"/>
      <c r="W54" s="83"/>
      <c r="X54" s="83"/>
      <c r="Y54" s="83"/>
      <c r="Z54" s="46"/>
      <c r="AA54" s="103"/>
      <c r="AB54" s="104"/>
      <c r="AC54" s="105"/>
      <c r="AD54" s="131"/>
      <c r="AE54" s="107"/>
    </row>
    <row r="55" spans="1:31" ht="109.9" customHeight="1" x14ac:dyDescent="0.2">
      <c r="A55" s="20">
        <v>26</v>
      </c>
      <c r="B55" s="72" t="s">
        <v>38</v>
      </c>
      <c r="C55" s="72" t="s">
        <v>40</v>
      </c>
      <c r="D55" s="72" t="s">
        <v>103</v>
      </c>
      <c r="E55" s="73" t="s">
        <v>110</v>
      </c>
      <c r="F55" s="113" t="s">
        <v>111</v>
      </c>
      <c r="G55" s="75">
        <v>2021680010116</v>
      </c>
      <c r="H55" s="76" t="s">
        <v>159</v>
      </c>
      <c r="I55" s="76" t="s">
        <v>166</v>
      </c>
      <c r="J55" s="78">
        <v>44562</v>
      </c>
      <c r="K55" s="78">
        <v>44926</v>
      </c>
      <c r="L55" s="164">
        <v>1000</v>
      </c>
      <c r="M55" s="144">
        <v>284</v>
      </c>
      <c r="N55" s="110">
        <f>IFERROR(IF(M55/L55&gt;100%,100%,M55/L55),"-")</f>
        <v>0.28399999999999997</v>
      </c>
      <c r="O55" s="82" t="s">
        <v>211</v>
      </c>
      <c r="P55" s="83">
        <f>51700000+0</f>
        <v>51700000</v>
      </c>
      <c r="Q55" s="83"/>
      <c r="R55" s="83"/>
      <c r="S55" s="83"/>
      <c r="T55" s="83"/>
      <c r="U55" s="85">
        <f>SUM(P55:T55)</f>
        <v>51700000</v>
      </c>
      <c r="V55" s="83">
        <v>28200000</v>
      </c>
      <c r="W55" s="83"/>
      <c r="X55" s="83"/>
      <c r="Y55" s="83"/>
      <c r="Z55" s="46"/>
      <c r="AA55" s="85">
        <f>SUM(V55:Z55)</f>
        <v>28200000</v>
      </c>
      <c r="AB55" s="86">
        <f>IFERROR(AA55/U55,"-")</f>
        <v>0.54545454545454541</v>
      </c>
      <c r="AC55" s="87"/>
      <c r="AD55" s="112" t="s">
        <v>44</v>
      </c>
      <c r="AE55" s="89" t="s">
        <v>45</v>
      </c>
    </row>
    <row r="56" spans="1:31" ht="85.5" x14ac:dyDescent="0.2">
      <c r="A56" s="20">
        <v>195</v>
      </c>
      <c r="B56" s="90" t="s">
        <v>39</v>
      </c>
      <c r="C56" s="90" t="s">
        <v>112</v>
      </c>
      <c r="D56" s="90" t="s">
        <v>113</v>
      </c>
      <c r="E56" s="73" t="s">
        <v>114</v>
      </c>
      <c r="F56" s="113" t="s">
        <v>115</v>
      </c>
      <c r="G56" s="75">
        <v>2021680010016</v>
      </c>
      <c r="H56" s="76" t="s">
        <v>116</v>
      </c>
      <c r="I56" s="76" t="s">
        <v>153</v>
      </c>
      <c r="J56" s="78">
        <v>44562</v>
      </c>
      <c r="K56" s="78">
        <v>44926</v>
      </c>
      <c r="L56" s="92">
        <v>12</v>
      </c>
      <c r="M56" s="93">
        <v>0</v>
      </c>
      <c r="N56" s="94">
        <f>IFERROR(IF(M56/L56&gt;100%,100%,M56/L56),"-")</f>
        <v>0</v>
      </c>
      <c r="O56" s="82" t="s">
        <v>177</v>
      </c>
      <c r="P56" s="83">
        <f>330622329+212418301</f>
        <v>543040630</v>
      </c>
      <c r="Q56" s="83"/>
      <c r="R56" s="83"/>
      <c r="S56" s="83"/>
      <c r="T56" s="83"/>
      <c r="U56" s="95">
        <f>SUM(P56:T57)</f>
        <v>548382922</v>
      </c>
      <c r="V56" s="83"/>
      <c r="W56" s="83"/>
      <c r="X56" s="83"/>
      <c r="Y56" s="83"/>
      <c r="Z56" s="46"/>
      <c r="AA56" s="95">
        <f>SUM(V56:Z57)</f>
        <v>0</v>
      </c>
      <c r="AB56" s="96">
        <f>IFERROR(AA56/U56,"-")</f>
        <v>0</v>
      </c>
      <c r="AC56" s="97"/>
      <c r="AD56" s="98" t="s">
        <v>44</v>
      </c>
      <c r="AE56" s="99" t="s">
        <v>45</v>
      </c>
    </row>
    <row r="57" spans="1:31" ht="66.75" customHeight="1" x14ac:dyDescent="0.2">
      <c r="A57" s="20">
        <v>195</v>
      </c>
      <c r="B57" s="90" t="s">
        <v>39</v>
      </c>
      <c r="C57" s="90" t="s">
        <v>112</v>
      </c>
      <c r="D57" s="90" t="s">
        <v>113</v>
      </c>
      <c r="E57" s="73" t="s">
        <v>114</v>
      </c>
      <c r="F57" s="113" t="s">
        <v>115</v>
      </c>
      <c r="G57" s="75"/>
      <c r="H57" s="76" t="s">
        <v>199</v>
      </c>
      <c r="I57" s="76"/>
      <c r="J57" s="78"/>
      <c r="K57" s="78"/>
      <c r="L57" s="100"/>
      <c r="M57" s="101"/>
      <c r="N57" s="102"/>
      <c r="O57" s="82" t="s">
        <v>203</v>
      </c>
      <c r="P57" s="83">
        <v>702041</v>
      </c>
      <c r="Q57" s="83">
        <v>4640251</v>
      </c>
      <c r="R57" s="83"/>
      <c r="S57" s="83"/>
      <c r="T57" s="83"/>
      <c r="U57" s="103"/>
      <c r="V57" s="83"/>
      <c r="W57" s="83"/>
      <c r="X57" s="83"/>
      <c r="Y57" s="83"/>
      <c r="Z57" s="46"/>
      <c r="AA57" s="103"/>
      <c r="AB57" s="104"/>
      <c r="AC57" s="105"/>
      <c r="AD57" s="106"/>
      <c r="AE57" s="107"/>
    </row>
    <row r="58" spans="1:31" ht="85.5" x14ac:dyDescent="0.2">
      <c r="A58" s="20">
        <v>196</v>
      </c>
      <c r="B58" s="90" t="s">
        <v>39</v>
      </c>
      <c r="C58" s="90" t="s">
        <v>112</v>
      </c>
      <c r="D58" s="90" t="s">
        <v>113</v>
      </c>
      <c r="E58" s="73" t="s">
        <v>117</v>
      </c>
      <c r="F58" s="113" t="s">
        <v>118</v>
      </c>
      <c r="G58" s="75">
        <v>2020680010145</v>
      </c>
      <c r="H58" s="76" t="s">
        <v>119</v>
      </c>
      <c r="I58" s="91" t="s">
        <v>154</v>
      </c>
      <c r="J58" s="78">
        <v>44562</v>
      </c>
      <c r="K58" s="78">
        <v>44926</v>
      </c>
      <c r="L58" s="114">
        <v>47</v>
      </c>
      <c r="M58" s="144">
        <v>47</v>
      </c>
      <c r="N58" s="110">
        <f>IFERROR(IF(M58/L58&gt;100%,100%,M58/L58),"-")</f>
        <v>1</v>
      </c>
      <c r="O58" s="82" t="s">
        <v>136</v>
      </c>
      <c r="P58" s="83">
        <f>300000000+2000000000</f>
        <v>2300000000</v>
      </c>
      <c r="Q58" s="83">
        <f>865629616+18345512</f>
        <v>883975128</v>
      </c>
      <c r="R58" s="83"/>
      <c r="S58" s="83"/>
      <c r="T58" s="83"/>
      <c r="U58" s="85">
        <f>SUM(P58:T58)</f>
        <v>3183975128</v>
      </c>
      <c r="V58" s="83">
        <v>70551324.969999999</v>
      </c>
      <c r="W58" s="83">
        <v>883975128</v>
      </c>
      <c r="X58" s="83"/>
      <c r="Y58" s="83"/>
      <c r="Z58" s="46"/>
      <c r="AA58" s="85">
        <f>SUM(V58:Z58)</f>
        <v>954526452.97000003</v>
      </c>
      <c r="AB58" s="86">
        <f>IFERROR(AA58/U58,"-")</f>
        <v>0.29979080068052594</v>
      </c>
      <c r="AC58" s="87"/>
      <c r="AD58" s="112" t="s">
        <v>44</v>
      </c>
      <c r="AE58" s="89" t="s">
        <v>45</v>
      </c>
    </row>
    <row r="59" spans="1:31" ht="19.5" customHeight="1" x14ac:dyDescent="0.2">
      <c r="A59" s="22"/>
      <c r="B59" s="4"/>
      <c r="C59" s="5"/>
      <c r="D59" s="5"/>
      <c r="E59" s="6"/>
      <c r="F59" s="7"/>
      <c r="G59" s="8"/>
      <c r="H59" s="5"/>
      <c r="I59" s="5"/>
      <c r="J59" s="5"/>
      <c r="K59" s="9"/>
      <c r="L59" s="9"/>
      <c r="M59" s="10" t="s">
        <v>17</v>
      </c>
      <c r="N59" s="9">
        <f>IFERROR(AVERAGE(N9:N58),"-")</f>
        <v>0.78059811440433613</v>
      </c>
      <c r="O59" s="11"/>
      <c r="P59" s="15">
        <f t="shared" ref="P59:Z59" si="6">SUM(P9:P58)</f>
        <v>62800851167.099998</v>
      </c>
      <c r="Q59" s="15">
        <f t="shared" si="6"/>
        <v>269931526110.72998</v>
      </c>
      <c r="R59" s="15">
        <f t="shared" si="6"/>
        <v>0</v>
      </c>
      <c r="S59" s="15">
        <f t="shared" si="6"/>
        <v>0</v>
      </c>
      <c r="T59" s="15">
        <f t="shared" si="6"/>
        <v>4996463253.6200008</v>
      </c>
      <c r="U59" s="16">
        <f>SUM(U9:U58)</f>
        <v>337728840531.45001</v>
      </c>
      <c r="V59" s="12">
        <f t="shared" si="6"/>
        <v>42776137341.899994</v>
      </c>
      <c r="W59" s="12">
        <f t="shared" si="6"/>
        <v>142587277346.31</v>
      </c>
      <c r="X59" s="12">
        <f t="shared" si="6"/>
        <v>0</v>
      </c>
      <c r="Y59" s="12">
        <f t="shared" si="6"/>
        <v>0</v>
      </c>
      <c r="Z59" s="12">
        <f t="shared" si="6"/>
        <v>2640575248</v>
      </c>
      <c r="AA59" s="17">
        <f>SUM(AA9:AA58)</f>
        <v>188003989936.20999</v>
      </c>
      <c r="AB59" s="21">
        <f>IFERROR(AA59/U59,"-")</f>
        <v>0.55667141023658795</v>
      </c>
      <c r="AC59" s="13">
        <f>SUM(AC9:AC58)</f>
        <v>1771761042</v>
      </c>
      <c r="AD59" s="14"/>
      <c r="AE59" s="14"/>
    </row>
    <row r="61" spans="1:31" x14ac:dyDescent="0.2">
      <c r="Q61" s="66"/>
      <c r="U61" s="47"/>
      <c r="AA61" s="47"/>
    </row>
    <row r="62" spans="1:31" x14ac:dyDescent="0.2">
      <c r="U62" s="60"/>
      <c r="AA62" s="47"/>
    </row>
    <row r="63" spans="1:31" ht="15" x14ac:dyDescent="0.25">
      <c r="U63" s="47"/>
      <c r="AA63" s="172"/>
    </row>
    <row r="64" spans="1:31" x14ac:dyDescent="0.2">
      <c r="Q64" s="66"/>
      <c r="U64" s="67"/>
      <c r="AA64" s="47"/>
    </row>
    <row r="65" spans="17:27" x14ac:dyDescent="0.2">
      <c r="U65" s="68"/>
      <c r="AA65" s="69"/>
    </row>
    <row r="66" spans="17:27" x14ac:dyDescent="0.2">
      <c r="Q66" s="66"/>
      <c r="U66" s="47"/>
      <c r="AA66" s="47"/>
    </row>
    <row r="67" spans="17:27" x14ac:dyDescent="0.2">
      <c r="U67" s="47"/>
      <c r="AA67" s="47"/>
    </row>
    <row r="68" spans="17:27" x14ac:dyDescent="0.2">
      <c r="U68" s="47"/>
      <c r="AA68" s="47"/>
    </row>
    <row r="69" spans="17:27" x14ac:dyDescent="0.2">
      <c r="U69" s="47"/>
      <c r="AA69" s="47"/>
    </row>
    <row r="70" spans="17:27" x14ac:dyDescent="0.2">
      <c r="U70" s="47"/>
      <c r="AA70" s="47"/>
    </row>
    <row r="71" spans="17:27" x14ac:dyDescent="0.2">
      <c r="U71" s="47"/>
      <c r="AA71" s="47"/>
    </row>
    <row r="72" spans="17:27" x14ac:dyDescent="0.2">
      <c r="U72" s="47"/>
      <c r="AA72" s="47"/>
    </row>
    <row r="73" spans="17:27" x14ac:dyDescent="0.2">
      <c r="U73" s="47"/>
      <c r="AA73" s="47"/>
    </row>
    <row r="74" spans="17:27" x14ac:dyDescent="0.2">
      <c r="U74" s="47"/>
      <c r="AA74" s="47"/>
    </row>
    <row r="75" spans="17:27" x14ac:dyDescent="0.2">
      <c r="U75" s="47"/>
      <c r="AA75" s="47"/>
    </row>
    <row r="76" spans="17:27" x14ac:dyDescent="0.2">
      <c r="U76" s="47"/>
      <c r="AA76" s="47"/>
    </row>
    <row r="77" spans="17:27" x14ac:dyDescent="0.2">
      <c r="U77" s="47"/>
      <c r="AA77" s="47"/>
    </row>
    <row r="78" spans="17:27" x14ac:dyDescent="0.2">
      <c r="U78" s="47"/>
      <c r="AA78" s="47"/>
    </row>
    <row r="79" spans="17:27" x14ac:dyDescent="0.2">
      <c r="U79" s="47"/>
      <c r="AA79" s="47"/>
    </row>
    <row r="80" spans="17:27" x14ac:dyDescent="0.2">
      <c r="U80" s="47"/>
      <c r="AA80" s="47"/>
    </row>
    <row r="81" spans="21:27" x14ac:dyDescent="0.2">
      <c r="U81" s="47"/>
      <c r="AA81" s="47"/>
    </row>
    <row r="82" spans="21:27" x14ac:dyDescent="0.2">
      <c r="U82" s="47"/>
      <c r="AA82" s="47"/>
    </row>
    <row r="83" spans="21:27" x14ac:dyDescent="0.2">
      <c r="U83" s="47"/>
      <c r="AA83" s="47"/>
    </row>
    <row r="84" spans="21:27" x14ac:dyDescent="0.2">
      <c r="U84" s="47"/>
      <c r="AA84" s="47"/>
    </row>
    <row r="85" spans="21:27" x14ac:dyDescent="0.2">
      <c r="U85" s="47"/>
      <c r="AA85" s="47"/>
    </row>
    <row r="86" spans="21:27" x14ac:dyDescent="0.2">
      <c r="U86" s="47"/>
      <c r="AA86" s="47"/>
    </row>
  </sheetData>
  <mergeCells count="117">
    <mergeCell ref="AC52:AC54"/>
    <mergeCell ref="AC56:AC57"/>
    <mergeCell ref="AB52:AB54"/>
    <mergeCell ref="AB50:AB51"/>
    <mergeCell ref="AB56:AB57"/>
    <mergeCell ref="AD56:AD57"/>
    <mergeCell ref="AE56:AE57"/>
    <mergeCell ref="L56:L57"/>
    <mergeCell ref="M56:M57"/>
    <mergeCell ref="N56:N57"/>
    <mergeCell ref="U56:U57"/>
    <mergeCell ref="AA56:AA57"/>
    <mergeCell ref="AD50:AD51"/>
    <mergeCell ref="AE50:AE51"/>
    <mergeCell ref="L52:L54"/>
    <mergeCell ref="M52:M54"/>
    <mergeCell ref="N52:N54"/>
    <mergeCell ref="U52:U54"/>
    <mergeCell ref="AA52:AA54"/>
    <mergeCell ref="AD52:AD54"/>
    <mergeCell ref="AE52:AE54"/>
    <mergeCell ref="L50:L51"/>
    <mergeCell ref="M50:M51"/>
    <mergeCell ref="N50:N51"/>
    <mergeCell ref="U50:U51"/>
    <mergeCell ref="AA50:AA51"/>
    <mergeCell ref="AC50:AC51"/>
    <mergeCell ref="AE34:AE37"/>
    <mergeCell ref="L45:L46"/>
    <mergeCell ref="M45:M46"/>
    <mergeCell ref="N45:N46"/>
    <mergeCell ref="U45:U46"/>
    <mergeCell ref="AA45:AA46"/>
    <mergeCell ref="AB45:AB46"/>
    <mergeCell ref="AD45:AD46"/>
    <mergeCell ref="AE45:AE46"/>
    <mergeCell ref="AD40:AD41"/>
    <mergeCell ref="AE40:AE41"/>
    <mergeCell ref="AB42:AB43"/>
    <mergeCell ref="AA42:AA43"/>
    <mergeCell ref="AA40:AA41"/>
    <mergeCell ref="AB34:AB37"/>
    <mergeCell ref="AC34:AC37"/>
    <mergeCell ref="AD34:AD37"/>
    <mergeCell ref="AC40:AC41"/>
    <mergeCell ref="AC42:AC43"/>
    <mergeCell ref="AC45:AC46"/>
    <mergeCell ref="AB10:AB11"/>
    <mergeCell ref="AD10:AD11"/>
    <mergeCell ref="AE10:AE11"/>
    <mergeCell ref="L24:L27"/>
    <mergeCell ref="M24:M27"/>
    <mergeCell ref="N24:N27"/>
    <mergeCell ref="U24:U27"/>
    <mergeCell ref="AA24:AA27"/>
    <mergeCell ref="AB24:AB27"/>
    <mergeCell ref="AD24:AD27"/>
    <mergeCell ref="AE24:AE27"/>
    <mergeCell ref="L10:L11"/>
    <mergeCell ref="M10:M11"/>
    <mergeCell ref="N10:N11"/>
    <mergeCell ref="U10:U11"/>
    <mergeCell ref="AA10:AA11"/>
    <mergeCell ref="AC10:AC11"/>
    <mergeCell ref="AC14:AC18"/>
    <mergeCell ref="AC24:AC27"/>
    <mergeCell ref="L28:L32"/>
    <mergeCell ref="M28:M32"/>
    <mergeCell ref="N28:N32"/>
    <mergeCell ref="U28:U32"/>
    <mergeCell ref="AA28:AA32"/>
    <mergeCell ref="AB14:AB18"/>
    <mergeCell ref="AD14:AD18"/>
    <mergeCell ref="AE14:AE18"/>
    <mergeCell ref="L14:L18"/>
    <mergeCell ref="M14:M18"/>
    <mergeCell ref="N14:N18"/>
    <mergeCell ref="U14:U18"/>
    <mergeCell ref="AA14:AA18"/>
    <mergeCell ref="AB28:AB32"/>
    <mergeCell ref="AD28:AD32"/>
    <mergeCell ref="AE28:AE32"/>
    <mergeCell ref="AC28:AC32"/>
    <mergeCell ref="A1:A4"/>
    <mergeCell ref="A5:C5"/>
    <mergeCell ref="A6:C6"/>
    <mergeCell ref="B1:AB4"/>
    <mergeCell ref="D5:G5"/>
    <mergeCell ref="D6:G6"/>
    <mergeCell ref="B7:F7"/>
    <mergeCell ref="G7:K7"/>
    <mergeCell ref="V7:AA7"/>
    <mergeCell ref="AB7:AB8"/>
    <mergeCell ref="AC1:AE1"/>
    <mergeCell ref="AC2:AE2"/>
    <mergeCell ref="AC3:AE3"/>
    <mergeCell ref="AC4:AE4"/>
    <mergeCell ref="AC7:AC8"/>
    <mergeCell ref="AD7:AE7"/>
    <mergeCell ref="L7:N7"/>
    <mergeCell ref="O7:U7"/>
    <mergeCell ref="L42:L43"/>
    <mergeCell ref="L40:L41"/>
    <mergeCell ref="M40:M41"/>
    <mergeCell ref="N40:N41"/>
    <mergeCell ref="U40:U41"/>
    <mergeCell ref="M42:M43"/>
    <mergeCell ref="N42:N43"/>
    <mergeCell ref="U42:U43"/>
    <mergeCell ref="L34:L37"/>
    <mergeCell ref="M34:M37"/>
    <mergeCell ref="N34:N37"/>
    <mergeCell ref="U34:U37"/>
    <mergeCell ref="AA34:AA37"/>
    <mergeCell ref="AD42:AD43"/>
    <mergeCell ref="AE42:AE43"/>
    <mergeCell ref="AB40:AB41"/>
  </mergeCells>
  <conditionalFormatting sqref="N9:N10 N44:N45 N19:N24 N33:N34 N42 N28 N12:N14 N38:N40 N47:N50 N52 N55:N56 N58">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ignoredErrors>
    <ignoredError sqref="AB5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2021-09-01T14:07:29Z</cp:lastPrinted>
  <dcterms:created xsi:type="dcterms:W3CDTF">2008-07-08T21:30:46Z</dcterms:created>
  <dcterms:modified xsi:type="dcterms:W3CDTF">2022-07-11T21:39:07Z</dcterms:modified>
</cp:coreProperties>
</file>