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3 - Marzo\"/>
    </mc:Choice>
  </mc:AlternateContent>
  <xr:revisionPtr revIDLastSave="0" documentId="13_ncr:1_{DD9A9D6B-024D-4D3A-AD80-D7E5206A440A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REVISADO OK" sheetId="1" r:id="rId1"/>
  </sheets>
  <definedNames>
    <definedName name="Tabla" localSheetId="0">'REVISADO OK'!$A$4:$AB$17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M11" i="1"/>
  <c r="M16" i="1"/>
  <c r="M15" i="1"/>
  <c r="M14" i="1"/>
  <c r="M13" i="1"/>
  <c r="M12" i="1"/>
  <c r="M10" i="1"/>
  <c r="M9" i="1"/>
  <c r="M8" i="1"/>
  <c r="M7" i="1"/>
  <c r="M6" i="1"/>
  <c r="Y17" i="1"/>
  <c r="X17" i="1"/>
  <c r="Z17" i="1"/>
  <c r="W17" i="1"/>
  <c r="V17" i="1"/>
  <c r="T17" i="1"/>
  <c r="R17" i="1"/>
  <c r="Q17" i="1"/>
  <c r="X16" i="1"/>
  <c r="Y16" i="1"/>
  <c r="S16" i="1"/>
  <c r="X15" i="1"/>
  <c r="S15" i="1"/>
  <c r="Y15" i="1"/>
  <c r="X14" i="1"/>
  <c r="P17" i="1"/>
  <c r="O17" i="1"/>
  <c r="X13" i="1"/>
  <c r="Y13" i="1"/>
  <c r="U13" i="1"/>
  <c r="U17" i="1"/>
  <c r="S13" i="1"/>
  <c r="H13" i="1"/>
  <c r="X12" i="1"/>
  <c r="S12" i="1"/>
  <c r="Y12" i="1"/>
  <c r="H12" i="1"/>
  <c r="X11" i="1"/>
  <c r="S11" i="1"/>
  <c r="H11" i="1"/>
  <c r="X10" i="1"/>
  <c r="Y10" i="1"/>
  <c r="S10" i="1"/>
  <c r="X9" i="1"/>
  <c r="Y9" i="1"/>
  <c r="S9" i="1"/>
  <c r="X8" i="1"/>
  <c r="S8" i="1"/>
  <c r="Y8" i="1"/>
  <c r="Y7" i="1"/>
  <c r="X7" i="1"/>
  <c r="S7" i="1"/>
  <c r="X6" i="1"/>
  <c r="S6" i="1"/>
  <c r="Y6" i="1"/>
  <c r="S14" i="1"/>
  <c r="Y14" i="1"/>
  <c r="Y11" i="1"/>
  <c r="S17" i="1"/>
</calcChain>
</file>

<file path=xl/sharedStrings.xml><?xml version="1.0" encoding="utf-8"?>
<sst xmlns="http://schemas.openxmlformats.org/spreadsheetml/2006/main" count="145" uniqueCount="92">
  <si>
    <t>FECHA DE CORTE</t>
  </si>
  <si>
    <t>PLAN DE ACCIÓN 
INSTITUTO DE LA JUVENTUD, EL DEPORTE Y LA RECREACIÓN DE BUCARAMANGA</t>
  </si>
  <si>
    <t>VIGENCIA 2021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</si>
  <si>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</si>
  <si>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</si>
  <si>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</si>
  <si>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</si>
  <si>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</si>
  <si>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</si>
  <si>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</si>
  <si>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</si>
  <si>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Línea estratégica</t>
  </si>
  <si>
    <t>Componente</t>
  </si>
  <si>
    <t xml:space="preserve">Programa </t>
  </si>
  <si>
    <t>Meta PDM</t>
  </si>
  <si>
    <t>Indicador de producto</t>
  </si>
  <si>
    <t>Código BPIM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</si>
  <si>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</si>
  <si>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</si>
  <si>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</si>
  <si>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</si>
  <si>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</si>
  <si>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</si>
  <si>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</si>
  <si>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</si>
  <si>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</t>
  </si>
  <si>
    <t>SGP</t>
  </si>
  <si>
    <t>SGR</t>
  </si>
  <si>
    <t xml:space="preserve">OTROS </t>
  </si>
  <si>
    <t>TOTAL PROGRAMADO</t>
  </si>
  <si>
    <t>OTROS</t>
  </si>
  <si>
    <t>TOTAL EJECUTADO</t>
  </si>
  <si>
    <t>Dependencia</t>
  </si>
  <si>
    <t>Responsable</t>
  </si>
  <si>
    <t>BUCARAMANGA EQUITATIVA E INCLUYENTE: UNA CIUDAD DE BIENESTAR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</si>
  <si>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</si>
  <si>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</si>
  <si>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</si>
  <si>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Número de casas de la juventud mantenidas con una oferta programática del uso adecuado del tiempo libre, acompañamiento psicosocial y conectividad digital.</t>
  </si>
  <si>
    <t>FORTALECIMIENTO DE ESPACIOS Y MECANISMOS DE PREVENCIÓN Y PARTICIPACIÓN PARA EL DESARROLLO INTEGRAL DE LOS JÓVENES EN EL MUNICIPIO DE BUCARAMANGA</t>
  </si>
  <si>
    <t>Mantener las 6 casas de la juventud con oferta programática para el buen uso del tiempo libre</t>
  </si>
  <si>
    <t>Marzo 01 de 2021</t>
  </si>
  <si>
    <r>
      <rPr>
        <b/>
        <sz val="12"/>
        <color theme="1"/>
        <rFont val="Arial"/>
        <family val="2"/>
      </rPr>
      <t xml:space="preserve">2.3.2.02.02.009      </t>
    </r>
    <r>
      <rPr>
        <sz val="12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2.3.2.02.01.003</t>
    </r>
  </si>
  <si>
    <t>INDERBU</t>
  </si>
  <si>
    <t>Luis Gonzalo Gómez Guerrero</t>
  </si>
  <si>
    <t>Vincular 7.000 jóvenes en los diferentes procesos democráticos de participación ciudadana.</t>
  </si>
  <si>
    <t>Número de jóvenes vinculados en los diferentes procesos democráticos de participación ciudadana.</t>
  </si>
  <si>
    <t>17 febrero de 2021</t>
  </si>
  <si>
    <t>16 de agosto de 2021</t>
  </si>
  <si>
    <t>2.3.2.02.02.009</t>
  </si>
  <si>
    <t>Implementar 6 procesos de comunicación estratégica mediante campañas de innovación para la promoción y prevención de flagelos juveniles.</t>
  </si>
  <si>
    <t>Número de procesos de comunicación estratégica implementados mediante campañas de innovación para la promoción y prevención de flagelos juveniles.</t>
  </si>
  <si>
    <t>Implementar 6 procesos de comunicación estratégica para la prevención de flagelos juveniles</t>
  </si>
  <si>
    <t>23 febrero de 2021</t>
  </si>
  <si>
    <t>22 agosto de 2021</t>
  </si>
  <si>
    <t>2.3.2.02.02.008</t>
  </si>
  <si>
    <t>Movimiento, Satisfacción Y Vida, Una Ciudad Activa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</si>
  <si>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</si>
  <si>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</si>
  <si>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Número de eventos de hábitos de vida saludable (recreovías, ciclovías, ciclopaseos y caminatas ecológicas por senderos y cerros) realizados.</t>
  </si>
  <si>
    <t>FORTALECIMIENTO DE LAS ESTRATEGIAS DE HÁBITOS Y ESTILOS DE VIDA SALUDABLE EN EL MUNICIPIO DE BUCARAMANGA</t>
  </si>
  <si>
    <t xml:space="preserve">Realizar 350 eventos de hábitos de vida saludable (Recreovías. ciclovías. ciclopaseos y caminatas ecológicas por senderos y cerros). </t>
  </si>
  <si>
    <t xml:space="preserve">2.3.2.02.01.002 2.3.2.02.01.003 
2.3.2.02.02.006 2.3.2.02.02.007
2.3.2.02.02.008 2.3.2.02.02.009
</t>
  </si>
  <si>
    <t>Mantener 104 grupos comunitarios para la práctica de la actividad física regular que genere hábitos y estilos de vida saludables en ágoras, parques y canchas.</t>
  </si>
  <si>
    <t>Número de grupos comunitarios mantenidos para la práctica de la actividad física regular que genere hábitos y estilos de vida saludables en ágoras, parques y canchas.</t>
  </si>
  <si>
    <t xml:space="preserve">
2.3.2.02.01.002 2.3.2.02.01.003
2.3.2.02.02.007 2.3.2.02.02.009
</t>
  </si>
  <si>
    <t>Desarrollar 144 eventos recreativos y deportivos para las comunidades bumanguesas, incluidas las vacaciones creativas para infancia.</t>
  </si>
  <si>
    <t>Número de eventos recreativos y deportivos desarrollados para las comunidades bumanguesas, incluidas las vacaciones creativas para infancia.</t>
  </si>
  <si>
    <t>DESARROLLO DE EVENTOS DEPORTIVOS Y RECREATIVOS SOCIOCOMUNITARIOS PARA EL APROVECHAMIENTO DEL TIEMPO LIBRE EN EL MUNICIPIO DE BUCARAMANGA</t>
  </si>
  <si>
    <t xml:space="preserve">
2.3.2.02.01.002 2.3.2.02.01.003
2.3.2.02.02.007      2.3.2.02.02.008   2.3.2.02.02.009</t>
  </si>
  <si>
    <t>Desarrollar 16 eventos deportivos y recreativos dirigido a población vulnerable: discapacidad, víctimas del conflicto interno armado y población carcelaria hombres y mujeres.</t>
  </si>
  <si>
    <t>Número de eventos deportivos y recreativos dirigidos a población vulnerable: discapacidad, víctimas del conflicto interno armado y población carcelaria hombres y mujeres desarrollados.</t>
  </si>
  <si>
    <t>Formación Y Preparación De Deportistas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</si>
  <si>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</si>
  <si>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</si>
  <si>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</si>
  <si>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2.3.2.01.01.003.03.02
2.3.2.02.01.002
2.3.2.02.01.003
2.3.2.02.02.006
2.3.2.02.02.007
2.3.2.02.02.008
2.3.2.02.02.009</t>
  </si>
  <si>
    <t>Capacitar 800 personas en áreas afines a la actividad física, recreación y deporte.</t>
  </si>
  <si>
    <t>Número de personas capacitadas en áreas afines a la actividad física, recreación y deporte.</t>
  </si>
  <si>
    <t>APOYO A LAS INICIATIVAS DEL DEPORTE ASOCIADO. ORGANIZACIONES COMUNALES Y GRUPOS DIFERENCIALES EN EL MUNICIPIO DE   BUCARAMANGA</t>
  </si>
  <si>
    <t>Capacitar 800 personas en áreas afines a la actividad  física, recreación y deporte</t>
  </si>
  <si>
    <t>Apoyar 80 iniciativas de organismos del deporte asociado, grupos diferenciales y de comunidades generales.</t>
  </si>
  <si>
    <t>Número de iniciativas apoyadas de organismos del deporte asociado, grupos diferenciales y de comunidades generales.</t>
  </si>
  <si>
    <t>Apoyar 80 Iniciativas de organismos del deporte asociado, grupos diferenciales y de comunidades generales.</t>
  </si>
  <si>
    <t>2.3.2.02.01.003</t>
  </si>
  <si>
    <t>Ambientes Deportivos Y Recreativos Dignos Y Eficientes</t>
  </si>
  <si>
    <t>Realizar mantenimiento y adecuaciones menores a 105 campos y/o escenarios deportivos.</t>
  </si>
  <si>
    <t>Número de campos y/o escenarios deportivos con mantenimientos y adecuaciones menores.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</si>
  <si>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</si>
  <si>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Bucaramanga.</t>
  </si>
  <si>
    <t xml:space="preserve">2.3.2.02.01.003;                                2.3.2.02.02.006;                               2.3.2.02.02.008                      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</si>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</sst>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&quot;$&quot;\ #,##0"/>
    <numFmt numFmtId="166" formatCode="&quot;$&quot;\ #,##0.00"/>
    <numFmt numFmtId="167" formatCode="#,##0.0"/>
    <numFmt numFmtId="168" formatCode="_-&quot;$&quot;* #,##0_-;\-&quot;$&quot;* #,##0_-;_-&quot;$&quot;* &quot;-&quot;_-;_-@_-"/>
    <numFmt numFmtId="169" formatCode="_-&quot;$&quot;\ * #,##0_-;\-&quot;$&quot;\ * #,##0_-;_-&quot;$&quot;\ * &quot;-&quot;??_-;_-@_-"/>
  </numFmts>
  <fonts count="1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0"/>
      <color theme="1"/>
      <name val="Calibri"/>
      <family val="2"/>
      <scheme val="minor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0" xfId="0" applyFont="1"/>
    <xf numFmtId="14" fontId="3" fillId="0" borderId="1" xfId="0" applyNumberFormat="1" applyFont="1" applyBorder="1" applyAlignment="1">
      <alignment horizontal="center"/>
    </xf>
    <xf numFmtId="16" fontId="3" fillId="0" borderId="0" xfId="0" applyNumberFormat="1" applyFont="1"/>
    <xf numFmtId="0" fontId="3" fillId="0" borderId="0" xfId="0" applyFont="1" applyAlignment="1">
      <alignment horizontal="justify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justify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justify" vertical="center" wrapText="1"/>
    </xf>
    <xf numFmtId="165" fontId="7" fillId="0" borderId="1" xfId="1" applyNumberFormat="1" applyFont="1" applyBorder="1" applyAlignment="1">
      <alignment horizontal="center" vertical="center" wrapText="1"/>
    </xf>
    <xf numFmtId="5" fontId="7" fillId="4" borderId="1" xfId="1" applyNumberFormat="1" applyFont="1" applyFill="1" applyBorder="1" applyAlignment="1">
      <alignment horizontal="center" vertical="center" wrapText="1"/>
    </xf>
    <xf numFmtId="5" fontId="7" fillId="0" borderId="1" xfId="1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7" fillId="0" borderId="1" xfId="3" applyFont="1" applyBorder="1" applyAlignment="1">
      <alignment horizontal="center" vertical="center" wrapText="1"/>
    </xf>
    <xf numFmtId="5" fontId="7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/>
    <xf numFmtId="167" fontId="8" fillId="4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164" fontId="3" fillId="3" borderId="1" xfId="0" applyNumberFormat="1" applyFont="1" applyFill="1" applyBorder="1" applyAlignment="1">
      <alignment horizontal="justify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justify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justify" vertical="center" wrapText="1"/>
    </xf>
    <xf numFmtId="165" fontId="7" fillId="3" borderId="1" xfId="1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5" fontId="7" fillId="3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7" fillId="3" borderId="1" xfId="3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165" fontId="7" fillId="0" borderId="1" xfId="2" applyNumberFormat="1" applyFont="1" applyFill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165" fontId="7" fillId="0" borderId="1" xfId="2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justify"/>
    </xf>
    <xf numFmtId="0" fontId="3" fillId="2" borderId="4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5" xfId="0" applyFont="1" applyFill="1" applyBorder="1"/>
    <xf numFmtId="0" fontId="9" fillId="2" borderId="5" xfId="0" applyFont="1" applyFill="1" applyBorder="1" applyAlignment="1">
      <alignment vertical="center"/>
    </xf>
    <xf numFmtId="9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169" fontId="2" fillId="2" borderId="1" xfId="1" applyNumberFormat="1" applyFont="1" applyFill="1" applyBorder="1" applyAlignment="1">
      <alignment vertical="center"/>
    </xf>
    <xf numFmtId="169" fontId="9" fillId="2" borderId="1" xfId="1" applyNumberFormat="1" applyFont="1" applyFill="1" applyBorder="1" applyAlignment="1">
      <alignment vertical="center"/>
    </xf>
    <xf numFmtId="9" fontId="9" fillId="2" borderId="3" xfId="3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justify"/>
    </xf>
    <xf numFmtId="0" fontId="8" fillId="0" borderId="0" xfId="0" applyFont="1" applyFill="1" applyBorder="1" applyAlignment="1">
      <alignment vertical="center" wrapText="1"/>
    </xf>
    <xf numFmtId="1" fontId="11" fillId="0" borderId="1" xfId="0" applyNumberFormat="1" applyFont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justify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justify" vertical="center" wrapText="1"/>
    </xf>
    <xf numFmtId="0" fontId="6" fillId="3" borderId="7" xfId="0" applyFont="1" applyFill="1" applyBorder="1" applyAlignment="1">
      <alignment horizontal="justify" vertical="center" wrapText="1"/>
    </xf>
  </cellXfs>
  <cellStyles count="4">
    <cellStyle name="Moneda" xfId="1" builtinId="4"/>
    <cellStyle name="Moneda [0]" xfId="2" builtinId="7"/>
    <cellStyle name="Normal" xfId="0" builtinId="0"/>
    <cellStyle name="Porcentaje" xfId="3" builtinId="5"/>
  </cellStyles>
  <dxfs count="15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883877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4531" y="23811"/>
          <a:ext cx="1811136" cy="533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1"/>
  <sheetViews>
    <sheetView showGridLines="0" tabSelected="1" topLeftCell="B1" zoomScale="40" zoomScaleNormal="40" zoomScaleSheetLayoutView="51" workbookViewId="0">
      <pane ySplit="5" topLeftCell="A9" activePane="bottomLeft" state="frozen"/>
      <selection activeCell="E1" sqref="E1"/>
      <selection pane="bottomLeft" activeCell="L11" sqref="L11"/>
    </sheetView>
  </sheetViews>
  <sheetFormatPr baseColWidth="10" defaultColWidth="11" defaultRowHeight="15" x14ac:dyDescent="0.25"/>
  <cols>
    <col min="1" max="1" width="23" style="5" customWidth="1"/>
    <col min="2" max="5" width="23" style="2" customWidth="1"/>
    <col min="6" max="6" width="22.8984375" style="2" customWidth="1"/>
    <col min="7" max="7" width="33.8984375" style="2" customWidth="1"/>
    <col min="8" max="8" width="22.09765625" style="2" customWidth="1"/>
    <col min="9" max="10" width="14.8984375" style="2" customWidth="1"/>
    <col min="11" max="11" width="15.8984375" style="2" customWidth="1"/>
    <col min="12" max="13" width="17.5" style="2" customWidth="1"/>
    <col min="14" max="14" width="23.59765625" style="2" customWidth="1"/>
    <col min="15" max="24" width="24.5" style="2" customWidth="1"/>
    <col min="25" max="25" width="16.5" style="2" customWidth="1"/>
    <col min="26" max="26" width="19.19921875" style="2" customWidth="1"/>
    <col min="27" max="27" width="19.09765625" style="2" customWidth="1"/>
    <col min="28" max="28" width="18.19921875" style="2" customWidth="1"/>
    <col min="29" max="16384" width="11" style="2"/>
  </cols>
  <sheetData>
    <row r="1" spans="1:28" ht="15.6" x14ac:dyDescent="0.25">
      <c r="A1" s="1" t="s">
        <v>0</v>
      </c>
      <c r="F1" s="80" t="s">
        <v>1</v>
      </c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Y1" s="83" t="s">
        <v>2</v>
      </c>
      <c r="Z1" s="83"/>
    </row>
    <row r="2" spans="1:28" x14ac:dyDescent="0.25">
      <c r="A2" s="3">
        <v>44286</v>
      </c>
      <c r="B2" s="4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Y2" s="83"/>
      <c r="Z2" s="83"/>
    </row>
    <row r="3" spans="1:28" ht="15.6" x14ac:dyDescent="0.25"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Y3" s="6"/>
      <c r="Z3" s="7"/>
    </row>
    <row r="4" spans="1:28" s="8" customFormat="1" ht="15.6" x14ac:dyDescent="0.25">
      <c r="A4" s="84" t="s">
        <v>3</v>
      </c>
      <c r="B4" s="85"/>
      <c r="C4" s="85"/>
      <c r="D4" s="85"/>
      <c r="E4" s="85"/>
      <c r="F4" s="84" t="s">
        <v>4</v>
      </c>
      <c r="G4" s="85"/>
      <c r="H4" s="85"/>
      <c r="I4" s="85"/>
      <c r="J4" s="85"/>
      <c r="K4" s="86" t="s">
        <v>5</v>
      </c>
      <c r="L4" s="86"/>
      <c r="M4" s="86"/>
      <c r="N4" s="86" t="s">
        <v>6</v>
      </c>
      <c r="O4" s="86"/>
      <c r="P4" s="86"/>
      <c r="Q4" s="86"/>
      <c r="R4" s="86"/>
      <c r="S4" s="86"/>
      <c r="T4" s="84" t="s">
        <v>7</v>
      </c>
      <c r="U4" s="85"/>
      <c r="V4" s="85"/>
      <c r="W4" s="85"/>
      <c r="X4" s="87"/>
      <c r="Y4" s="88" t="s">
        <v>8</v>
      </c>
      <c r="Z4" s="88" t="s">
        <v>9</v>
      </c>
      <c r="AA4" s="94" t="s">
        <v>10</v>
      </c>
      <c r="AB4" s="94"/>
    </row>
    <row r="5" spans="1:28" ht="31.2" x14ac:dyDescent="0.25">
      <c r="A5" s="9" t="s">
        <v>11</v>
      </c>
      <c r="B5" s="9" t="s">
        <v>12</v>
      </c>
      <c r="C5" s="9" t="s">
        <v>13</v>
      </c>
      <c r="D5" s="9" t="s">
        <v>14</v>
      </c>
      <c r="E5" s="10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1" t="s">
        <v>20</v>
      </c>
      <c r="K5" s="11" t="s">
        <v>21</v>
      </c>
      <c r="L5" s="11" t="s">
        <v>22</v>
      </c>
      <c r="M5" s="11" t="s">
        <v>23</v>
      </c>
      <c r="N5" s="9" t="s">
        <v>24</v>
      </c>
      <c r="O5" s="11" t="s">
        <v>25</v>
      </c>
      <c r="P5" s="11" t="s">
        <v>26</v>
      </c>
      <c r="Q5" s="11" t="s">
        <v>27</v>
      </c>
      <c r="R5" s="11" t="s">
        <v>28</v>
      </c>
      <c r="S5" s="11" t="s">
        <v>29</v>
      </c>
      <c r="T5" s="11" t="s">
        <v>25</v>
      </c>
      <c r="U5" s="11" t="s">
        <v>26</v>
      </c>
      <c r="V5" s="11" t="s">
        <v>27</v>
      </c>
      <c r="W5" s="11" t="s">
        <v>30</v>
      </c>
      <c r="X5" s="11" t="s">
        <v>31</v>
      </c>
      <c r="Y5" s="89"/>
      <c r="Z5" s="89"/>
      <c r="AA5" s="11" t="s">
        <v>32</v>
      </c>
      <c r="AB5" s="11" t="s">
        <v>33</v>
      </c>
    </row>
    <row r="6" spans="1:28" s="29" customFormat="1" ht="197.25" customHeight="1" x14ac:dyDescent="0.25">
      <c r="A6" s="12" t="s">
        <v>34</v>
      </c>
      <c r="B6" s="12" t="s">
        <v>35</v>
      </c>
      <c r="C6" s="12" t="s">
        <v>36</v>
      </c>
      <c r="D6" s="13" t="s">
        <v>37</v>
      </c>
      <c r="E6" s="14" t="s">
        <v>38</v>
      </c>
      <c r="F6" s="90">
        <v>20200680010070</v>
      </c>
      <c r="G6" s="92" t="s">
        <v>39</v>
      </c>
      <c r="H6" s="15" t="s">
        <v>40</v>
      </c>
      <c r="I6" s="16" t="s">
        <v>41</v>
      </c>
      <c r="J6" s="16">
        <v>44438</v>
      </c>
      <c r="K6" s="17">
        <v>6</v>
      </c>
      <c r="L6" s="18">
        <v>6</v>
      </c>
      <c r="M6" s="19">
        <f>IFERROR(IF(L6/K6&gt;100%,100%,L6/K6),"-")</f>
        <v>1</v>
      </c>
      <c r="N6" s="20" t="s">
        <v>42</v>
      </c>
      <c r="O6" s="21">
        <v>13000000</v>
      </c>
      <c r="P6" s="74">
        <v>240000000</v>
      </c>
      <c r="Q6" s="74"/>
      <c r="R6" s="75"/>
      <c r="S6" s="22">
        <f t="shared" ref="S6:S16" si="0">SUM(O6:R6)</f>
        <v>253000000</v>
      </c>
      <c r="T6" s="23"/>
      <c r="U6" s="76">
        <v>132000000</v>
      </c>
      <c r="V6" s="24"/>
      <c r="W6" s="25"/>
      <c r="X6" s="22">
        <f t="shared" ref="X6:X16" si="1">SUM(T6:W6)</f>
        <v>132000000</v>
      </c>
      <c r="Y6" s="26">
        <f t="shared" ref="Y6:Y15" si="2">IFERROR(X6/S6,"-")</f>
        <v>0.52173913043478259</v>
      </c>
      <c r="Z6" s="27"/>
      <c r="AA6" s="28" t="s">
        <v>43</v>
      </c>
      <c r="AB6" s="28" t="s">
        <v>44</v>
      </c>
    </row>
    <row r="7" spans="1:28" s="29" customFormat="1" ht="135" customHeight="1" x14ac:dyDescent="0.25">
      <c r="A7" s="12" t="s">
        <v>34</v>
      </c>
      <c r="B7" s="12" t="s">
        <v>35</v>
      </c>
      <c r="C7" s="12" t="s">
        <v>36</v>
      </c>
      <c r="D7" s="13" t="s">
        <v>45</v>
      </c>
      <c r="E7" s="14" t="s">
        <v>46</v>
      </c>
      <c r="F7" s="95"/>
      <c r="G7" s="96"/>
      <c r="H7" s="15" t="s">
        <v>45</v>
      </c>
      <c r="I7" s="16" t="s">
        <v>47</v>
      </c>
      <c r="J7" s="16" t="s">
        <v>48</v>
      </c>
      <c r="K7" s="17">
        <v>1200</v>
      </c>
      <c r="L7" s="18">
        <v>59</v>
      </c>
      <c r="M7" s="19">
        <f>IFERROR(IF(L7/K7&gt;100%,100%,L7/K7),"-")</f>
        <v>4.9166666666666664E-2</v>
      </c>
      <c r="N7" s="20" t="s">
        <v>49</v>
      </c>
      <c r="O7" s="21">
        <v>40000000</v>
      </c>
      <c r="P7" s="74"/>
      <c r="Q7" s="74"/>
      <c r="R7" s="75"/>
      <c r="S7" s="22">
        <f t="shared" si="0"/>
        <v>40000000</v>
      </c>
      <c r="T7" s="23">
        <v>18000000</v>
      </c>
      <c r="U7" s="77"/>
      <c r="V7" s="25"/>
      <c r="W7" s="25"/>
      <c r="X7" s="22">
        <f t="shared" si="1"/>
        <v>18000000</v>
      </c>
      <c r="Y7" s="26">
        <f t="shared" si="2"/>
        <v>0.45</v>
      </c>
      <c r="Z7" s="27"/>
      <c r="AA7" s="28" t="s">
        <v>43</v>
      </c>
      <c r="AB7" s="28" t="s">
        <v>44</v>
      </c>
    </row>
    <row r="8" spans="1:28" s="29" customFormat="1" ht="183" customHeight="1" x14ac:dyDescent="0.25">
      <c r="A8" s="12" t="s">
        <v>34</v>
      </c>
      <c r="B8" s="12" t="s">
        <v>35</v>
      </c>
      <c r="C8" s="12" t="s">
        <v>36</v>
      </c>
      <c r="D8" s="13" t="s">
        <v>50</v>
      </c>
      <c r="E8" s="14" t="s">
        <v>51</v>
      </c>
      <c r="F8" s="91"/>
      <c r="G8" s="93"/>
      <c r="H8" s="15" t="s">
        <v>52</v>
      </c>
      <c r="I8" s="16" t="s">
        <v>53</v>
      </c>
      <c r="J8" s="16" t="s">
        <v>54</v>
      </c>
      <c r="K8" s="17">
        <v>1</v>
      </c>
      <c r="L8" s="30">
        <v>1</v>
      </c>
      <c r="M8" s="19">
        <f>IFERROR(IF(L8/K8&gt;100%,100%,L8/K8),"-")</f>
        <v>1</v>
      </c>
      <c r="N8" s="20" t="s">
        <v>55</v>
      </c>
      <c r="O8" s="21">
        <v>96000000</v>
      </c>
      <c r="P8" s="74">
        <v>9000000</v>
      </c>
      <c r="Q8" s="74"/>
      <c r="R8" s="75"/>
      <c r="S8" s="22">
        <f t="shared" si="0"/>
        <v>105000000</v>
      </c>
      <c r="T8" s="23">
        <v>67200000</v>
      </c>
      <c r="U8" s="77"/>
      <c r="V8" s="25"/>
      <c r="W8" s="25"/>
      <c r="X8" s="22">
        <f t="shared" si="1"/>
        <v>67200000</v>
      </c>
      <c r="Y8" s="26">
        <f t="shared" si="2"/>
        <v>0.64</v>
      </c>
      <c r="Z8" s="27"/>
      <c r="AA8" s="28" t="s">
        <v>43</v>
      </c>
      <c r="AB8" s="28" t="s">
        <v>44</v>
      </c>
    </row>
    <row r="9" spans="1:28" s="29" customFormat="1" ht="176.25" customHeight="1" x14ac:dyDescent="0.25">
      <c r="A9" s="12" t="s">
        <v>34</v>
      </c>
      <c r="B9" s="12" t="s">
        <v>56</v>
      </c>
      <c r="C9" s="12" t="s">
        <v>57</v>
      </c>
      <c r="D9" s="13" t="s">
        <v>58</v>
      </c>
      <c r="E9" s="31" t="s">
        <v>59</v>
      </c>
      <c r="F9" s="97">
        <v>20200680010082</v>
      </c>
      <c r="G9" s="99" t="s">
        <v>60</v>
      </c>
      <c r="H9" s="32" t="s">
        <v>61</v>
      </c>
      <c r="I9" s="16">
        <v>44248</v>
      </c>
      <c r="J9" s="16">
        <v>44561</v>
      </c>
      <c r="K9" s="17">
        <v>60</v>
      </c>
      <c r="L9" s="18">
        <v>14</v>
      </c>
      <c r="M9" s="19">
        <f>IFERROR(IF(L9/K9&gt;100%,100%,L9/K9),"-")</f>
        <v>0.23333333333333334</v>
      </c>
      <c r="N9" s="20" t="s">
        <v>62</v>
      </c>
      <c r="O9" s="33"/>
      <c r="P9" s="74">
        <v>526900000</v>
      </c>
      <c r="Q9" s="74"/>
      <c r="R9" s="41">
        <v>4500000</v>
      </c>
      <c r="S9" s="22">
        <f t="shared" si="0"/>
        <v>531400000</v>
      </c>
      <c r="T9" s="27"/>
      <c r="U9" s="78">
        <v>238200000</v>
      </c>
      <c r="V9" s="25"/>
      <c r="W9" s="25"/>
      <c r="X9" s="22">
        <f t="shared" si="1"/>
        <v>238200000</v>
      </c>
      <c r="Y9" s="26">
        <f t="shared" si="2"/>
        <v>0.44824990590891983</v>
      </c>
      <c r="Z9" s="27"/>
      <c r="AA9" s="28" t="s">
        <v>43</v>
      </c>
      <c r="AB9" s="28" t="s">
        <v>44</v>
      </c>
    </row>
    <row r="10" spans="1:28" s="29" customFormat="1" ht="194.25" customHeight="1" x14ac:dyDescent="0.25">
      <c r="A10" s="12" t="s">
        <v>34</v>
      </c>
      <c r="B10" s="12" t="s">
        <v>56</v>
      </c>
      <c r="C10" s="12" t="s">
        <v>57</v>
      </c>
      <c r="D10" s="13" t="s">
        <v>63</v>
      </c>
      <c r="E10" s="31" t="s">
        <v>64</v>
      </c>
      <c r="F10" s="98"/>
      <c r="G10" s="100"/>
      <c r="H10" s="32" t="s">
        <v>63</v>
      </c>
      <c r="I10" s="16">
        <v>44256</v>
      </c>
      <c r="J10" s="16">
        <v>44545</v>
      </c>
      <c r="K10" s="17">
        <v>104</v>
      </c>
      <c r="L10" s="18">
        <v>95</v>
      </c>
      <c r="M10" s="19">
        <f>IFERROR(IF(L10/K10&gt;100%,100%,L10/K10),"-")</f>
        <v>0.91346153846153844</v>
      </c>
      <c r="N10" s="20" t="s">
        <v>65</v>
      </c>
      <c r="O10" s="21">
        <v>440000000</v>
      </c>
      <c r="P10" s="74">
        <v>133100000</v>
      </c>
      <c r="Q10" s="74"/>
      <c r="R10" s="74">
        <v>125500000</v>
      </c>
      <c r="S10" s="22">
        <f t="shared" si="0"/>
        <v>698600000</v>
      </c>
      <c r="T10" s="27">
        <v>224400000</v>
      </c>
      <c r="U10" s="78">
        <v>69000000</v>
      </c>
      <c r="V10" s="78"/>
      <c r="W10" s="78">
        <v>54967500</v>
      </c>
      <c r="X10" s="22">
        <f t="shared" si="1"/>
        <v>348367500</v>
      </c>
      <c r="Y10" s="26">
        <f t="shared" si="2"/>
        <v>0.4986651875178929</v>
      </c>
      <c r="Z10" s="27"/>
      <c r="AA10" s="28" t="s">
        <v>43</v>
      </c>
      <c r="AB10" s="28" t="s">
        <v>44</v>
      </c>
    </row>
    <row r="11" spans="1:28" s="29" customFormat="1" ht="180" customHeight="1" x14ac:dyDescent="0.25">
      <c r="A11" s="12" t="s">
        <v>34</v>
      </c>
      <c r="B11" s="12" t="s">
        <v>56</v>
      </c>
      <c r="C11" s="12" t="s">
        <v>57</v>
      </c>
      <c r="D11" s="13" t="s">
        <v>66</v>
      </c>
      <c r="E11" s="31" t="s">
        <v>67</v>
      </c>
      <c r="F11" s="97">
        <v>20200680010104</v>
      </c>
      <c r="G11" s="99" t="s">
        <v>68</v>
      </c>
      <c r="H11" s="32" t="str">
        <f>D11</f>
        <v>Desarrollar 144 eventos recreativos y deportivos para las comunidades bumanguesas, incluidas las vacaciones creativas para infancia.</v>
      </c>
      <c r="I11" s="16"/>
      <c r="J11" s="16"/>
      <c r="K11" s="17">
        <v>30</v>
      </c>
      <c r="L11" s="30">
        <v>0.5</v>
      </c>
      <c r="M11" s="19">
        <f>IFERROR(IF(L11/K11&gt;100%,100%,L11/K11),"-")</f>
        <v>1.6666666666666666E-2</v>
      </c>
      <c r="N11" s="20" t="s">
        <v>69</v>
      </c>
      <c r="O11" s="21">
        <v>23000000</v>
      </c>
      <c r="P11" s="74">
        <v>217000000</v>
      </c>
      <c r="Q11" s="74"/>
      <c r="R11" s="75"/>
      <c r="S11" s="22">
        <f t="shared" si="0"/>
        <v>240000000</v>
      </c>
      <c r="T11" s="27">
        <v>20000000</v>
      </c>
      <c r="U11" s="79"/>
      <c r="V11" s="79"/>
      <c r="W11" s="79"/>
      <c r="X11" s="22">
        <f t="shared" si="1"/>
        <v>20000000</v>
      </c>
      <c r="Y11" s="26">
        <f t="shared" si="2"/>
        <v>8.3333333333333329E-2</v>
      </c>
      <c r="Z11" s="27"/>
      <c r="AA11" s="28" t="s">
        <v>43</v>
      </c>
      <c r="AB11" s="28" t="s">
        <v>44</v>
      </c>
    </row>
    <row r="12" spans="1:28" s="29" customFormat="1" ht="246" customHeight="1" x14ac:dyDescent="0.25">
      <c r="A12" s="12" t="s">
        <v>34</v>
      </c>
      <c r="B12" s="12" t="s">
        <v>56</v>
      </c>
      <c r="C12" s="12" t="s">
        <v>57</v>
      </c>
      <c r="D12" s="13" t="s">
        <v>70</v>
      </c>
      <c r="E12" s="31" t="s">
        <v>71</v>
      </c>
      <c r="F12" s="98"/>
      <c r="G12" s="100"/>
      <c r="H12" s="32" t="str">
        <f>D12</f>
        <v>Desarrollar 16 eventos deportivos y recreativos dirigido a población vulnerable: discapacidad, víctimas del conflicto interno armado y población carcelaria hombres y mujeres.</v>
      </c>
      <c r="I12" s="16"/>
      <c r="J12" s="16"/>
      <c r="K12" s="17">
        <v>3</v>
      </c>
      <c r="L12" s="18">
        <v>0</v>
      </c>
      <c r="M12" s="19">
        <f>IFERROR(IF(L12/K12&gt;100%,100%,L12/K12),"-")</f>
        <v>0</v>
      </c>
      <c r="N12" s="20" t="s">
        <v>49</v>
      </c>
      <c r="O12" s="21">
        <v>60000000</v>
      </c>
      <c r="P12" s="74"/>
      <c r="Q12" s="74"/>
      <c r="R12" s="75"/>
      <c r="S12" s="22">
        <f t="shared" si="0"/>
        <v>60000000</v>
      </c>
      <c r="T12" s="27"/>
      <c r="U12" s="25"/>
      <c r="V12" s="25"/>
      <c r="W12" s="25"/>
      <c r="X12" s="22">
        <f t="shared" si="1"/>
        <v>0</v>
      </c>
      <c r="Y12" s="26">
        <f t="shared" si="2"/>
        <v>0</v>
      </c>
      <c r="Z12" s="27"/>
      <c r="AA12" s="28" t="s">
        <v>43</v>
      </c>
      <c r="AB12" s="28" t="s">
        <v>44</v>
      </c>
    </row>
    <row r="13" spans="1:28" s="29" customFormat="1" ht="311.25" customHeight="1" x14ac:dyDescent="0.25">
      <c r="A13" s="34" t="s">
        <v>34</v>
      </c>
      <c r="B13" s="34" t="s">
        <v>56</v>
      </c>
      <c r="C13" s="34" t="s">
        <v>72</v>
      </c>
      <c r="D13" s="13" t="s">
        <v>73</v>
      </c>
      <c r="E13" s="31" t="s">
        <v>74</v>
      </c>
      <c r="F13" s="73">
        <v>20200680010066</v>
      </c>
      <c r="G13" s="35" t="s">
        <v>75</v>
      </c>
      <c r="H13" s="32" t="str">
        <f>D13</f>
        <v>Vincular 53.000 niños y niñas en procesos de formación y preparación de deportistas a través de centros de educación física, escuelas de iniciación, ciclo de perfeccionamiento atlético y competencias y festivales deportivos en los juegos estudiantiles.</v>
      </c>
      <c r="I13" s="36">
        <v>44236</v>
      </c>
      <c r="J13" s="36">
        <v>44561</v>
      </c>
      <c r="K13" s="37">
        <v>10000</v>
      </c>
      <c r="L13" s="18">
        <v>5194</v>
      </c>
      <c r="M13" s="38">
        <f>IFERROR(IF(L13/K13&gt;100%,100%,L13/K13),"-")</f>
        <v>0.51939999999999997</v>
      </c>
      <c r="N13" s="39" t="s">
        <v>76</v>
      </c>
      <c r="O13" s="40">
        <v>382000000</v>
      </c>
      <c r="P13" s="41">
        <v>1447000000</v>
      </c>
      <c r="Q13" s="41"/>
      <c r="R13" s="41">
        <v>290935000</v>
      </c>
      <c r="S13" s="22">
        <f t="shared" si="0"/>
        <v>2119935000</v>
      </c>
      <c r="T13" s="42">
        <v>109300000</v>
      </c>
      <c r="U13" s="42">
        <f>829400000-16200000</f>
        <v>813200000</v>
      </c>
      <c r="V13" s="43"/>
      <c r="W13" s="43"/>
      <c r="X13" s="22">
        <f t="shared" si="1"/>
        <v>922500000</v>
      </c>
      <c r="Y13" s="44">
        <f t="shared" si="2"/>
        <v>0.43515485144591698</v>
      </c>
      <c r="Z13" s="42"/>
      <c r="AA13" s="45" t="s">
        <v>43</v>
      </c>
      <c r="AB13" s="45" t="s">
        <v>44</v>
      </c>
    </row>
    <row r="14" spans="1:28" s="29" customFormat="1" ht="114" customHeight="1" x14ac:dyDescent="0.25">
      <c r="A14" s="12" t="s">
        <v>34</v>
      </c>
      <c r="B14" s="12" t="s">
        <v>56</v>
      </c>
      <c r="C14" s="12" t="s">
        <v>72</v>
      </c>
      <c r="D14" s="13" t="s">
        <v>77</v>
      </c>
      <c r="E14" s="14" t="s">
        <v>78</v>
      </c>
      <c r="F14" s="90">
        <v>20200680010118</v>
      </c>
      <c r="G14" s="92" t="s">
        <v>79</v>
      </c>
      <c r="H14" s="15" t="s">
        <v>80</v>
      </c>
      <c r="I14" s="16"/>
      <c r="J14" s="16"/>
      <c r="K14" s="17">
        <v>200</v>
      </c>
      <c r="L14" s="18">
        <v>0</v>
      </c>
      <c r="M14" s="19">
        <f>IFERROR(IF(L14/K14&gt;100%,100%,L14/K14),"-")</f>
        <v>0</v>
      </c>
      <c r="N14" s="20" t="s">
        <v>49</v>
      </c>
      <c r="O14" s="21">
        <v>16000000</v>
      </c>
      <c r="P14" s="74">
        <v>12000000</v>
      </c>
      <c r="Q14" s="74"/>
      <c r="R14" s="75"/>
      <c r="S14" s="22">
        <f t="shared" si="0"/>
        <v>28000000</v>
      </c>
      <c r="T14" s="27"/>
      <c r="U14" s="25"/>
      <c r="V14" s="25"/>
      <c r="W14" s="25"/>
      <c r="X14" s="22">
        <f t="shared" si="1"/>
        <v>0</v>
      </c>
      <c r="Y14" s="26">
        <f t="shared" si="2"/>
        <v>0</v>
      </c>
      <c r="Z14" s="27"/>
      <c r="AA14" s="28" t="s">
        <v>43</v>
      </c>
      <c r="AB14" s="28" t="s">
        <v>44</v>
      </c>
    </row>
    <row r="15" spans="1:28" s="29" customFormat="1" ht="142.5" customHeight="1" x14ac:dyDescent="0.25">
      <c r="A15" s="12" t="s">
        <v>34</v>
      </c>
      <c r="B15" s="12" t="s">
        <v>56</v>
      </c>
      <c r="C15" s="12" t="s">
        <v>72</v>
      </c>
      <c r="D15" s="13" t="s">
        <v>81</v>
      </c>
      <c r="E15" s="14" t="s">
        <v>82</v>
      </c>
      <c r="F15" s="91"/>
      <c r="G15" s="93"/>
      <c r="H15" s="34" t="s">
        <v>83</v>
      </c>
      <c r="I15" s="16">
        <v>44281</v>
      </c>
      <c r="J15" s="16">
        <v>44561</v>
      </c>
      <c r="K15" s="17">
        <v>20</v>
      </c>
      <c r="L15" s="18">
        <v>1</v>
      </c>
      <c r="M15" s="19">
        <f>IFERROR(IF(L15/K15&gt;100%,100%,L15/K15),"-")</f>
        <v>0.05</v>
      </c>
      <c r="N15" s="20" t="s">
        <v>84</v>
      </c>
      <c r="O15" s="21">
        <v>90000000</v>
      </c>
      <c r="P15" s="74">
        <v>38597613</v>
      </c>
      <c r="Q15" s="74"/>
      <c r="R15" s="75"/>
      <c r="S15" s="22">
        <f t="shared" si="0"/>
        <v>128597613</v>
      </c>
      <c r="T15" s="27">
        <v>4100000</v>
      </c>
      <c r="U15" s="25"/>
      <c r="V15" s="25"/>
      <c r="W15" s="25"/>
      <c r="X15" s="22">
        <f t="shared" si="1"/>
        <v>4100000</v>
      </c>
      <c r="Y15" s="26">
        <f t="shared" si="2"/>
        <v>3.188239582642953E-2</v>
      </c>
      <c r="Z15" s="27"/>
      <c r="AA15" s="28" t="s">
        <v>43</v>
      </c>
      <c r="AB15" s="28" t="s">
        <v>44</v>
      </c>
    </row>
    <row r="16" spans="1:28" s="29" customFormat="1" ht="142.5" customHeight="1" x14ac:dyDescent="0.25">
      <c r="A16" s="12" t="s">
        <v>34</v>
      </c>
      <c r="B16" s="12" t="s">
        <v>56</v>
      </c>
      <c r="C16" s="12" t="s">
        <v>85</v>
      </c>
      <c r="D16" s="13" t="s">
        <v>86</v>
      </c>
      <c r="E16" s="14" t="s">
        <v>87</v>
      </c>
      <c r="F16" s="72">
        <v>20200680010057</v>
      </c>
      <c r="G16" s="46" t="s">
        <v>88</v>
      </c>
      <c r="H16" s="34" t="s">
        <v>89</v>
      </c>
      <c r="I16" s="16">
        <v>44211</v>
      </c>
      <c r="J16" s="16">
        <v>44561</v>
      </c>
      <c r="K16" s="17">
        <v>25</v>
      </c>
      <c r="L16" s="18">
        <v>15</v>
      </c>
      <c r="M16" s="19">
        <f>IFERROR(IF(L16/K16&gt;100%,100%,L16/K16),"-")</f>
        <v>0.6</v>
      </c>
      <c r="N16" s="20" t="s">
        <v>90</v>
      </c>
      <c r="O16" s="21">
        <v>340000000</v>
      </c>
      <c r="P16" s="41">
        <v>919000000</v>
      </c>
      <c r="Q16" s="41"/>
      <c r="R16" s="41">
        <v>144203970</v>
      </c>
      <c r="S16" s="22">
        <f t="shared" si="0"/>
        <v>1403203970</v>
      </c>
      <c r="T16" s="47">
        <v>340000000</v>
      </c>
      <c r="U16" s="48">
        <v>490062273</v>
      </c>
      <c r="V16" s="49">
        <v>0</v>
      </c>
      <c r="W16" s="49">
        <v>0</v>
      </c>
      <c r="X16" s="22">
        <f t="shared" si="1"/>
        <v>830062273</v>
      </c>
      <c r="Y16" s="26">
        <f>IFERROR(X16/S16,"-")</f>
        <v>0.59154783676958955</v>
      </c>
      <c r="Z16" s="50">
        <v>0</v>
      </c>
      <c r="AA16" s="28" t="s">
        <v>43</v>
      </c>
      <c r="AB16" s="28" t="s">
        <v>44</v>
      </c>
    </row>
    <row r="17" spans="1:28" ht="28.5" customHeight="1" x14ac:dyDescent="0.25">
      <c r="A17" s="51"/>
      <c r="B17" s="52"/>
      <c r="C17" s="52"/>
      <c r="D17" s="52"/>
      <c r="E17" s="53"/>
      <c r="F17" s="52"/>
      <c r="G17" s="52"/>
      <c r="H17" s="54"/>
      <c r="I17" s="52"/>
      <c r="J17" s="52"/>
      <c r="K17" s="55"/>
      <c r="L17" s="56" t="s">
        <v>91</v>
      </c>
      <c r="M17" s="57">
        <f>AVERAGE(M6:M16)</f>
        <v>0.39836620046620036</v>
      </c>
      <c r="N17" s="58"/>
      <c r="O17" s="59">
        <f>SUM(O6:O16)</f>
        <v>1500000000</v>
      </c>
      <c r="P17" s="59">
        <f>SUM(P6:P16)</f>
        <v>3542597613</v>
      </c>
      <c r="Q17" s="59">
        <f t="shared" ref="Q17:R17" si="3">SUM(Q6:Q16)</f>
        <v>0</v>
      </c>
      <c r="R17" s="59">
        <f t="shared" si="3"/>
        <v>565138970</v>
      </c>
      <c r="S17" s="60">
        <f>SUM(S6:S16)</f>
        <v>5607736583</v>
      </c>
      <c r="T17" s="59">
        <f t="shared" ref="T17:W17" si="4">SUM(T6:T16)</f>
        <v>783000000</v>
      </c>
      <c r="U17" s="59">
        <f t="shared" si="4"/>
        <v>1742462273</v>
      </c>
      <c r="V17" s="59">
        <f t="shared" si="4"/>
        <v>0</v>
      </c>
      <c r="W17" s="59">
        <f t="shared" si="4"/>
        <v>54967500</v>
      </c>
      <c r="X17" s="60">
        <f>SUM(X6:X16)</f>
        <v>2580429773</v>
      </c>
      <c r="Y17" s="61">
        <f>IFERROR(X17/S17,"-")</f>
        <v>0.46015531129308751</v>
      </c>
      <c r="Z17" s="60">
        <f>SUM(Z6:Z16)</f>
        <v>0</v>
      </c>
      <c r="AA17" s="62"/>
      <c r="AB17" s="63"/>
    </row>
    <row r="18" spans="1:28" s="66" customFormat="1" x14ac:dyDescent="0.25">
      <c r="A18" s="64"/>
      <c r="B18" s="65"/>
      <c r="C18" s="65"/>
      <c r="D18" s="65"/>
      <c r="E18" s="65"/>
      <c r="G18" s="67"/>
      <c r="H18" s="67"/>
      <c r="I18" s="67"/>
      <c r="J18" s="67"/>
      <c r="K18" s="67"/>
      <c r="L18" s="68"/>
      <c r="M18" s="68"/>
      <c r="N18" s="67"/>
      <c r="U18" s="69"/>
    </row>
    <row r="19" spans="1:28" s="66" customFormat="1" x14ac:dyDescent="0.25">
      <c r="A19" s="64"/>
      <c r="B19" s="65"/>
      <c r="C19" s="65"/>
      <c r="D19" s="65"/>
      <c r="E19" s="65"/>
      <c r="G19" s="67"/>
      <c r="H19" s="67"/>
      <c r="I19" s="67"/>
      <c r="J19" s="67"/>
      <c r="K19" s="67"/>
      <c r="L19" s="68"/>
      <c r="M19" s="68"/>
      <c r="N19" s="67"/>
      <c r="U19" s="69"/>
    </row>
    <row r="20" spans="1:28" s="66" customFormat="1" x14ac:dyDescent="0.25">
      <c r="A20" s="64"/>
      <c r="B20" s="65"/>
      <c r="C20" s="65"/>
      <c r="D20" s="65"/>
      <c r="G20" s="67"/>
      <c r="H20" s="67"/>
      <c r="I20" s="67"/>
      <c r="J20" s="67"/>
      <c r="K20" s="67"/>
      <c r="L20" s="68"/>
      <c r="M20" s="68"/>
      <c r="N20" s="67"/>
    </row>
    <row r="21" spans="1:28" s="66" customFormat="1" x14ac:dyDescent="0.25">
      <c r="A21" s="64"/>
      <c r="B21" s="65"/>
      <c r="C21" s="65"/>
      <c r="D21" s="65"/>
      <c r="G21" s="67"/>
      <c r="H21" s="67"/>
      <c r="I21" s="67"/>
      <c r="J21" s="67"/>
      <c r="K21" s="67"/>
      <c r="L21" s="68"/>
      <c r="M21" s="68"/>
      <c r="N21" s="67"/>
      <c r="X21" s="69"/>
    </row>
    <row r="22" spans="1:28" s="66" customFormat="1" x14ac:dyDescent="0.25">
      <c r="A22" s="64"/>
      <c r="B22" s="65"/>
      <c r="C22" s="65"/>
      <c r="D22" s="65"/>
      <c r="G22" s="67"/>
      <c r="H22" s="67"/>
      <c r="I22" s="67"/>
      <c r="J22" s="67"/>
      <c r="K22" s="67"/>
      <c r="L22" s="68"/>
      <c r="M22" s="68"/>
      <c r="N22" s="67"/>
    </row>
    <row r="23" spans="1:28" s="66" customFormat="1" x14ac:dyDescent="0.25">
      <c r="A23" s="64"/>
      <c r="B23" s="65"/>
      <c r="C23" s="65"/>
      <c r="D23" s="65"/>
      <c r="G23" s="67"/>
      <c r="H23" s="67"/>
      <c r="I23" s="67"/>
      <c r="J23" s="67"/>
      <c r="K23" s="67"/>
      <c r="L23" s="68"/>
      <c r="M23" s="68"/>
      <c r="N23" s="67"/>
    </row>
    <row r="24" spans="1:28" s="66" customFormat="1" x14ac:dyDescent="0.25">
      <c r="A24" s="64"/>
      <c r="B24" s="65"/>
      <c r="C24" s="65"/>
      <c r="D24" s="65"/>
      <c r="E24" s="65"/>
      <c r="G24" s="67"/>
      <c r="H24" s="67"/>
      <c r="I24" s="67"/>
      <c r="J24" s="67"/>
      <c r="K24" s="67"/>
      <c r="L24" s="68"/>
      <c r="M24" s="68"/>
      <c r="N24" s="67"/>
    </row>
    <row r="25" spans="1:28" s="66" customFormat="1" x14ac:dyDescent="0.25">
      <c r="A25" s="70"/>
    </row>
    <row r="26" spans="1:28" s="66" customFormat="1" x14ac:dyDescent="0.25">
      <c r="A26" s="70"/>
    </row>
    <row r="27" spans="1:28" s="66" customFormat="1" x14ac:dyDescent="0.25">
      <c r="A27" s="70"/>
    </row>
    <row r="28" spans="1:28" s="66" customFormat="1" x14ac:dyDescent="0.25">
      <c r="A28" s="64"/>
      <c r="B28" s="65"/>
      <c r="C28" s="65"/>
      <c r="D28" s="65"/>
      <c r="E28" s="65"/>
      <c r="G28" s="67"/>
      <c r="H28" s="67"/>
      <c r="I28" s="67"/>
      <c r="J28" s="67"/>
      <c r="K28" s="67"/>
      <c r="L28" s="71"/>
      <c r="M28" s="71"/>
      <c r="N28" s="67"/>
    </row>
    <row r="29" spans="1:28" s="66" customFormat="1" x14ac:dyDescent="0.25">
      <c r="A29" s="70"/>
    </row>
    <row r="30" spans="1:28" s="66" customFormat="1" x14ac:dyDescent="0.25">
      <c r="A30" s="70"/>
    </row>
    <row r="31" spans="1:28" s="66" customFormat="1" x14ac:dyDescent="0.25">
      <c r="A31" s="70"/>
    </row>
  </sheetData>
  <mergeCells count="18">
    <mergeCell ref="F14:F15"/>
    <mergeCell ref="G14:G15"/>
    <mergeCell ref="AA4:AB4"/>
    <mergeCell ref="F6:F8"/>
    <mergeCell ref="G6:G8"/>
    <mergeCell ref="F9:F10"/>
    <mergeCell ref="G9:G10"/>
    <mergeCell ref="F11:F12"/>
    <mergeCell ref="G11:G12"/>
    <mergeCell ref="F1:Q3"/>
    <mergeCell ref="Y1:Z2"/>
    <mergeCell ref="A4:E4"/>
    <mergeCell ref="F4:J4"/>
    <mergeCell ref="K4:M4"/>
    <mergeCell ref="N4:S4"/>
    <mergeCell ref="T4:X4"/>
    <mergeCell ref="Y4:Y5"/>
    <mergeCell ref="Z4:Z5"/>
  </mergeCells>
  <conditionalFormatting sqref="M13">
    <cfRule type="cellIs" dxfId="14" priority="13" operator="between">
      <formula>0.67</formula>
      <formula>1</formula>
    </cfRule>
    <cfRule type="cellIs" dxfId="13" priority="14" operator="between">
      <formula>0.34</formula>
      <formula>0.66</formula>
    </cfRule>
    <cfRule type="cellIs" dxfId="12" priority="15" operator="between">
      <formula>0</formula>
      <formula>0.33</formula>
    </cfRule>
  </conditionalFormatting>
  <conditionalFormatting sqref="M16">
    <cfRule type="cellIs" dxfId="11" priority="10" operator="between">
      <formula>0.67</formula>
      <formula>1</formula>
    </cfRule>
    <cfRule type="cellIs" dxfId="10" priority="11" operator="between">
      <formula>0.34</formula>
      <formula>0.66</formula>
    </cfRule>
    <cfRule type="cellIs" dxfId="9" priority="12" operator="between">
      <formula>0</formula>
      <formula>0.33</formula>
    </cfRule>
  </conditionalFormatting>
  <conditionalFormatting sqref="M9:M12">
    <cfRule type="cellIs" dxfId="8" priority="7" operator="between">
      <formula>0.67</formula>
      <formula>1</formula>
    </cfRule>
    <cfRule type="cellIs" dxfId="7" priority="8" operator="between">
      <formula>0.34</formula>
      <formula>0.66</formula>
    </cfRule>
    <cfRule type="cellIs" dxfId="6" priority="9" operator="between">
      <formula>0</formula>
      <formula>0.33</formula>
    </cfRule>
  </conditionalFormatting>
  <conditionalFormatting sqref="M6:M8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M14:M15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REVISADO OK</vt:lpstr>
      <vt:lpstr>'REVISADO OK'!Tabla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Alejandra Gomez Prada</dc:creator>
  <cp:lastModifiedBy>Cindy Sarmiento</cp:lastModifiedBy>
  <dcterms:created xsi:type="dcterms:W3CDTF">2021-04-08T23:25:43Z</dcterms:created>
  <dcterms:modified xsi:type="dcterms:W3CDTF">2021-04-13T08:52:49Z</dcterms:modified>
</cp:coreProperties>
</file>