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 2016 - 2019" sheetId="11" r:id="rId5"/>
    <sheet name="RESUMEN" sheetId="12" r:id="rId6"/>
  </sheets>
  <definedNames>
    <definedName name="_xlnm._FilterDatabase" localSheetId="2" hidden="1">'2018'!$A$11:$T$54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59" i="11"/>
  <c r="L12" i="9"/>
  <c r="N12" i="9"/>
  <c r="Q12" i="11"/>
  <c r="L13" i="9"/>
  <c r="N13" i="9"/>
  <c r="Q14" i="11"/>
  <c r="L14" i="9"/>
  <c r="N14" i="9"/>
  <c r="Q15" i="11"/>
  <c r="L15" i="9"/>
  <c r="N15" i="9"/>
  <c r="Q17" i="11"/>
  <c r="L16" i="9"/>
  <c r="N16" i="9"/>
  <c r="Q19" i="11"/>
  <c r="L17" i="9"/>
  <c r="N17" i="9"/>
  <c r="Q20" i="11"/>
  <c r="L18" i="9"/>
  <c r="N18" i="9"/>
  <c r="Q21" i="11"/>
  <c r="L19" i="9"/>
  <c r="N19" i="9"/>
  <c r="Q22" i="11"/>
  <c r="L20" i="9"/>
  <c r="N20" i="9"/>
  <c r="Q23" i="11"/>
  <c r="L21" i="9"/>
  <c r="N21" i="9"/>
  <c r="Q24" i="11"/>
  <c r="L22" i="9"/>
  <c r="N22" i="9"/>
  <c r="Q25" i="11"/>
  <c r="L23" i="9"/>
  <c r="N23" i="9"/>
  <c r="Q26" i="11"/>
  <c r="L24" i="9"/>
  <c r="N24" i="9"/>
  <c r="Q27" i="11"/>
  <c r="L25" i="9"/>
  <c r="N25" i="9"/>
  <c r="Q28" i="11"/>
  <c r="L26" i="9"/>
  <c r="N26" i="9"/>
  <c r="Q29" i="11"/>
  <c r="L27" i="9"/>
  <c r="N27" i="9"/>
  <c r="Q30" i="11"/>
  <c r="L28" i="9"/>
  <c r="N28" i="9"/>
  <c r="Q31" i="11"/>
  <c r="L29" i="9"/>
  <c r="N29" i="9"/>
  <c r="Q33" i="11"/>
  <c r="L30" i="9"/>
  <c r="N30" i="9"/>
  <c r="Q34" i="11"/>
  <c r="L31" i="9"/>
  <c r="N31" i="9"/>
  <c r="Q35" i="11"/>
  <c r="L32" i="9"/>
  <c r="N32" i="9"/>
  <c r="Q36" i="11"/>
  <c r="L33" i="9"/>
  <c r="N33" i="9"/>
  <c r="Q37" i="11"/>
  <c r="L34" i="9"/>
  <c r="N34" i="9"/>
  <c r="Q38" i="11"/>
  <c r="L35" i="9"/>
  <c r="N35" i="9"/>
  <c r="Q39" i="11"/>
  <c r="L36" i="9"/>
  <c r="N36" i="9"/>
  <c r="Q40" i="11"/>
  <c r="L37" i="9"/>
  <c r="N37" i="9"/>
  <c r="Q41" i="11"/>
  <c r="L38" i="9"/>
  <c r="N38" i="9"/>
  <c r="Q42" i="11"/>
  <c r="L39" i="9"/>
  <c r="N39" i="9"/>
  <c r="Q43" i="11"/>
  <c r="L40" i="9"/>
  <c r="N40" i="9"/>
  <c r="Q45" i="11"/>
  <c r="L41" i="9"/>
  <c r="N41" i="9"/>
  <c r="Q46" i="11"/>
  <c r="L42" i="9"/>
  <c r="N42" i="9"/>
  <c r="Q47" i="11"/>
  <c r="L43" i="9"/>
  <c r="N43" i="9"/>
  <c r="Q48" i="11"/>
  <c r="L44" i="9"/>
  <c r="N44" i="9"/>
  <c r="Q49" i="11"/>
  <c r="L45" i="9"/>
  <c r="N45" i="9"/>
  <c r="Q50" i="11"/>
  <c r="L46" i="9"/>
  <c r="N46" i="9"/>
  <c r="Q51" i="11"/>
  <c r="L47" i="9"/>
  <c r="N47" i="9"/>
  <c r="Q52" i="11"/>
  <c r="L48" i="9"/>
  <c r="N48" i="9"/>
  <c r="Q53" i="11"/>
  <c r="L49" i="9"/>
  <c r="N49" i="9"/>
  <c r="Q54" i="11"/>
  <c r="L50" i="9"/>
  <c r="N50" i="9"/>
  <c r="Q55" i="11"/>
  <c r="L51" i="9"/>
  <c r="N51" i="9"/>
  <c r="Q56" i="11"/>
  <c r="L52" i="9"/>
  <c r="N52" i="9"/>
  <c r="Q57" i="11"/>
  <c r="L53" i="9"/>
  <c r="N53" i="9"/>
  <c r="Q58" i="11"/>
  <c r="Q59" i="11"/>
  <c r="L12" i="10"/>
  <c r="N12" i="10"/>
  <c r="R12" i="11"/>
  <c r="L14" i="10"/>
  <c r="N14" i="10"/>
  <c r="R14" i="11"/>
  <c r="L15" i="10"/>
  <c r="N15" i="10"/>
  <c r="R15" i="11"/>
  <c r="L17" i="10"/>
  <c r="N17" i="10"/>
  <c r="R17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N31" i="10"/>
  <c r="R31" i="11"/>
  <c r="L33" i="10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R59" i="11"/>
  <c r="L12" i="8"/>
  <c r="N12" i="8"/>
  <c r="P12" i="11"/>
  <c r="L14" i="8"/>
  <c r="N14" i="8"/>
  <c r="P14" i="11"/>
  <c r="L15" i="8"/>
  <c r="N15" i="8"/>
  <c r="P15" i="11"/>
  <c r="L17" i="8"/>
  <c r="N17" i="8"/>
  <c r="P17" i="11"/>
  <c r="L19" i="8"/>
  <c r="N19" i="8"/>
  <c r="P19" i="11"/>
  <c r="N20" i="8"/>
  <c r="P20" i="11"/>
  <c r="N21" i="8"/>
  <c r="P21" i="11"/>
  <c r="L22" i="8"/>
  <c r="N22" i="8"/>
  <c r="P22" i="11"/>
  <c r="L23" i="8"/>
  <c r="N23" i="8"/>
  <c r="P23" i="11"/>
  <c r="N24" i="8"/>
  <c r="P24" i="11"/>
  <c r="N25" i="8"/>
  <c r="P25" i="11"/>
  <c r="N26" i="8"/>
  <c r="P26" i="11"/>
  <c r="N27" i="8"/>
  <c r="P27" i="11"/>
  <c r="N28" i="8"/>
  <c r="P28" i="11"/>
  <c r="N29" i="8"/>
  <c r="P29" i="11"/>
  <c r="N30" i="8"/>
  <c r="P30" i="11"/>
  <c r="N31" i="8"/>
  <c r="P31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N39" i="8"/>
  <c r="P39" i="11"/>
  <c r="L40" i="8"/>
  <c r="N40" i="8"/>
  <c r="P40" i="11"/>
  <c r="N41" i="8"/>
  <c r="P41" i="11"/>
  <c r="L42" i="8"/>
  <c r="N42" i="8"/>
  <c r="P42" i="11"/>
  <c r="L43" i="8"/>
  <c r="N43" i="8"/>
  <c r="P43" i="11"/>
  <c r="L45" i="8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N50" i="8"/>
  <c r="P50" i="11"/>
  <c r="N51" i="8"/>
  <c r="P51" i="11"/>
  <c r="L52" i="8"/>
  <c r="N52" i="8"/>
  <c r="P52" i="11"/>
  <c r="N53" i="8"/>
  <c r="P53" i="11"/>
  <c r="N54" i="8"/>
  <c r="P54" i="11"/>
  <c r="N55" i="8"/>
  <c r="P55" i="11"/>
  <c r="N56" i="8"/>
  <c r="P56" i="11"/>
  <c r="N57" i="8"/>
  <c r="P57" i="11"/>
  <c r="L58" i="8"/>
  <c r="N58" i="8"/>
  <c r="P58" i="11"/>
  <c r="P59" i="11"/>
  <c r="L12" i="7"/>
  <c r="N12" i="7"/>
  <c r="O12" i="11"/>
  <c r="N14" i="7"/>
  <c r="O14" i="11"/>
  <c r="N15" i="7"/>
  <c r="O15" i="11"/>
  <c r="N17" i="7"/>
  <c r="O17" i="11"/>
  <c r="N23" i="7"/>
  <c r="O19" i="11"/>
  <c r="N24" i="7"/>
  <c r="O20" i="11"/>
  <c r="N25" i="7"/>
  <c r="O21" i="11"/>
  <c r="L26" i="7"/>
  <c r="N26" i="7"/>
  <c r="O22" i="11"/>
  <c r="N27" i="7"/>
  <c r="O23" i="11"/>
  <c r="N28" i="7"/>
  <c r="O24" i="11"/>
  <c r="N29" i="7"/>
  <c r="O25" i="11"/>
  <c r="L30" i="7"/>
  <c r="N30" i="7"/>
  <c r="O26" i="11"/>
  <c r="N31" i="7"/>
  <c r="O27" i="11"/>
  <c r="N32" i="7"/>
  <c r="O28" i="11"/>
  <c r="N33" i="7"/>
  <c r="O29" i="11"/>
  <c r="N34" i="7"/>
  <c r="O30" i="11"/>
  <c r="N35" i="7"/>
  <c r="O31" i="11"/>
  <c r="N37" i="7"/>
  <c r="O33" i="11"/>
  <c r="N38" i="7"/>
  <c r="O34" i="11"/>
  <c r="N39" i="7"/>
  <c r="O35" i="11"/>
  <c r="L40" i="7"/>
  <c r="N40" i="7"/>
  <c r="O36" i="11"/>
  <c r="N41" i="7"/>
  <c r="O37" i="11"/>
  <c r="N42" i="7"/>
  <c r="O38" i="11"/>
  <c r="N43" i="7"/>
  <c r="O39" i="11"/>
  <c r="N44" i="7"/>
  <c r="O40" i="11"/>
  <c r="N46" i="7"/>
  <c r="O41" i="11"/>
  <c r="N47" i="7"/>
  <c r="O42" i="11"/>
  <c r="L48" i="7"/>
  <c r="N48" i="7"/>
  <c r="O43" i="11"/>
  <c r="L50" i="7"/>
  <c r="N50" i="7"/>
  <c r="O45" i="11"/>
  <c r="L51" i="7"/>
  <c r="N51" i="7"/>
  <c r="O46" i="11"/>
  <c r="N52" i="7"/>
  <c r="O47" i="11"/>
  <c r="L53" i="7"/>
  <c r="N53" i="7"/>
  <c r="O48" i="11"/>
  <c r="L54" i="7"/>
  <c r="N54" i="7"/>
  <c r="O49" i="11"/>
  <c r="N55" i="7"/>
  <c r="O50" i="11"/>
  <c r="N56" i="7"/>
  <c r="O51" i="11"/>
  <c r="L57" i="7"/>
  <c r="N57" i="7"/>
  <c r="O52" i="11"/>
  <c r="N58" i="7"/>
  <c r="O53" i="11"/>
  <c r="N59" i="7"/>
  <c r="O54" i="11"/>
  <c r="N60" i="7"/>
  <c r="O55" i="11"/>
  <c r="N61" i="7"/>
  <c r="O56" i="11"/>
  <c r="L62" i="7"/>
  <c r="N62" i="7"/>
  <c r="O57" i="11"/>
  <c r="L63" i="7"/>
  <c r="N63" i="7"/>
  <c r="O58" i="11"/>
  <c r="O59" i="11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V12" i="11"/>
  <c r="W12" i="11"/>
  <c r="V14" i="11"/>
  <c r="V15" i="11"/>
  <c r="W14" i="11"/>
  <c r="W15" i="11"/>
  <c r="V17" i="11"/>
  <c r="W17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3" i="11"/>
  <c r="V34" i="11"/>
  <c r="V35" i="11"/>
  <c r="V36" i="11"/>
  <c r="V37" i="11"/>
  <c r="V38" i="11"/>
  <c r="V39" i="11"/>
  <c r="V40" i="11"/>
  <c r="V41" i="11"/>
  <c r="V42" i="11"/>
  <c r="V43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3" i="11"/>
  <c r="W34" i="11"/>
  <c r="W35" i="11"/>
  <c r="W36" i="11"/>
  <c r="W37" i="11"/>
  <c r="W38" i="11"/>
  <c r="W39" i="11"/>
  <c r="W40" i="11"/>
  <c r="W41" i="11"/>
  <c r="W42" i="11"/>
  <c r="W43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U57" i="11"/>
  <c r="U58" i="11"/>
  <c r="U50" i="11"/>
  <c r="U51" i="11"/>
  <c r="U52" i="11"/>
  <c r="U53" i="11"/>
  <c r="U54" i="11"/>
  <c r="U55" i="11"/>
  <c r="U56" i="11"/>
  <c r="U45" i="11"/>
  <c r="U46" i="11"/>
  <c r="U47" i="11"/>
  <c r="U48" i="11"/>
  <c r="U49" i="11"/>
  <c r="U43" i="11"/>
  <c r="U37" i="11"/>
  <c r="U38" i="11"/>
  <c r="U39" i="11"/>
  <c r="U40" i="11"/>
  <c r="U41" i="11"/>
  <c r="U42" i="11"/>
  <c r="U36" i="11"/>
  <c r="U34" i="11"/>
  <c r="U35" i="11"/>
  <c r="U33" i="11"/>
  <c r="U29" i="11"/>
  <c r="U30" i="11"/>
  <c r="U31" i="11"/>
  <c r="U24" i="11"/>
  <c r="U25" i="11"/>
  <c r="U26" i="11"/>
  <c r="U27" i="11"/>
  <c r="U28" i="11"/>
  <c r="U19" i="11"/>
  <c r="U20" i="11"/>
  <c r="U21" i="11"/>
  <c r="U22" i="11"/>
  <c r="U23" i="11"/>
  <c r="U17" i="11"/>
  <c r="U15" i="11"/>
  <c r="U14" i="11"/>
  <c r="U12" i="11"/>
  <c r="H12" i="11"/>
  <c r="F8" i="12"/>
  <c r="I12" i="11"/>
  <c r="G8" i="12"/>
  <c r="J12" i="11"/>
  <c r="F9" i="12"/>
  <c r="G9" i="12"/>
  <c r="F10" i="12"/>
  <c r="G10" i="12"/>
  <c r="H14" i="11"/>
  <c r="H15" i="11"/>
  <c r="F11" i="12"/>
  <c r="I14" i="11"/>
  <c r="I15" i="11"/>
  <c r="G11" i="12"/>
  <c r="J14" i="11"/>
  <c r="J15" i="11"/>
  <c r="F12" i="12"/>
  <c r="G12" i="12"/>
  <c r="F13" i="12"/>
  <c r="G13" i="12"/>
  <c r="F14" i="12"/>
  <c r="G14" i="12"/>
  <c r="H17" i="11"/>
  <c r="F15" i="12"/>
  <c r="I17" i="11"/>
  <c r="G15" i="12"/>
  <c r="J17" i="11"/>
  <c r="F16" i="12"/>
  <c r="G16" i="12"/>
  <c r="F17" i="12"/>
  <c r="G17" i="12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36" i="11"/>
  <c r="H37" i="11"/>
  <c r="H38" i="11"/>
  <c r="H39" i="11"/>
  <c r="H40" i="11"/>
  <c r="H41" i="11"/>
  <c r="H42" i="11"/>
  <c r="H43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F18" i="12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41" i="11"/>
  <c r="I42" i="11"/>
  <c r="I43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G18" i="12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2" i="11"/>
  <c r="J43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H33" i="12"/>
  <c r="F33" i="12"/>
  <c r="G33" i="12"/>
  <c r="E33" i="12"/>
  <c r="G57" i="11"/>
  <c r="G58" i="11"/>
  <c r="E32" i="12"/>
  <c r="G50" i="11"/>
  <c r="G51" i="11"/>
  <c r="G52" i="11"/>
  <c r="G53" i="11"/>
  <c r="G54" i="11"/>
  <c r="G55" i="11"/>
  <c r="G56" i="11"/>
  <c r="E31" i="12"/>
  <c r="G45" i="11"/>
  <c r="G46" i="11"/>
  <c r="G47" i="11"/>
  <c r="G48" i="11"/>
  <c r="G49" i="11"/>
  <c r="E30" i="12"/>
  <c r="E29" i="12"/>
  <c r="G43" i="11"/>
  <c r="E28" i="12"/>
  <c r="G37" i="11"/>
  <c r="G38" i="11"/>
  <c r="G39" i="11"/>
  <c r="G40" i="11"/>
  <c r="G41" i="11"/>
  <c r="G42" i="11"/>
  <c r="E27" i="12"/>
  <c r="G36" i="11"/>
  <c r="E26" i="12"/>
  <c r="G34" i="11"/>
  <c r="G35" i="11"/>
  <c r="E25" i="12"/>
  <c r="G33" i="11"/>
  <c r="E24" i="12"/>
  <c r="E23" i="12"/>
  <c r="G29" i="11"/>
  <c r="G30" i="11"/>
  <c r="G31" i="11"/>
  <c r="E22" i="12"/>
  <c r="G24" i="11"/>
  <c r="G25" i="11"/>
  <c r="G26" i="11"/>
  <c r="G27" i="11"/>
  <c r="G28" i="11"/>
  <c r="E21" i="12"/>
  <c r="G19" i="11"/>
  <c r="G20" i="11"/>
  <c r="G21" i="11"/>
  <c r="G22" i="11"/>
  <c r="G23" i="11"/>
  <c r="E20" i="12"/>
  <c r="E19" i="12"/>
  <c r="E18" i="12"/>
  <c r="G12" i="11"/>
  <c r="E10" i="12"/>
  <c r="E9" i="12"/>
  <c r="G17" i="11"/>
  <c r="E17" i="12"/>
  <c r="E16" i="12"/>
  <c r="E15" i="12"/>
  <c r="G15" i="11"/>
  <c r="E14" i="12"/>
  <c r="G14" i="11"/>
  <c r="E13" i="12"/>
  <c r="E12" i="12"/>
  <c r="E11" i="12"/>
  <c r="E8" i="12"/>
  <c r="D35" i="12"/>
  <c r="C35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N59" i="10"/>
  <c r="N54" i="9"/>
  <c r="N59" i="8"/>
  <c r="N19" i="7"/>
  <c r="L20" i="7"/>
  <c r="N20" i="7"/>
  <c r="N21" i="7"/>
  <c r="L45" i="7"/>
  <c r="N45" i="7"/>
  <c r="N64" i="7"/>
  <c r="N12" i="11"/>
  <c r="N14" i="11"/>
  <c r="N15" i="11"/>
  <c r="N17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36" i="11"/>
  <c r="N37" i="11"/>
  <c r="N38" i="11"/>
  <c r="N39" i="11"/>
  <c r="N40" i="11"/>
  <c r="N41" i="11"/>
  <c r="N42" i="11"/>
  <c r="N43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M12" i="11"/>
  <c r="M14" i="11"/>
  <c r="M15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3" i="11"/>
  <c r="M34" i="11"/>
  <c r="M35" i="11"/>
  <c r="M36" i="11"/>
  <c r="M37" i="11"/>
  <c r="M38" i="11"/>
  <c r="M39" i="11"/>
  <c r="M40" i="11"/>
  <c r="M41" i="11"/>
  <c r="M42" i="11"/>
  <c r="M43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L12" i="11"/>
  <c r="L14" i="11"/>
  <c r="L15" i="11"/>
  <c r="L17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3" i="11"/>
  <c r="L34" i="11"/>
  <c r="L35" i="11"/>
  <c r="L36" i="11"/>
  <c r="L37" i="11"/>
  <c r="L38" i="11"/>
  <c r="L39" i="11"/>
  <c r="L40" i="11"/>
  <c r="L41" i="11"/>
  <c r="L42" i="11"/>
  <c r="L43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41" i="11"/>
  <c r="K42" i="11"/>
  <c r="K43" i="11"/>
  <c r="K37" i="11"/>
  <c r="K38" i="11"/>
  <c r="K39" i="11"/>
  <c r="K40" i="11"/>
  <c r="K33" i="11"/>
  <c r="K34" i="11"/>
  <c r="K35" i="11"/>
  <c r="K36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17" i="11"/>
  <c r="K14" i="11"/>
  <c r="K15" i="11"/>
  <c r="K12" i="11"/>
  <c r="W59" i="11"/>
  <c r="V59" i="11"/>
  <c r="Y59" i="11"/>
  <c r="U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7" i="11"/>
  <c r="X17" i="11"/>
  <c r="Y15" i="11"/>
  <c r="X15" i="11"/>
  <c r="Y14" i="11"/>
  <c r="X14" i="11"/>
  <c r="Y12" i="11"/>
  <c r="X12" i="11"/>
  <c r="R59" i="8"/>
  <c r="Q59" i="8"/>
  <c r="T59" i="8"/>
  <c r="P59" i="8"/>
  <c r="S59" i="8"/>
  <c r="M12" i="8"/>
  <c r="M14" i="8"/>
  <c r="M15" i="8"/>
  <c r="M17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3" i="8"/>
  <c r="M34" i="8"/>
  <c r="M35" i="8"/>
  <c r="M36" i="8"/>
  <c r="M37" i="8"/>
  <c r="M38" i="8"/>
  <c r="M39" i="8"/>
  <c r="M40" i="8"/>
  <c r="M41" i="8"/>
  <c r="M42" i="8"/>
  <c r="M43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R54" i="9"/>
  <c r="Q54" i="9"/>
  <c r="T54" i="9"/>
  <c r="P54" i="9"/>
  <c r="S54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36" i="9"/>
  <c r="I35" i="9"/>
  <c r="I40" i="8"/>
  <c r="I39" i="8"/>
  <c r="I52" i="10"/>
  <c r="I49" i="10"/>
  <c r="I48" i="10"/>
  <c r="I47" i="10"/>
  <c r="I43" i="10"/>
  <c r="I47" i="9"/>
  <c r="I44" i="9"/>
  <c r="I43" i="9"/>
  <c r="I42" i="9"/>
  <c r="I39" i="9"/>
  <c r="I52" i="8"/>
  <c r="I49" i="8"/>
  <c r="I48" i="8"/>
  <c r="I47" i="8"/>
  <c r="I43" i="8"/>
  <c r="I14" i="9"/>
  <c r="I12" i="9"/>
  <c r="I15" i="10"/>
  <c r="I12" i="10"/>
  <c r="I14" i="8"/>
  <c r="I13" i="9"/>
  <c r="I14" i="10"/>
  <c r="I17" i="8"/>
  <c r="I15" i="9"/>
  <c r="I17" i="10"/>
  <c r="I19" i="8"/>
  <c r="I16" i="9"/>
  <c r="I19" i="10"/>
  <c r="I20" i="8"/>
  <c r="I17" i="9"/>
  <c r="I20" i="10"/>
  <c r="I21" i="8"/>
  <c r="I18" i="9"/>
  <c r="I21" i="10"/>
  <c r="I22" i="8"/>
  <c r="I19" i="9"/>
  <c r="I22" i="10"/>
  <c r="I23" i="8"/>
  <c r="I20" i="9"/>
  <c r="I23" i="10"/>
  <c r="I24" i="8"/>
  <c r="I21" i="9"/>
  <c r="I24" i="10"/>
  <c r="I25" i="8"/>
  <c r="I22" i="9"/>
  <c r="I25" i="10"/>
  <c r="I26" i="8"/>
  <c r="I23" i="9"/>
  <c r="I26" i="10"/>
  <c r="I27" i="8"/>
  <c r="I24" i="9"/>
  <c r="I27" i="10"/>
  <c r="I28" i="8"/>
  <c r="I25" i="9"/>
  <c r="I28" i="10"/>
  <c r="I29" i="8"/>
  <c r="I26" i="9"/>
  <c r="I29" i="10"/>
  <c r="I30" i="8"/>
  <c r="I27" i="9"/>
  <c r="I30" i="10"/>
  <c r="I31" i="8"/>
  <c r="I28" i="9"/>
  <c r="I31" i="10"/>
  <c r="I33" i="8"/>
  <c r="I29" i="9"/>
  <c r="I33" i="10"/>
  <c r="I34" i="8"/>
  <c r="I30" i="9"/>
  <c r="I34" i="10"/>
  <c r="I35" i="8"/>
  <c r="I31" i="9"/>
  <c r="I35" i="10"/>
  <c r="I36" i="8"/>
  <c r="I32" i="9"/>
  <c r="I36" i="10"/>
  <c r="I37" i="8"/>
  <c r="I33" i="9"/>
  <c r="I37" i="10"/>
  <c r="I38" i="8"/>
  <c r="I34" i="9"/>
  <c r="I38" i="10"/>
  <c r="I41" i="8"/>
  <c r="I37" i="9"/>
  <c r="I41" i="10"/>
  <c r="I42" i="8"/>
  <c r="I38" i="9"/>
  <c r="I42" i="10"/>
  <c r="I45" i="8"/>
  <c r="I40" i="9"/>
  <c r="I45" i="10"/>
  <c r="I46" i="8"/>
  <c r="I41" i="9"/>
  <c r="I46" i="10"/>
  <c r="I50" i="8"/>
  <c r="I45" i="9"/>
  <c r="I50" i="10"/>
  <c r="I51" i="8"/>
  <c r="I46" i="9"/>
  <c r="I51" i="10"/>
  <c r="I53" i="8"/>
  <c r="I48" i="9"/>
  <c r="I53" i="10"/>
  <c r="I54" i="8"/>
  <c r="I49" i="9"/>
  <c r="I54" i="10"/>
  <c r="I55" i="8"/>
  <c r="I50" i="9"/>
  <c r="I55" i="10"/>
  <c r="I56" i="8"/>
  <c r="I51" i="9"/>
  <c r="I56" i="10"/>
  <c r="I57" i="8"/>
  <c r="I52" i="9"/>
  <c r="I57" i="10"/>
  <c r="I58" i="8"/>
  <c r="I53" i="9"/>
  <c r="I58" i="10"/>
  <c r="I15" i="8"/>
  <c r="I12" i="8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L20" i="8"/>
  <c r="L21" i="8"/>
  <c r="L24" i="8"/>
  <c r="L25" i="8"/>
  <c r="L26" i="8"/>
  <c r="L27" i="8"/>
  <c r="L28" i="8"/>
  <c r="L29" i="8"/>
  <c r="L30" i="8"/>
  <c r="L35" i="8"/>
  <c r="L37" i="8"/>
  <c r="L39" i="8"/>
  <c r="L41" i="8"/>
  <c r="L50" i="8"/>
  <c r="L51" i="8"/>
  <c r="L53" i="8"/>
  <c r="L54" i="8"/>
  <c r="L55" i="8"/>
  <c r="L56" i="8"/>
  <c r="L57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1" i="8"/>
  <c r="S31" i="8"/>
  <c r="L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7" i="8"/>
  <c r="S17" i="8"/>
  <c r="T15" i="8"/>
  <c r="S15" i="8"/>
  <c r="T14" i="8"/>
  <c r="S14" i="8"/>
  <c r="T12" i="8"/>
  <c r="S12" i="8"/>
  <c r="Q64" i="7"/>
  <c r="R64" i="7"/>
  <c r="P64" i="7"/>
  <c r="L14" i="7"/>
  <c r="L15" i="7"/>
  <c r="L23" i="7"/>
  <c r="L27" i="7"/>
  <c r="L28" i="7"/>
  <c r="L29" i="7"/>
  <c r="L31" i="7"/>
  <c r="L32" i="7"/>
  <c r="L33" i="7"/>
  <c r="L34" i="7"/>
  <c r="L37" i="7"/>
  <c r="L38" i="7"/>
  <c r="L39" i="7"/>
  <c r="L42" i="7"/>
  <c r="L47" i="7"/>
  <c r="L52" i="7"/>
  <c r="L58" i="7"/>
  <c r="L59" i="7"/>
  <c r="L60" i="7"/>
  <c r="L61" i="7"/>
  <c r="M12" i="7"/>
  <c r="M14" i="7"/>
  <c r="M15" i="7"/>
  <c r="M17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T64" i="7"/>
  <c r="S64" i="7"/>
  <c r="T14" i="7"/>
  <c r="T15" i="7"/>
  <c r="T17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7" i="7"/>
  <c r="T38" i="7"/>
  <c r="T39" i="7"/>
  <c r="T40" i="7"/>
  <c r="T41" i="7"/>
  <c r="T42" i="7"/>
  <c r="T43" i="7"/>
  <c r="T44" i="7"/>
  <c r="T45" i="7"/>
  <c r="T46" i="7"/>
  <c r="T47" i="7"/>
  <c r="T48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S14" i="7"/>
  <c r="S15" i="7"/>
  <c r="S17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38" i="7"/>
  <c r="S39" i="7"/>
  <c r="S40" i="7"/>
  <c r="S41" i="7"/>
  <c r="S42" i="7"/>
  <c r="S43" i="7"/>
  <c r="S44" i="7"/>
  <c r="S45" i="7"/>
  <c r="S46" i="7"/>
  <c r="S47" i="7"/>
  <c r="S48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L17" i="7"/>
  <c r="L19" i="7"/>
  <c r="L21" i="7"/>
  <c r="L24" i="7"/>
  <c r="L25" i="7"/>
  <c r="L35" i="7"/>
  <c r="L41" i="7"/>
  <c r="L43" i="7"/>
  <c r="L44" i="7"/>
  <c r="L46" i="7"/>
  <c r="L55" i="7"/>
  <c r="L56" i="7"/>
  <c r="T12" i="7"/>
  <c r="S12" i="7"/>
</calcChain>
</file>

<file path=xl/sharedStrings.xml><?xml version="1.0" encoding="utf-8"?>
<sst xmlns="http://schemas.openxmlformats.org/spreadsheetml/2006/main" count="674" uniqueCount="163">
  <si>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</si>
  <si>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</si>
  <si>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</si>
  <si>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</si>
  <si>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</si>
  <si>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</si>
  <si>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</si>
  <si>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</si>
  <si>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</si>
  <si>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</si>
  <si>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</si>
  <si>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</si>
  <si>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</si>
  <si>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</si>
  <si>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</si>
  <si>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</si>
  <si>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</si>
  <si>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</si>
  <si>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</si>
  <si>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</si>
  <si>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</si>
  <si>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</si>
  <si>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</si>
  <si>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</si>
  <si>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</si>
  <si>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</si>
  <si>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</si>
  <si>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</si>
  <si>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</si>
  <si>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</si>
  <si>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</si>
  <si>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</si>
  <si>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</si>
  <si>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</si>
  <si>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</si>
  <si>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</si>
  <si>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</si>
  <si>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</si>
  <si>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</si>
  <si>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Número de ferias celebradas.</t>
  </si>
  <si>
    <t>Número de acciones realizadas para el fortalecimiento del Bureau de Convenciones y Visitantes de Bucaramanga.</t>
  </si>
  <si>
    <t>OBSERVAR Y SER OBSERVADO: FOMENTO AL TURISMO</t>
  </si>
  <si>
    <t>ACCESO (ACCESIBILIDAD): "EDUCACIÓN PARA UNA CIUDAD INTELIGENTE Y SOLIDARIA"</t>
  </si>
  <si>
    <t>EDUCACIÓN: BUCARAMANGA EDUCADA, CULTA E INNOVADORA</t>
  </si>
  <si>
    <t>CIUDADANAS Y CIUDADANOS INTELIGENTES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</si>
  <si>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</si>
  <si>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</si>
  <si>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</si>
  <si>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</si>
  <si>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</si>
  <si>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</si>
  <si>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</si>
  <si>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</si>
  <si>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</si>
  <si>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</si>
  <si>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</si>
  <si>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</si>
  <si>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</si>
  <si>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</si>
  <si>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</si>
  <si>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</si>
  <si>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</si>
  <si>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</si>
  <si>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</si>
  <si>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</si>
  <si>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</si>
  <si>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personas del transporte público legal formadas en sector turístico (hoteles, centros comerciales, parques, museos, bibliotecas, monumentos, etc).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</si>
  <si>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</si>
  <si>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</si>
  <si>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</si>
  <si>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</si>
  <si>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</si>
  <si>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</si>
  <si>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</si>
  <si>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</si>
  <si>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</si>
  <si>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</si>
  <si>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</si>
  <si>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</si>
  <si>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</si>
  <si>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</si>
  <si>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</si>
  <si>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</si>
  <si>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</si>
  <si>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</si>
  <si>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</si>
  <si>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</si>
  <si>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</si>
  <si>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</si>
  <si>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</si>
  <si>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</si>
  <si>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</si>
  <si>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</si>
  <si>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</si>
  <si>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</si>
  <si>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</si>
  <si>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</si>
  <si>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</si>
  <si>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</si>
  <si>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espacios garantizados del centro de convenciones de Bucaramanga como eje central del desarrollo del turismo de reuniones en el municipio.</t>
  </si>
  <si>
    <t>Número de proyectos elaborados por adolescentes y/o jóvenes estudiantes de los colegios oficiales, universidades y otros grupos poblacionales priorizados con acompañamiento.</t>
  </si>
  <si>
    <t>2016 - 2019</t>
  </si>
  <si>
    <t>RECURSOS FINANCIEROS 2016 - 2017 (Miles de pesos)</t>
  </si>
  <si>
    <t>AVANCE EN CUMPLIMIENTO</t>
  </si>
  <si>
    <t>CUMPLIMIENTO POR AÑO</t>
  </si>
  <si>
    <t>LÍNEA ESTRATÉGICA 1: GOBERNANZA DEMOCRÁTICA</t>
  </si>
  <si>
    <t>1.4</t>
  </si>
  <si>
    <t>1.4.3</t>
  </si>
  <si>
    <t>Una Ciudad que Hace y Ejecuta Planes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</si>
  <si>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</si>
  <si>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</si>
  <si>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</si>
  <si>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</si>
  <si>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</si>
  <si>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</si>
  <si>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LÍNEA ESTRATÉGICA 4: CALIDAD DE VIDA</t>
  </si>
  <si>
    <t>4.1</t>
  </si>
  <si>
    <t>4.1.2</t>
  </si>
  <si>
    <t>Acceso (Accesibilidad): "Educación para una Ciudadanía Inteligente y solidaria"</t>
  </si>
  <si>
    <t>LÍNEA ESTRATÉGICA 5: PRODUCTIVIDAD Y GENERACIÓN DE OPORTUNIDADES</t>
  </si>
  <si>
    <t>5.1</t>
  </si>
  <si>
    <t>5.1.1</t>
  </si>
  <si>
    <t>Bucaramanga Emprendedora</t>
  </si>
  <si>
    <t>5.1.2</t>
  </si>
  <si>
    <t>Bucaramanga Innovadora</t>
  </si>
  <si>
    <t>5.1.3</t>
  </si>
  <si>
    <t>Bucaramanga Digital</t>
  </si>
  <si>
    <t>5.2</t>
  </si>
  <si>
    <t>5.2.1</t>
  </si>
  <si>
    <t>Construcción de una Nueva Cultura Empresarial</t>
  </si>
  <si>
    <t>5.2.2</t>
  </si>
  <si>
    <t>Asesoría y Formación Empresarial</t>
  </si>
  <si>
    <t>5.2.3</t>
  </si>
  <si>
    <t>Fondo de Microcrédito Empresarial</t>
  </si>
  <si>
    <t>5.2.4</t>
  </si>
  <si>
    <t>Ampliación de Mercados e Internacionalización</t>
  </si>
  <si>
    <t>5.2.5</t>
  </si>
  <si>
    <t>Mejoramiento del Clima de Negocios</t>
  </si>
  <si>
    <t>5.3</t>
  </si>
  <si>
    <t>5.3.1</t>
  </si>
  <si>
    <t>Oficina de Empleo y Empleabilidad</t>
  </si>
  <si>
    <t>5.3.2</t>
  </si>
  <si>
    <t>Inserción Laboral</t>
  </si>
  <si>
    <t>5.3.3</t>
  </si>
  <si>
    <t>Observatorio del Empleo y el Trabajo</t>
  </si>
  <si>
    <t>PLAN DE DESARROLLO 2016 - 2019</t>
  </si>
  <si>
    <t>RESUMEN CUMPLIMIENTO INSTITUTO MUNICIPAL DE EMPLEO Y FOMENTO EMPRESARIAL DE BUCARAMANGA (IMEBU) 2016 - 2019</t>
  </si>
  <si>
    <t>0542900401</t>
  </si>
  <si>
    <t xml:space="preserve"> -</t>
  </si>
  <si>
    <t>2.2.1.37.8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</si>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</sst>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62" xfId="0" applyNumberFormat="1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9" fontId="6" fillId="0" borderId="64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9" fontId="6" fillId="0" borderId="66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11" fillId="2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9" fontId="6" fillId="0" borderId="55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54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3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24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6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3" fontId="6" fillId="3" borderId="62" xfId="0" applyNumberFormat="1" applyFont="1" applyFill="1" applyBorder="1" applyAlignment="1">
      <alignment horizontal="center" vertical="center"/>
    </xf>
    <xf numFmtId="3" fontId="6" fillId="4" borderId="53" xfId="0" applyNumberFormat="1" applyFont="1" applyFill="1" applyBorder="1" applyAlignment="1">
      <alignment horizontal="center" vertical="center"/>
    </xf>
    <xf numFmtId="9" fontId="10" fillId="5" borderId="43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5" borderId="30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0" xfId="0" applyNumberFormat="1" applyFont="1" applyFill="1" applyBorder="1" applyAlignment="1">
      <alignment horizontal="center" vertical="center"/>
    </xf>
    <xf numFmtId="9" fontId="10" fillId="5" borderId="25" xfId="0" applyNumberFormat="1" applyFont="1" applyFill="1" applyBorder="1" applyAlignment="1">
      <alignment horizontal="center" vertical="center"/>
    </xf>
    <xf numFmtId="9" fontId="10" fillId="5" borderId="6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4" fillId="7" borderId="42" xfId="0" applyNumberFormat="1" applyFont="1" applyFill="1" applyBorder="1" applyAlignment="1">
      <alignment horizontal="center" vertical="center"/>
    </xf>
    <xf numFmtId="9" fontId="15" fillId="7" borderId="5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7" xfId="0" applyNumberFormat="1" applyFont="1" applyBorder="1" applyAlignment="1">
      <alignment horizontal="center" vertical="center" wrapText="1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7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20" fillId="0" borderId="36" xfId="0" applyNumberFormat="1" applyFont="1" applyBorder="1" applyAlignment="1">
      <alignment horizontal="center" vertical="center" wrapText="1"/>
    </xf>
    <xf numFmtId="9" fontId="14" fillId="9" borderId="42" xfId="0" applyNumberFormat="1" applyFont="1" applyFill="1" applyBorder="1" applyAlignment="1">
      <alignment horizontal="center" vertical="center" wrapText="1"/>
    </xf>
    <xf numFmtId="9" fontId="15" fillId="9" borderId="54" xfId="0" applyNumberFormat="1" applyFont="1" applyFill="1" applyBorder="1" applyAlignment="1">
      <alignment horizontal="center" vertical="center" wrapText="1"/>
    </xf>
    <xf numFmtId="9" fontId="17" fillId="8" borderId="58" xfId="0" applyNumberFormat="1" applyFont="1" applyFill="1" applyBorder="1" applyAlignment="1">
      <alignment horizontal="center" vertical="center" wrapText="1"/>
    </xf>
    <xf numFmtId="9" fontId="18" fillId="8" borderId="71" xfId="0" applyNumberFormat="1" applyFont="1" applyFill="1" applyBorder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center" vertical="center" wrapText="1"/>
    </xf>
    <xf numFmtId="9" fontId="15" fillId="10" borderId="54" xfId="0" applyNumberFormat="1" applyFont="1" applyFill="1" applyBorder="1" applyAlignment="1">
      <alignment horizontal="center" vertical="center" wrapText="1"/>
    </xf>
    <xf numFmtId="9" fontId="14" fillId="11" borderId="42" xfId="0" applyNumberFormat="1" applyFont="1" applyFill="1" applyBorder="1" applyAlignment="1">
      <alignment horizontal="center" vertical="center" wrapText="1"/>
    </xf>
    <xf numFmtId="9" fontId="15" fillId="11" borderId="54" xfId="0" applyNumberFormat="1" applyFont="1" applyFill="1" applyBorder="1" applyAlignment="1">
      <alignment horizontal="center" vertical="center" wrapText="1"/>
    </xf>
    <xf numFmtId="9" fontId="10" fillId="2" borderId="42" xfId="0" applyNumberFormat="1" applyFont="1" applyFill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62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54" xfId="0" applyFont="1" applyFill="1" applyBorder="1" applyAlignment="1">
      <alignment horizontal="justify" vertical="center"/>
    </xf>
    <xf numFmtId="0" fontId="14" fillId="7" borderId="48" xfId="0" applyFont="1" applyFill="1" applyBorder="1" applyAlignment="1">
      <alignment horizontal="justify" vertical="center"/>
    </xf>
    <xf numFmtId="0" fontId="14" fillId="9" borderId="54" xfId="0" applyFont="1" applyFill="1" applyBorder="1" applyAlignment="1">
      <alignment horizontal="justify" vertical="center"/>
    </xf>
    <xf numFmtId="0" fontId="14" fillId="9" borderId="48" xfId="0" applyFont="1" applyFill="1" applyBorder="1" applyAlignment="1">
      <alignment horizontal="justify" vertical="center"/>
    </xf>
    <xf numFmtId="0" fontId="17" fillId="8" borderId="26" xfId="0" applyFont="1" applyFill="1" applyBorder="1" applyAlignment="1">
      <alignment horizontal="justify" vertical="center"/>
    </xf>
    <xf numFmtId="0" fontId="17" fillId="8" borderId="49" xfId="0" applyFont="1" applyFill="1" applyBorder="1" applyAlignment="1">
      <alignment horizontal="justify" vertical="center"/>
    </xf>
    <xf numFmtId="0" fontId="17" fillId="8" borderId="27" xfId="0" applyFont="1" applyFill="1" applyBorder="1" applyAlignment="1">
      <alignment horizontal="justify" vertical="center"/>
    </xf>
    <xf numFmtId="0" fontId="17" fillId="8" borderId="56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14" fillId="10" borderId="54" xfId="0" applyFont="1" applyFill="1" applyBorder="1" applyAlignment="1">
      <alignment horizontal="justify" vertical="center"/>
    </xf>
    <xf numFmtId="0" fontId="14" fillId="10" borderId="48" xfId="0" applyFont="1" applyFill="1" applyBorder="1" applyAlignment="1">
      <alignment horizontal="justify" vertical="center"/>
    </xf>
    <xf numFmtId="0" fontId="14" fillId="11" borderId="54" xfId="0" applyFont="1" applyFill="1" applyBorder="1" applyAlignment="1">
      <alignment horizontal="justify" vertical="center"/>
    </xf>
    <xf numFmtId="0" fontId="14" fillId="11" borderId="48" xfId="0" applyFont="1" applyFill="1" applyBorder="1" applyAlignment="1">
      <alignment horizontal="justify" vertical="center"/>
    </xf>
    <xf numFmtId="0" fontId="10" fillId="2" borderId="54" xfId="0" applyFont="1" applyFill="1" applyBorder="1" applyAlignment="1">
      <alignment horizontal="justify" vertical="center"/>
    </xf>
    <xf numFmtId="0" fontId="10" fillId="2" borderId="48" xfId="0" applyFont="1" applyFill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50" xfId="0" applyFont="1" applyBorder="1" applyAlignment="1">
      <alignment horizontal="justify" vertical="center"/>
    </xf>
    <xf numFmtId="9" fontId="16" fillId="7" borderId="72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 wrapText="1"/>
    </xf>
    <xf numFmtId="9" fontId="19" fillId="0" borderId="73" xfId="0" applyNumberFormat="1" applyFont="1" applyBorder="1" applyAlignment="1">
      <alignment horizontal="center" vertical="center" wrapText="1"/>
    </xf>
    <xf numFmtId="9" fontId="16" fillId="9" borderId="72" xfId="0" applyNumberFormat="1" applyFont="1" applyFill="1" applyBorder="1" applyAlignment="1">
      <alignment horizontal="center" vertical="center" wrapText="1"/>
    </xf>
    <xf numFmtId="9" fontId="19" fillId="8" borderId="74" xfId="0" applyNumberFormat="1" applyFont="1" applyFill="1" applyBorder="1" applyAlignment="1">
      <alignment horizontal="center" vertical="center" wrapText="1"/>
    </xf>
    <xf numFmtId="9" fontId="16" fillId="10" borderId="72" xfId="0" applyNumberFormat="1" applyFont="1" applyFill="1" applyBorder="1" applyAlignment="1">
      <alignment horizontal="center" vertical="center" wrapText="1"/>
    </xf>
    <xf numFmtId="9" fontId="16" fillId="11" borderId="72" xfId="0" applyNumberFormat="1" applyFont="1" applyFill="1" applyBorder="1" applyAlignment="1">
      <alignment horizontal="center" vertical="center" wrapText="1"/>
    </xf>
    <xf numFmtId="9" fontId="19" fillId="0" borderId="75" xfId="0" applyNumberFormat="1" applyFont="1" applyBorder="1" applyAlignment="1">
      <alignment horizontal="center" vertical="center" wrapText="1"/>
    </xf>
    <xf numFmtId="9" fontId="21" fillId="2" borderId="72" xfId="0" applyNumberFormat="1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0</xdr:row>
      <xdr:rowOff>139700</xdr:rowOff>
    </xdr:from>
    <xdr:to>
      <xdr:col>4</xdr:col>
      <xdr:colOff>1193800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4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2" t="s">
        <v>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2:20" ht="20.100000000000001" customHeight="1" x14ac:dyDescent="0.2">
      <c r="B3" s="252" t="s">
        <v>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2:20" ht="20.100000000000001" customHeight="1" x14ac:dyDescent="0.2">
      <c r="B4" s="252" t="s">
        <v>27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14">
        <v>42735</v>
      </c>
      <c r="D8" s="253" t="s">
        <v>3</v>
      </c>
      <c r="E8" s="254"/>
      <c r="F8" s="254"/>
      <c r="G8" s="254"/>
      <c r="H8" s="254"/>
      <c r="I8" s="254"/>
      <c r="J8" s="254"/>
      <c r="K8" s="25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56" t="s">
        <v>17</v>
      </c>
      <c r="C9" s="259" t="s">
        <v>18</v>
      </c>
      <c r="D9" s="261" t="s">
        <v>0</v>
      </c>
      <c r="E9" s="264" t="s">
        <v>4</v>
      </c>
      <c r="F9" s="264"/>
      <c r="G9" s="264" t="s">
        <v>5</v>
      </c>
      <c r="H9" s="264"/>
      <c r="I9" s="264"/>
      <c r="J9" s="264"/>
      <c r="K9" s="266"/>
      <c r="L9" s="5"/>
      <c r="M9" s="261" t="s">
        <v>6</v>
      </c>
      <c r="N9" s="266"/>
      <c r="O9" s="277" t="s">
        <v>24</v>
      </c>
      <c r="P9" s="278"/>
      <c r="Q9" s="278"/>
      <c r="R9" s="278"/>
      <c r="S9" s="278"/>
      <c r="T9" s="279"/>
    </row>
    <row r="10" spans="2:20" ht="17.100000000000001" customHeight="1" x14ac:dyDescent="0.2">
      <c r="B10" s="257"/>
      <c r="C10" s="260"/>
      <c r="D10" s="262"/>
      <c r="E10" s="265"/>
      <c r="F10" s="265"/>
      <c r="G10" s="265" t="s">
        <v>7</v>
      </c>
      <c r="H10" s="269" t="s">
        <v>25</v>
      </c>
      <c r="I10" s="269" t="s">
        <v>26</v>
      </c>
      <c r="J10" s="271" t="s">
        <v>1</v>
      </c>
      <c r="K10" s="267" t="s">
        <v>8</v>
      </c>
      <c r="L10" s="6"/>
      <c r="M10" s="273" t="s">
        <v>9</v>
      </c>
      <c r="N10" s="275" t="s">
        <v>10</v>
      </c>
      <c r="O10" s="280"/>
      <c r="P10" s="281"/>
      <c r="Q10" s="281"/>
      <c r="R10" s="281"/>
      <c r="S10" s="281"/>
      <c r="T10" s="282"/>
    </row>
    <row r="11" spans="2:20" ht="37.5" customHeight="1" thickBot="1" x14ac:dyDescent="0.25">
      <c r="B11" s="258"/>
      <c r="C11" s="260"/>
      <c r="D11" s="263"/>
      <c r="E11" s="17" t="s">
        <v>11</v>
      </c>
      <c r="F11" s="17" t="s">
        <v>12</v>
      </c>
      <c r="G11" s="269"/>
      <c r="H11" s="270"/>
      <c r="I11" s="270"/>
      <c r="J11" s="272"/>
      <c r="K11" s="268"/>
      <c r="L11" s="18"/>
      <c r="M11" s="274"/>
      <c r="N11" s="276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42370</v>
      </c>
      <c r="F12" s="44">
        <v>42735</v>
      </c>
      <c r="G12" s="82" t="s">
        <v>28</v>
      </c>
      <c r="H12" s="45">
        <v>1</v>
      </c>
      <c r="I12" s="45"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147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28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244" t="s">
        <v>34</v>
      </c>
      <c r="C14" s="250" t="s">
        <v>33</v>
      </c>
      <c r="D14" s="79" t="s">
        <v>32</v>
      </c>
      <c r="E14" s="44">
        <v>42370</v>
      </c>
      <c r="F14" s="44">
        <v>42735</v>
      </c>
      <c r="G14" s="82" t="s">
        <v>29</v>
      </c>
      <c r="H14" s="45">
        <v>7</v>
      </c>
      <c r="I14" s="45">
        <v>0</v>
      </c>
      <c r="J14" s="45">
        <v>0</v>
      </c>
      <c r="K14" s="80">
        <v>0</v>
      </c>
      <c r="L14" s="124" t="e">
        <f t="shared" ref="L14:L63" si="0">+K14/J14</f>
        <v>#DIV/0!</v>
      </c>
      <c r="M14" s="81">
        <f t="shared" ref="M14:M63" si="1">DAYS360(E14,$C$8)/DAYS360(E14,F14)</f>
        <v>1</v>
      </c>
      <c r="N14" s="47" t="str">
        <f t="shared" ref="N14:N63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64" si="3">IF(P14=0," -",Q14/P14)</f>
        <v xml:space="preserve"> -</v>
      </c>
      <c r="T14" s="47" t="str">
        <f t="shared" ref="T14:T64" si="4">IF(R14=0," -",IF(Q14=0,100%,R14/Q14))</f>
        <v xml:space="preserve"> -</v>
      </c>
    </row>
    <row r="15" spans="2:20" ht="45.75" thickBot="1" x14ac:dyDescent="0.25">
      <c r="B15" s="246"/>
      <c r="C15" s="251"/>
      <c r="D15" s="79" t="s">
        <v>31</v>
      </c>
      <c r="E15" s="44">
        <v>42370</v>
      </c>
      <c r="F15" s="44">
        <v>42735</v>
      </c>
      <c r="G15" s="54" t="s">
        <v>30</v>
      </c>
      <c r="H15" s="45">
        <v>1</v>
      </c>
      <c r="I15" s="45">
        <v>0</v>
      </c>
      <c r="J15" s="45">
        <v>0</v>
      </c>
      <c r="K15" s="80">
        <v>0</v>
      </c>
      <c r="L15" s="115" t="e">
        <f t="shared" si="0"/>
        <v>#DIV/0!</v>
      </c>
      <c r="M15" s="116">
        <f t="shared" si="1"/>
        <v>1</v>
      </c>
      <c r="N15" s="109" t="str">
        <f t="shared" si="2"/>
        <v xml:space="preserve"> -</v>
      </c>
      <c r="O15" s="107" t="s">
        <v>148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28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244" t="s">
        <v>45</v>
      </c>
      <c r="C17" s="63" t="s">
        <v>43</v>
      </c>
      <c r="D17" s="79" t="s">
        <v>42</v>
      </c>
      <c r="E17" s="44">
        <v>42370</v>
      </c>
      <c r="F17" s="44">
        <v>42735</v>
      </c>
      <c r="G17" s="54" t="s">
        <v>38</v>
      </c>
      <c r="H17" s="45">
        <v>10</v>
      </c>
      <c r="I17" s="45">
        <v>0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1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5"/>
      <c r="C18" s="32"/>
      <c r="D18" s="33"/>
      <c r="E18" s="34"/>
      <c r="F18" s="34"/>
      <c r="G18" s="35"/>
      <c r="H18" s="36"/>
      <c r="I18" s="36"/>
      <c r="J18" s="36"/>
      <c r="K18" s="36"/>
      <c r="L18" s="37"/>
      <c r="M18" s="37"/>
      <c r="N18" s="37"/>
      <c r="O18" s="35"/>
      <c r="P18" s="36"/>
      <c r="Q18" s="36"/>
      <c r="R18" s="36"/>
      <c r="S18" s="37"/>
      <c r="T18" s="38"/>
    </row>
    <row r="19" spans="2:20" ht="75" x14ac:dyDescent="0.2">
      <c r="B19" s="245"/>
      <c r="C19" s="247" t="s">
        <v>44</v>
      </c>
      <c r="D19" s="240" t="s">
        <v>41</v>
      </c>
      <c r="E19" s="48">
        <v>42370</v>
      </c>
      <c r="F19" s="48">
        <v>42735</v>
      </c>
      <c r="G19" s="11" t="s">
        <v>99</v>
      </c>
      <c r="H19" s="49">
        <v>1</v>
      </c>
      <c r="I19" s="49">
        <v>0</v>
      </c>
      <c r="J19" s="49">
        <v>0</v>
      </c>
      <c r="K19" s="86">
        <v>0</v>
      </c>
      <c r="L19" s="66" t="e">
        <f t="shared" si="0"/>
        <v>#DIV/0!</v>
      </c>
      <c r="M19" s="125">
        <f t="shared" si="1"/>
        <v>1</v>
      </c>
      <c r="N19" s="15" t="str">
        <f t="shared" si="2"/>
        <v xml:space="preserve"> -</v>
      </c>
      <c r="O19" s="68" t="s">
        <v>148</v>
      </c>
      <c r="P19" s="49">
        <v>0</v>
      </c>
      <c r="Q19" s="49">
        <v>0</v>
      </c>
      <c r="R19" s="49">
        <v>0</v>
      </c>
      <c r="S19" s="16" t="str">
        <f t="shared" si="3"/>
        <v xml:space="preserve"> -</v>
      </c>
      <c r="T19" s="15" t="str">
        <f t="shared" si="4"/>
        <v xml:space="preserve"> -</v>
      </c>
    </row>
    <row r="20" spans="2:20" ht="30" customHeight="1" x14ac:dyDescent="0.2">
      <c r="B20" s="245"/>
      <c r="C20" s="248"/>
      <c r="D20" s="241"/>
      <c r="E20" s="39">
        <v>42370</v>
      </c>
      <c r="F20" s="39">
        <v>42735</v>
      </c>
      <c r="G20" s="8" t="s">
        <v>39</v>
      </c>
      <c r="H20" s="40">
        <v>4</v>
      </c>
      <c r="I20" s="40">
        <v>1</v>
      </c>
      <c r="J20" s="40">
        <v>1</v>
      </c>
      <c r="K20" s="87">
        <v>1</v>
      </c>
      <c r="L20" s="71">
        <f t="shared" si="0"/>
        <v>1</v>
      </c>
      <c r="M20" s="85">
        <f t="shared" si="1"/>
        <v>1</v>
      </c>
      <c r="N20" s="112">
        <f t="shared" si="2"/>
        <v>1</v>
      </c>
      <c r="O20" s="70" t="s">
        <v>149</v>
      </c>
      <c r="P20" s="40">
        <v>0</v>
      </c>
      <c r="Q20" s="40">
        <v>0</v>
      </c>
      <c r="R20" s="40">
        <v>200000</v>
      </c>
      <c r="S20" s="41" t="str">
        <f t="shared" si="3"/>
        <v xml:space="preserve"> -</v>
      </c>
      <c r="T20" s="55">
        <f t="shared" si="4"/>
        <v>1</v>
      </c>
    </row>
    <row r="21" spans="2:20" ht="60.75" thickBot="1" x14ac:dyDescent="0.25">
      <c r="B21" s="246"/>
      <c r="C21" s="249"/>
      <c r="D21" s="242"/>
      <c r="E21" s="50">
        <v>42370</v>
      </c>
      <c r="F21" s="50">
        <v>42735</v>
      </c>
      <c r="G21" s="13" t="s">
        <v>40</v>
      </c>
      <c r="H21" s="51">
        <v>1</v>
      </c>
      <c r="I21" s="51">
        <v>0</v>
      </c>
      <c r="J21" s="51">
        <v>0</v>
      </c>
      <c r="K21" s="88">
        <v>0</v>
      </c>
      <c r="L21" s="67" t="e">
        <f t="shared" si="0"/>
        <v>#DIV/0!</v>
      </c>
      <c r="M21" s="84">
        <f t="shared" si="1"/>
        <v>1</v>
      </c>
      <c r="N21" s="53" t="str">
        <f t="shared" si="2"/>
        <v xml:space="preserve"> -</v>
      </c>
      <c r="O21" s="69" t="s">
        <v>150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2.95" customHeight="1" thickBot="1" x14ac:dyDescent="0.25">
      <c r="B22" s="24"/>
      <c r="C22" s="25"/>
      <c r="D22" s="26"/>
      <c r="E22" s="27"/>
      <c r="F22" s="27"/>
      <c r="G22" s="25"/>
      <c r="H22" s="28"/>
      <c r="I22" s="28"/>
      <c r="J22" s="28"/>
      <c r="K22" s="28"/>
      <c r="L22" s="29"/>
      <c r="M22" s="29"/>
      <c r="N22" s="29"/>
      <c r="O22" s="25"/>
      <c r="P22" s="30"/>
      <c r="Q22" s="30"/>
      <c r="R22" s="30"/>
      <c r="S22" s="29"/>
      <c r="T22" s="31"/>
    </row>
    <row r="23" spans="2:20" ht="60" x14ac:dyDescent="0.2">
      <c r="B23" s="244" t="s">
        <v>98</v>
      </c>
      <c r="C23" s="247" t="s">
        <v>95</v>
      </c>
      <c r="D23" s="240" t="s">
        <v>84</v>
      </c>
      <c r="E23" s="48">
        <v>42370</v>
      </c>
      <c r="F23" s="48">
        <v>42735</v>
      </c>
      <c r="G23" s="9" t="s">
        <v>46</v>
      </c>
      <c r="H23" s="56">
        <v>1</v>
      </c>
      <c r="I23" s="56">
        <v>0</v>
      </c>
      <c r="J23" s="56">
        <v>0</v>
      </c>
      <c r="K23" s="89">
        <v>0.05</v>
      </c>
      <c r="L23" s="66" t="e">
        <f t="shared" si="0"/>
        <v>#DIV/0!</v>
      </c>
      <c r="M23" s="83">
        <f t="shared" si="1"/>
        <v>1</v>
      </c>
      <c r="N23" s="15" t="str">
        <f t="shared" si="2"/>
        <v xml:space="preserve"> -</v>
      </c>
      <c r="O23" s="118" t="s">
        <v>151</v>
      </c>
      <c r="P23" s="49">
        <v>0</v>
      </c>
      <c r="Q23" s="49">
        <v>0</v>
      </c>
      <c r="R23" s="49">
        <v>0</v>
      </c>
      <c r="S23" s="16" t="str">
        <f t="shared" si="3"/>
        <v xml:space="preserve"> -</v>
      </c>
      <c r="T23" s="15" t="str">
        <f t="shared" si="4"/>
        <v xml:space="preserve"> -</v>
      </c>
    </row>
    <row r="24" spans="2:20" ht="90" x14ac:dyDescent="0.2">
      <c r="B24" s="245"/>
      <c r="C24" s="248"/>
      <c r="D24" s="241"/>
      <c r="E24" s="39">
        <v>42370</v>
      </c>
      <c r="F24" s="39">
        <v>42735</v>
      </c>
      <c r="G24" s="10" t="s">
        <v>47</v>
      </c>
      <c r="H24" s="43">
        <v>4</v>
      </c>
      <c r="I24" s="43">
        <v>0</v>
      </c>
      <c r="J24" s="43">
        <v>0</v>
      </c>
      <c r="K24" s="90">
        <v>0</v>
      </c>
      <c r="L24" s="71" t="e">
        <f t="shared" si="0"/>
        <v>#DIV/0!</v>
      </c>
      <c r="M24" s="85">
        <f t="shared" si="1"/>
        <v>1</v>
      </c>
      <c r="N24" s="55" t="str">
        <f t="shared" si="2"/>
        <v xml:space="preserve"> -</v>
      </c>
      <c r="O24" s="119">
        <v>0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75" x14ac:dyDescent="0.2">
      <c r="B25" s="245"/>
      <c r="C25" s="248"/>
      <c r="D25" s="241"/>
      <c r="E25" s="39">
        <v>42370</v>
      </c>
      <c r="F25" s="39">
        <v>42735</v>
      </c>
      <c r="G25" s="10" t="s">
        <v>48</v>
      </c>
      <c r="H25" s="43">
        <v>4</v>
      </c>
      <c r="I25" s="43">
        <v>0</v>
      </c>
      <c r="J25" s="43">
        <v>0</v>
      </c>
      <c r="K25" s="90">
        <v>0</v>
      </c>
      <c r="L25" s="71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119">
        <v>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30" x14ac:dyDescent="0.2">
      <c r="B26" s="245"/>
      <c r="C26" s="248"/>
      <c r="D26" s="241"/>
      <c r="E26" s="39">
        <v>42370</v>
      </c>
      <c r="F26" s="39">
        <v>42735</v>
      </c>
      <c r="G26" s="8" t="s">
        <v>49</v>
      </c>
      <c r="H26" s="43">
        <v>171</v>
      </c>
      <c r="I26" s="43">
        <v>15</v>
      </c>
      <c r="J26" s="43">
        <v>15</v>
      </c>
      <c r="K26" s="90">
        <v>23</v>
      </c>
      <c r="L26" s="71">
        <f t="shared" si="0"/>
        <v>1.5333333333333334</v>
      </c>
      <c r="M26" s="85">
        <f t="shared" si="1"/>
        <v>1</v>
      </c>
      <c r="N26" s="55">
        <f t="shared" si="2"/>
        <v>1</v>
      </c>
      <c r="O26" s="119" t="s">
        <v>150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5.75" thickBot="1" x14ac:dyDescent="0.25">
      <c r="B27" s="245"/>
      <c r="C27" s="248"/>
      <c r="D27" s="242"/>
      <c r="E27" s="50">
        <v>42370</v>
      </c>
      <c r="F27" s="50">
        <v>42735</v>
      </c>
      <c r="G27" s="140" t="s">
        <v>100</v>
      </c>
      <c r="H27" s="57">
        <v>700</v>
      </c>
      <c r="I27" s="57">
        <v>0</v>
      </c>
      <c r="J27" s="57">
        <v>0</v>
      </c>
      <c r="K27" s="91">
        <v>204</v>
      </c>
      <c r="L27" s="105" t="e">
        <f t="shared" si="0"/>
        <v>#DIV/0!</v>
      </c>
      <c r="M27" s="106">
        <f t="shared" si="1"/>
        <v>1</v>
      </c>
      <c r="N27" s="99" t="str">
        <f t="shared" si="2"/>
        <v xml:space="preserve"> -</v>
      </c>
      <c r="O27" s="120" t="s">
        <v>152</v>
      </c>
      <c r="P27" s="51">
        <v>0</v>
      </c>
      <c r="Q27" s="51">
        <v>0</v>
      </c>
      <c r="R27" s="51">
        <v>0</v>
      </c>
      <c r="S27" s="52" t="str">
        <f t="shared" si="3"/>
        <v xml:space="preserve"> -</v>
      </c>
      <c r="T27" s="53" t="str">
        <f t="shared" si="4"/>
        <v xml:space="preserve"> -</v>
      </c>
    </row>
    <row r="28" spans="2:20" ht="45" x14ac:dyDescent="0.2">
      <c r="B28" s="245"/>
      <c r="C28" s="248"/>
      <c r="D28" s="240" t="s">
        <v>85</v>
      </c>
      <c r="E28" s="48">
        <v>42370</v>
      </c>
      <c r="F28" s="48">
        <v>42735</v>
      </c>
      <c r="G28" s="11" t="s">
        <v>50</v>
      </c>
      <c r="H28" s="92">
        <v>5</v>
      </c>
      <c r="I28" s="92">
        <v>0</v>
      </c>
      <c r="J28" s="92">
        <v>0</v>
      </c>
      <c r="K28" s="93">
        <v>0</v>
      </c>
      <c r="L28" s="121" t="e">
        <f t="shared" si="0"/>
        <v>#DIV/0!</v>
      </c>
      <c r="M28" s="83">
        <f t="shared" si="1"/>
        <v>1</v>
      </c>
      <c r="N28" s="15" t="str">
        <f t="shared" si="2"/>
        <v xml:space="preserve"> -</v>
      </c>
      <c r="O28" s="110" t="s">
        <v>153</v>
      </c>
      <c r="P28" s="77">
        <v>0</v>
      </c>
      <c r="Q28" s="77">
        <v>0</v>
      </c>
      <c r="R28" s="77">
        <v>0</v>
      </c>
      <c r="S28" s="111" t="str">
        <f t="shared" si="3"/>
        <v xml:space="preserve"> -</v>
      </c>
      <c r="T28" s="112" t="str">
        <f t="shared" si="4"/>
        <v xml:space="preserve"> -</v>
      </c>
    </row>
    <row r="29" spans="2:20" ht="45" x14ac:dyDescent="0.2">
      <c r="B29" s="245"/>
      <c r="C29" s="248"/>
      <c r="D29" s="241"/>
      <c r="E29" s="39">
        <v>42370</v>
      </c>
      <c r="F29" s="39">
        <v>42735</v>
      </c>
      <c r="G29" s="8" t="s">
        <v>51</v>
      </c>
      <c r="H29" s="42">
        <v>1</v>
      </c>
      <c r="I29" s="42">
        <v>0</v>
      </c>
      <c r="J29" s="42">
        <v>0</v>
      </c>
      <c r="K29" s="94">
        <v>0</v>
      </c>
      <c r="L29" s="123" t="e">
        <f t="shared" si="0"/>
        <v>#DIV/0!</v>
      </c>
      <c r="M29" s="85">
        <f t="shared" si="1"/>
        <v>1</v>
      </c>
      <c r="N29" s="55" t="str">
        <f t="shared" si="2"/>
        <v xml:space="preserve"> -</v>
      </c>
      <c r="O29" s="70" t="s">
        <v>153</v>
      </c>
      <c r="P29" s="40">
        <v>0</v>
      </c>
      <c r="Q29" s="40">
        <v>0</v>
      </c>
      <c r="R29" s="40">
        <v>0</v>
      </c>
      <c r="S29" s="41" t="str">
        <f t="shared" si="3"/>
        <v xml:space="preserve"> -</v>
      </c>
      <c r="T29" s="55" t="str">
        <f t="shared" si="4"/>
        <v xml:space="preserve"> -</v>
      </c>
    </row>
    <row r="30" spans="2:20" ht="60" x14ac:dyDescent="0.2">
      <c r="B30" s="245"/>
      <c r="C30" s="248"/>
      <c r="D30" s="241"/>
      <c r="E30" s="39">
        <v>42370</v>
      </c>
      <c r="F30" s="39">
        <v>42735</v>
      </c>
      <c r="G30" s="8" t="s">
        <v>52</v>
      </c>
      <c r="H30" s="43">
        <v>7</v>
      </c>
      <c r="I30" s="43">
        <v>1</v>
      </c>
      <c r="J30" s="43">
        <v>1</v>
      </c>
      <c r="K30" s="90">
        <v>1</v>
      </c>
      <c r="L30" s="123">
        <f t="shared" si="0"/>
        <v>1</v>
      </c>
      <c r="M30" s="85">
        <f t="shared" si="1"/>
        <v>1</v>
      </c>
      <c r="N30" s="55">
        <f t="shared" si="2"/>
        <v>1</v>
      </c>
      <c r="O30" s="70" t="s">
        <v>154</v>
      </c>
      <c r="P30" s="40">
        <v>150000</v>
      </c>
      <c r="Q30" s="40">
        <v>150000</v>
      </c>
      <c r="R30" s="40">
        <v>325000</v>
      </c>
      <c r="S30" s="41">
        <f t="shared" si="3"/>
        <v>1</v>
      </c>
      <c r="T30" s="55">
        <f t="shared" si="4"/>
        <v>2.1666666666666665</v>
      </c>
    </row>
    <row r="31" spans="2:20" ht="75" x14ac:dyDescent="0.2">
      <c r="B31" s="245"/>
      <c r="C31" s="248"/>
      <c r="D31" s="241"/>
      <c r="E31" s="39">
        <v>42370</v>
      </c>
      <c r="F31" s="39">
        <v>42735</v>
      </c>
      <c r="G31" s="10" t="s">
        <v>53</v>
      </c>
      <c r="H31" s="42">
        <v>1</v>
      </c>
      <c r="I31" s="42">
        <v>0</v>
      </c>
      <c r="J31" s="42">
        <v>0</v>
      </c>
      <c r="K31" s="94">
        <v>0</v>
      </c>
      <c r="L31" s="123" t="e">
        <f t="shared" si="0"/>
        <v>#DIV/0!</v>
      </c>
      <c r="M31" s="85">
        <f t="shared" si="1"/>
        <v>1</v>
      </c>
      <c r="N31" s="55" t="str">
        <f t="shared" si="2"/>
        <v xml:space="preserve"> -</v>
      </c>
      <c r="O31" s="70" t="s">
        <v>155</v>
      </c>
      <c r="P31" s="40">
        <v>0</v>
      </c>
      <c r="Q31" s="40">
        <v>0</v>
      </c>
      <c r="R31" s="40">
        <v>0</v>
      </c>
      <c r="S31" s="41" t="str">
        <f t="shared" si="3"/>
        <v xml:space="preserve"> -</v>
      </c>
      <c r="T31" s="55" t="str">
        <f t="shared" si="4"/>
        <v xml:space="preserve"> -</v>
      </c>
    </row>
    <row r="32" spans="2:20" ht="60.75" thickBot="1" x14ac:dyDescent="0.25">
      <c r="B32" s="245"/>
      <c r="C32" s="248"/>
      <c r="D32" s="242"/>
      <c r="E32" s="50">
        <v>42370</v>
      </c>
      <c r="F32" s="50">
        <v>42735</v>
      </c>
      <c r="G32" s="12" t="s">
        <v>54</v>
      </c>
      <c r="H32" s="58">
        <v>1</v>
      </c>
      <c r="I32" s="58">
        <v>0</v>
      </c>
      <c r="J32" s="58">
        <v>0</v>
      </c>
      <c r="K32" s="95">
        <v>0</v>
      </c>
      <c r="L32" s="122" t="e">
        <f t="shared" si="0"/>
        <v>#DIV/0!</v>
      </c>
      <c r="M32" s="84">
        <f t="shared" si="1"/>
        <v>1</v>
      </c>
      <c r="N32" s="53" t="str">
        <f t="shared" si="2"/>
        <v xml:space="preserve"> -</v>
      </c>
      <c r="O32" s="97" t="s">
        <v>155</v>
      </c>
      <c r="P32" s="73">
        <v>0</v>
      </c>
      <c r="Q32" s="73">
        <v>0</v>
      </c>
      <c r="R32" s="73">
        <v>0</v>
      </c>
      <c r="S32" s="98" t="str">
        <f t="shared" si="3"/>
        <v xml:space="preserve"> -</v>
      </c>
      <c r="T32" s="99" t="str">
        <f t="shared" si="4"/>
        <v xml:space="preserve"> -</v>
      </c>
    </row>
    <row r="33" spans="2:20" ht="45" x14ac:dyDescent="0.2">
      <c r="B33" s="245"/>
      <c r="C33" s="248"/>
      <c r="D33" s="240" t="s">
        <v>86</v>
      </c>
      <c r="E33" s="48">
        <v>42370</v>
      </c>
      <c r="F33" s="48">
        <v>42735</v>
      </c>
      <c r="G33" s="9" t="s">
        <v>55</v>
      </c>
      <c r="H33" s="56">
        <v>1</v>
      </c>
      <c r="I33" s="56">
        <v>0</v>
      </c>
      <c r="J33" s="56">
        <v>0</v>
      </c>
      <c r="K33" s="89">
        <v>0.2</v>
      </c>
      <c r="L33" s="121" t="e">
        <f t="shared" si="0"/>
        <v>#DIV/0!</v>
      </c>
      <c r="M33" s="83">
        <f t="shared" si="1"/>
        <v>1</v>
      </c>
      <c r="N33" s="15" t="str">
        <f t="shared" si="2"/>
        <v xml:space="preserve"> -</v>
      </c>
      <c r="O33" s="118" t="s">
        <v>156</v>
      </c>
      <c r="P33" s="49">
        <v>0</v>
      </c>
      <c r="Q33" s="49">
        <v>0</v>
      </c>
      <c r="R33" s="49">
        <v>0</v>
      </c>
      <c r="S33" s="16" t="str">
        <f t="shared" si="3"/>
        <v xml:space="preserve"> -</v>
      </c>
      <c r="T33" s="15" t="str">
        <f t="shared" si="4"/>
        <v xml:space="preserve"> -</v>
      </c>
    </row>
    <row r="34" spans="2:20" ht="75" x14ac:dyDescent="0.2">
      <c r="B34" s="245"/>
      <c r="C34" s="248"/>
      <c r="D34" s="241"/>
      <c r="E34" s="39">
        <v>42370</v>
      </c>
      <c r="F34" s="39">
        <v>42735</v>
      </c>
      <c r="G34" s="8" t="s">
        <v>56</v>
      </c>
      <c r="H34" s="43">
        <v>15</v>
      </c>
      <c r="I34" s="43">
        <v>0</v>
      </c>
      <c r="J34" s="43">
        <v>0</v>
      </c>
      <c r="K34" s="90">
        <v>1</v>
      </c>
      <c r="L34" s="123" t="e">
        <f t="shared" si="0"/>
        <v>#DIV/0!</v>
      </c>
      <c r="M34" s="85">
        <f t="shared" si="1"/>
        <v>1</v>
      </c>
      <c r="N34" s="55" t="str">
        <f t="shared" si="2"/>
        <v xml:space="preserve"> -</v>
      </c>
      <c r="O34" s="119" t="s">
        <v>156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75.75" thickBot="1" x14ac:dyDescent="0.25">
      <c r="B35" s="245"/>
      <c r="C35" s="249"/>
      <c r="D35" s="242"/>
      <c r="E35" s="50">
        <v>42370</v>
      </c>
      <c r="F35" s="50">
        <v>42735</v>
      </c>
      <c r="G35" s="13" t="s">
        <v>57</v>
      </c>
      <c r="H35" s="57">
        <v>1</v>
      </c>
      <c r="I35" s="57">
        <v>0</v>
      </c>
      <c r="J35" s="57">
        <v>0</v>
      </c>
      <c r="K35" s="91">
        <v>0</v>
      </c>
      <c r="L35" s="122" t="e">
        <f t="shared" si="0"/>
        <v>#DIV/0!</v>
      </c>
      <c r="M35" s="84">
        <f t="shared" si="1"/>
        <v>1</v>
      </c>
      <c r="N35" s="53" t="str">
        <f t="shared" si="2"/>
        <v xml:space="preserve"> -</v>
      </c>
      <c r="O35" s="120" t="s">
        <v>150</v>
      </c>
      <c r="P35" s="51">
        <v>0</v>
      </c>
      <c r="Q35" s="51">
        <v>0</v>
      </c>
      <c r="R35" s="51">
        <v>0</v>
      </c>
      <c r="S35" s="52" t="str">
        <f t="shared" si="3"/>
        <v xml:space="preserve"> -</v>
      </c>
      <c r="T35" s="53" t="str">
        <f t="shared" si="4"/>
        <v xml:space="preserve"> -</v>
      </c>
    </row>
    <row r="36" spans="2:20" ht="12.95" customHeight="1" thickBot="1" x14ac:dyDescent="0.25">
      <c r="B36" s="245"/>
      <c r="C36" s="32"/>
      <c r="D36" s="33"/>
      <c r="E36" s="34"/>
      <c r="F36" s="34"/>
      <c r="G36" s="35"/>
      <c r="H36" s="36"/>
      <c r="I36" s="36"/>
      <c r="J36" s="36"/>
      <c r="K36" s="36"/>
      <c r="L36" s="37"/>
      <c r="M36" s="37"/>
      <c r="N36" s="37"/>
      <c r="O36" s="35"/>
      <c r="P36" s="36"/>
      <c r="Q36" s="36"/>
      <c r="R36" s="36"/>
      <c r="S36" s="37"/>
      <c r="T36" s="38"/>
    </row>
    <row r="37" spans="2:20" ht="60.75" thickBot="1" x14ac:dyDescent="0.25">
      <c r="B37" s="245"/>
      <c r="C37" s="247" t="s">
        <v>96</v>
      </c>
      <c r="D37" s="79" t="s">
        <v>87</v>
      </c>
      <c r="E37" s="44">
        <v>42370</v>
      </c>
      <c r="F37" s="44">
        <v>42735</v>
      </c>
      <c r="G37" s="54" t="s">
        <v>58</v>
      </c>
      <c r="H37" s="45">
        <v>1000</v>
      </c>
      <c r="I37" s="45">
        <v>0</v>
      </c>
      <c r="J37" s="45">
        <v>0</v>
      </c>
      <c r="K37" s="80">
        <v>0</v>
      </c>
      <c r="L37" s="103" t="e">
        <f t="shared" si="0"/>
        <v>#DIV/0!</v>
      </c>
      <c r="M37" s="104">
        <f t="shared" si="1"/>
        <v>1</v>
      </c>
      <c r="N37" s="102" t="str">
        <f t="shared" si="2"/>
        <v xml:space="preserve"> -</v>
      </c>
      <c r="O37" s="100" t="s">
        <v>157</v>
      </c>
      <c r="P37" s="72">
        <v>0</v>
      </c>
      <c r="Q37" s="72">
        <v>0</v>
      </c>
      <c r="R37" s="72">
        <v>0</v>
      </c>
      <c r="S37" s="101" t="str">
        <f t="shared" si="3"/>
        <v xml:space="preserve"> -</v>
      </c>
      <c r="T37" s="102" t="str">
        <f t="shared" si="4"/>
        <v xml:space="preserve"> -</v>
      </c>
    </row>
    <row r="38" spans="2:20" ht="45" x14ac:dyDescent="0.2">
      <c r="B38" s="245"/>
      <c r="C38" s="248"/>
      <c r="D38" s="240" t="s">
        <v>88</v>
      </c>
      <c r="E38" s="48">
        <v>42370</v>
      </c>
      <c r="F38" s="48">
        <v>42735</v>
      </c>
      <c r="G38" s="9" t="s">
        <v>59</v>
      </c>
      <c r="H38" s="49">
        <v>10</v>
      </c>
      <c r="I38" s="49">
        <v>0</v>
      </c>
      <c r="J38" s="49">
        <v>0</v>
      </c>
      <c r="K38" s="86">
        <v>0</v>
      </c>
      <c r="L38" s="121" t="e">
        <f t="shared" si="0"/>
        <v>#DIV/0!</v>
      </c>
      <c r="M38" s="83">
        <f t="shared" si="1"/>
        <v>1</v>
      </c>
      <c r="N38" s="15" t="str">
        <f t="shared" si="2"/>
        <v xml:space="preserve"> -</v>
      </c>
      <c r="O38" s="118" t="s">
        <v>158</v>
      </c>
      <c r="P38" s="49">
        <v>0</v>
      </c>
      <c r="Q38" s="49">
        <v>0</v>
      </c>
      <c r="R38" s="49">
        <v>0</v>
      </c>
      <c r="S38" s="16" t="str">
        <f t="shared" si="3"/>
        <v xml:space="preserve"> -</v>
      </c>
      <c r="T38" s="15" t="str">
        <f t="shared" si="4"/>
        <v xml:space="preserve"> -</v>
      </c>
    </row>
    <row r="39" spans="2:20" ht="60.75" thickBot="1" x14ac:dyDescent="0.25">
      <c r="B39" s="245"/>
      <c r="C39" s="248"/>
      <c r="D39" s="242"/>
      <c r="E39" s="50">
        <v>42370</v>
      </c>
      <c r="F39" s="50">
        <v>42735</v>
      </c>
      <c r="G39" s="12" t="s">
        <v>60</v>
      </c>
      <c r="H39" s="51">
        <v>250</v>
      </c>
      <c r="I39" s="51">
        <v>0</v>
      </c>
      <c r="J39" s="51">
        <v>0</v>
      </c>
      <c r="K39" s="88">
        <v>0</v>
      </c>
      <c r="L39" s="128" t="e">
        <f t="shared" si="0"/>
        <v>#DIV/0!</v>
      </c>
      <c r="M39" s="106">
        <f t="shared" si="1"/>
        <v>1</v>
      </c>
      <c r="N39" s="99" t="str">
        <f t="shared" si="2"/>
        <v xml:space="preserve"> -</v>
      </c>
      <c r="O39" s="129" t="s">
        <v>158</v>
      </c>
      <c r="P39" s="73">
        <v>0</v>
      </c>
      <c r="Q39" s="73">
        <v>0</v>
      </c>
      <c r="R39" s="73">
        <v>0</v>
      </c>
      <c r="S39" s="98" t="str">
        <f t="shared" si="3"/>
        <v xml:space="preserve"> -</v>
      </c>
      <c r="T39" s="99" t="str">
        <f t="shared" si="4"/>
        <v xml:space="preserve"> -</v>
      </c>
    </row>
    <row r="40" spans="2:20" ht="45.75" thickBot="1" x14ac:dyDescent="0.25">
      <c r="B40" s="245"/>
      <c r="C40" s="248"/>
      <c r="D40" s="79" t="s">
        <v>89</v>
      </c>
      <c r="E40" s="44">
        <v>42370</v>
      </c>
      <c r="F40" s="44">
        <v>42735</v>
      </c>
      <c r="G40" s="54" t="s">
        <v>61</v>
      </c>
      <c r="H40" s="45">
        <v>6202</v>
      </c>
      <c r="I40" s="45">
        <v>1000</v>
      </c>
      <c r="J40" s="45">
        <v>1000</v>
      </c>
      <c r="K40" s="127">
        <v>1194</v>
      </c>
      <c r="L40" s="124">
        <f t="shared" si="0"/>
        <v>1.194</v>
      </c>
      <c r="M40" s="81">
        <f t="shared" si="1"/>
        <v>1</v>
      </c>
      <c r="N40" s="47">
        <f t="shared" si="2"/>
        <v>1</v>
      </c>
      <c r="O40" s="65" t="s">
        <v>148</v>
      </c>
      <c r="P40" s="45">
        <v>0</v>
      </c>
      <c r="Q40" s="45">
        <v>0</v>
      </c>
      <c r="R40" s="45">
        <v>0</v>
      </c>
      <c r="S40" s="46" t="str">
        <f t="shared" si="3"/>
        <v xml:space="preserve"> -</v>
      </c>
      <c r="T40" s="47" t="str">
        <f t="shared" si="4"/>
        <v xml:space="preserve"> -</v>
      </c>
    </row>
    <row r="41" spans="2:20" ht="30" x14ac:dyDescent="0.2">
      <c r="B41" s="245"/>
      <c r="C41" s="248"/>
      <c r="D41" s="240" t="s">
        <v>90</v>
      </c>
      <c r="E41" s="48">
        <v>42370</v>
      </c>
      <c r="F41" s="48">
        <v>42735</v>
      </c>
      <c r="G41" s="9" t="s">
        <v>62</v>
      </c>
      <c r="H41" s="49">
        <v>50</v>
      </c>
      <c r="I41" s="49">
        <v>0</v>
      </c>
      <c r="J41" s="49">
        <v>0</v>
      </c>
      <c r="K41" s="86">
        <v>0</v>
      </c>
      <c r="L41" s="113" t="e">
        <f t="shared" si="0"/>
        <v>#DIV/0!</v>
      </c>
      <c r="M41" s="114">
        <f t="shared" si="1"/>
        <v>1</v>
      </c>
      <c r="N41" s="112" t="str">
        <f t="shared" si="2"/>
        <v xml:space="preserve"> -</v>
      </c>
      <c r="O41" s="110">
        <v>0</v>
      </c>
      <c r="P41" s="77">
        <v>0</v>
      </c>
      <c r="Q41" s="77">
        <v>0</v>
      </c>
      <c r="R41" s="77">
        <v>0</v>
      </c>
      <c r="S41" s="111" t="str">
        <f t="shared" si="3"/>
        <v xml:space="preserve"> -</v>
      </c>
      <c r="T41" s="112" t="str">
        <f t="shared" si="4"/>
        <v xml:space="preserve"> -</v>
      </c>
    </row>
    <row r="42" spans="2:20" ht="90" x14ac:dyDescent="0.2">
      <c r="B42" s="245"/>
      <c r="C42" s="248"/>
      <c r="D42" s="241"/>
      <c r="E42" s="39">
        <v>42370</v>
      </c>
      <c r="F42" s="39">
        <v>42735</v>
      </c>
      <c r="G42" s="10" t="s">
        <v>63</v>
      </c>
      <c r="H42" s="42">
        <v>1</v>
      </c>
      <c r="I42" s="42">
        <v>0</v>
      </c>
      <c r="J42" s="42">
        <v>0</v>
      </c>
      <c r="K42" s="94">
        <v>0</v>
      </c>
      <c r="L42" s="71" t="e">
        <f t="shared" si="0"/>
        <v>#DIV/0!</v>
      </c>
      <c r="M42" s="85">
        <f t="shared" si="1"/>
        <v>1</v>
      </c>
      <c r="N42" s="55" t="str">
        <f t="shared" si="2"/>
        <v xml:space="preserve"> -</v>
      </c>
      <c r="O42" s="70">
        <v>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75" x14ac:dyDescent="0.2">
      <c r="B43" s="245"/>
      <c r="C43" s="248"/>
      <c r="D43" s="241"/>
      <c r="E43" s="39">
        <v>42370</v>
      </c>
      <c r="F43" s="39">
        <v>42735</v>
      </c>
      <c r="G43" s="10" t="s">
        <v>64</v>
      </c>
      <c r="H43" s="40">
        <v>1</v>
      </c>
      <c r="I43" s="40">
        <v>0</v>
      </c>
      <c r="J43" s="40">
        <v>0</v>
      </c>
      <c r="K43" s="87">
        <v>0</v>
      </c>
      <c r="L43" s="71" t="e">
        <f t="shared" si="0"/>
        <v>#DIV/0!</v>
      </c>
      <c r="M43" s="85">
        <f t="shared" si="1"/>
        <v>1</v>
      </c>
      <c r="N43" s="55" t="str">
        <f t="shared" si="2"/>
        <v xml:space="preserve"> -</v>
      </c>
      <c r="O43" s="70">
        <v>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" x14ac:dyDescent="0.2">
      <c r="B44" s="245"/>
      <c r="C44" s="248"/>
      <c r="D44" s="241"/>
      <c r="E44" s="39">
        <v>42370</v>
      </c>
      <c r="F44" s="39">
        <v>42735</v>
      </c>
      <c r="G44" s="10" t="s">
        <v>65</v>
      </c>
      <c r="H44" s="40">
        <v>1</v>
      </c>
      <c r="I44" s="40">
        <v>0</v>
      </c>
      <c r="J44" s="40">
        <v>0</v>
      </c>
      <c r="K44" s="87">
        <v>0</v>
      </c>
      <c r="L44" s="71" t="e">
        <f t="shared" si="0"/>
        <v>#DIV/0!</v>
      </c>
      <c r="M44" s="85">
        <f t="shared" si="1"/>
        <v>1</v>
      </c>
      <c r="N44" s="55" t="str">
        <f t="shared" si="2"/>
        <v xml:space="preserve"> -</v>
      </c>
      <c r="O44" s="70" t="s">
        <v>150</v>
      </c>
      <c r="P44" s="40">
        <v>0</v>
      </c>
      <c r="Q44" s="40">
        <v>0</v>
      </c>
      <c r="R44" s="40">
        <v>0</v>
      </c>
      <c r="S44" s="41" t="str">
        <f t="shared" si="3"/>
        <v xml:space="preserve"> -</v>
      </c>
      <c r="T44" s="55" t="str">
        <f t="shared" si="4"/>
        <v xml:space="preserve"> -</v>
      </c>
    </row>
    <row r="45" spans="2:20" ht="75" x14ac:dyDescent="0.2">
      <c r="B45" s="245"/>
      <c r="C45" s="248"/>
      <c r="D45" s="241"/>
      <c r="E45" s="39">
        <v>42370</v>
      </c>
      <c r="F45" s="39">
        <v>42735</v>
      </c>
      <c r="G45" s="8" t="s">
        <v>66</v>
      </c>
      <c r="H45" s="40">
        <v>300</v>
      </c>
      <c r="I45" s="40">
        <v>20</v>
      </c>
      <c r="J45" s="40">
        <v>20</v>
      </c>
      <c r="K45" s="87">
        <v>0</v>
      </c>
      <c r="L45" s="71">
        <f t="shared" si="0"/>
        <v>0</v>
      </c>
      <c r="M45" s="85">
        <f t="shared" si="1"/>
        <v>1</v>
      </c>
      <c r="N45" s="55">
        <f t="shared" si="2"/>
        <v>0</v>
      </c>
      <c r="O45" s="70" t="s">
        <v>150</v>
      </c>
      <c r="P45" s="40">
        <v>0</v>
      </c>
      <c r="Q45" s="40">
        <v>0</v>
      </c>
      <c r="R45" s="40">
        <v>0</v>
      </c>
      <c r="S45" s="41" t="str">
        <f t="shared" si="3"/>
        <v xml:space="preserve"> -</v>
      </c>
      <c r="T45" s="55" t="str">
        <f t="shared" si="4"/>
        <v xml:space="preserve"> -</v>
      </c>
    </row>
    <row r="46" spans="2:20" ht="75" x14ac:dyDescent="0.2">
      <c r="B46" s="245"/>
      <c r="C46" s="248"/>
      <c r="D46" s="241"/>
      <c r="E46" s="39">
        <v>42370</v>
      </c>
      <c r="F46" s="39">
        <v>42735</v>
      </c>
      <c r="G46" s="8" t="s">
        <v>67</v>
      </c>
      <c r="H46" s="40">
        <v>20</v>
      </c>
      <c r="I46" s="40">
        <v>0</v>
      </c>
      <c r="J46" s="40">
        <v>0</v>
      </c>
      <c r="K46" s="87">
        <v>0</v>
      </c>
      <c r="L46" s="71" t="e">
        <f t="shared" si="0"/>
        <v>#DIV/0!</v>
      </c>
      <c r="M46" s="85">
        <f t="shared" si="1"/>
        <v>1</v>
      </c>
      <c r="N46" s="55" t="str">
        <f t="shared" si="2"/>
        <v xml:space="preserve"> -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45.75" thickBot="1" x14ac:dyDescent="0.25">
      <c r="B47" s="245"/>
      <c r="C47" s="248"/>
      <c r="D47" s="242"/>
      <c r="E47" s="50">
        <v>42370</v>
      </c>
      <c r="F47" s="50">
        <v>42735</v>
      </c>
      <c r="G47" s="13" t="s">
        <v>68</v>
      </c>
      <c r="H47" s="51">
        <v>500</v>
      </c>
      <c r="I47" s="51">
        <v>0</v>
      </c>
      <c r="J47" s="51">
        <v>0</v>
      </c>
      <c r="K47" s="88">
        <v>0</v>
      </c>
      <c r="L47" s="105" t="e">
        <f t="shared" si="0"/>
        <v>#DIV/0!</v>
      </c>
      <c r="M47" s="106">
        <f t="shared" si="1"/>
        <v>1</v>
      </c>
      <c r="N47" s="99" t="str">
        <f t="shared" si="2"/>
        <v xml:space="preserve"> -</v>
      </c>
      <c r="O47" s="97" t="s">
        <v>150</v>
      </c>
      <c r="P47" s="73">
        <v>0</v>
      </c>
      <c r="Q47" s="73">
        <v>0</v>
      </c>
      <c r="R47" s="73">
        <v>0</v>
      </c>
      <c r="S47" s="98" t="str">
        <f t="shared" si="3"/>
        <v xml:space="preserve"> -</v>
      </c>
      <c r="T47" s="99" t="str">
        <f t="shared" si="4"/>
        <v xml:space="preserve"> -</v>
      </c>
    </row>
    <row r="48" spans="2:20" ht="60.75" thickBot="1" x14ac:dyDescent="0.25">
      <c r="B48" s="245"/>
      <c r="C48" s="249"/>
      <c r="D48" s="79" t="s">
        <v>93</v>
      </c>
      <c r="E48" s="44">
        <v>42370</v>
      </c>
      <c r="F48" s="44">
        <v>42735</v>
      </c>
      <c r="G48" s="82" t="s">
        <v>69</v>
      </c>
      <c r="H48" s="96">
        <v>1</v>
      </c>
      <c r="I48" s="96">
        <v>1</v>
      </c>
      <c r="J48" s="96">
        <v>1</v>
      </c>
      <c r="K48" s="126">
        <v>0.92</v>
      </c>
      <c r="L48" s="124">
        <f t="shared" si="0"/>
        <v>0.92</v>
      </c>
      <c r="M48" s="81">
        <f t="shared" si="1"/>
        <v>1</v>
      </c>
      <c r="N48" s="47">
        <f t="shared" si="2"/>
        <v>0.92</v>
      </c>
      <c r="O48" s="65" t="s">
        <v>159</v>
      </c>
      <c r="P48" s="45">
        <v>2908600</v>
      </c>
      <c r="Q48" s="45">
        <v>2040697</v>
      </c>
      <c r="R48" s="45">
        <v>0</v>
      </c>
      <c r="S48" s="46">
        <f t="shared" si="3"/>
        <v>0.70160799009832908</v>
      </c>
      <c r="T48" s="47" t="str">
        <f t="shared" si="4"/>
        <v xml:space="preserve"> -</v>
      </c>
    </row>
    <row r="49" spans="2:20" ht="12.95" customHeight="1" thickBot="1" x14ac:dyDescent="0.25">
      <c r="B49" s="245"/>
      <c r="C49" s="32"/>
      <c r="D49" s="33"/>
      <c r="E49" s="34"/>
      <c r="F49" s="34"/>
      <c r="G49" s="35"/>
      <c r="H49" s="36"/>
      <c r="I49" s="36"/>
      <c r="J49" s="36"/>
      <c r="K49" s="36"/>
      <c r="L49" s="37"/>
      <c r="M49" s="37"/>
      <c r="N49" s="37"/>
      <c r="O49" s="35"/>
      <c r="P49" s="36"/>
      <c r="Q49" s="36"/>
      <c r="R49" s="36"/>
      <c r="S49" s="37"/>
      <c r="T49" s="38"/>
    </row>
    <row r="50" spans="2:20" ht="30" x14ac:dyDescent="0.2">
      <c r="B50" s="248"/>
      <c r="C50" s="244" t="s">
        <v>97</v>
      </c>
      <c r="D50" s="240" t="s">
        <v>91</v>
      </c>
      <c r="E50" s="48">
        <v>42370</v>
      </c>
      <c r="F50" s="48">
        <v>42735</v>
      </c>
      <c r="G50" s="9" t="s">
        <v>70</v>
      </c>
      <c r="H50" s="49">
        <v>1500</v>
      </c>
      <c r="I50" s="49">
        <v>100</v>
      </c>
      <c r="J50" s="49">
        <v>100</v>
      </c>
      <c r="K50" s="86">
        <v>169</v>
      </c>
      <c r="L50" s="66">
        <f t="shared" si="0"/>
        <v>1.69</v>
      </c>
      <c r="M50" s="83">
        <f t="shared" si="1"/>
        <v>1</v>
      </c>
      <c r="N50" s="15">
        <f t="shared" si="2"/>
        <v>1</v>
      </c>
      <c r="O50" s="68" t="s">
        <v>160</v>
      </c>
      <c r="P50" s="49">
        <v>0</v>
      </c>
      <c r="Q50" s="49">
        <v>0</v>
      </c>
      <c r="R50" s="49">
        <v>0</v>
      </c>
      <c r="S50" s="16" t="str">
        <f t="shared" si="3"/>
        <v xml:space="preserve"> -</v>
      </c>
      <c r="T50" s="15" t="str">
        <f t="shared" si="4"/>
        <v xml:space="preserve"> -</v>
      </c>
    </row>
    <row r="51" spans="2:20" ht="45" x14ac:dyDescent="0.2">
      <c r="B51" s="248"/>
      <c r="C51" s="245"/>
      <c r="D51" s="241"/>
      <c r="E51" s="39">
        <v>42370</v>
      </c>
      <c r="F51" s="39">
        <v>42735</v>
      </c>
      <c r="G51" s="10" t="s">
        <v>71</v>
      </c>
      <c r="H51" s="40">
        <v>1000</v>
      </c>
      <c r="I51" s="40">
        <v>100</v>
      </c>
      <c r="J51" s="40">
        <v>100</v>
      </c>
      <c r="K51" s="87">
        <v>132</v>
      </c>
      <c r="L51" s="71">
        <f t="shared" si="0"/>
        <v>1.32</v>
      </c>
      <c r="M51" s="85">
        <f t="shared" si="1"/>
        <v>1</v>
      </c>
      <c r="N51" s="55">
        <f t="shared" si="2"/>
        <v>1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60" x14ac:dyDescent="0.2">
      <c r="B52" s="248"/>
      <c r="C52" s="245"/>
      <c r="D52" s="241"/>
      <c r="E52" s="39">
        <v>42370</v>
      </c>
      <c r="F52" s="39">
        <v>42735</v>
      </c>
      <c r="G52" s="8" t="s">
        <v>72</v>
      </c>
      <c r="H52" s="40">
        <v>1</v>
      </c>
      <c r="I52" s="40">
        <v>0</v>
      </c>
      <c r="J52" s="40">
        <v>0</v>
      </c>
      <c r="K52" s="87">
        <v>0</v>
      </c>
      <c r="L52" s="71" t="e">
        <f t="shared" si="0"/>
        <v>#DIV/0!</v>
      </c>
      <c r="M52" s="85">
        <f t="shared" si="1"/>
        <v>1</v>
      </c>
      <c r="N52" s="55" t="str">
        <f t="shared" si="2"/>
        <v xml:space="preserve"> -</v>
      </c>
      <c r="O52" s="70" t="s">
        <v>150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60" x14ac:dyDescent="0.2">
      <c r="B53" s="248"/>
      <c r="C53" s="245"/>
      <c r="D53" s="241"/>
      <c r="E53" s="39">
        <v>42370</v>
      </c>
      <c r="F53" s="39">
        <v>42735</v>
      </c>
      <c r="G53" s="8" t="s">
        <v>73</v>
      </c>
      <c r="H53" s="40">
        <v>1</v>
      </c>
      <c r="I53" s="40">
        <v>1</v>
      </c>
      <c r="J53" s="40">
        <v>1</v>
      </c>
      <c r="K53" s="87">
        <v>1</v>
      </c>
      <c r="L53" s="71">
        <f t="shared" si="0"/>
        <v>1</v>
      </c>
      <c r="M53" s="85">
        <f t="shared" si="1"/>
        <v>1</v>
      </c>
      <c r="N53" s="55">
        <f t="shared" si="2"/>
        <v>1</v>
      </c>
      <c r="O53" s="70" t="s">
        <v>150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45.75" thickBot="1" x14ac:dyDescent="0.25">
      <c r="B54" s="248"/>
      <c r="C54" s="245"/>
      <c r="D54" s="242"/>
      <c r="E54" s="50">
        <v>42370</v>
      </c>
      <c r="F54" s="50">
        <v>42735</v>
      </c>
      <c r="G54" s="13" t="s">
        <v>74</v>
      </c>
      <c r="H54" s="51">
        <v>1</v>
      </c>
      <c r="I54" s="51">
        <v>1</v>
      </c>
      <c r="J54" s="51">
        <v>1</v>
      </c>
      <c r="K54" s="88">
        <v>1</v>
      </c>
      <c r="L54" s="67">
        <f t="shared" si="0"/>
        <v>1</v>
      </c>
      <c r="M54" s="84">
        <f t="shared" si="1"/>
        <v>1</v>
      </c>
      <c r="N54" s="53">
        <f t="shared" si="2"/>
        <v>1</v>
      </c>
      <c r="O54" s="97" t="s">
        <v>150</v>
      </c>
      <c r="P54" s="73">
        <v>0</v>
      </c>
      <c r="Q54" s="73">
        <v>0</v>
      </c>
      <c r="R54" s="73">
        <v>0</v>
      </c>
      <c r="S54" s="98" t="str">
        <f t="shared" si="3"/>
        <v xml:space="preserve"> -</v>
      </c>
      <c r="T54" s="99" t="str">
        <f t="shared" si="4"/>
        <v xml:space="preserve"> -</v>
      </c>
    </row>
    <row r="55" spans="2:20" ht="30" x14ac:dyDescent="0.2">
      <c r="B55" s="248"/>
      <c r="C55" s="245"/>
      <c r="D55" s="240" t="s">
        <v>92</v>
      </c>
      <c r="E55" s="48">
        <v>42370</v>
      </c>
      <c r="F55" s="48">
        <v>42735</v>
      </c>
      <c r="G55" s="11" t="s">
        <v>75</v>
      </c>
      <c r="H55" s="49">
        <v>1700</v>
      </c>
      <c r="I55" s="49">
        <v>0</v>
      </c>
      <c r="J55" s="49">
        <v>0</v>
      </c>
      <c r="K55" s="86">
        <v>0</v>
      </c>
      <c r="L55" s="66" t="e">
        <f t="shared" si="0"/>
        <v>#DIV/0!</v>
      </c>
      <c r="M55" s="83">
        <f t="shared" si="1"/>
        <v>1</v>
      </c>
      <c r="N55" s="15" t="str">
        <f t="shared" si="2"/>
        <v xml:space="preserve"> -</v>
      </c>
      <c r="O55" s="68">
        <v>0</v>
      </c>
      <c r="P55" s="49">
        <v>0</v>
      </c>
      <c r="Q55" s="49">
        <v>0</v>
      </c>
      <c r="R55" s="49">
        <v>0</v>
      </c>
      <c r="S55" s="16" t="str">
        <f t="shared" si="3"/>
        <v xml:space="preserve"> -</v>
      </c>
      <c r="T55" s="15" t="str">
        <f t="shared" si="4"/>
        <v xml:space="preserve"> -</v>
      </c>
    </row>
    <row r="56" spans="2:20" ht="45" x14ac:dyDescent="0.2">
      <c r="B56" s="248"/>
      <c r="C56" s="245"/>
      <c r="D56" s="241"/>
      <c r="E56" s="39">
        <v>42370</v>
      </c>
      <c r="F56" s="39">
        <v>42735</v>
      </c>
      <c r="G56" s="8" t="s">
        <v>76</v>
      </c>
      <c r="H56" s="40">
        <v>200</v>
      </c>
      <c r="I56" s="40">
        <v>0</v>
      </c>
      <c r="J56" s="40">
        <v>0</v>
      </c>
      <c r="K56" s="87">
        <v>0</v>
      </c>
      <c r="L56" s="71" t="e">
        <f t="shared" si="0"/>
        <v>#DIV/0!</v>
      </c>
      <c r="M56" s="85">
        <f t="shared" si="1"/>
        <v>1</v>
      </c>
      <c r="N56" s="55" t="str">
        <f t="shared" si="2"/>
        <v xml:space="preserve"> -</v>
      </c>
      <c r="O56" s="70">
        <v>0</v>
      </c>
      <c r="P56" s="40">
        <v>0</v>
      </c>
      <c r="Q56" s="40">
        <v>0</v>
      </c>
      <c r="R56" s="40">
        <v>0</v>
      </c>
      <c r="S56" s="41" t="str">
        <f t="shared" si="3"/>
        <v xml:space="preserve"> -</v>
      </c>
      <c r="T56" s="55" t="str">
        <f t="shared" si="4"/>
        <v xml:space="preserve"> -</v>
      </c>
    </row>
    <row r="57" spans="2:20" ht="30" x14ac:dyDescent="0.2">
      <c r="B57" s="248"/>
      <c r="C57" s="245"/>
      <c r="D57" s="241"/>
      <c r="E57" s="39">
        <v>42370</v>
      </c>
      <c r="F57" s="39">
        <v>42735</v>
      </c>
      <c r="G57" s="8" t="s">
        <v>77</v>
      </c>
      <c r="H57" s="40">
        <v>1</v>
      </c>
      <c r="I57" s="40">
        <v>1</v>
      </c>
      <c r="J57" s="40">
        <v>1</v>
      </c>
      <c r="K57" s="87">
        <v>1</v>
      </c>
      <c r="L57" s="71">
        <f t="shared" si="0"/>
        <v>1</v>
      </c>
      <c r="M57" s="85">
        <f t="shared" si="1"/>
        <v>1</v>
      </c>
      <c r="N57" s="55">
        <f t="shared" si="2"/>
        <v>1</v>
      </c>
      <c r="O57" s="70" t="s">
        <v>150</v>
      </c>
      <c r="P57" s="40">
        <v>0</v>
      </c>
      <c r="Q57" s="40">
        <v>0</v>
      </c>
      <c r="R57" s="40">
        <v>0</v>
      </c>
      <c r="S57" s="41" t="str">
        <f t="shared" si="3"/>
        <v xml:space="preserve"> -</v>
      </c>
      <c r="T57" s="55" t="str">
        <f t="shared" si="4"/>
        <v xml:space="preserve"> -</v>
      </c>
    </row>
    <row r="58" spans="2:20" ht="75" x14ac:dyDescent="0.2">
      <c r="B58" s="248"/>
      <c r="C58" s="245"/>
      <c r="D58" s="241"/>
      <c r="E58" s="39">
        <v>42370</v>
      </c>
      <c r="F58" s="39">
        <v>42735</v>
      </c>
      <c r="G58" s="8" t="s">
        <v>78</v>
      </c>
      <c r="H58" s="40">
        <v>100</v>
      </c>
      <c r="I58" s="40">
        <v>0</v>
      </c>
      <c r="J58" s="40">
        <v>0</v>
      </c>
      <c r="K58" s="87">
        <v>0</v>
      </c>
      <c r="L58" s="71" t="e">
        <f t="shared" si="0"/>
        <v>#DIV/0!</v>
      </c>
      <c r="M58" s="85">
        <f t="shared" si="1"/>
        <v>1</v>
      </c>
      <c r="N58" s="55" t="str">
        <f t="shared" si="2"/>
        <v xml:space="preserve"> -</v>
      </c>
      <c r="O58" s="70">
        <v>0</v>
      </c>
      <c r="P58" s="40">
        <v>0</v>
      </c>
      <c r="Q58" s="40">
        <v>0</v>
      </c>
      <c r="R58" s="40">
        <v>0</v>
      </c>
      <c r="S58" s="41" t="str">
        <f t="shared" si="3"/>
        <v xml:space="preserve"> -</v>
      </c>
      <c r="T58" s="55" t="str">
        <f t="shared" si="4"/>
        <v xml:space="preserve"> -</v>
      </c>
    </row>
    <row r="59" spans="2:20" ht="75" x14ac:dyDescent="0.2">
      <c r="B59" s="248"/>
      <c r="C59" s="245"/>
      <c r="D59" s="241"/>
      <c r="E59" s="39">
        <v>42370</v>
      </c>
      <c r="F59" s="39">
        <v>42735</v>
      </c>
      <c r="G59" s="8" t="s">
        <v>79</v>
      </c>
      <c r="H59" s="40">
        <v>1000</v>
      </c>
      <c r="I59" s="40">
        <v>0</v>
      </c>
      <c r="J59" s="40">
        <v>0</v>
      </c>
      <c r="K59" s="87">
        <v>0</v>
      </c>
      <c r="L59" s="71" t="e">
        <f t="shared" si="0"/>
        <v>#DIV/0!</v>
      </c>
      <c r="M59" s="85">
        <f t="shared" si="1"/>
        <v>1</v>
      </c>
      <c r="N59" s="55" t="str">
        <f t="shared" si="2"/>
        <v xml:space="preserve"> -</v>
      </c>
      <c r="O59" s="70">
        <v>0</v>
      </c>
      <c r="P59" s="40">
        <v>0</v>
      </c>
      <c r="Q59" s="40">
        <v>0</v>
      </c>
      <c r="R59" s="40">
        <v>0</v>
      </c>
      <c r="S59" s="41" t="str">
        <f t="shared" si="3"/>
        <v xml:space="preserve"> -</v>
      </c>
      <c r="T59" s="55" t="str">
        <f t="shared" si="4"/>
        <v xml:space="preserve"> -</v>
      </c>
    </row>
    <row r="60" spans="2:20" ht="75" x14ac:dyDescent="0.2">
      <c r="B60" s="248"/>
      <c r="C60" s="245"/>
      <c r="D60" s="241"/>
      <c r="E60" s="39">
        <v>42370</v>
      </c>
      <c r="F60" s="39">
        <v>42735</v>
      </c>
      <c r="G60" s="8" t="s">
        <v>80</v>
      </c>
      <c r="H60" s="40">
        <v>400</v>
      </c>
      <c r="I60" s="40">
        <v>0</v>
      </c>
      <c r="J60" s="40">
        <v>0</v>
      </c>
      <c r="K60" s="87">
        <v>0</v>
      </c>
      <c r="L60" s="71" t="e">
        <f t="shared" si="0"/>
        <v>#DIV/0!</v>
      </c>
      <c r="M60" s="85">
        <f t="shared" si="1"/>
        <v>1</v>
      </c>
      <c r="N60" s="55" t="str">
        <f t="shared" si="2"/>
        <v xml:space="preserve"> -</v>
      </c>
      <c r="O60" s="70">
        <v>0</v>
      </c>
      <c r="P60" s="40">
        <v>0</v>
      </c>
      <c r="Q60" s="40">
        <v>0</v>
      </c>
      <c r="R60" s="40">
        <v>0</v>
      </c>
      <c r="S60" s="41" t="str">
        <f t="shared" si="3"/>
        <v xml:space="preserve"> -</v>
      </c>
      <c r="T60" s="55" t="str">
        <f t="shared" si="4"/>
        <v xml:space="preserve"> -</v>
      </c>
    </row>
    <row r="61" spans="2:20" ht="75.75" thickBot="1" x14ac:dyDescent="0.25">
      <c r="B61" s="248"/>
      <c r="C61" s="245"/>
      <c r="D61" s="242"/>
      <c r="E61" s="50">
        <v>42370</v>
      </c>
      <c r="F61" s="50">
        <v>42735</v>
      </c>
      <c r="G61" s="13" t="s">
        <v>81</v>
      </c>
      <c r="H61" s="51">
        <v>1500</v>
      </c>
      <c r="I61" s="51">
        <v>0</v>
      </c>
      <c r="J61" s="51">
        <v>0</v>
      </c>
      <c r="K61" s="88">
        <v>0</v>
      </c>
      <c r="L61" s="67" t="e">
        <f t="shared" si="0"/>
        <v>#DIV/0!</v>
      </c>
      <c r="M61" s="84">
        <f t="shared" si="1"/>
        <v>1</v>
      </c>
      <c r="N61" s="53" t="str">
        <f t="shared" si="2"/>
        <v xml:space="preserve"> -</v>
      </c>
      <c r="O61" s="69">
        <v>0</v>
      </c>
      <c r="P61" s="51">
        <v>0</v>
      </c>
      <c r="Q61" s="51">
        <v>0</v>
      </c>
      <c r="R61" s="51">
        <v>0</v>
      </c>
      <c r="S61" s="52" t="str">
        <f t="shared" si="3"/>
        <v xml:space="preserve"> -</v>
      </c>
      <c r="T61" s="53" t="str">
        <f t="shared" si="4"/>
        <v xml:space="preserve"> -</v>
      </c>
    </row>
    <row r="62" spans="2:20" ht="30" x14ac:dyDescent="0.2">
      <c r="B62" s="248"/>
      <c r="C62" s="245"/>
      <c r="D62" s="243" t="s">
        <v>94</v>
      </c>
      <c r="E62" s="75">
        <v>42370</v>
      </c>
      <c r="F62" s="75">
        <v>42735</v>
      </c>
      <c r="G62" s="76" t="s">
        <v>82</v>
      </c>
      <c r="H62" s="77">
        <v>4</v>
      </c>
      <c r="I62" s="77">
        <v>1</v>
      </c>
      <c r="J62" s="77">
        <v>1</v>
      </c>
      <c r="K62" s="130">
        <v>1</v>
      </c>
      <c r="L62" s="113">
        <f t="shared" si="0"/>
        <v>1</v>
      </c>
      <c r="M62" s="114">
        <f t="shared" si="1"/>
        <v>1</v>
      </c>
      <c r="N62" s="112">
        <f t="shared" si="2"/>
        <v>1</v>
      </c>
      <c r="O62" s="110" t="s">
        <v>161</v>
      </c>
      <c r="P62" s="77">
        <v>0</v>
      </c>
      <c r="Q62" s="77">
        <v>0</v>
      </c>
      <c r="R62" s="77">
        <v>0</v>
      </c>
      <c r="S62" s="111" t="str">
        <f t="shared" si="3"/>
        <v xml:space="preserve"> -</v>
      </c>
      <c r="T62" s="112" t="str">
        <f t="shared" si="4"/>
        <v xml:space="preserve"> -</v>
      </c>
    </row>
    <row r="63" spans="2:20" ht="45.75" thickBot="1" x14ac:dyDescent="0.25">
      <c r="B63" s="249"/>
      <c r="C63" s="246"/>
      <c r="D63" s="242"/>
      <c r="E63" s="50">
        <v>42370</v>
      </c>
      <c r="F63" s="50">
        <v>42735</v>
      </c>
      <c r="G63" s="12" t="s">
        <v>83</v>
      </c>
      <c r="H63" s="51">
        <v>8</v>
      </c>
      <c r="I63" s="51">
        <v>2</v>
      </c>
      <c r="J63" s="51">
        <v>2</v>
      </c>
      <c r="K63" s="88">
        <v>2</v>
      </c>
      <c r="L63" s="67">
        <f t="shared" si="0"/>
        <v>1</v>
      </c>
      <c r="M63" s="84">
        <f t="shared" si="1"/>
        <v>1</v>
      </c>
      <c r="N63" s="53">
        <f t="shared" si="2"/>
        <v>1</v>
      </c>
      <c r="O63" s="69" t="s">
        <v>161</v>
      </c>
      <c r="P63" s="51">
        <v>0</v>
      </c>
      <c r="Q63" s="51">
        <v>0</v>
      </c>
      <c r="R63" s="51">
        <v>0</v>
      </c>
      <c r="S63" s="52" t="str">
        <f t="shared" si="3"/>
        <v xml:space="preserve"> -</v>
      </c>
      <c r="T63" s="53" t="str">
        <f t="shared" si="4"/>
        <v xml:space="preserve"> -</v>
      </c>
    </row>
    <row r="64" spans="2:20" ht="21" customHeight="1" thickBot="1" x14ac:dyDescent="0.25">
      <c r="M64" s="60">
        <f>+AVERAGE(M12,M14:M15,M17,M19:M21,M23:M35,M37:M48,M50:M63)</f>
        <v>1</v>
      </c>
      <c r="N64" s="59">
        <f>+AVERAGE(N12,N14:N15,N17,N19:N21,N23:N35,N37:N48,N50:N63)</f>
        <v>0.92285714285714282</v>
      </c>
      <c r="P64" s="132">
        <f>+SUM(P12,P14:P15,P17,P19:P21,P23:P35,P37:P48,P50:P63)</f>
        <v>3058600</v>
      </c>
      <c r="Q64" s="131">
        <f t="shared" ref="Q64:R64" si="5">+SUM(Q12,Q14:Q15,Q17,Q19:Q21,Q23:Q35,Q37:Q48,Q50:Q63)</f>
        <v>2190697</v>
      </c>
      <c r="R64" s="131">
        <f t="shared" si="5"/>
        <v>525000</v>
      </c>
      <c r="S64" s="133">
        <f t="shared" si="3"/>
        <v>0.71624174458902767</v>
      </c>
      <c r="T64" s="134">
        <f t="shared" si="4"/>
        <v>0.23964975530618793</v>
      </c>
    </row>
  </sheetData>
  <mergeCells count="35">
    <mergeCell ref="J10:J11"/>
    <mergeCell ref="M10:M11"/>
    <mergeCell ref="N10:N11"/>
    <mergeCell ref="O9:T10"/>
    <mergeCell ref="B14:B15"/>
    <mergeCell ref="I10:I11"/>
    <mergeCell ref="D19:D21"/>
    <mergeCell ref="C19:C21"/>
    <mergeCell ref="B17:B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H10:H11"/>
    <mergeCell ref="C50:C63"/>
    <mergeCell ref="C37:C48"/>
    <mergeCell ref="C23:C35"/>
    <mergeCell ref="C14:C15"/>
    <mergeCell ref="B23:B63"/>
    <mergeCell ref="D23:D27"/>
    <mergeCell ref="D38:D39"/>
    <mergeCell ref="D41:D47"/>
    <mergeCell ref="D55:D61"/>
    <mergeCell ref="D62:D63"/>
    <mergeCell ref="D28:D32"/>
    <mergeCell ref="D33:D35"/>
    <mergeCell ref="D50:D5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2" t="s">
        <v>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2:20" ht="20.100000000000001" customHeight="1" x14ac:dyDescent="0.2">
      <c r="B3" s="252" t="s">
        <v>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2:20" ht="20.100000000000001" customHeight="1" x14ac:dyDescent="0.2">
      <c r="B4" s="252" t="s">
        <v>27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14">
        <v>43100</v>
      </c>
      <c r="D8" s="253" t="s">
        <v>3</v>
      </c>
      <c r="E8" s="254"/>
      <c r="F8" s="254"/>
      <c r="G8" s="254"/>
      <c r="H8" s="254"/>
      <c r="I8" s="254"/>
      <c r="J8" s="254"/>
      <c r="K8" s="25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56" t="s">
        <v>17</v>
      </c>
      <c r="C9" s="259" t="s">
        <v>18</v>
      </c>
      <c r="D9" s="261" t="s">
        <v>0</v>
      </c>
      <c r="E9" s="264" t="s">
        <v>4</v>
      </c>
      <c r="F9" s="264"/>
      <c r="G9" s="264" t="s">
        <v>5</v>
      </c>
      <c r="H9" s="264"/>
      <c r="I9" s="264"/>
      <c r="J9" s="264"/>
      <c r="K9" s="266"/>
      <c r="L9" s="5"/>
      <c r="M9" s="261" t="s">
        <v>6</v>
      </c>
      <c r="N9" s="266"/>
      <c r="O9" s="277" t="s">
        <v>24</v>
      </c>
      <c r="P9" s="278"/>
      <c r="Q9" s="278"/>
      <c r="R9" s="278"/>
      <c r="S9" s="278"/>
      <c r="T9" s="279"/>
    </row>
    <row r="10" spans="2:20" ht="17.100000000000001" customHeight="1" x14ac:dyDescent="0.2">
      <c r="B10" s="257"/>
      <c r="C10" s="260"/>
      <c r="D10" s="262"/>
      <c r="E10" s="265"/>
      <c r="F10" s="265"/>
      <c r="G10" s="265" t="s">
        <v>7</v>
      </c>
      <c r="H10" s="269" t="s">
        <v>25</v>
      </c>
      <c r="I10" s="269" t="s">
        <v>26</v>
      </c>
      <c r="J10" s="271" t="s">
        <v>1</v>
      </c>
      <c r="K10" s="267" t="s">
        <v>8</v>
      </c>
      <c r="L10" s="6"/>
      <c r="M10" s="273" t="s">
        <v>9</v>
      </c>
      <c r="N10" s="275" t="s">
        <v>10</v>
      </c>
      <c r="O10" s="280"/>
      <c r="P10" s="281"/>
      <c r="Q10" s="281"/>
      <c r="R10" s="281"/>
      <c r="S10" s="281"/>
      <c r="T10" s="282"/>
    </row>
    <row r="11" spans="2:20" ht="37.5" customHeight="1" thickBot="1" x14ac:dyDescent="0.25">
      <c r="B11" s="258"/>
      <c r="C11" s="260"/>
      <c r="D11" s="263"/>
      <c r="E11" s="17" t="s">
        <v>11</v>
      </c>
      <c r="F11" s="17" t="s">
        <v>12</v>
      </c>
      <c r="G11" s="269"/>
      <c r="H11" s="270"/>
      <c r="I11" s="283"/>
      <c r="J11" s="272"/>
      <c r="K11" s="268"/>
      <c r="L11" s="18"/>
      <c r="M11" s="274"/>
      <c r="N11" s="276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42736</v>
      </c>
      <c r="F12" s="44">
        <v>43100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1</v>
      </c>
      <c r="N12" s="47">
        <f>IF(J12=0," -",IF(L12&gt;100%,100%,L12))</f>
        <v>1</v>
      </c>
      <c r="O12" s="65" t="s">
        <v>147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244" t="s">
        <v>34</v>
      </c>
      <c r="C14" s="250" t="s">
        <v>33</v>
      </c>
      <c r="D14" s="79" t="s">
        <v>32</v>
      </c>
      <c r="E14" s="44">
        <v>42736</v>
      </c>
      <c r="F14" s="44">
        <v>43100</v>
      </c>
      <c r="G14" s="82" t="s">
        <v>29</v>
      </c>
      <c r="H14" s="45">
        <v>7</v>
      </c>
      <c r="I14" s="45">
        <f>+J14+('2016'!I14-'2016'!K14)</f>
        <v>1</v>
      </c>
      <c r="J14" s="45">
        <v>1</v>
      </c>
      <c r="K14" s="80">
        <v>1</v>
      </c>
      <c r="L14" s="124">
        <f t="shared" ref="L14:L58" si="0">+K14/J14</f>
        <v>1</v>
      </c>
      <c r="M14" s="81">
        <f t="shared" ref="M14:M58" si="1">DAYS360(E14,$C$8)/DAYS360(E14,F14)</f>
        <v>1</v>
      </c>
      <c r="N14" s="47">
        <f t="shared" ref="N14:N58" si="2">IF(J14=0," -",IF(L14&gt;100%,100%,L14))</f>
        <v>1</v>
      </c>
      <c r="O14" s="117">
        <v>0</v>
      </c>
      <c r="P14" s="45">
        <v>36886</v>
      </c>
      <c r="Q14" s="45">
        <v>36750</v>
      </c>
      <c r="R14" s="45">
        <v>187520</v>
      </c>
      <c r="S14" s="46">
        <f t="shared" ref="S14:S59" si="3">IF(P14=0," -",Q14/P14)</f>
        <v>0.99631296426828608</v>
      </c>
      <c r="T14" s="47">
        <f t="shared" ref="T14:T59" si="4">IF(R14=0," -",IF(Q14=0,100%,R14/Q14))</f>
        <v>5.1025850340136056</v>
      </c>
    </row>
    <row r="15" spans="2:20" ht="45.75" thickBot="1" x14ac:dyDescent="0.25">
      <c r="B15" s="246"/>
      <c r="C15" s="251"/>
      <c r="D15" s="79" t="s">
        <v>31</v>
      </c>
      <c r="E15" s="44">
        <v>42736</v>
      </c>
      <c r="F15" s="44">
        <v>43100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1</v>
      </c>
      <c r="N15" s="109">
        <f t="shared" si="2"/>
        <v>1</v>
      </c>
      <c r="O15" s="107" t="s">
        <v>148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9" t="s">
        <v>45</v>
      </c>
      <c r="C17" s="63" t="s">
        <v>43</v>
      </c>
      <c r="D17" s="79" t="s">
        <v>42</v>
      </c>
      <c r="E17" s="44">
        <v>42736</v>
      </c>
      <c r="F17" s="44">
        <v>43100</v>
      </c>
      <c r="G17" s="54" t="s">
        <v>38</v>
      </c>
      <c r="H17" s="45">
        <v>10</v>
      </c>
      <c r="I17" s="51">
        <f>+J17+('2016'!I17-'2016'!K17)</f>
        <v>3</v>
      </c>
      <c r="J17" s="45">
        <v>3</v>
      </c>
      <c r="K17" s="80">
        <v>25</v>
      </c>
      <c r="L17" s="64">
        <f t="shared" si="0"/>
        <v>8.3333333333333339</v>
      </c>
      <c r="M17" s="81">
        <f t="shared" si="1"/>
        <v>1</v>
      </c>
      <c r="N17" s="47">
        <f t="shared" si="2"/>
        <v>1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244" t="s">
        <v>98</v>
      </c>
      <c r="C19" s="247" t="s">
        <v>95</v>
      </c>
      <c r="D19" s="240" t="s">
        <v>84</v>
      </c>
      <c r="E19" s="48">
        <v>42736</v>
      </c>
      <c r="F19" s="48">
        <v>43100</v>
      </c>
      <c r="G19" s="9" t="s">
        <v>46</v>
      </c>
      <c r="H19" s="56">
        <v>1</v>
      </c>
      <c r="I19" s="41">
        <f>+J19+('2016'!I23-'2016'!K23)</f>
        <v>0.2</v>
      </c>
      <c r="J19" s="56">
        <v>0.25</v>
      </c>
      <c r="K19" s="89">
        <v>0.25</v>
      </c>
      <c r="L19" s="66">
        <f t="shared" si="0"/>
        <v>1</v>
      </c>
      <c r="M19" s="83">
        <f t="shared" si="1"/>
        <v>1</v>
      </c>
      <c r="N19" s="15">
        <f t="shared" si="2"/>
        <v>1</v>
      </c>
      <c r="O19" s="118" t="s">
        <v>151</v>
      </c>
      <c r="P19" s="49">
        <v>70833</v>
      </c>
      <c r="Q19" s="49">
        <v>60353</v>
      </c>
      <c r="R19" s="49">
        <v>0</v>
      </c>
      <c r="S19" s="16">
        <f t="shared" si="3"/>
        <v>0.85204636257111799</v>
      </c>
      <c r="T19" s="15" t="str">
        <f t="shared" si="4"/>
        <v xml:space="preserve"> -</v>
      </c>
    </row>
    <row r="20" spans="2:20" ht="90" x14ac:dyDescent="0.2">
      <c r="B20" s="245"/>
      <c r="C20" s="248"/>
      <c r="D20" s="241"/>
      <c r="E20" s="39">
        <v>42736</v>
      </c>
      <c r="F20" s="39">
        <v>43100</v>
      </c>
      <c r="G20" s="10" t="s">
        <v>47</v>
      </c>
      <c r="H20" s="43">
        <v>4</v>
      </c>
      <c r="I20" s="40">
        <f>+J20+('2016'!I24-'2016'!K24)</f>
        <v>0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1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75" x14ac:dyDescent="0.2">
      <c r="B21" s="245"/>
      <c r="C21" s="248"/>
      <c r="D21" s="241"/>
      <c r="E21" s="39">
        <v>42736</v>
      </c>
      <c r="F21" s="39">
        <v>43100</v>
      </c>
      <c r="G21" s="10" t="s">
        <v>48</v>
      </c>
      <c r="H21" s="43">
        <v>4</v>
      </c>
      <c r="I21" s="40">
        <f>+J21+('2016'!I25-'2016'!K25)</f>
        <v>0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1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 x14ac:dyDescent="0.2">
      <c r="B22" s="245"/>
      <c r="C22" s="248"/>
      <c r="D22" s="241"/>
      <c r="E22" s="39">
        <v>42736</v>
      </c>
      <c r="F22" s="39">
        <v>43100</v>
      </c>
      <c r="G22" s="8" t="s">
        <v>49</v>
      </c>
      <c r="H22" s="43">
        <v>171</v>
      </c>
      <c r="I22" s="40">
        <f>+J22+('2016'!I26-'2016'!K26)</f>
        <v>37</v>
      </c>
      <c r="J22" s="43">
        <v>45</v>
      </c>
      <c r="K22" s="90">
        <v>32</v>
      </c>
      <c r="L22" s="71">
        <f t="shared" si="0"/>
        <v>0.71111111111111114</v>
      </c>
      <c r="M22" s="85">
        <f t="shared" si="1"/>
        <v>1</v>
      </c>
      <c r="N22" s="55">
        <f t="shared" si="2"/>
        <v>0.71111111111111114</v>
      </c>
      <c r="O22" s="119" t="s">
        <v>150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245"/>
      <c r="C23" s="248"/>
      <c r="D23" s="242"/>
      <c r="E23" s="50">
        <v>42736</v>
      </c>
      <c r="F23" s="50">
        <v>43100</v>
      </c>
      <c r="G23" s="140" t="s">
        <v>100</v>
      </c>
      <c r="H23" s="57">
        <v>700</v>
      </c>
      <c r="I23" s="51">
        <f>+J23+('2016'!I27-'2016'!K27)</f>
        <v>-154</v>
      </c>
      <c r="J23" s="57">
        <v>50</v>
      </c>
      <c r="K23" s="91">
        <v>71</v>
      </c>
      <c r="L23" s="105">
        <f t="shared" si="0"/>
        <v>1.42</v>
      </c>
      <c r="M23" s="106">
        <f t="shared" si="1"/>
        <v>1</v>
      </c>
      <c r="N23" s="99">
        <f t="shared" si="2"/>
        <v>1</v>
      </c>
      <c r="O23" s="120" t="s">
        <v>152</v>
      </c>
      <c r="P23" s="51">
        <v>49900</v>
      </c>
      <c r="Q23" s="51">
        <v>49900</v>
      </c>
      <c r="R23" s="51">
        <v>0</v>
      </c>
      <c r="S23" s="52">
        <f t="shared" si="3"/>
        <v>1</v>
      </c>
      <c r="T23" s="53" t="str">
        <f t="shared" si="4"/>
        <v xml:space="preserve"> -</v>
      </c>
    </row>
    <row r="24" spans="2:20" ht="45" x14ac:dyDescent="0.2">
      <c r="B24" s="245"/>
      <c r="C24" s="248"/>
      <c r="D24" s="240" t="s">
        <v>85</v>
      </c>
      <c r="E24" s="48">
        <v>42736</v>
      </c>
      <c r="F24" s="48">
        <v>43100</v>
      </c>
      <c r="G24" s="11" t="s">
        <v>50</v>
      </c>
      <c r="H24" s="92">
        <v>5</v>
      </c>
      <c r="I24" s="77">
        <f>+J24+('2016'!I28-'2016'!K28)</f>
        <v>0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1</v>
      </c>
      <c r="N24" s="15" t="str">
        <f t="shared" si="2"/>
        <v xml:space="preserve"> -</v>
      </c>
      <c r="O24" s="110" t="s">
        <v>153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 x14ac:dyDescent="0.2">
      <c r="B25" s="245"/>
      <c r="C25" s="248"/>
      <c r="D25" s="241"/>
      <c r="E25" s="39">
        <v>42736</v>
      </c>
      <c r="F25" s="39">
        <v>43100</v>
      </c>
      <c r="G25" s="8" t="s">
        <v>51</v>
      </c>
      <c r="H25" s="42">
        <v>1</v>
      </c>
      <c r="I25" s="41">
        <f>+J25+('2016'!I29-'2016'!K29)</f>
        <v>0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1</v>
      </c>
      <c r="N25" s="55" t="str">
        <f t="shared" si="2"/>
        <v xml:space="preserve"> -</v>
      </c>
      <c r="O25" s="70" t="s">
        <v>153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60" x14ac:dyDescent="0.2">
      <c r="B26" s="245"/>
      <c r="C26" s="248"/>
      <c r="D26" s="241"/>
      <c r="E26" s="39">
        <v>42736</v>
      </c>
      <c r="F26" s="39">
        <v>43100</v>
      </c>
      <c r="G26" s="8" t="s">
        <v>52</v>
      </c>
      <c r="H26" s="43">
        <v>7</v>
      </c>
      <c r="I26" s="40">
        <f>+J26+('2016'!I30-'2016'!K30)</f>
        <v>0</v>
      </c>
      <c r="J26" s="43">
        <v>0</v>
      </c>
      <c r="K26" s="90">
        <v>2</v>
      </c>
      <c r="L26" s="123" t="e">
        <f t="shared" si="0"/>
        <v>#DIV/0!</v>
      </c>
      <c r="M26" s="85">
        <f t="shared" si="1"/>
        <v>1</v>
      </c>
      <c r="N26" s="55" t="str">
        <f t="shared" si="2"/>
        <v xml:space="preserve"> -</v>
      </c>
      <c r="O26" s="70" t="s">
        <v>154</v>
      </c>
      <c r="P26" s="40">
        <v>0</v>
      </c>
      <c r="Q26" s="40">
        <v>0</v>
      </c>
      <c r="R26" s="40">
        <v>10000</v>
      </c>
      <c r="S26" s="41" t="str">
        <f t="shared" si="3"/>
        <v xml:space="preserve"> -</v>
      </c>
      <c r="T26" s="55">
        <f t="shared" si="4"/>
        <v>1</v>
      </c>
    </row>
    <row r="27" spans="2:20" ht="75" x14ac:dyDescent="0.2">
      <c r="B27" s="245"/>
      <c r="C27" s="248"/>
      <c r="D27" s="241"/>
      <c r="E27" s="39">
        <v>42736</v>
      </c>
      <c r="F27" s="39">
        <v>43100</v>
      </c>
      <c r="G27" s="10" t="s">
        <v>53</v>
      </c>
      <c r="H27" s="42">
        <v>1</v>
      </c>
      <c r="I27" s="41">
        <f>+J27+('2016'!I31-'2016'!K31)</f>
        <v>0</v>
      </c>
      <c r="J27" s="42">
        <v>0</v>
      </c>
      <c r="K27" s="94">
        <v>0</v>
      </c>
      <c r="L27" s="123" t="e">
        <f t="shared" si="0"/>
        <v>#DIV/0!</v>
      </c>
      <c r="M27" s="85">
        <f t="shared" si="1"/>
        <v>1</v>
      </c>
      <c r="N27" s="55" t="str">
        <f t="shared" si="2"/>
        <v xml:space="preserve"> -</v>
      </c>
      <c r="O27" s="70" t="s">
        <v>155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60.75" thickBot="1" x14ac:dyDescent="0.25">
      <c r="B28" s="245"/>
      <c r="C28" s="248"/>
      <c r="D28" s="242"/>
      <c r="E28" s="50">
        <v>42736</v>
      </c>
      <c r="F28" s="50">
        <v>43100</v>
      </c>
      <c r="G28" s="12" t="s">
        <v>54</v>
      </c>
      <c r="H28" s="58">
        <v>1</v>
      </c>
      <c r="I28" s="52">
        <f>+J28+('2016'!I32-'2016'!K32)</f>
        <v>0</v>
      </c>
      <c r="J28" s="58">
        <v>0</v>
      </c>
      <c r="K28" s="95">
        <v>0</v>
      </c>
      <c r="L28" s="122" t="e">
        <f t="shared" si="0"/>
        <v>#DIV/0!</v>
      </c>
      <c r="M28" s="84">
        <f t="shared" si="1"/>
        <v>1</v>
      </c>
      <c r="N28" s="53" t="str">
        <f t="shared" si="2"/>
        <v xml:space="preserve"> -</v>
      </c>
      <c r="O28" s="97" t="s">
        <v>155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 x14ac:dyDescent="0.2">
      <c r="B29" s="245"/>
      <c r="C29" s="248"/>
      <c r="D29" s="240" t="s">
        <v>86</v>
      </c>
      <c r="E29" s="48">
        <v>42736</v>
      </c>
      <c r="F29" s="48">
        <v>43100</v>
      </c>
      <c r="G29" s="9" t="s">
        <v>55</v>
      </c>
      <c r="H29" s="56">
        <v>1</v>
      </c>
      <c r="I29" s="111">
        <f>+J29+('2016'!I33-'2016'!K33)</f>
        <v>-0.2</v>
      </c>
      <c r="J29" s="56">
        <v>0</v>
      </c>
      <c r="K29" s="89">
        <v>0</v>
      </c>
      <c r="L29" s="121" t="e">
        <f t="shared" si="0"/>
        <v>#DIV/0!</v>
      </c>
      <c r="M29" s="83">
        <f t="shared" si="1"/>
        <v>1</v>
      </c>
      <c r="N29" s="15" t="str">
        <f t="shared" si="2"/>
        <v xml:space="preserve"> -</v>
      </c>
      <c r="O29" s="118" t="s">
        <v>156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75" x14ac:dyDescent="0.2">
      <c r="B30" s="245"/>
      <c r="C30" s="248"/>
      <c r="D30" s="241"/>
      <c r="E30" s="39">
        <v>42736</v>
      </c>
      <c r="F30" s="39">
        <v>43100</v>
      </c>
      <c r="G30" s="8" t="s">
        <v>56</v>
      </c>
      <c r="H30" s="43">
        <v>15</v>
      </c>
      <c r="I30" s="40">
        <f>+J30+('2016'!I34-'2016'!K34)</f>
        <v>-1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1</v>
      </c>
      <c r="N30" s="55" t="str">
        <f t="shared" si="2"/>
        <v xml:space="preserve"> -</v>
      </c>
      <c r="O30" s="119" t="s">
        <v>156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75.75" thickBot="1" x14ac:dyDescent="0.25">
      <c r="B31" s="245"/>
      <c r="C31" s="249"/>
      <c r="D31" s="242"/>
      <c r="E31" s="50">
        <v>42736</v>
      </c>
      <c r="F31" s="50">
        <v>43100</v>
      </c>
      <c r="G31" s="13" t="s">
        <v>57</v>
      </c>
      <c r="H31" s="57">
        <v>1</v>
      </c>
      <c r="I31" s="51">
        <f>+J31+('2016'!I35-'2016'!K35)</f>
        <v>0</v>
      </c>
      <c r="J31" s="57">
        <v>0</v>
      </c>
      <c r="K31" s="91">
        <v>0</v>
      </c>
      <c r="L31" s="122" t="e">
        <f t="shared" si="0"/>
        <v>#DIV/0!</v>
      </c>
      <c r="M31" s="84">
        <f t="shared" si="1"/>
        <v>1</v>
      </c>
      <c r="N31" s="53" t="str">
        <f t="shared" si="2"/>
        <v xml:space="preserve"> -</v>
      </c>
      <c r="O31" s="120" t="s">
        <v>150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2.95" customHeight="1" thickBot="1" x14ac:dyDescent="0.25">
      <c r="B32" s="245"/>
      <c r="C32" s="32"/>
      <c r="D32" s="33"/>
      <c r="E32" s="34"/>
      <c r="F32" s="34"/>
      <c r="G32" s="35"/>
      <c r="H32" s="36"/>
      <c r="I32" s="136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245"/>
      <c r="C33" s="247" t="s">
        <v>96</v>
      </c>
      <c r="D33" s="79" t="s">
        <v>87</v>
      </c>
      <c r="E33" s="44">
        <v>42736</v>
      </c>
      <c r="F33" s="44">
        <v>43100</v>
      </c>
      <c r="G33" s="54" t="s">
        <v>58</v>
      </c>
      <c r="H33" s="45">
        <v>1000</v>
      </c>
      <c r="I33" s="74">
        <f>+J33+('2016'!I37-'2016'!K37)</f>
        <v>100</v>
      </c>
      <c r="J33" s="45">
        <v>100</v>
      </c>
      <c r="K33" s="80">
        <v>104</v>
      </c>
      <c r="L33" s="103">
        <f t="shared" si="0"/>
        <v>1.04</v>
      </c>
      <c r="M33" s="104">
        <f t="shared" si="1"/>
        <v>1</v>
      </c>
      <c r="N33" s="102">
        <f t="shared" si="2"/>
        <v>1</v>
      </c>
      <c r="O33" s="100" t="s">
        <v>157</v>
      </c>
      <c r="P33" s="72">
        <v>67500</v>
      </c>
      <c r="Q33" s="72">
        <v>66130</v>
      </c>
      <c r="R33" s="72">
        <v>0</v>
      </c>
      <c r="S33" s="101">
        <f t="shared" si="3"/>
        <v>0.97970370370370374</v>
      </c>
      <c r="T33" s="102" t="str">
        <f t="shared" si="4"/>
        <v xml:space="preserve"> -</v>
      </c>
    </row>
    <row r="34" spans="2:20" ht="45" x14ac:dyDescent="0.2">
      <c r="B34" s="245"/>
      <c r="C34" s="248"/>
      <c r="D34" s="240" t="s">
        <v>88</v>
      </c>
      <c r="E34" s="48">
        <v>42736</v>
      </c>
      <c r="F34" s="48">
        <v>43100</v>
      </c>
      <c r="G34" s="9" t="s">
        <v>59</v>
      </c>
      <c r="H34" s="49">
        <v>10</v>
      </c>
      <c r="I34" s="77">
        <f>+J34+('2016'!I38-'2016'!K38)</f>
        <v>1</v>
      </c>
      <c r="J34" s="49">
        <v>1</v>
      </c>
      <c r="K34" s="86">
        <v>1</v>
      </c>
      <c r="L34" s="121">
        <f t="shared" si="0"/>
        <v>1</v>
      </c>
      <c r="M34" s="83">
        <f t="shared" si="1"/>
        <v>1</v>
      </c>
      <c r="N34" s="15">
        <f t="shared" si="2"/>
        <v>1</v>
      </c>
      <c r="O34" s="118" t="s">
        <v>158</v>
      </c>
      <c r="P34" s="49">
        <v>100000</v>
      </c>
      <c r="Q34" s="49">
        <v>30000</v>
      </c>
      <c r="R34" s="49">
        <v>12800</v>
      </c>
      <c r="S34" s="16">
        <f t="shared" si="3"/>
        <v>0.3</v>
      </c>
      <c r="T34" s="15">
        <f t="shared" si="4"/>
        <v>0.42666666666666669</v>
      </c>
    </row>
    <row r="35" spans="2:20" ht="60.75" thickBot="1" x14ac:dyDescent="0.25">
      <c r="B35" s="245"/>
      <c r="C35" s="248"/>
      <c r="D35" s="242"/>
      <c r="E35" s="50">
        <v>42736</v>
      </c>
      <c r="F35" s="50">
        <v>43100</v>
      </c>
      <c r="G35" s="12" t="s">
        <v>60</v>
      </c>
      <c r="H35" s="51">
        <v>250</v>
      </c>
      <c r="I35" s="51">
        <f>+J35+('2016'!I39-'2016'!K39)</f>
        <v>0</v>
      </c>
      <c r="J35" s="51">
        <v>0</v>
      </c>
      <c r="K35" s="88">
        <v>0</v>
      </c>
      <c r="L35" s="128" t="e">
        <f t="shared" si="0"/>
        <v>#DIV/0!</v>
      </c>
      <c r="M35" s="106">
        <f t="shared" si="1"/>
        <v>1</v>
      </c>
      <c r="N35" s="99" t="str">
        <f t="shared" si="2"/>
        <v xml:space="preserve"> -</v>
      </c>
      <c r="O35" s="129" t="s">
        <v>158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5.75" thickBot="1" x14ac:dyDescent="0.25">
      <c r="B36" s="245"/>
      <c r="C36" s="248"/>
      <c r="D36" s="79" t="s">
        <v>89</v>
      </c>
      <c r="E36" s="44">
        <v>42736</v>
      </c>
      <c r="F36" s="44">
        <v>43100</v>
      </c>
      <c r="G36" s="54" t="s">
        <v>61</v>
      </c>
      <c r="H36" s="45">
        <v>6202</v>
      </c>
      <c r="I36" s="74">
        <f>+J36+('2016'!I40-'2016'!K40)</f>
        <v>1306</v>
      </c>
      <c r="J36" s="45">
        <v>1500</v>
      </c>
      <c r="K36" s="127">
        <v>860</v>
      </c>
      <c r="L36" s="124">
        <f t="shared" si="0"/>
        <v>0.57333333333333336</v>
      </c>
      <c r="M36" s="81">
        <f t="shared" si="1"/>
        <v>1</v>
      </c>
      <c r="N36" s="47">
        <f t="shared" si="2"/>
        <v>0.57333333333333336</v>
      </c>
      <c r="O36" s="65" t="s">
        <v>148</v>
      </c>
      <c r="P36" s="45">
        <v>424000</v>
      </c>
      <c r="Q36" s="45">
        <v>0</v>
      </c>
      <c r="R36" s="45">
        <v>0</v>
      </c>
      <c r="S36" s="46">
        <f t="shared" si="3"/>
        <v>0</v>
      </c>
      <c r="T36" s="47" t="str">
        <f t="shared" si="4"/>
        <v xml:space="preserve"> -</v>
      </c>
    </row>
    <row r="37" spans="2:20" ht="30" x14ac:dyDescent="0.2">
      <c r="B37" s="245"/>
      <c r="C37" s="248"/>
      <c r="D37" s="240" t="s">
        <v>90</v>
      </c>
      <c r="E37" s="48">
        <v>42736</v>
      </c>
      <c r="F37" s="48">
        <v>43100</v>
      </c>
      <c r="G37" s="9" t="s">
        <v>62</v>
      </c>
      <c r="H37" s="49">
        <v>50</v>
      </c>
      <c r="I37" s="77">
        <f>+J37+('2016'!I41-'2016'!K41)</f>
        <v>0</v>
      </c>
      <c r="J37" s="49">
        <v>0</v>
      </c>
      <c r="K37" s="86">
        <v>0</v>
      </c>
      <c r="L37" s="113" t="e">
        <f t="shared" si="0"/>
        <v>#DIV/0!</v>
      </c>
      <c r="M37" s="114">
        <f t="shared" si="1"/>
        <v>1</v>
      </c>
      <c r="N37" s="112" t="str">
        <f t="shared" si="2"/>
        <v xml:space="preserve"> -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90" x14ac:dyDescent="0.2">
      <c r="B38" s="245"/>
      <c r="C38" s="248"/>
      <c r="D38" s="241"/>
      <c r="E38" s="39">
        <v>42736</v>
      </c>
      <c r="F38" s="39">
        <v>43100</v>
      </c>
      <c r="G38" s="10" t="s">
        <v>63</v>
      </c>
      <c r="H38" s="42">
        <v>1</v>
      </c>
      <c r="I38" s="41">
        <f>+J38+('2016'!I42-'2016'!K42)</f>
        <v>0.2</v>
      </c>
      <c r="J38" s="42">
        <v>0.2</v>
      </c>
      <c r="K38" s="94">
        <v>0.2</v>
      </c>
      <c r="L38" s="71">
        <f t="shared" si="0"/>
        <v>1</v>
      </c>
      <c r="M38" s="85">
        <f t="shared" si="1"/>
        <v>1</v>
      </c>
      <c r="N38" s="55">
        <f t="shared" si="2"/>
        <v>1</v>
      </c>
      <c r="O38" s="70">
        <v>0</v>
      </c>
      <c r="P38" s="40">
        <v>0</v>
      </c>
      <c r="Q38" s="40">
        <v>0</v>
      </c>
      <c r="R38" s="40">
        <v>174000</v>
      </c>
      <c r="S38" s="41" t="str">
        <f t="shared" si="3"/>
        <v xml:space="preserve"> -</v>
      </c>
      <c r="T38" s="55">
        <f t="shared" si="4"/>
        <v>1</v>
      </c>
    </row>
    <row r="39" spans="2:20" ht="75" x14ac:dyDescent="0.2">
      <c r="B39" s="245"/>
      <c r="C39" s="248"/>
      <c r="D39" s="241"/>
      <c r="E39" s="39">
        <v>42736</v>
      </c>
      <c r="F39" s="39">
        <v>43100</v>
      </c>
      <c r="G39" s="10" t="s">
        <v>64</v>
      </c>
      <c r="H39" s="40">
        <v>1</v>
      </c>
      <c r="I39" s="40">
        <f>+J39</f>
        <v>0</v>
      </c>
      <c r="J39" s="40">
        <v>0</v>
      </c>
      <c r="K39" s="87">
        <v>1</v>
      </c>
      <c r="L39" s="71" t="e">
        <f t="shared" si="0"/>
        <v>#DIV/0!</v>
      </c>
      <c r="M39" s="85">
        <f t="shared" si="1"/>
        <v>1</v>
      </c>
      <c r="N39" s="55" t="str">
        <f t="shared" si="2"/>
        <v xml:space="preserve"> -</v>
      </c>
      <c r="O39" s="70">
        <v>0</v>
      </c>
      <c r="P39" s="40">
        <v>0</v>
      </c>
      <c r="Q39" s="40">
        <v>0</v>
      </c>
      <c r="R39" s="40">
        <v>63514</v>
      </c>
      <c r="S39" s="41" t="str">
        <f t="shared" si="3"/>
        <v xml:space="preserve"> -</v>
      </c>
      <c r="T39" s="55">
        <f t="shared" si="4"/>
        <v>1</v>
      </c>
    </row>
    <row r="40" spans="2:20" ht="45" x14ac:dyDescent="0.2">
      <c r="B40" s="245"/>
      <c r="C40" s="248"/>
      <c r="D40" s="241"/>
      <c r="E40" s="39">
        <v>42736</v>
      </c>
      <c r="F40" s="39">
        <v>43100</v>
      </c>
      <c r="G40" s="10" t="s">
        <v>65</v>
      </c>
      <c r="H40" s="40">
        <v>1</v>
      </c>
      <c r="I40" s="40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1</v>
      </c>
      <c r="N40" s="55">
        <f t="shared" si="2"/>
        <v>1</v>
      </c>
      <c r="O40" s="70" t="s">
        <v>150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245"/>
      <c r="C41" s="248"/>
      <c r="D41" s="241"/>
      <c r="E41" s="39">
        <v>42736</v>
      </c>
      <c r="F41" s="39">
        <v>43100</v>
      </c>
      <c r="G41" s="8" t="s">
        <v>67</v>
      </c>
      <c r="H41" s="40">
        <v>20</v>
      </c>
      <c r="I41" s="40">
        <f>+J41+('2016'!I46-'2016'!K46)</f>
        <v>0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1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5.75" thickBot="1" x14ac:dyDescent="0.25">
      <c r="B42" s="245"/>
      <c r="C42" s="248"/>
      <c r="D42" s="242"/>
      <c r="E42" s="50">
        <v>42736</v>
      </c>
      <c r="F42" s="50">
        <v>43100</v>
      </c>
      <c r="G42" s="13" t="s">
        <v>68</v>
      </c>
      <c r="H42" s="51">
        <v>500</v>
      </c>
      <c r="I42" s="51">
        <f>+J42+('2016'!I47-'2016'!K47)</f>
        <v>150</v>
      </c>
      <c r="J42" s="51">
        <v>150</v>
      </c>
      <c r="K42" s="88">
        <v>0</v>
      </c>
      <c r="L42" s="105">
        <f t="shared" si="0"/>
        <v>0</v>
      </c>
      <c r="M42" s="106">
        <f t="shared" si="1"/>
        <v>1</v>
      </c>
      <c r="N42" s="99">
        <f t="shared" si="2"/>
        <v>0</v>
      </c>
      <c r="O42" s="97" t="s">
        <v>150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0.75" thickBot="1" x14ac:dyDescent="0.25">
      <c r="B43" s="245"/>
      <c r="C43" s="249"/>
      <c r="D43" s="79" t="s">
        <v>93</v>
      </c>
      <c r="E43" s="44">
        <v>42736</v>
      </c>
      <c r="F43" s="44">
        <v>43100</v>
      </c>
      <c r="G43" s="82" t="s">
        <v>69</v>
      </c>
      <c r="H43" s="96">
        <v>1</v>
      </c>
      <c r="I43" s="108">
        <f>+J43</f>
        <v>1</v>
      </c>
      <c r="J43" s="96">
        <v>1</v>
      </c>
      <c r="K43" s="126">
        <v>0.91</v>
      </c>
      <c r="L43" s="124">
        <f t="shared" si="0"/>
        <v>0.91</v>
      </c>
      <c r="M43" s="81">
        <f t="shared" si="1"/>
        <v>1</v>
      </c>
      <c r="N43" s="47">
        <f t="shared" si="2"/>
        <v>0.91</v>
      </c>
      <c r="O43" s="65" t="s">
        <v>159</v>
      </c>
      <c r="P43" s="45">
        <v>1695201</v>
      </c>
      <c r="Q43" s="45">
        <v>1548227</v>
      </c>
      <c r="R43" s="45">
        <v>0</v>
      </c>
      <c r="S43" s="46">
        <f t="shared" si="3"/>
        <v>0.91329995676028974</v>
      </c>
      <c r="T43" s="47" t="str">
        <f t="shared" si="4"/>
        <v xml:space="preserve"> -</v>
      </c>
    </row>
    <row r="44" spans="2:20" ht="12.95" customHeight="1" thickBot="1" x14ac:dyDescent="0.25">
      <c r="B44" s="245"/>
      <c r="C44" s="32"/>
      <c r="D44" s="33"/>
      <c r="E44" s="34"/>
      <c r="F44" s="34"/>
      <c r="G44" s="35"/>
      <c r="H44" s="36"/>
      <c r="I44" s="136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248"/>
      <c r="C45" s="244" t="s">
        <v>97</v>
      </c>
      <c r="D45" s="240" t="s">
        <v>91</v>
      </c>
      <c r="E45" s="48">
        <v>42736</v>
      </c>
      <c r="F45" s="48">
        <v>43100</v>
      </c>
      <c r="G45" s="9" t="s">
        <v>70</v>
      </c>
      <c r="H45" s="49">
        <v>1500</v>
      </c>
      <c r="I45" s="77">
        <f>+J45+('2016'!I50-'2016'!K50)</f>
        <v>181</v>
      </c>
      <c r="J45" s="49">
        <v>250</v>
      </c>
      <c r="K45" s="86">
        <v>255</v>
      </c>
      <c r="L45" s="66">
        <f t="shared" si="0"/>
        <v>1.02</v>
      </c>
      <c r="M45" s="83">
        <f t="shared" si="1"/>
        <v>1</v>
      </c>
      <c r="N45" s="15">
        <f t="shared" si="2"/>
        <v>1</v>
      </c>
      <c r="O45" s="68" t="s">
        <v>160</v>
      </c>
      <c r="P45" s="49">
        <v>65100</v>
      </c>
      <c r="Q45" s="49">
        <v>65100</v>
      </c>
      <c r="R45" s="49">
        <v>0</v>
      </c>
      <c r="S45" s="16">
        <f t="shared" si="3"/>
        <v>1</v>
      </c>
      <c r="T45" s="15" t="str">
        <f t="shared" si="4"/>
        <v xml:space="preserve"> -</v>
      </c>
    </row>
    <row r="46" spans="2:20" ht="45" x14ac:dyDescent="0.2">
      <c r="B46" s="248"/>
      <c r="C46" s="245"/>
      <c r="D46" s="241"/>
      <c r="E46" s="39">
        <v>42736</v>
      </c>
      <c r="F46" s="39">
        <v>43100</v>
      </c>
      <c r="G46" s="10" t="s">
        <v>71</v>
      </c>
      <c r="H46" s="40">
        <v>1000</v>
      </c>
      <c r="I46" s="40">
        <f>+J46+('2016'!I51-'2016'!K51)</f>
        <v>148</v>
      </c>
      <c r="J46" s="40">
        <v>180</v>
      </c>
      <c r="K46" s="87">
        <v>235</v>
      </c>
      <c r="L46" s="71">
        <f t="shared" si="0"/>
        <v>1.3055555555555556</v>
      </c>
      <c r="M46" s="85">
        <f t="shared" si="1"/>
        <v>1</v>
      </c>
      <c r="N46" s="55">
        <f t="shared" si="2"/>
        <v>1</v>
      </c>
      <c r="O46" s="70">
        <v>0</v>
      </c>
      <c r="P46" s="40">
        <v>29400</v>
      </c>
      <c r="Q46" s="40">
        <v>29400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60" x14ac:dyDescent="0.2">
      <c r="B47" s="248"/>
      <c r="C47" s="245"/>
      <c r="D47" s="241"/>
      <c r="E47" s="39">
        <v>42736</v>
      </c>
      <c r="F47" s="39">
        <v>43100</v>
      </c>
      <c r="G47" s="8" t="s">
        <v>72</v>
      </c>
      <c r="H47" s="40">
        <v>1</v>
      </c>
      <c r="I47" s="40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1</v>
      </c>
      <c r="N47" s="55">
        <f t="shared" si="2"/>
        <v>1</v>
      </c>
      <c r="O47" s="70" t="s">
        <v>150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248"/>
      <c r="C48" s="245"/>
      <c r="D48" s="241"/>
      <c r="E48" s="39">
        <v>42736</v>
      </c>
      <c r="F48" s="39">
        <v>43100</v>
      </c>
      <c r="G48" s="8" t="s">
        <v>73</v>
      </c>
      <c r="H48" s="40">
        <v>1</v>
      </c>
      <c r="I48" s="40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1</v>
      </c>
      <c r="N48" s="55">
        <f t="shared" si="2"/>
        <v>1</v>
      </c>
      <c r="O48" s="70" t="s">
        <v>150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248"/>
      <c r="C49" s="245"/>
      <c r="D49" s="242"/>
      <c r="E49" s="50">
        <v>42736</v>
      </c>
      <c r="F49" s="50">
        <v>43100</v>
      </c>
      <c r="G49" s="13" t="s">
        <v>74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1</v>
      </c>
      <c r="N49" s="53">
        <f t="shared" si="2"/>
        <v>1</v>
      </c>
      <c r="O49" s="97" t="s">
        <v>150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 x14ac:dyDescent="0.2">
      <c r="B50" s="248"/>
      <c r="C50" s="245"/>
      <c r="D50" s="240" t="s">
        <v>92</v>
      </c>
      <c r="E50" s="48">
        <v>42736</v>
      </c>
      <c r="F50" s="48">
        <v>43100</v>
      </c>
      <c r="G50" s="11" t="s">
        <v>75</v>
      </c>
      <c r="H50" s="49">
        <v>1700</v>
      </c>
      <c r="I50" s="77">
        <f>+J50+('2016'!I55-'2016'!K55)</f>
        <v>0</v>
      </c>
      <c r="J50" s="49">
        <v>0</v>
      </c>
      <c r="K50" s="86">
        <v>144</v>
      </c>
      <c r="L50" s="66" t="e">
        <f t="shared" si="0"/>
        <v>#DIV/0!</v>
      </c>
      <c r="M50" s="83">
        <f t="shared" si="1"/>
        <v>1</v>
      </c>
      <c r="N50" s="15" t="str">
        <f t="shared" si="2"/>
        <v xml:space="preserve"> -</v>
      </c>
      <c r="O50" s="68">
        <v>0</v>
      </c>
      <c r="P50" s="49">
        <v>68567</v>
      </c>
      <c r="Q50" s="49">
        <v>35667</v>
      </c>
      <c r="R50" s="49">
        <v>0</v>
      </c>
      <c r="S50" s="16">
        <f t="shared" si="3"/>
        <v>0.52017734478685085</v>
      </c>
      <c r="T50" s="15" t="str">
        <f t="shared" si="4"/>
        <v xml:space="preserve"> -</v>
      </c>
    </row>
    <row r="51" spans="2:20" ht="45" x14ac:dyDescent="0.2">
      <c r="B51" s="248"/>
      <c r="C51" s="245"/>
      <c r="D51" s="241"/>
      <c r="E51" s="39">
        <v>42736</v>
      </c>
      <c r="F51" s="39">
        <v>43100</v>
      </c>
      <c r="G51" s="8" t="s">
        <v>76</v>
      </c>
      <c r="H51" s="40">
        <v>200</v>
      </c>
      <c r="I51" s="40">
        <f>+J51+('2016'!I56-'2016'!K56)</f>
        <v>0</v>
      </c>
      <c r="J51" s="40">
        <v>0</v>
      </c>
      <c r="K51" s="87">
        <v>33</v>
      </c>
      <c r="L51" s="71" t="e">
        <f t="shared" si="0"/>
        <v>#DIV/0!</v>
      </c>
      <c r="M51" s="85">
        <f t="shared" si="1"/>
        <v>1</v>
      </c>
      <c r="N51" s="55" t="str">
        <f t="shared" si="2"/>
        <v xml:space="preserve"> -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 x14ac:dyDescent="0.2">
      <c r="B52" s="248"/>
      <c r="C52" s="245"/>
      <c r="D52" s="241"/>
      <c r="E52" s="39">
        <v>42736</v>
      </c>
      <c r="F52" s="39">
        <v>43100</v>
      </c>
      <c r="G52" s="8" t="s">
        <v>77</v>
      </c>
      <c r="H52" s="40">
        <v>1</v>
      </c>
      <c r="I52" s="40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1</v>
      </c>
      <c r="N52" s="55">
        <f t="shared" si="2"/>
        <v>1</v>
      </c>
      <c r="O52" s="70" t="s">
        <v>150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248"/>
      <c r="C53" s="245"/>
      <c r="D53" s="241"/>
      <c r="E53" s="39">
        <v>42736</v>
      </c>
      <c r="F53" s="39">
        <v>43100</v>
      </c>
      <c r="G53" s="8" t="s">
        <v>78</v>
      </c>
      <c r="H53" s="40">
        <v>100</v>
      </c>
      <c r="I53" s="40">
        <f>+J53+('2016'!I58-'2016'!K58)</f>
        <v>0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1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75" x14ac:dyDescent="0.2">
      <c r="B54" s="248"/>
      <c r="C54" s="245"/>
      <c r="D54" s="241"/>
      <c r="E54" s="39">
        <v>42736</v>
      </c>
      <c r="F54" s="39">
        <v>43100</v>
      </c>
      <c r="G54" s="8" t="s">
        <v>79</v>
      </c>
      <c r="H54" s="40">
        <v>1000</v>
      </c>
      <c r="I54" s="40">
        <f>+J54+('2016'!I59-'2016'!K59)</f>
        <v>0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1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75" x14ac:dyDescent="0.2">
      <c r="B55" s="248"/>
      <c r="C55" s="245"/>
      <c r="D55" s="241"/>
      <c r="E55" s="39">
        <v>42736</v>
      </c>
      <c r="F55" s="39">
        <v>43100</v>
      </c>
      <c r="G55" s="8" t="s">
        <v>80</v>
      </c>
      <c r="H55" s="40">
        <v>400</v>
      </c>
      <c r="I55" s="40">
        <f>+J55+('2016'!I60-'2016'!K60)</f>
        <v>0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1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75.75" thickBot="1" x14ac:dyDescent="0.25">
      <c r="B56" s="248"/>
      <c r="C56" s="245"/>
      <c r="D56" s="242"/>
      <c r="E56" s="50">
        <v>42736</v>
      </c>
      <c r="F56" s="50">
        <v>43100</v>
      </c>
      <c r="G56" s="13" t="s">
        <v>81</v>
      </c>
      <c r="H56" s="51">
        <v>1500</v>
      </c>
      <c r="I56" s="51">
        <f>+J56+('2016'!I61-'2016'!K61)</f>
        <v>0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1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 x14ac:dyDescent="0.2">
      <c r="B57" s="248"/>
      <c r="C57" s="245"/>
      <c r="D57" s="243" t="s">
        <v>94</v>
      </c>
      <c r="E57" s="75">
        <v>42736</v>
      </c>
      <c r="F57" s="75">
        <v>43100</v>
      </c>
      <c r="G57" s="76" t="s">
        <v>82</v>
      </c>
      <c r="H57" s="77">
        <v>4</v>
      </c>
      <c r="I57" s="77">
        <f>+J57+('2016'!I62-'2016'!K62)</f>
        <v>0</v>
      </c>
      <c r="J57" s="77">
        <v>0</v>
      </c>
      <c r="K57" s="130">
        <v>2</v>
      </c>
      <c r="L57" s="113" t="e">
        <f t="shared" si="0"/>
        <v>#DIV/0!</v>
      </c>
      <c r="M57" s="114">
        <f t="shared" si="1"/>
        <v>1</v>
      </c>
      <c r="N57" s="112" t="str">
        <f t="shared" si="2"/>
        <v xml:space="preserve"> -</v>
      </c>
      <c r="O57" s="110" t="s">
        <v>161</v>
      </c>
      <c r="P57" s="77">
        <v>0</v>
      </c>
      <c r="Q57" s="77">
        <v>0</v>
      </c>
      <c r="R57" s="77">
        <v>150000</v>
      </c>
      <c r="S57" s="111" t="str">
        <f t="shared" si="3"/>
        <v xml:space="preserve"> -</v>
      </c>
      <c r="T57" s="112">
        <f t="shared" si="4"/>
        <v>1</v>
      </c>
    </row>
    <row r="58" spans="2:20" ht="45.75" thickBot="1" x14ac:dyDescent="0.25">
      <c r="B58" s="249"/>
      <c r="C58" s="246"/>
      <c r="D58" s="242"/>
      <c r="E58" s="50">
        <v>42736</v>
      </c>
      <c r="F58" s="50">
        <v>43100</v>
      </c>
      <c r="G58" s="12" t="s">
        <v>83</v>
      </c>
      <c r="H58" s="51">
        <v>8</v>
      </c>
      <c r="I58" s="51">
        <f>+J58+('2016'!I63-'2016'!K63)</f>
        <v>1</v>
      </c>
      <c r="J58" s="51">
        <v>1</v>
      </c>
      <c r="K58" s="88">
        <v>1</v>
      </c>
      <c r="L58" s="67">
        <f t="shared" si="0"/>
        <v>1</v>
      </c>
      <c r="M58" s="84">
        <f t="shared" si="1"/>
        <v>1</v>
      </c>
      <c r="N58" s="53">
        <f t="shared" si="2"/>
        <v>1</v>
      </c>
      <c r="O58" s="69" t="s">
        <v>161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1</v>
      </c>
      <c r="N59" s="59">
        <f>+AVERAGE(N12,N14:N15,N17,N19:N31,N33:N43,N45:N58)</f>
        <v>0.91402116402116407</v>
      </c>
      <c r="P59" s="132">
        <f>+SUM(P12,P14:P15,P17,P19:P31,P33:P43,P45:P58)</f>
        <v>2607387</v>
      </c>
      <c r="Q59" s="131">
        <f>+SUM(Q12,Q14:Q15,Q17,Q19:Q31,Q33:Q43,Q45:Q58)</f>
        <v>1921527</v>
      </c>
      <c r="R59" s="131">
        <f>+SUM(R12,R14:R15,R17,R19:R31,R33:R43,R45:R58)</f>
        <v>597834</v>
      </c>
      <c r="S59" s="133">
        <f t="shared" si="3"/>
        <v>0.73695504349757057</v>
      </c>
      <c r="T59" s="134">
        <f t="shared" si="4"/>
        <v>0.3111244338487047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54"/>
  <sheetViews>
    <sheetView tabSelected="1" topLeftCell="A12" zoomScale="60" zoomScaleNormal="60" workbookViewId="0">
      <selection activeCell="R34" sqref="R34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2" t="s">
        <v>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2:20" ht="20.100000000000001" customHeight="1" x14ac:dyDescent="0.2">
      <c r="B3" s="252" t="s">
        <v>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2:20" ht="20.100000000000001" customHeight="1" x14ac:dyDescent="0.2">
      <c r="B4" s="252" t="s">
        <v>27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4">
        <v>43281</v>
      </c>
      <c r="D8" s="253" t="s">
        <v>3</v>
      </c>
      <c r="E8" s="254"/>
      <c r="F8" s="254"/>
      <c r="G8" s="254"/>
      <c r="H8" s="254"/>
      <c r="I8" s="254"/>
      <c r="J8" s="254"/>
      <c r="K8" s="25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56" t="s">
        <v>17</v>
      </c>
      <c r="C9" s="259" t="s">
        <v>18</v>
      </c>
      <c r="D9" s="261" t="s">
        <v>0</v>
      </c>
      <c r="E9" s="264" t="s">
        <v>4</v>
      </c>
      <c r="F9" s="264"/>
      <c r="G9" s="264" t="s">
        <v>5</v>
      </c>
      <c r="H9" s="264"/>
      <c r="I9" s="264"/>
      <c r="J9" s="264"/>
      <c r="K9" s="266"/>
      <c r="L9" s="5"/>
      <c r="M9" s="261" t="s">
        <v>6</v>
      </c>
      <c r="N9" s="266"/>
      <c r="O9" s="277" t="s">
        <v>24</v>
      </c>
      <c r="P9" s="278"/>
      <c r="Q9" s="278"/>
      <c r="R9" s="278"/>
      <c r="S9" s="278"/>
      <c r="T9" s="279"/>
    </row>
    <row r="10" spans="2:20" ht="17.100000000000001" customHeight="1" x14ac:dyDescent="0.2">
      <c r="B10" s="257"/>
      <c r="C10" s="260"/>
      <c r="D10" s="262"/>
      <c r="E10" s="265"/>
      <c r="F10" s="265"/>
      <c r="G10" s="265" t="s">
        <v>7</v>
      </c>
      <c r="H10" s="269" t="s">
        <v>25</v>
      </c>
      <c r="I10" s="269" t="s">
        <v>26</v>
      </c>
      <c r="J10" s="271" t="s">
        <v>1</v>
      </c>
      <c r="K10" s="267" t="s">
        <v>8</v>
      </c>
      <c r="L10" s="6"/>
      <c r="M10" s="273" t="s">
        <v>9</v>
      </c>
      <c r="N10" s="275" t="s">
        <v>10</v>
      </c>
      <c r="O10" s="280"/>
      <c r="P10" s="281"/>
      <c r="Q10" s="281"/>
      <c r="R10" s="281"/>
      <c r="S10" s="281"/>
      <c r="T10" s="282"/>
    </row>
    <row r="11" spans="2:20" ht="37.5" customHeight="1" thickBot="1" x14ac:dyDescent="0.25">
      <c r="B11" s="258"/>
      <c r="C11" s="260"/>
      <c r="D11" s="263"/>
      <c r="E11" s="17" t="s">
        <v>11</v>
      </c>
      <c r="F11" s="17" t="s">
        <v>12</v>
      </c>
      <c r="G11" s="269"/>
      <c r="H11" s="270"/>
      <c r="I11" s="283"/>
      <c r="J11" s="272"/>
      <c r="K11" s="268"/>
      <c r="L11" s="18"/>
      <c r="M11" s="274"/>
      <c r="N11" s="276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0.49722222222222223</v>
      </c>
      <c r="N12" s="47">
        <f>IF(J12=0," -",IF(L12&gt;100%,100%,L12))</f>
        <v>1</v>
      </c>
      <c r="O12" s="65" t="s">
        <v>147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60.75" hidden="1" thickBot="1" x14ac:dyDescent="0.25">
      <c r="B13" s="244" t="s">
        <v>34</v>
      </c>
      <c r="C13" s="250" t="s">
        <v>33</v>
      </c>
      <c r="D13" s="79" t="s">
        <v>32</v>
      </c>
      <c r="E13" s="44">
        <v>43101</v>
      </c>
      <c r="F13" s="44">
        <v>43465</v>
      </c>
      <c r="G13" s="82" t="s">
        <v>29</v>
      </c>
      <c r="H13" s="45">
        <v>7</v>
      </c>
      <c r="I13" s="74">
        <f>+J13+('2017'!I14-'2017'!K14)</f>
        <v>0</v>
      </c>
      <c r="J13" s="45">
        <v>0</v>
      </c>
      <c r="K13" s="80">
        <v>0</v>
      </c>
      <c r="L13" s="124" t="e">
        <f t="shared" ref="L13:L53" si="0">+K13/J13</f>
        <v>#DIV/0!</v>
      </c>
      <c r="M13" s="81">
        <f t="shared" ref="M13:M53" si="1">DAYS360(E13,$C$8)/DAYS360(E13,F13)</f>
        <v>0.49722222222222223</v>
      </c>
      <c r="N13" s="47" t="str">
        <f t="shared" ref="N13:N53" si="2">IF(J13=0," -",IF(L13&gt;100%,100%,L13))</f>
        <v xml:space="preserve"> -</v>
      </c>
      <c r="O13" s="117">
        <v>0</v>
      </c>
      <c r="P13" s="45">
        <v>0</v>
      </c>
      <c r="Q13" s="45">
        <v>0</v>
      </c>
      <c r="R13" s="45">
        <v>0</v>
      </c>
      <c r="S13" s="46" t="str">
        <f t="shared" ref="S13:S54" si="3">IF(P13=0," -",Q13/P13)</f>
        <v xml:space="preserve"> -</v>
      </c>
      <c r="T13" s="47" t="str">
        <f t="shared" ref="T13:T54" si="4">IF(R13=0," -",IF(Q13=0,100%,R13/Q13))</f>
        <v xml:space="preserve"> -</v>
      </c>
    </row>
    <row r="14" spans="2:20" ht="45.75" thickBot="1" x14ac:dyDescent="0.25">
      <c r="B14" s="246"/>
      <c r="C14" s="251"/>
      <c r="D14" s="79" t="s">
        <v>31</v>
      </c>
      <c r="E14" s="44">
        <v>43101</v>
      </c>
      <c r="F14" s="44">
        <v>43465</v>
      </c>
      <c r="G14" s="54" t="s">
        <v>30</v>
      </c>
      <c r="H14" s="45">
        <v>1</v>
      </c>
      <c r="I14" s="77">
        <f>+J14</f>
        <v>1</v>
      </c>
      <c r="J14" s="45">
        <v>1</v>
      </c>
      <c r="K14" s="80">
        <v>1</v>
      </c>
      <c r="L14" s="115">
        <f t="shared" si="0"/>
        <v>1</v>
      </c>
      <c r="M14" s="116">
        <f t="shared" si="1"/>
        <v>0.49722222222222223</v>
      </c>
      <c r="N14" s="109">
        <f t="shared" si="2"/>
        <v>1</v>
      </c>
      <c r="O14" s="107" t="s">
        <v>148</v>
      </c>
      <c r="P14" s="74">
        <v>0</v>
      </c>
      <c r="Q14" s="74">
        <v>0</v>
      </c>
      <c r="R14" s="74">
        <v>0</v>
      </c>
      <c r="S14" s="108" t="str">
        <f t="shared" si="3"/>
        <v xml:space="preserve"> -</v>
      </c>
      <c r="T14" s="109" t="str">
        <f t="shared" si="4"/>
        <v xml:space="preserve"> -</v>
      </c>
    </row>
    <row r="15" spans="2:20" ht="90.75" hidden="1" thickBot="1" x14ac:dyDescent="0.25">
      <c r="B15" s="139" t="s">
        <v>45</v>
      </c>
      <c r="C15" s="63" t="s">
        <v>43</v>
      </c>
      <c r="D15" s="79" t="s">
        <v>42</v>
      </c>
      <c r="E15" s="44">
        <v>43101</v>
      </c>
      <c r="F15" s="44">
        <v>43465</v>
      </c>
      <c r="G15" s="54" t="s">
        <v>38</v>
      </c>
      <c r="H15" s="45">
        <v>10</v>
      </c>
      <c r="I15" s="78">
        <f>+J15+('2017'!I17-'2017'!K17)</f>
        <v>-22</v>
      </c>
      <c r="J15" s="45">
        <v>0</v>
      </c>
      <c r="K15" s="80">
        <v>0</v>
      </c>
      <c r="L15" s="64" t="e">
        <f t="shared" si="0"/>
        <v>#DIV/0!</v>
      </c>
      <c r="M15" s="81">
        <f t="shared" si="1"/>
        <v>0.49722222222222223</v>
      </c>
      <c r="N15" s="47" t="str">
        <f t="shared" si="2"/>
        <v xml:space="preserve"> -</v>
      </c>
      <c r="O15" s="65">
        <v>0</v>
      </c>
      <c r="P15" s="45">
        <v>0</v>
      </c>
      <c r="Q15" s="45">
        <v>0</v>
      </c>
      <c r="R15" s="45">
        <v>0</v>
      </c>
      <c r="S15" s="46" t="str">
        <f t="shared" si="3"/>
        <v xml:space="preserve"> -</v>
      </c>
      <c r="T15" s="47" t="str">
        <f t="shared" si="4"/>
        <v xml:space="preserve"> -</v>
      </c>
    </row>
    <row r="16" spans="2:20" ht="60.75" thickBot="1" x14ac:dyDescent="0.25">
      <c r="B16" s="244" t="s">
        <v>98</v>
      </c>
      <c r="C16" s="247" t="s">
        <v>95</v>
      </c>
      <c r="D16" s="240" t="s">
        <v>84</v>
      </c>
      <c r="E16" s="48">
        <v>43101</v>
      </c>
      <c r="F16" s="48">
        <v>43465</v>
      </c>
      <c r="G16" s="9" t="s">
        <v>46</v>
      </c>
      <c r="H16" s="56">
        <v>1</v>
      </c>
      <c r="I16" s="111">
        <f>+J16+('2017'!I19-'2017'!K19)</f>
        <v>0.35000000000000003</v>
      </c>
      <c r="J16" s="56">
        <v>0.4</v>
      </c>
      <c r="K16" s="89">
        <v>0.23</v>
      </c>
      <c r="L16" s="66">
        <f t="shared" si="0"/>
        <v>0.57499999999999996</v>
      </c>
      <c r="M16" s="83">
        <f t="shared" si="1"/>
        <v>0.49722222222222223</v>
      </c>
      <c r="N16" s="15">
        <f t="shared" si="2"/>
        <v>0.57499999999999996</v>
      </c>
      <c r="O16" s="118" t="s">
        <v>151</v>
      </c>
      <c r="P16" s="49">
        <v>159520</v>
      </c>
      <c r="Q16" s="49">
        <v>83962</v>
      </c>
      <c r="R16" s="49">
        <v>0</v>
      </c>
      <c r="S16" s="16">
        <f t="shared" si="3"/>
        <v>0.52634152457372119</v>
      </c>
      <c r="T16" s="15" t="str">
        <f t="shared" si="4"/>
        <v xml:space="preserve"> -</v>
      </c>
    </row>
    <row r="17" spans="2:20" ht="90.75" hidden="1" thickBot="1" x14ac:dyDescent="0.25">
      <c r="B17" s="245"/>
      <c r="C17" s="248"/>
      <c r="D17" s="241"/>
      <c r="E17" s="39">
        <v>43101</v>
      </c>
      <c r="F17" s="39">
        <v>43465</v>
      </c>
      <c r="G17" s="10" t="s">
        <v>47</v>
      </c>
      <c r="H17" s="43">
        <v>4</v>
      </c>
      <c r="I17" s="77">
        <f>+J17+('2017'!I20-'2017'!K20)</f>
        <v>0</v>
      </c>
      <c r="J17" s="43">
        <v>0</v>
      </c>
      <c r="K17" s="90">
        <v>0</v>
      </c>
      <c r="L17" s="71" t="e">
        <f t="shared" si="0"/>
        <v>#DIV/0!</v>
      </c>
      <c r="M17" s="85">
        <f t="shared" si="1"/>
        <v>0.49722222222222223</v>
      </c>
      <c r="N17" s="55" t="str">
        <f t="shared" si="2"/>
        <v xml:space="preserve"> -</v>
      </c>
      <c r="O17" s="119">
        <v>0</v>
      </c>
      <c r="P17" s="40">
        <v>0</v>
      </c>
      <c r="Q17" s="40">
        <v>0</v>
      </c>
      <c r="R17" s="40">
        <v>0</v>
      </c>
      <c r="S17" s="41" t="str">
        <f t="shared" si="3"/>
        <v xml:space="preserve"> -</v>
      </c>
      <c r="T17" s="55" t="str">
        <f t="shared" si="4"/>
        <v xml:space="preserve"> -</v>
      </c>
    </row>
    <row r="18" spans="2:20" ht="75.75" hidden="1" thickBot="1" x14ac:dyDescent="0.25">
      <c r="B18" s="245"/>
      <c r="C18" s="248"/>
      <c r="D18" s="241"/>
      <c r="E18" s="39">
        <v>43101</v>
      </c>
      <c r="F18" s="39">
        <v>43465</v>
      </c>
      <c r="G18" s="10" t="s">
        <v>48</v>
      </c>
      <c r="H18" s="43">
        <v>4</v>
      </c>
      <c r="I18" s="77">
        <f>+J18+('2017'!I21-'2017'!K21)</f>
        <v>0</v>
      </c>
      <c r="J18" s="43">
        <v>0</v>
      </c>
      <c r="K18" s="90">
        <v>0</v>
      </c>
      <c r="L18" s="71" t="e">
        <f t="shared" si="0"/>
        <v>#DIV/0!</v>
      </c>
      <c r="M18" s="85">
        <f t="shared" si="1"/>
        <v>0.49722222222222223</v>
      </c>
      <c r="N18" s="55" t="str">
        <f t="shared" si="2"/>
        <v xml:space="preserve"> -</v>
      </c>
      <c r="O18" s="119">
        <v>0</v>
      </c>
      <c r="P18" s="40">
        <v>0</v>
      </c>
      <c r="Q18" s="40">
        <v>0</v>
      </c>
      <c r="R18" s="40">
        <v>0</v>
      </c>
      <c r="S18" s="41" t="str">
        <f t="shared" si="3"/>
        <v xml:space="preserve"> -</v>
      </c>
      <c r="T18" s="55" t="str">
        <f t="shared" si="4"/>
        <v xml:space="preserve"> -</v>
      </c>
    </row>
    <row r="19" spans="2:20" ht="30.75" hidden="1" thickBot="1" x14ac:dyDescent="0.25">
      <c r="B19" s="245"/>
      <c r="C19" s="248"/>
      <c r="D19" s="241"/>
      <c r="E19" s="39">
        <v>43101</v>
      </c>
      <c r="F19" s="39">
        <v>43465</v>
      </c>
      <c r="G19" s="8" t="s">
        <v>49</v>
      </c>
      <c r="H19" s="43">
        <v>171</v>
      </c>
      <c r="I19" s="77">
        <f>+J19+('2017'!I22-'2017'!K22)</f>
        <v>65</v>
      </c>
      <c r="J19" s="43">
        <v>60</v>
      </c>
      <c r="K19" s="90">
        <v>9</v>
      </c>
      <c r="L19" s="71">
        <f t="shared" si="0"/>
        <v>0.15</v>
      </c>
      <c r="M19" s="85">
        <f t="shared" si="1"/>
        <v>0.49722222222222223</v>
      </c>
      <c r="N19" s="55">
        <f t="shared" si="2"/>
        <v>0.15</v>
      </c>
      <c r="O19" s="119" t="s">
        <v>150</v>
      </c>
      <c r="P19" s="40">
        <v>0</v>
      </c>
      <c r="Q19" s="40">
        <v>0</v>
      </c>
      <c r="R19" s="40">
        <v>0</v>
      </c>
      <c r="S19" s="41" t="str">
        <f t="shared" si="3"/>
        <v xml:space="preserve"> -</v>
      </c>
      <c r="T19" s="55" t="str">
        <f t="shared" si="4"/>
        <v xml:space="preserve"> -</v>
      </c>
    </row>
    <row r="20" spans="2:20" ht="75.75" hidden="1" thickBot="1" x14ac:dyDescent="0.25">
      <c r="B20" s="245"/>
      <c r="C20" s="248"/>
      <c r="D20" s="242"/>
      <c r="E20" s="50">
        <v>43101</v>
      </c>
      <c r="F20" s="50">
        <v>43465</v>
      </c>
      <c r="G20" s="140" t="s">
        <v>100</v>
      </c>
      <c r="H20" s="57">
        <v>700</v>
      </c>
      <c r="I20" s="74">
        <f>+J20+('2017'!I23-'2017'!K23)</f>
        <v>-225</v>
      </c>
      <c r="J20" s="57">
        <v>0</v>
      </c>
      <c r="K20" s="91">
        <v>0</v>
      </c>
      <c r="L20" s="105" t="e">
        <f t="shared" si="0"/>
        <v>#DIV/0!</v>
      </c>
      <c r="M20" s="106">
        <f t="shared" si="1"/>
        <v>0.49722222222222223</v>
      </c>
      <c r="N20" s="99" t="str">
        <f t="shared" si="2"/>
        <v xml:space="preserve"> -</v>
      </c>
      <c r="O20" s="120" t="s">
        <v>152</v>
      </c>
      <c r="P20" s="51">
        <v>0</v>
      </c>
      <c r="Q20" s="51">
        <v>0</v>
      </c>
      <c r="R20" s="51">
        <v>0</v>
      </c>
      <c r="S20" s="52" t="str">
        <f t="shared" si="3"/>
        <v xml:space="preserve"> -</v>
      </c>
      <c r="T20" s="53" t="str">
        <f t="shared" si="4"/>
        <v xml:space="preserve"> -</v>
      </c>
    </row>
    <row r="21" spans="2:20" ht="45.75" hidden="1" thickBot="1" x14ac:dyDescent="0.25">
      <c r="B21" s="245"/>
      <c r="C21" s="248"/>
      <c r="D21" s="240" t="s">
        <v>85</v>
      </c>
      <c r="E21" s="48">
        <v>43101</v>
      </c>
      <c r="F21" s="48">
        <v>43465</v>
      </c>
      <c r="G21" s="11" t="s">
        <v>50</v>
      </c>
      <c r="H21" s="92">
        <v>5</v>
      </c>
      <c r="I21" s="77">
        <f>+J21+('2017'!I24-'2017'!K24)</f>
        <v>0</v>
      </c>
      <c r="J21" s="92">
        <v>0</v>
      </c>
      <c r="K21" s="93">
        <v>0</v>
      </c>
      <c r="L21" s="121" t="e">
        <f t="shared" si="0"/>
        <v>#DIV/0!</v>
      </c>
      <c r="M21" s="83">
        <f t="shared" si="1"/>
        <v>0.49722222222222223</v>
      </c>
      <c r="N21" s="15" t="str">
        <f t="shared" si="2"/>
        <v xml:space="preserve"> -</v>
      </c>
      <c r="O21" s="110" t="s">
        <v>153</v>
      </c>
      <c r="P21" s="77">
        <v>0</v>
      </c>
      <c r="Q21" s="77">
        <v>0</v>
      </c>
      <c r="R21" s="77">
        <v>0</v>
      </c>
      <c r="S21" s="111" t="str">
        <f t="shared" si="3"/>
        <v xml:space="preserve"> -</v>
      </c>
      <c r="T21" s="112" t="str">
        <f t="shared" si="4"/>
        <v xml:space="preserve"> -</v>
      </c>
    </row>
    <row r="22" spans="2:20" ht="45.75" hidden="1" thickBot="1" x14ac:dyDescent="0.25">
      <c r="B22" s="245"/>
      <c r="C22" s="248"/>
      <c r="D22" s="241"/>
      <c r="E22" s="39">
        <v>43101</v>
      </c>
      <c r="F22" s="39">
        <v>43465</v>
      </c>
      <c r="G22" s="8" t="s">
        <v>51</v>
      </c>
      <c r="H22" s="42">
        <v>1</v>
      </c>
      <c r="I22" s="111">
        <f>+J22+('2017'!I25-'2017'!K25)</f>
        <v>0</v>
      </c>
      <c r="J22" s="42">
        <v>0</v>
      </c>
      <c r="K22" s="94">
        <v>0</v>
      </c>
      <c r="L22" s="123" t="e">
        <f t="shared" si="0"/>
        <v>#DIV/0!</v>
      </c>
      <c r="M22" s="85">
        <f t="shared" si="1"/>
        <v>0.49722222222222223</v>
      </c>
      <c r="N22" s="55" t="str">
        <f t="shared" si="2"/>
        <v xml:space="preserve"> -</v>
      </c>
      <c r="O22" s="70" t="s">
        <v>153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60.75" hidden="1" thickBot="1" x14ac:dyDescent="0.25">
      <c r="B23" s="245"/>
      <c r="C23" s="248"/>
      <c r="D23" s="241"/>
      <c r="E23" s="39">
        <v>43101</v>
      </c>
      <c r="F23" s="39">
        <v>43465</v>
      </c>
      <c r="G23" s="8" t="s">
        <v>52</v>
      </c>
      <c r="H23" s="43">
        <v>7</v>
      </c>
      <c r="I23" s="77">
        <f>+J23+('2017'!I26-'2017'!K26)</f>
        <v>-2</v>
      </c>
      <c r="J23" s="43">
        <v>0</v>
      </c>
      <c r="K23" s="90">
        <v>1</v>
      </c>
      <c r="L23" s="123" t="e">
        <f t="shared" si="0"/>
        <v>#DIV/0!</v>
      </c>
      <c r="M23" s="85">
        <f t="shared" si="1"/>
        <v>0.49722222222222223</v>
      </c>
      <c r="N23" s="55" t="str">
        <f t="shared" si="2"/>
        <v xml:space="preserve"> -</v>
      </c>
      <c r="O23" s="70" t="s">
        <v>154</v>
      </c>
      <c r="P23" s="40">
        <v>0</v>
      </c>
      <c r="Q23" s="40">
        <v>0</v>
      </c>
      <c r="R23" s="40">
        <v>0</v>
      </c>
      <c r="S23" s="41" t="str">
        <f t="shared" si="3"/>
        <v xml:space="preserve"> -</v>
      </c>
      <c r="T23" s="55" t="str">
        <f t="shared" si="4"/>
        <v xml:space="preserve"> -</v>
      </c>
    </row>
    <row r="24" spans="2:20" ht="75.75" hidden="1" thickBot="1" x14ac:dyDescent="0.25">
      <c r="B24" s="245"/>
      <c r="C24" s="248"/>
      <c r="D24" s="241"/>
      <c r="E24" s="39">
        <v>43101</v>
      </c>
      <c r="F24" s="39">
        <v>43465</v>
      </c>
      <c r="G24" s="10" t="s">
        <v>53</v>
      </c>
      <c r="H24" s="42">
        <v>1</v>
      </c>
      <c r="I24" s="111">
        <f>+J24+('2017'!I27-'2017'!K27)</f>
        <v>0.2</v>
      </c>
      <c r="J24" s="42">
        <v>0.2</v>
      </c>
      <c r="K24" s="94">
        <v>0</v>
      </c>
      <c r="L24" s="123">
        <f t="shared" si="0"/>
        <v>0</v>
      </c>
      <c r="M24" s="85">
        <f t="shared" si="1"/>
        <v>0.49722222222222223</v>
      </c>
      <c r="N24" s="55">
        <f t="shared" si="2"/>
        <v>0</v>
      </c>
      <c r="O24" s="70" t="s">
        <v>155</v>
      </c>
      <c r="P24" s="40">
        <v>0</v>
      </c>
      <c r="Q24" s="40">
        <v>0</v>
      </c>
      <c r="R24" s="40">
        <v>0</v>
      </c>
      <c r="S24" s="41" t="str">
        <f t="shared" si="3"/>
        <v xml:space="preserve"> -</v>
      </c>
      <c r="T24" s="55" t="str">
        <f t="shared" si="4"/>
        <v xml:space="preserve"> -</v>
      </c>
    </row>
    <row r="25" spans="2:20" ht="60.75" hidden="1" thickBot="1" x14ac:dyDescent="0.25">
      <c r="B25" s="245"/>
      <c r="C25" s="248"/>
      <c r="D25" s="242"/>
      <c r="E25" s="50">
        <v>43101</v>
      </c>
      <c r="F25" s="50">
        <v>43465</v>
      </c>
      <c r="G25" s="12" t="s">
        <v>54</v>
      </c>
      <c r="H25" s="58">
        <v>1</v>
      </c>
      <c r="I25" s="108">
        <f>+J25+('2017'!I28-'2017'!K28)</f>
        <v>0.2</v>
      </c>
      <c r="J25" s="58">
        <v>0.2</v>
      </c>
      <c r="K25" s="95">
        <v>0</v>
      </c>
      <c r="L25" s="122">
        <f t="shared" si="0"/>
        <v>0</v>
      </c>
      <c r="M25" s="84">
        <f t="shared" si="1"/>
        <v>0.49722222222222223</v>
      </c>
      <c r="N25" s="53">
        <f t="shared" si="2"/>
        <v>0</v>
      </c>
      <c r="O25" s="97" t="s">
        <v>155</v>
      </c>
      <c r="P25" s="73">
        <v>0</v>
      </c>
      <c r="Q25" s="73">
        <v>0</v>
      </c>
      <c r="R25" s="73">
        <v>0</v>
      </c>
      <c r="S25" s="98" t="str">
        <f t="shared" si="3"/>
        <v xml:space="preserve"> -</v>
      </c>
      <c r="T25" s="99" t="str">
        <f t="shared" si="4"/>
        <v xml:space="preserve"> -</v>
      </c>
    </row>
    <row r="26" spans="2:20" ht="45.75" hidden="1" thickBot="1" x14ac:dyDescent="0.25">
      <c r="B26" s="245"/>
      <c r="C26" s="248"/>
      <c r="D26" s="240" t="s">
        <v>86</v>
      </c>
      <c r="E26" s="48">
        <v>43101</v>
      </c>
      <c r="F26" s="48">
        <v>43465</v>
      </c>
      <c r="G26" s="9" t="s">
        <v>55</v>
      </c>
      <c r="H26" s="56">
        <v>1</v>
      </c>
      <c r="I26" s="111">
        <f>+J26+('2017'!I29-'2017'!K29)</f>
        <v>0.3</v>
      </c>
      <c r="J26" s="56">
        <v>0.5</v>
      </c>
      <c r="K26" s="89">
        <v>0</v>
      </c>
      <c r="L26" s="121">
        <f t="shared" si="0"/>
        <v>0</v>
      </c>
      <c r="M26" s="83">
        <f t="shared" si="1"/>
        <v>0.49722222222222223</v>
      </c>
      <c r="N26" s="15">
        <f t="shared" si="2"/>
        <v>0</v>
      </c>
      <c r="O26" s="118" t="s">
        <v>156</v>
      </c>
      <c r="P26" s="49">
        <v>0</v>
      </c>
      <c r="Q26" s="49">
        <v>0</v>
      </c>
      <c r="R26" s="49">
        <v>0</v>
      </c>
      <c r="S26" s="16" t="str">
        <f t="shared" si="3"/>
        <v xml:space="preserve"> -</v>
      </c>
      <c r="T26" s="15" t="str">
        <f t="shared" si="4"/>
        <v xml:space="preserve"> -</v>
      </c>
    </row>
    <row r="27" spans="2:20" ht="75.75" hidden="1" thickBot="1" x14ac:dyDescent="0.25">
      <c r="B27" s="245"/>
      <c r="C27" s="248"/>
      <c r="D27" s="241"/>
      <c r="E27" s="39">
        <v>43101</v>
      </c>
      <c r="F27" s="39">
        <v>43465</v>
      </c>
      <c r="G27" s="8" t="s">
        <v>56</v>
      </c>
      <c r="H27" s="43">
        <v>15</v>
      </c>
      <c r="I27" s="77">
        <f>+J27+('2017'!I30-'2017'!K30)</f>
        <v>-1</v>
      </c>
      <c r="J27" s="43">
        <v>0</v>
      </c>
      <c r="K27" s="90">
        <v>0</v>
      </c>
      <c r="L27" s="123" t="e">
        <f t="shared" si="0"/>
        <v>#DIV/0!</v>
      </c>
      <c r="M27" s="85">
        <f t="shared" si="1"/>
        <v>0.49722222222222223</v>
      </c>
      <c r="N27" s="55" t="str">
        <f t="shared" si="2"/>
        <v xml:space="preserve"> -</v>
      </c>
      <c r="O27" s="119" t="s">
        <v>156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75.75" hidden="1" thickBot="1" x14ac:dyDescent="0.25">
      <c r="B28" s="245"/>
      <c r="C28" s="249"/>
      <c r="D28" s="242"/>
      <c r="E28" s="50">
        <v>43101</v>
      </c>
      <c r="F28" s="50">
        <v>43465</v>
      </c>
      <c r="G28" s="13" t="s">
        <v>57</v>
      </c>
      <c r="H28" s="57">
        <v>1</v>
      </c>
      <c r="I28" s="77">
        <f>+J28+('2017'!I31-'2017'!K31)</f>
        <v>1</v>
      </c>
      <c r="J28" s="57">
        <v>1</v>
      </c>
      <c r="K28" s="91">
        <v>0</v>
      </c>
      <c r="L28" s="122">
        <f t="shared" si="0"/>
        <v>0</v>
      </c>
      <c r="M28" s="84">
        <f t="shared" si="1"/>
        <v>0.49722222222222223</v>
      </c>
      <c r="N28" s="53">
        <f t="shared" si="2"/>
        <v>0</v>
      </c>
      <c r="O28" s="120" t="s">
        <v>150</v>
      </c>
      <c r="P28" s="51">
        <v>0</v>
      </c>
      <c r="Q28" s="51">
        <v>0</v>
      </c>
      <c r="R28" s="51">
        <v>0</v>
      </c>
      <c r="S28" s="52" t="str">
        <f t="shared" si="3"/>
        <v xml:space="preserve"> -</v>
      </c>
      <c r="T28" s="53" t="str">
        <f t="shared" si="4"/>
        <v xml:space="preserve"> -</v>
      </c>
    </row>
    <row r="29" spans="2:20" ht="60.75" hidden="1" thickBot="1" x14ac:dyDescent="0.25">
      <c r="B29" s="245"/>
      <c r="C29" s="247" t="s">
        <v>96</v>
      </c>
      <c r="D29" s="79" t="s">
        <v>87</v>
      </c>
      <c r="E29" s="44">
        <v>43101</v>
      </c>
      <c r="F29" s="44">
        <v>43465</v>
      </c>
      <c r="G29" s="54" t="s">
        <v>58</v>
      </c>
      <c r="H29" s="45">
        <v>1000</v>
      </c>
      <c r="I29" s="74">
        <f>+J29+('2017'!I33-'2017'!K33)</f>
        <v>296</v>
      </c>
      <c r="J29" s="45">
        <v>300</v>
      </c>
      <c r="K29" s="80">
        <v>58</v>
      </c>
      <c r="L29" s="103">
        <f t="shared" si="0"/>
        <v>0.19333333333333333</v>
      </c>
      <c r="M29" s="104">
        <f t="shared" si="1"/>
        <v>0.49722222222222223</v>
      </c>
      <c r="N29" s="102">
        <f t="shared" si="2"/>
        <v>0.19333333333333333</v>
      </c>
      <c r="O29" s="100" t="s">
        <v>157</v>
      </c>
      <c r="P29" s="72">
        <v>170000</v>
      </c>
      <c r="Q29" s="72">
        <v>170000</v>
      </c>
      <c r="R29" s="72">
        <v>194930</v>
      </c>
      <c r="S29" s="101">
        <f t="shared" si="3"/>
        <v>1</v>
      </c>
      <c r="T29" s="102">
        <f t="shared" si="4"/>
        <v>1.1466470588235294</v>
      </c>
    </row>
    <row r="30" spans="2:20" ht="45" x14ac:dyDescent="0.2">
      <c r="B30" s="245"/>
      <c r="C30" s="248"/>
      <c r="D30" s="240" t="s">
        <v>88</v>
      </c>
      <c r="E30" s="48">
        <v>43101</v>
      </c>
      <c r="F30" s="48">
        <v>43465</v>
      </c>
      <c r="G30" s="9" t="s">
        <v>59</v>
      </c>
      <c r="H30" s="49">
        <v>10</v>
      </c>
      <c r="I30" s="77">
        <f>+J30+('2017'!I34-'2017'!K34)</f>
        <v>4</v>
      </c>
      <c r="J30" s="49">
        <v>4</v>
      </c>
      <c r="K30" s="86">
        <v>4</v>
      </c>
      <c r="L30" s="121">
        <f t="shared" si="0"/>
        <v>1</v>
      </c>
      <c r="M30" s="83">
        <f t="shared" si="1"/>
        <v>0.49722222222222223</v>
      </c>
      <c r="N30" s="15">
        <f t="shared" si="2"/>
        <v>1</v>
      </c>
      <c r="O30" s="118" t="s">
        <v>158</v>
      </c>
      <c r="P30" s="49">
        <v>0</v>
      </c>
      <c r="Q30" s="49">
        <v>0</v>
      </c>
      <c r="R30" s="49">
        <v>0</v>
      </c>
      <c r="S30" s="16" t="str">
        <f t="shared" si="3"/>
        <v xml:space="preserve"> -</v>
      </c>
      <c r="T30" s="15" t="str">
        <f t="shared" si="4"/>
        <v xml:space="preserve"> -</v>
      </c>
    </row>
    <row r="31" spans="2:20" ht="60.75" hidden="1" thickBot="1" x14ac:dyDescent="0.25">
      <c r="B31" s="245"/>
      <c r="C31" s="248"/>
      <c r="D31" s="242"/>
      <c r="E31" s="50">
        <v>43101</v>
      </c>
      <c r="F31" s="50">
        <v>43465</v>
      </c>
      <c r="G31" s="12" t="s">
        <v>60</v>
      </c>
      <c r="H31" s="51">
        <v>250</v>
      </c>
      <c r="I31" s="74">
        <f>+J31+('2017'!I35-'2017'!K35)</f>
        <v>150</v>
      </c>
      <c r="J31" s="51">
        <v>150</v>
      </c>
      <c r="K31" s="88">
        <v>0</v>
      </c>
      <c r="L31" s="128">
        <f t="shared" si="0"/>
        <v>0</v>
      </c>
      <c r="M31" s="106">
        <f t="shared" si="1"/>
        <v>0.49722222222222223</v>
      </c>
      <c r="N31" s="99">
        <f t="shared" si="2"/>
        <v>0</v>
      </c>
      <c r="O31" s="129" t="s">
        <v>158</v>
      </c>
      <c r="P31" s="73">
        <v>0</v>
      </c>
      <c r="Q31" s="73">
        <v>0</v>
      </c>
      <c r="R31" s="73">
        <v>0</v>
      </c>
      <c r="S31" s="98" t="str">
        <f t="shared" si="3"/>
        <v xml:space="preserve"> -</v>
      </c>
      <c r="T31" s="99" t="str">
        <f t="shared" si="4"/>
        <v xml:space="preserve"> -</v>
      </c>
    </row>
    <row r="32" spans="2:20" ht="45.75" hidden="1" thickBot="1" x14ac:dyDescent="0.25">
      <c r="B32" s="245"/>
      <c r="C32" s="248"/>
      <c r="D32" s="79" t="s">
        <v>89</v>
      </c>
      <c r="E32" s="44">
        <v>43101</v>
      </c>
      <c r="F32" s="44">
        <v>43465</v>
      </c>
      <c r="G32" s="54" t="s">
        <v>61</v>
      </c>
      <c r="H32" s="45">
        <v>6202</v>
      </c>
      <c r="I32" s="74">
        <f>+J32+('2017'!I36-'2017'!K36)</f>
        <v>2348</v>
      </c>
      <c r="J32" s="45">
        <v>1902</v>
      </c>
      <c r="K32" s="127">
        <v>370</v>
      </c>
      <c r="L32" s="124">
        <f t="shared" si="0"/>
        <v>0.19453207150368035</v>
      </c>
      <c r="M32" s="81">
        <f t="shared" si="1"/>
        <v>0.49722222222222223</v>
      </c>
      <c r="N32" s="47">
        <f t="shared" si="2"/>
        <v>0.19453207150368035</v>
      </c>
      <c r="O32" s="65" t="s">
        <v>148</v>
      </c>
      <c r="P32" s="45">
        <v>3939205</v>
      </c>
      <c r="Q32" s="45">
        <v>0</v>
      </c>
      <c r="R32" s="45">
        <v>0</v>
      </c>
      <c r="S32" s="46">
        <f t="shared" si="3"/>
        <v>0</v>
      </c>
      <c r="T32" s="47" t="str">
        <f t="shared" si="4"/>
        <v xml:space="preserve"> -</v>
      </c>
    </row>
    <row r="33" spans="2:20" ht="30" hidden="1" x14ac:dyDescent="0.2">
      <c r="B33" s="245"/>
      <c r="C33" s="248"/>
      <c r="D33" s="240" t="s">
        <v>90</v>
      </c>
      <c r="E33" s="48">
        <v>43101</v>
      </c>
      <c r="F33" s="48">
        <v>43465</v>
      </c>
      <c r="G33" s="9" t="s">
        <v>62</v>
      </c>
      <c r="H33" s="49">
        <v>50</v>
      </c>
      <c r="I33" s="77">
        <f>+J33+('2017'!I37-'2017'!K37)</f>
        <v>12</v>
      </c>
      <c r="J33" s="49">
        <v>12</v>
      </c>
      <c r="K33" s="86">
        <v>0</v>
      </c>
      <c r="L33" s="113">
        <f t="shared" si="0"/>
        <v>0</v>
      </c>
      <c r="M33" s="114">
        <f t="shared" si="1"/>
        <v>0.49722222222222223</v>
      </c>
      <c r="N33" s="112">
        <f t="shared" si="2"/>
        <v>0</v>
      </c>
      <c r="O33" s="110">
        <v>0</v>
      </c>
      <c r="P33" s="77">
        <v>0</v>
      </c>
      <c r="Q33" s="77">
        <v>0</v>
      </c>
      <c r="R33" s="77">
        <v>0</v>
      </c>
      <c r="S33" s="111" t="str">
        <f t="shared" si="3"/>
        <v xml:space="preserve"> -</v>
      </c>
      <c r="T33" s="112" t="str">
        <f t="shared" si="4"/>
        <v xml:space="preserve"> -</v>
      </c>
    </row>
    <row r="34" spans="2:20" ht="90" x14ac:dyDescent="0.2">
      <c r="B34" s="245"/>
      <c r="C34" s="248"/>
      <c r="D34" s="241"/>
      <c r="E34" s="39">
        <v>43101</v>
      </c>
      <c r="F34" s="39">
        <v>43465</v>
      </c>
      <c r="G34" s="10" t="s">
        <v>63</v>
      </c>
      <c r="H34" s="42">
        <v>1</v>
      </c>
      <c r="I34" s="111">
        <f>+J34+('2017'!I38-'2017'!K38)</f>
        <v>0.4</v>
      </c>
      <c r="J34" s="42">
        <v>0.4</v>
      </c>
      <c r="K34" s="94">
        <v>0.2</v>
      </c>
      <c r="L34" s="71">
        <f t="shared" si="0"/>
        <v>0.5</v>
      </c>
      <c r="M34" s="85">
        <f t="shared" si="1"/>
        <v>0.49722222222222223</v>
      </c>
      <c r="N34" s="55">
        <f t="shared" si="2"/>
        <v>0.5</v>
      </c>
      <c r="O34" s="70">
        <v>0</v>
      </c>
      <c r="P34" s="40">
        <v>0</v>
      </c>
      <c r="Q34" s="40">
        <v>0</v>
      </c>
      <c r="R34" s="40">
        <v>0</v>
      </c>
      <c r="S34" s="41" t="str">
        <f t="shared" si="3"/>
        <v xml:space="preserve"> -</v>
      </c>
      <c r="T34" s="55" t="str">
        <f t="shared" si="4"/>
        <v xml:space="preserve"> -</v>
      </c>
    </row>
    <row r="35" spans="2:20" ht="75" x14ac:dyDescent="0.2">
      <c r="B35" s="245"/>
      <c r="C35" s="248"/>
      <c r="D35" s="241"/>
      <c r="E35" s="39">
        <v>43101</v>
      </c>
      <c r="F35" s="39">
        <v>43465</v>
      </c>
      <c r="G35" s="10" t="s">
        <v>64</v>
      </c>
      <c r="H35" s="40">
        <v>1</v>
      </c>
      <c r="I35" s="77">
        <f>+J35</f>
        <v>1</v>
      </c>
      <c r="J35" s="40">
        <v>1</v>
      </c>
      <c r="K35" s="87">
        <v>1</v>
      </c>
      <c r="L35" s="71">
        <f t="shared" si="0"/>
        <v>1</v>
      </c>
      <c r="M35" s="85">
        <f t="shared" si="1"/>
        <v>0.49722222222222223</v>
      </c>
      <c r="N35" s="55">
        <f t="shared" si="2"/>
        <v>1</v>
      </c>
      <c r="O35" s="70">
        <v>0</v>
      </c>
      <c r="P35" s="40">
        <v>0</v>
      </c>
      <c r="Q35" s="40">
        <v>0</v>
      </c>
      <c r="R35" s="40">
        <v>0</v>
      </c>
      <c r="S35" s="41" t="str">
        <f t="shared" si="3"/>
        <v xml:space="preserve"> -</v>
      </c>
      <c r="T35" s="55" t="str">
        <f t="shared" si="4"/>
        <v xml:space="preserve"> -</v>
      </c>
    </row>
    <row r="36" spans="2:20" ht="45.75" thickBot="1" x14ac:dyDescent="0.25">
      <c r="B36" s="245"/>
      <c r="C36" s="248"/>
      <c r="D36" s="241"/>
      <c r="E36" s="39">
        <v>43101</v>
      </c>
      <c r="F36" s="39">
        <v>43465</v>
      </c>
      <c r="G36" s="10" t="s">
        <v>65</v>
      </c>
      <c r="H36" s="40">
        <v>1</v>
      </c>
      <c r="I36" s="77">
        <f>+J36</f>
        <v>1</v>
      </c>
      <c r="J36" s="40">
        <v>1</v>
      </c>
      <c r="K36" s="87">
        <v>1</v>
      </c>
      <c r="L36" s="71">
        <f t="shared" si="0"/>
        <v>1</v>
      </c>
      <c r="M36" s="85">
        <f t="shared" si="1"/>
        <v>0.49722222222222223</v>
      </c>
      <c r="N36" s="55">
        <f t="shared" si="2"/>
        <v>1</v>
      </c>
      <c r="O36" s="70" t="s">
        <v>150</v>
      </c>
      <c r="P36" s="40">
        <v>0</v>
      </c>
      <c r="Q36" s="40">
        <v>0</v>
      </c>
      <c r="R36" s="40">
        <v>0</v>
      </c>
      <c r="S36" s="41" t="str">
        <f t="shared" si="3"/>
        <v xml:space="preserve"> -</v>
      </c>
      <c r="T36" s="55" t="str">
        <f t="shared" si="4"/>
        <v xml:space="preserve"> -</v>
      </c>
    </row>
    <row r="37" spans="2:20" ht="75.75" hidden="1" thickBot="1" x14ac:dyDescent="0.25">
      <c r="B37" s="245"/>
      <c r="C37" s="248"/>
      <c r="D37" s="241"/>
      <c r="E37" s="39">
        <v>43101</v>
      </c>
      <c r="F37" s="39">
        <v>43465</v>
      </c>
      <c r="G37" s="8" t="s">
        <v>67</v>
      </c>
      <c r="H37" s="40">
        <v>20</v>
      </c>
      <c r="I37" s="77">
        <f>+J37+('2017'!I41-'2017'!K41)</f>
        <v>0</v>
      </c>
      <c r="J37" s="40">
        <v>0</v>
      </c>
      <c r="K37" s="87">
        <v>0</v>
      </c>
      <c r="L37" s="71" t="e">
        <f t="shared" si="0"/>
        <v>#DIV/0!</v>
      </c>
      <c r="M37" s="85">
        <f t="shared" si="1"/>
        <v>0.49722222222222223</v>
      </c>
      <c r="N37" s="55" t="str">
        <f t="shared" si="2"/>
        <v xml:space="preserve"> -</v>
      </c>
      <c r="O37" s="70">
        <v>0</v>
      </c>
      <c r="P37" s="40">
        <v>0</v>
      </c>
      <c r="Q37" s="40">
        <v>0</v>
      </c>
      <c r="R37" s="40">
        <v>0</v>
      </c>
      <c r="S37" s="41" t="str">
        <f t="shared" si="3"/>
        <v xml:space="preserve"> -</v>
      </c>
      <c r="T37" s="55" t="str">
        <f t="shared" si="4"/>
        <v xml:space="preserve"> -</v>
      </c>
    </row>
    <row r="38" spans="2:20" ht="45.75" hidden="1" thickBot="1" x14ac:dyDescent="0.25">
      <c r="B38" s="245"/>
      <c r="C38" s="248"/>
      <c r="D38" s="242"/>
      <c r="E38" s="50">
        <v>43101</v>
      </c>
      <c r="F38" s="50">
        <v>43465</v>
      </c>
      <c r="G38" s="13" t="s">
        <v>68</v>
      </c>
      <c r="H38" s="51">
        <v>500</v>
      </c>
      <c r="I38" s="51">
        <f>+J38+('2017'!I42-'2017'!K42)</f>
        <v>150</v>
      </c>
      <c r="J38" s="51">
        <v>0</v>
      </c>
      <c r="K38" s="88">
        <v>0</v>
      </c>
      <c r="L38" s="105" t="e">
        <f t="shared" si="0"/>
        <v>#DIV/0!</v>
      </c>
      <c r="M38" s="106">
        <f t="shared" si="1"/>
        <v>0.49722222222222223</v>
      </c>
      <c r="N38" s="99" t="str">
        <f t="shared" si="2"/>
        <v xml:space="preserve"> -</v>
      </c>
      <c r="O38" s="97" t="s">
        <v>150</v>
      </c>
      <c r="P38" s="73">
        <v>0</v>
      </c>
      <c r="Q38" s="73">
        <v>0</v>
      </c>
      <c r="R38" s="73">
        <v>0</v>
      </c>
      <c r="S38" s="98" t="str">
        <f t="shared" si="3"/>
        <v xml:space="preserve"> -</v>
      </c>
      <c r="T38" s="99" t="str">
        <f t="shared" si="4"/>
        <v xml:space="preserve"> -</v>
      </c>
    </row>
    <row r="39" spans="2:20" ht="60.75" thickBot="1" x14ac:dyDescent="0.25">
      <c r="B39" s="245"/>
      <c r="C39" s="249"/>
      <c r="D39" s="79" t="s">
        <v>93</v>
      </c>
      <c r="E39" s="44">
        <v>43101</v>
      </c>
      <c r="F39" s="44">
        <v>43465</v>
      </c>
      <c r="G39" s="82" t="s">
        <v>69</v>
      </c>
      <c r="H39" s="96">
        <v>1</v>
      </c>
      <c r="I39" s="111">
        <f>+J39</f>
        <v>1</v>
      </c>
      <c r="J39" s="96">
        <v>1</v>
      </c>
      <c r="K39" s="126">
        <v>0.5</v>
      </c>
      <c r="L39" s="124">
        <f t="shared" si="0"/>
        <v>0.5</v>
      </c>
      <c r="M39" s="81">
        <f t="shared" si="1"/>
        <v>0.49722222222222223</v>
      </c>
      <c r="N39" s="47">
        <f t="shared" si="2"/>
        <v>0.5</v>
      </c>
      <c r="O39" s="65" t="s">
        <v>159</v>
      </c>
      <c r="P39" s="45">
        <v>1893288</v>
      </c>
      <c r="Q39" s="45">
        <v>777674</v>
      </c>
      <c r="R39" s="45">
        <v>0</v>
      </c>
      <c r="S39" s="46">
        <f t="shared" si="3"/>
        <v>0.41075314479360775</v>
      </c>
      <c r="T39" s="47" t="str">
        <f t="shared" si="4"/>
        <v xml:space="preserve"> -</v>
      </c>
    </row>
    <row r="40" spans="2:20" ht="30" hidden="1" x14ac:dyDescent="0.2">
      <c r="B40" s="248"/>
      <c r="C40" s="244" t="s">
        <v>97</v>
      </c>
      <c r="D40" s="240" t="s">
        <v>91</v>
      </c>
      <c r="E40" s="48">
        <v>43101</v>
      </c>
      <c r="F40" s="48">
        <v>43465</v>
      </c>
      <c r="G40" s="9" t="s">
        <v>70</v>
      </c>
      <c r="H40" s="49">
        <v>1500</v>
      </c>
      <c r="I40" s="77">
        <f>+J40+('2017'!I45-'2017'!K45)</f>
        <v>276</v>
      </c>
      <c r="J40" s="49">
        <v>350</v>
      </c>
      <c r="K40" s="86">
        <v>133</v>
      </c>
      <c r="L40" s="66">
        <f t="shared" si="0"/>
        <v>0.38</v>
      </c>
      <c r="M40" s="83">
        <f t="shared" si="1"/>
        <v>0.49722222222222223</v>
      </c>
      <c r="N40" s="15">
        <f t="shared" si="2"/>
        <v>0.38</v>
      </c>
      <c r="O40" s="68" t="s">
        <v>160</v>
      </c>
      <c r="P40" s="49">
        <v>118100</v>
      </c>
      <c r="Q40" s="49">
        <v>71400</v>
      </c>
      <c r="R40" s="49">
        <v>0</v>
      </c>
      <c r="S40" s="16">
        <f t="shared" si="3"/>
        <v>0.60457239627434378</v>
      </c>
      <c r="T40" s="15" t="str">
        <f t="shared" si="4"/>
        <v xml:space="preserve"> -</v>
      </c>
    </row>
    <row r="41" spans="2:20" ht="45" hidden="1" x14ac:dyDescent="0.2">
      <c r="B41" s="248"/>
      <c r="C41" s="245"/>
      <c r="D41" s="241"/>
      <c r="E41" s="39">
        <v>43101</v>
      </c>
      <c r="F41" s="39">
        <v>43465</v>
      </c>
      <c r="G41" s="10" t="s">
        <v>71</v>
      </c>
      <c r="H41" s="40">
        <v>1000</v>
      </c>
      <c r="I41" s="77">
        <f>+J41+('2017'!I46-'2017'!K46)</f>
        <v>273</v>
      </c>
      <c r="J41" s="40">
        <v>360</v>
      </c>
      <c r="K41" s="87">
        <v>122</v>
      </c>
      <c r="L41" s="71">
        <f t="shared" si="0"/>
        <v>0.33888888888888891</v>
      </c>
      <c r="M41" s="85">
        <f t="shared" si="1"/>
        <v>0.49722222222222223</v>
      </c>
      <c r="N41" s="55">
        <f t="shared" si="2"/>
        <v>0.33888888888888891</v>
      </c>
      <c r="O41" s="70">
        <v>0</v>
      </c>
      <c r="P41" s="40">
        <v>31900</v>
      </c>
      <c r="Q41" s="40">
        <v>17400</v>
      </c>
      <c r="R41" s="40">
        <v>0</v>
      </c>
      <c r="S41" s="41">
        <f t="shared" si="3"/>
        <v>0.54545454545454541</v>
      </c>
      <c r="T41" s="55" t="str">
        <f t="shared" si="4"/>
        <v xml:space="preserve"> -</v>
      </c>
    </row>
    <row r="42" spans="2:20" ht="60" x14ac:dyDescent="0.2">
      <c r="B42" s="248"/>
      <c r="C42" s="245"/>
      <c r="D42" s="241"/>
      <c r="E42" s="39">
        <v>43101</v>
      </c>
      <c r="F42" s="39">
        <v>43465</v>
      </c>
      <c r="G42" s="8" t="s">
        <v>72</v>
      </c>
      <c r="H42" s="40">
        <v>1</v>
      </c>
      <c r="I42" s="77">
        <f>+J42</f>
        <v>1</v>
      </c>
      <c r="J42" s="40">
        <v>1</v>
      </c>
      <c r="K42" s="87">
        <v>1</v>
      </c>
      <c r="L42" s="71">
        <f t="shared" si="0"/>
        <v>1</v>
      </c>
      <c r="M42" s="85">
        <f t="shared" si="1"/>
        <v>0.49722222222222223</v>
      </c>
      <c r="N42" s="55">
        <f t="shared" si="2"/>
        <v>1</v>
      </c>
      <c r="O42" s="70" t="s">
        <v>150</v>
      </c>
      <c r="P42" s="40">
        <v>0</v>
      </c>
      <c r="Q42" s="40">
        <v>0</v>
      </c>
      <c r="R42" s="40">
        <v>0</v>
      </c>
      <c r="S42" s="41" t="str">
        <f t="shared" si="3"/>
        <v xml:space="preserve"> -</v>
      </c>
      <c r="T42" s="55" t="str">
        <f t="shared" si="4"/>
        <v xml:space="preserve"> -</v>
      </c>
    </row>
    <row r="43" spans="2:20" ht="60" x14ac:dyDescent="0.2">
      <c r="B43" s="248"/>
      <c r="C43" s="245"/>
      <c r="D43" s="241"/>
      <c r="E43" s="39">
        <v>43101</v>
      </c>
      <c r="F43" s="39">
        <v>43465</v>
      </c>
      <c r="G43" s="8" t="s">
        <v>73</v>
      </c>
      <c r="H43" s="40">
        <v>1</v>
      </c>
      <c r="I43" s="77">
        <f>+J43</f>
        <v>1</v>
      </c>
      <c r="J43" s="40">
        <v>1</v>
      </c>
      <c r="K43" s="87">
        <v>1</v>
      </c>
      <c r="L43" s="71">
        <f t="shared" si="0"/>
        <v>1</v>
      </c>
      <c r="M43" s="85">
        <f t="shared" si="1"/>
        <v>0.49722222222222223</v>
      </c>
      <c r="N43" s="55">
        <f t="shared" si="2"/>
        <v>1</v>
      </c>
      <c r="O43" s="70" t="s">
        <v>150</v>
      </c>
      <c r="P43" s="40">
        <v>0</v>
      </c>
      <c r="Q43" s="40">
        <v>0</v>
      </c>
      <c r="R43" s="40">
        <v>0</v>
      </c>
      <c r="S43" s="41" t="str">
        <f t="shared" si="3"/>
        <v xml:space="preserve"> -</v>
      </c>
      <c r="T43" s="55" t="str">
        <f t="shared" si="4"/>
        <v xml:space="preserve"> -</v>
      </c>
    </row>
    <row r="44" spans="2:20" ht="45.75" thickBot="1" x14ac:dyDescent="0.25">
      <c r="B44" s="248"/>
      <c r="C44" s="245"/>
      <c r="D44" s="242"/>
      <c r="E44" s="50">
        <v>43101</v>
      </c>
      <c r="F44" s="50">
        <v>43465</v>
      </c>
      <c r="G44" s="13" t="s">
        <v>74</v>
      </c>
      <c r="H44" s="51">
        <v>1</v>
      </c>
      <c r="I44" s="51">
        <f>+J44</f>
        <v>1</v>
      </c>
      <c r="J44" s="51">
        <v>1</v>
      </c>
      <c r="K44" s="88">
        <v>1</v>
      </c>
      <c r="L44" s="67">
        <f t="shared" si="0"/>
        <v>1</v>
      </c>
      <c r="M44" s="84">
        <f t="shared" si="1"/>
        <v>0.49722222222222223</v>
      </c>
      <c r="N44" s="53">
        <f t="shared" si="2"/>
        <v>1</v>
      </c>
      <c r="O44" s="97" t="s">
        <v>150</v>
      </c>
      <c r="P44" s="73">
        <v>0</v>
      </c>
      <c r="Q44" s="73">
        <v>0</v>
      </c>
      <c r="R44" s="73">
        <v>0</v>
      </c>
      <c r="S44" s="98" t="str">
        <f t="shared" si="3"/>
        <v xml:space="preserve"> -</v>
      </c>
      <c r="T44" s="99" t="str">
        <f t="shared" si="4"/>
        <v xml:space="preserve"> -</v>
      </c>
    </row>
    <row r="45" spans="2:20" ht="30" x14ac:dyDescent="0.2">
      <c r="B45" s="248"/>
      <c r="C45" s="245"/>
      <c r="D45" s="240" t="s">
        <v>92</v>
      </c>
      <c r="E45" s="48">
        <v>43101</v>
      </c>
      <c r="F45" s="48">
        <v>43465</v>
      </c>
      <c r="G45" s="11" t="s">
        <v>75</v>
      </c>
      <c r="H45" s="49">
        <v>1700</v>
      </c>
      <c r="I45" s="77">
        <f>+J45+('2017'!I50-'2017'!K50)</f>
        <v>56</v>
      </c>
      <c r="J45" s="49">
        <v>200</v>
      </c>
      <c r="K45" s="86">
        <v>431</v>
      </c>
      <c r="L45" s="66">
        <f t="shared" si="0"/>
        <v>2.1549999999999998</v>
      </c>
      <c r="M45" s="83">
        <f t="shared" si="1"/>
        <v>0.49722222222222223</v>
      </c>
      <c r="N45" s="15">
        <f t="shared" si="2"/>
        <v>1</v>
      </c>
      <c r="O45" s="68">
        <v>0</v>
      </c>
      <c r="P45" s="49">
        <v>40000</v>
      </c>
      <c r="Q45" s="49">
        <v>0</v>
      </c>
      <c r="R45" s="49">
        <v>0</v>
      </c>
      <c r="S45" s="16">
        <f t="shared" si="3"/>
        <v>0</v>
      </c>
      <c r="T45" s="15" t="str">
        <f t="shared" si="4"/>
        <v xml:space="preserve"> -</v>
      </c>
    </row>
    <row r="46" spans="2:20" ht="45" hidden="1" x14ac:dyDescent="0.2">
      <c r="B46" s="248"/>
      <c r="C46" s="245"/>
      <c r="D46" s="241"/>
      <c r="E46" s="39">
        <v>43101</v>
      </c>
      <c r="F46" s="39">
        <v>43465</v>
      </c>
      <c r="G46" s="8" t="s">
        <v>76</v>
      </c>
      <c r="H46" s="40">
        <v>200</v>
      </c>
      <c r="I46" s="77">
        <f>+J46+('2017'!I51-'2017'!K51)</f>
        <v>67</v>
      </c>
      <c r="J46" s="40">
        <v>100</v>
      </c>
      <c r="K46" s="87">
        <v>15</v>
      </c>
      <c r="L46" s="71">
        <f t="shared" si="0"/>
        <v>0.15</v>
      </c>
      <c r="M46" s="85">
        <f t="shared" si="1"/>
        <v>0.49722222222222223</v>
      </c>
      <c r="N46" s="55">
        <f t="shared" si="2"/>
        <v>0.15</v>
      </c>
      <c r="O46" s="70">
        <v>0</v>
      </c>
      <c r="P46" s="40">
        <v>0</v>
      </c>
      <c r="Q46" s="40">
        <v>0</v>
      </c>
      <c r="R46" s="40">
        <v>0</v>
      </c>
      <c r="S46" s="41" t="str">
        <f t="shared" si="3"/>
        <v xml:space="preserve"> -</v>
      </c>
      <c r="T46" s="55" t="str">
        <f t="shared" si="4"/>
        <v xml:space="preserve"> -</v>
      </c>
    </row>
    <row r="47" spans="2:20" ht="30.75" thickBot="1" x14ac:dyDescent="0.25">
      <c r="B47" s="248"/>
      <c r="C47" s="245"/>
      <c r="D47" s="241"/>
      <c r="E47" s="39">
        <v>43101</v>
      </c>
      <c r="F47" s="39">
        <v>43465</v>
      </c>
      <c r="G47" s="8" t="s">
        <v>77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0.49722222222222223</v>
      </c>
      <c r="N47" s="55">
        <f t="shared" si="2"/>
        <v>1</v>
      </c>
      <c r="O47" s="70" t="s">
        <v>150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75.75" hidden="1" thickBot="1" x14ac:dyDescent="0.25">
      <c r="B48" s="248"/>
      <c r="C48" s="245"/>
      <c r="D48" s="241"/>
      <c r="E48" s="39">
        <v>43101</v>
      </c>
      <c r="F48" s="39">
        <v>43465</v>
      </c>
      <c r="G48" s="8" t="s">
        <v>78</v>
      </c>
      <c r="H48" s="40">
        <v>100</v>
      </c>
      <c r="I48" s="77">
        <f>+J48+('2017'!I53-'2017'!K53)</f>
        <v>0</v>
      </c>
      <c r="J48" s="40">
        <v>0</v>
      </c>
      <c r="K48" s="87">
        <v>0</v>
      </c>
      <c r="L48" s="71" t="e">
        <f t="shared" si="0"/>
        <v>#DIV/0!</v>
      </c>
      <c r="M48" s="85">
        <f t="shared" si="1"/>
        <v>0.49722222222222223</v>
      </c>
      <c r="N48" s="55" t="str">
        <f t="shared" si="2"/>
        <v xml:space="preserve"> -</v>
      </c>
      <c r="O48" s="70">
        <v>0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75.75" hidden="1" thickBot="1" x14ac:dyDescent="0.25">
      <c r="B49" s="248"/>
      <c r="C49" s="245"/>
      <c r="D49" s="241"/>
      <c r="E49" s="39">
        <v>43101</v>
      </c>
      <c r="F49" s="39">
        <v>43465</v>
      </c>
      <c r="G49" s="8" t="s">
        <v>79</v>
      </c>
      <c r="H49" s="40">
        <v>1000</v>
      </c>
      <c r="I49" s="77">
        <f>+J49+('2017'!I54-'2017'!K54)</f>
        <v>0</v>
      </c>
      <c r="J49" s="40">
        <v>0</v>
      </c>
      <c r="K49" s="87">
        <v>0</v>
      </c>
      <c r="L49" s="71" t="e">
        <f t="shared" si="0"/>
        <v>#DIV/0!</v>
      </c>
      <c r="M49" s="85">
        <f t="shared" si="1"/>
        <v>0.49722222222222223</v>
      </c>
      <c r="N49" s="55" t="str">
        <f t="shared" si="2"/>
        <v xml:space="preserve"> -</v>
      </c>
      <c r="O49" s="70">
        <v>0</v>
      </c>
      <c r="P49" s="40">
        <v>0</v>
      </c>
      <c r="Q49" s="40">
        <v>0</v>
      </c>
      <c r="R49" s="40">
        <v>0</v>
      </c>
      <c r="S49" s="41" t="str">
        <f t="shared" si="3"/>
        <v xml:space="preserve"> -</v>
      </c>
      <c r="T49" s="55" t="str">
        <f t="shared" si="4"/>
        <v xml:space="preserve"> -</v>
      </c>
    </row>
    <row r="50" spans="2:20" ht="75.75" hidden="1" thickBot="1" x14ac:dyDescent="0.25">
      <c r="B50" s="248"/>
      <c r="C50" s="245"/>
      <c r="D50" s="241"/>
      <c r="E50" s="39">
        <v>43101</v>
      </c>
      <c r="F50" s="39">
        <v>43465</v>
      </c>
      <c r="G50" s="8" t="s">
        <v>80</v>
      </c>
      <c r="H50" s="40">
        <v>400</v>
      </c>
      <c r="I50" s="77">
        <f>+J50+('2017'!I55-'2017'!K55)</f>
        <v>0</v>
      </c>
      <c r="J50" s="40">
        <v>0</v>
      </c>
      <c r="K50" s="87">
        <v>0</v>
      </c>
      <c r="L50" s="71" t="e">
        <f t="shared" si="0"/>
        <v>#DIV/0!</v>
      </c>
      <c r="M50" s="85">
        <f t="shared" si="1"/>
        <v>0.49722222222222223</v>
      </c>
      <c r="N50" s="55" t="str">
        <f t="shared" si="2"/>
        <v xml:space="preserve"> -</v>
      </c>
      <c r="O50" s="70">
        <v>0</v>
      </c>
      <c r="P50" s="40">
        <v>0</v>
      </c>
      <c r="Q50" s="40">
        <v>0</v>
      </c>
      <c r="R50" s="40">
        <v>0</v>
      </c>
      <c r="S50" s="41" t="str">
        <f t="shared" si="3"/>
        <v xml:space="preserve"> -</v>
      </c>
      <c r="T50" s="55" t="str">
        <f t="shared" si="4"/>
        <v xml:space="preserve"> -</v>
      </c>
    </row>
    <row r="51" spans="2:20" ht="75.75" hidden="1" thickBot="1" x14ac:dyDescent="0.25">
      <c r="B51" s="248"/>
      <c r="C51" s="245"/>
      <c r="D51" s="242"/>
      <c r="E51" s="50">
        <v>43101</v>
      </c>
      <c r="F51" s="50">
        <v>43465</v>
      </c>
      <c r="G51" s="13" t="s">
        <v>81</v>
      </c>
      <c r="H51" s="51">
        <v>1500</v>
      </c>
      <c r="I51" s="51">
        <f>+J51+('2017'!I56-'2017'!K56)</f>
        <v>0</v>
      </c>
      <c r="J51" s="51">
        <v>0</v>
      </c>
      <c r="K51" s="88">
        <v>0</v>
      </c>
      <c r="L51" s="67" t="e">
        <f t="shared" si="0"/>
        <v>#DIV/0!</v>
      </c>
      <c r="M51" s="84">
        <f t="shared" si="1"/>
        <v>0.49722222222222223</v>
      </c>
      <c r="N51" s="53" t="str">
        <f t="shared" si="2"/>
        <v xml:space="preserve"> -</v>
      </c>
      <c r="O51" s="69">
        <v>0</v>
      </c>
      <c r="P51" s="51">
        <v>0</v>
      </c>
      <c r="Q51" s="51">
        <v>0</v>
      </c>
      <c r="R51" s="51">
        <v>0</v>
      </c>
      <c r="S51" s="52" t="str">
        <f t="shared" si="3"/>
        <v xml:space="preserve"> -</v>
      </c>
      <c r="T51" s="53" t="str">
        <f t="shared" si="4"/>
        <v xml:space="preserve"> -</v>
      </c>
    </row>
    <row r="52" spans="2:20" ht="30.75" hidden="1" thickBot="1" x14ac:dyDescent="0.25">
      <c r="B52" s="248"/>
      <c r="C52" s="245"/>
      <c r="D52" s="243" t="s">
        <v>94</v>
      </c>
      <c r="E52" s="75">
        <v>43101</v>
      </c>
      <c r="F52" s="75">
        <v>43465</v>
      </c>
      <c r="G52" s="76" t="s">
        <v>82</v>
      </c>
      <c r="H52" s="77">
        <v>4</v>
      </c>
      <c r="I52" s="77">
        <f>+J52+('2017'!I57-'2017'!K57)</f>
        <v>-2</v>
      </c>
      <c r="J52" s="77">
        <v>0</v>
      </c>
      <c r="K52" s="130">
        <v>0</v>
      </c>
      <c r="L52" s="113" t="e">
        <f t="shared" si="0"/>
        <v>#DIV/0!</v>
      </c>
      <c r="M52" s="114">
        <f t="shared" si="1"/>
        <v>0.49722222222222223</v>
      </c>
      <c r="N52" s="112" t="str">
        <f t="shared" si="2"/>
        <v xml:space="preserve"> -</v>
      </c>
      <c r="O52" s="110" t="s">
        <v>161</v>
      </c>
      <c r="P52" s="77">
        <v>0</v>
      </c>
      <c r="Q52" s="77">
        <v>0</v>
      </c>
      <c r="R52" s="77">
        <v>0</v>
      </c>
      <c r="S52" s="111" t="str">
        <f t="shared" si="3"/>
        <v xml:space="preserve"> -</v>
      </c>
      <c r="T52" s="112" t="str">
        <f t="shared" si="4"/>
        <v xml:space="preserve"> -</v>
      </c>
    </row>
    <row r="53" spans="2:20" ht="45.75" hidden="1" thickBot="1" x14ac:dyDescent="0.25">
      <c r="B53" s="249"/>
      <c r="C53" s="246"/>
      <c r="D53" s="242"/>
      <c r="E53" s="50">
        <v>43101</v>
      </c>
      <c r="F53" s="50">
        <v>43465</v>
      </c>
      <c r="G53" s="12" t="s">
        <v>83</v>
      </c>
      <c r="H53" s="51">
        <v>8</v>
      </c>
      <c r="I53" s="51">
        <f>+J53+('2017'!I58-'2017'!K58)</f>
        <v>2</v>
      </c>
      <c r="J53" s="51">
        <v>2</v>
      </c>
      <c r="K53" s="88">
        <v>0</v>
      </c>
      <c r="L53" s="67">
        <f t="shared" si="0"/>
        <v>0</v>
      </c>
      <c r="M53" s="84">
        <f t="shared" si="1"/>
        <v>0.49722222222222223</v>
      </c>
      <c r="N53" s="53">
        <f t="shared" si="2"/>
        <v>0</v>
      </c>
      <c r="O53" s="69" t="s">
        <v>161</v>
      </c>
      <c r="P53" s="51">
        <v>0</v>
      </c>
      <c r="Q53" s="51">
        <v>0</v>
      </c>
      <c r="R53" s="51">
        <v>0</v>
      </c>
      <c r="S53" s="52" t="str">
        <f t="shared" si="3"/>
        <v xml:space="preserve"> -</v>
      </c>
      <c r="T53" s="53" t="str">
        <f t="shared" si="4"/>
        <v xml:space="preserve"> -</v>
      </c>
    </row>
    <row r="54" spans="2:20" ht="21" customHeight="1" thickBot="1" x14ac:dyDescent="0.25">
      <c r="M54" s="60">
        <f>+AVERAGE(M12,M13:M14,M15,M16:M28,M29:M39,M40:M53)</f>
        <v>0.49722222222222229</v>
      </c>
      <c r="N54" s="59">
        <f>+AVERAGE(N12,N13:N14,N15,N16:N28,N29:N39,N40:N53)</f>
        <v>0.49929824206638085</v>
      </c>
      <c r="P54" s="132">
        <f>+SUM(P12,P13:P14,P15,P16:P28,P29:P39,P40:P53)</f>
        <v>6352013</v>
      </c>
      <c r="Q54" s="131">
        <f>+SUM(Q12,Q13:Q14,Q15,Q16:Q28,Q29:Q39,Q40:Q53)</f>
        <v>1120436</v>
      </c>
      <c r="R54" s="131">
        <f>+SUM(R12,R13:R14,R15,R16:R28,R29:R39,R40:R53)</f>
        <v>194930</v>
      </c>
      <c r="S54" s="133">
        <f t="shared" si="3"/>
        <v>0.17639069693339735</v>
      </c>
      <c r="T54" s="134">
        <f t="shared" si="4"/>
        <v>0.17397691612907831</v>
      </c>
    </row>
  </sheetData>
  <autoFilter ref="A11:T54">
    <filterColumn colId="9">
      <filters blank="1">
        <filter val="1"/>
        <filter val="1.902"/>
        <filter val="100"/>
        <filter val="100%"/>
        <filter val="12"/>
        <filter val="150"/>
        <filter val="2"/>
        <filter val="20%"/>
        <filter val="200"/>
        <filter val="300"/>
        <filter val="350"/>
        <filter val="360"/>
        <filter val="4"/>
        <filter val="40%"/>
        <filter val="50%"/>
        <filter val="60"/>
      </filters>
    </filterColumn>
    <filterColumn colId="13">
      <filters>
        <filter val="100%"/>
        <filter val="50%"/>
        <filter val="58%"/>
      </filters>
    </filterColumn>
  </autoFilter>
  <mergeCells count="32">
    <mergeCell ref="H10:H11"/>
    <mergeCell ref="M10:M11"/>
    <mergeCell ref="N10:N11"/>
    <mergeCell ref="I10:I11"/>
    <mergeCell ref="B16:B53"/>
    <mergeCell ref="C16:C28"/>
    <mergeCell ref="D16:D20"/>
    <mergeCell ref="D21:D25"/>
    <mergeCell ref="D26:D28"/>
    <mergeCell ref="C29:C39"/>
    <mergeCell ref="D30:D31"/>
    <mergeCell ref="D33:D38"/>
    <mergeCell ref="C40:C53"/>
    <mergeCell ref="D40:D44"/>
    <mergeCell ref="D45:D51"/>
    <mergeCell ref="D52:D53"/>
    <mergeCell ref="J10:J11"/>
    <mergeCell ref="K10:K11"/>
    <mergeCell ref="B13:B14"/>
    <mergeCell ref="C13:C14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52" t="s">
        <v>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2:20" ht="20.100000000000001" customHeight="1" x14ac:dyDescent="0.2">
      <c r="B3" s="252" t="s">
        <v>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2:20" ht="20.100000000000001" customHeight="1" x14ac:dyDescent="0.2">
      <c r="B4" s="252" t="s">
        <v>27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4"/>
      <c r="D8" s="253" t="s">
        <v>3</v>
      </c>
      <c r="E8" s="254"/>
      <c r="F8" s="254"/>
      <c r="G8" s="254"/>
      <c r="H8" s="254"/>
      <c r="I8" s="254"/>
      <c r="J8" s="254"/>
      <c r="K8" s="25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56" t="s">
        <v>17</v>
      </c>
      <c r="C9" s="259" t="s">
        <v>18</v>
      </c>
      <c r="D9" s="261" t="s">
        <v>0</v>
      </c>
      <c r="E9" s="264" t="s">
        <v>4</v>
      </c>
      <c r="F9" s="264"/>
      <c r="G9" s="264" t="s">
        <v>5</v>
      </c>
      <c r="H9" s="264"/>
      <c r="I9" s="264"/>
      <c r="J9" s="264"/>
      <c r="K9" s="266"/>
      <c r="L9" s="5"/>
      <c r="M9" s="261" t="s">
        <v>6</v>
      </c>
      <c r="N9" s="266"/>
      <c r="O9" s="277" t="s">
        <v>24</v>
      </c>
      <c r="P9" s="278"/>
      <c r="Q9" s="278"/>
      <c r="R9" s="278"/>
      <c r="S9" s="278"/>
      <c r="T9" s="279"/>
    </row>
    <row r="10" spans="2:20" ht="17.100000000000001" customHeight="1" x14ac:dyDescent="0.2">
      <c r="B10" s="257"/>
      <c r="C10" s="260"/>
      <c r="D10" s="262"/>
      <c r="E10" s="265"/>
      <c r="F10" s="265"/>
      <c r="G10" s="265" t="s">
        <v>7</v>
      </c>
      <c r="H10" s="269" t="s">
        <v>25</v>
      </c>
      <c r="I10" s="269" t="s">
        <v>26</v>
      </c>
      <c r="J10" s="271" t="s">
        <v>1</v>
      </c>
      <c r="K10" s="267" t="s">
        <v>8</v>
      </c>
      <c r="L10" s="6"/>
      <c r="M10" s="273" t="s">
        <v>9</v>
      </c>
      <c r="N10" s="275" t="s">
        <v>10</v>
      </c>
      <c r="O10" s="280"/>
      <c r="P10" s="281"/>
      <c r="Q10" s="281"/>
      <c r="R10" s="281"/>
      <c r="S10" s="281"/>
      <c r="T10" s="282"/>
    </row>
    <row r="11" spans="2:20" ht="37.5" customHeight="1" thickBot="1" x14ac:dyDescent="0.25">
      <c r="B11" s="258"/>
      <c r="C11" s="260"/>
      <c r="D11" s="263"/>
      <c r="E11" s="17" t="s">
        <v>11</v>
      </c>
      <c r="F11" s="17" t="s">
        <v>12</v>
      </c>
      <c r="G11" s="269"/>
      <c r="H11" s="270"/>
      <c r="I11" s="283"/>
      <c r="J11" s="272"/>
      <c r="K11" s="268"/>
      <c r="L11" s="18"/>
      <c r="M11" s="274"/>
      <c r="N11" s="276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43466</v>
      </c>
      <c r="F12" s="44">
        <v>43830</v>
      </c>
      <c r="G12" s="82" t="s">
        <v>28</v>
      </c>
      <c r="H12" s="45">
        <v>1</v>
      </c>
      <c r="I12" s="77">
        <f>+J12</f>
        <v>1</v>
      </c>
      <c r="J12" s="45">
        <v>1</v>
      </c>
      <c r="K12" s="80"/>
      <c r="L12" s="64">
        <f>+K12/J12</f>
        <v>0</v>
      </c>
      <c r="M12" s="81">
        <f>DAYS360(E12,$C$8)/DAYS360(E12,F12)</f>
        <v>-119.00277777777778</v>
      </c>
      <c r="N12" s="47">
        <f>IF(J12=0," -",IF(L12&gt;100%,100%,L12))</f>
        <v>0</v>
      </c>
      <c r="O12" s="65" t="s">
        <v>147</v>
      </c>
      <c r="P12" s="45">
        <v>0</v>
      </c>
      <c r="Q12" s="45"/>
      <c r="R12" s="45"/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5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244" t="s">
        <v>34</v>
      </c>
      <c r="C14" s="250" t="s">
        <v>33</v>
      </c>
      <c r="D14" s="79" t="s">
        <v>32</v>
      </c>
      <c r="E14" s="44">
        <v>43466</v>
      </c>
      <c r="F14" s="44">
        <v>43830</v>
      </c>
      <c r="G14" s="82" t="s">
        <v>29</v>
      </c>
      <c r="H14" s="45">
        <v>7</v>
      </c>
      <c r="I14" s="74">
        <f>+J14+('2018'!I13-'2018'!K13)</f>
        <v>6</v>
      </c>
      <c r="J14" s="45">
        <v>6</v>
      </c>
      <c r="K14" s="80"/>
      <c r="L14" s="124">
        <f t="shared" ref="L14:L58" si="0">+K14/J14</f>
        <v>0</v>
      </c>
      <c r="M14" s="81">
        <f t="shared" ref="M14:M58" si="1">DAYS360(E14,$C$8)/DAYS360(E14,F14)</f>
        <v>-119.00277777777778</v>
      </c>
      <c r="N14" s="47">
        <f t="shared" ref="N14:N58" si="2">IF(J14=0," -",IF(L14&gt;100%,100%,L14))</f>
        <v>0</v>
      </c>
      <c r="O14" s="117">
        <v>0</v>
      </c>
      <c r="P14" s="45">
        <v>400000</v>
      </c>
      <c r="Q14" s="45"/>
      <c r="R14" s="45"/>
      <c r="S14" s="46">
        <f t="shared" ref="S14:S59" si="3">IF(P14=0," -",Q14/P14)</f>
        <v>0</v>
      </c>
      <c r="T14" s="47" t="str">
        <f t="shared" ref="T14:T59" si="4">IF(R14=0," -",IF(Q14=0,100%,R14/Q14))</f>
        <v xml:space="preserve"> -</v>
      </c>
    </row>
    <row r="15" spans="2:20" ht="45.75" thickBot="1" x14ac:dyDescent="0.25">
      <c r="B15" s="246"/>
      <c r="C15" s="251"/>
      <c r="D15" s="79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80"/>
      <c r="L15" s="115">
        <f t="shared" si="0"/>
        <v>0</v>
      </c>
      <c r="M15" s="116">
        <f t="shared" si="1"/>
        <v>-119.00277777777778</v>
      </c>
      <c r="N15" s="109">
        <f t="shared" si="2"/>
        <v>0</v>
      </c>
      <c r="O15" s="107" t="s">
        <v>148</v>
      </c>
      <c r="P15" s="74">
        <v>0</v>
      </c>
      <c r="Q15" s="74"/>
      <c r="R15" s="74"/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5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9" t="s">
        <v>45</v>
      </c>
      <c r="C17" s="63" t="s">
        <v>43</v>
      </c>
      <c r="D17" s="79" t="s">
        <v>42</v>
      </c>
      <c r="E17" s="44">
        <v>43466</v>
      </c>
      <c r="F17" s="44">
        <v>43830</v>
      </c>
      <c r="G17" s="54" t="s">
        <v>38</v>
      </c>
      <c r="H17" s="45">
        <v>10</v>
      </c>
      <c r="I17" s="77">
        <f>+J17+('2018'!I15-'2018'!K15)</f>
        <v>-15</v>
      </c>
      <c r="J17" s="45">
        <v>7</v>
      </c>
      <c r="K17" s="80"/>
      <c r="L17" s="64">
        <f t="shared" si="0"/>
        <v>0</v>
      </c>
      <c r="M17" s="81">
        <f t="shared" si="1"/>
        <v>-119.00277777777778</v>
      </c>
      <c r="N17" s="47">
        <f t="shared" si="2"/>
        <v>0</v>
      </c>
      <c r="O17" s="65">
        <v>0</v>
      </c>
      <c r="P17" s="45">
        <v>30000</v>
      </c>
      <c r="Q17" s="45"/>
      <c r="R17" s="45"/>
      <c r="S17" s="46">
        <f t="shared" si="3"/>
        <v>0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5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244" t="s">
        <v>98</v>
      </c>
      <c r="C19" s="247" t="s">
        <v>95</v>
      </c>
      <c r="D19" s="240" t="s">
        <v>84</v>
      </c>
      <c r="E19" s="48">
        <v>43466</v>
      </c>
      <c r="F19" s="48">
        <v>43830</v>
      </c>
      <c r="G19" s="9" t="s">
        <v>46</v>
      </c>
      <c r="H19" s="56">
        <v>1</v>
      </c>
      <c r="I19" s="111">
        <f>+J19+('2018'!I16-'2018'!K16)</f>
        <v>0.47</v>
      </c>
      <c r="J19" s="56">
        <v>0.35</v>
      </c>
      <c r="K19" s="89"/>
      <c r="L19" s="66">
        <f t="shared" si="0"/>
        <v>0</v>
      </c>
      <c r="M19" s="83">
        <f t="shared" si="1"/>
        <v>-119.00277777777778</v>
      </c>
      <c r="N19" s="15">
        <f t="shared" si="2"/>
        <v>0</v>
      </c>
      <c r="O19" s="118" t="s">
        <v>151</v>
      </c>
      <c r="P19" s="49">
        <v>200000</v>
      </c>
      <c r="Q19" s="49"/>
      <c r="R19" s="49"/>
      <c r="S19" s="16">
        <f t="shared" si="3"/>
        <v>0</v>
      </c>
      <c r="T19" s="15" t="str">
        <f t="shared" si="4"/>
        <v xml:space="preserve"> -</v>
      </c>
    </row>
    <row r="20" spans="2:20" ht="90" x14ac:dyDescent="0.2">
      <c r="B20" s="245"/>
      <c r="C20" s="248"/>
      <c r="D20" s="241"/>
      <c r="E20" s="39">
        <v>43466</v>
      </c>
      <c r="F20" s="39">
        <v>43830</v>
      </c>
      <c r="G20" s="10" t="s">
        <v>47</v>
      </c>
      <c r="H20" s="43">
        <v>4</v>
      </c>
      <c r="I20" s="77">
        <f>+J20+('2018'!I17-'2018'!K17)</f>
        <v>4</v>
      </c>
      <c r="J20" s="43">
        <v>4</v>
      </c>
      <c r="K20" s="90"/>
      <c r="L20" s="71">
        <f t="shared" si="0"/>
        <v>0</v>
      </c>
      <c r="M20" s="85">
        <f t="shared" si="1"/>
        <v>-119.00277777777778</v>
      </c>
      <c r="N20" s="55">
        <f t="shared" si="2"/>
        <v>0</v>
      </c>
      <c r="O20" s="119">
        <v>0</v>
      </c>
      <c r="P20" s="40">
        <v>500000</v>
      </c>
      <c r="Q20" s="40"/>
      <c r="R20" s="40"/>
      <c r="S20" s="41">
        <f t="shared" si="3"/>
        <v>0</v>
      </c>
      <c r="T20" s="55" t="str">
        <f t="shared" si="4"/>
        <v xml:space="preserve"> -</v>
      </c>
    </row>
    <row r="21" spans="2:20" ht="75" x14ac:dyDescent="0.2">
      <c r="B21" s="245"/>
      <c r="C21" s="248"/>
      <c r="D21" s="241"/>
      <c r="E21" s="39">
        <v>43466</v>
      </c>
      <c r="F21" s="39">
        <v>43830</v>
      </c>
      <c r="G21" s="10" t="s">
        <v>48</v>
      </c>
      <c r="H21" s="43">
        <v>4</v>
      </c>
      <c r="I21" s="77">
        <f>+J21+('2018'!I18-'2018'!K18)</f>
        <v>4</v>
      </c>
      <c r="J21" s="43">
        <v>4</v>
      </c>
      <c r="K21" s="90"/>
      <c r="L21" s="71">
        <f t="shared" si="0"/>
        <v>0</v>
      </c>
      <c r="M21" s="85">
        <f t="shared" si="1"/>
        <v>-119.00277777777778</v>
      </c>
      <c r="N21" s="55">
        <f t="shared" si="2"/>
        <v>0</v>
      </c>
      <c r="O21" s="119">
        <v>0</v>
      </c>
      <c r="P21" s="40">
        <v>800000</v>
      </c>
      <c r="Q21" s="40"/>
      <c r="R21" s="40"/>
      <c r="S21" s="41">
        <f t="shared" si="3"/>
        <v>0</v>
      </c>
      <c r="T21" s="55" t="str">
        <f t="shared" si="4"/>
        <v xml:space="preserve"> -</v>
      </c>
    </row>
    <row r="22" spans="2:20" ht="30" x14ac:dyDescent="0.2">
      <c r="B22" s="245"/>
      <c r="C22" s="248"/>
      <c r="D22" s="241"/>
      <c r="E22" s="39">
        <v>43466</v>
      </c>
      <c r="F22" s="39">
        <v>43830</v>
      </c>
      <c r="G22" s="8" t="s">
        <v>49</v>
      </c>
      <c r="H22" s="43">
        <v>171</v>
      </c>
      <c r="I22" s="77">
        <f>+J22+('2018'!I19-'2018'!K19)</f>
        <v>107</v>
      </c>
      <c r="J22" s="43">
        <v>51</v>
      </c>
      <c r="K22" s="90"/>
      <c r="L22" s="71">
        <f t="shared" si="0"/>
        <v>0</v>
      </c>
      <c r="M22" s="85">
        <f t="shared" si="1"/>
        <v>-119.00277777777778</v>
      </c>
      <c r="N22" s="55">
        <f t="shared" si="2"/>
        <v>0</v>
      </c>
      <c r="O22" s="119" t="s">
        <v>150</v>
      </c>
      <c r="P22" s="40">
        <v>0</v>
      </c>
      <c r="Q22" s="40"/>
      <c r="R22" s="40"/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245"/>
      <c r="C23" s="248"/>
      <c r="D23" s="242"/>
      <c r="E23" s="50">
        <v>43466</v>
      </c>
      <c r="F23" s="50">
        <v>43830</v>
      </c>
      <c r="G23" s="140" t="s">
        <v>100</v>
      </c>
      <c r="H23" s="57">
        <v>700</v>
      </c>
      <c r="I23" s="74">
        <f>+J23+('2018'!I20-'2018'!K20)</f>
        <v>425</v>
      </c>
      <c r="J23" s="57">
        <v>650</v>
      </c>
      <c r="K23" s="91"/>
      <c r="L23" s="105">
        <f t="shared" si="0"/>
        <v>0</v>
      </c>
      <c r="M23" s="106">
        <f t="shared" si="1"/>
        <v>-119.00277777777778</v>
      </c>
      <c r="N23" s="99">
        <f t="shared" si="2"/>
        <v>0</v>
      </c>
      <c r="O23" s="120" t="s">
        <v>152</v>
      </c>
      <c r="P23" s="51">
        <v>400000</v>
      </c>
      <c r="Q23" s="51"/>
      <c r="R23" s="51"/>
      <c r="S23" s="52">
        <f t="shared" si="3"/>
        <v>0</v>
      </c>
      <c r="T23" s="53" t="str">
        <f t="shared" si="4"/>
        <v xml:space="preserve"> -</v>
      </c>
    </row>
    <row r="24" spans="2:20" ht="45" x14ac:dyDescent="0.2">
      <c r="B24" s="245"/>
      <c r="C24" s="248"/>
      <c r="D24" s="240" t="s">
        <v>85</v>
      </c>
      <c r="E24" s="48">
        <v>43466</v>
      </c>
      <c r="F24" s="48">
        <v>43830</v>
      </c>
      <c r="G24" s="11" t="s">
        <v>50</v>
      </c>
      <c r="H24" s="92">
        <v>5</v>
      </c>
      <c r="I24" s="77">
        <f>+J24+('2018'!I21-'2018'!K21)</f>
        <v>5</v>
      </c>
      <c r="J24" s="92">
        <v>5</v>
      </c>
      <c r="K24" s="93"/>
      <c r="L24" s="121">
        <f t="shared" si="0"/>
        <v>0</v>
      </c>
      <c r="M24" s="83">
        <f t="shared" si="1"/>
        <v>-119.00277777777778</v>
      </c>
      <c r="N24" s="15">
        <f t="shared" si="2"/>
        <v>0</v>
      </c>
      <c r="O24" s="110" t="s">
        <v>153</v>
      </c>
      <c r="P24" s="77">
        <v>100000</v>
      </c>
      <c r="Q24" s="77"/>
      <c r="R24" s="77"/>
      <c r="S24" s="111">
        <f t="shared" si="3"/>
        <v>0</v>
      </c>
      <c r="T24" s="112" t="str">
        <f t="shared" si="4"/>
        <v xml:space="preserve"> -</v>
      </c>
    </row>
    <row r="25" spans="2:20" ht="45" x14ac:dyDescent="0.2">
      <c r="B25" s="245"/>
      <c r="C25" s="248"/>
      <c r="D25" s="241"/>
      <c r="E25" s="39">
        <v>43466</v>
      </c>
      <c r="F25" s="39">
        <v>43830</v>
      </c>
      <c r="G25" s="8" t="s">
        <v>51</v>
      </c>
      <c r="H25" s="42">
        <v>1</v>
      </c>
      <c r="I25" s="111">
        <f>+J25+('2018'!I22-'2018'!K22)</f>
        <v>1</v>
      </c>
      <c r="J25" s="42">
        <v>1</v>
      </c>
      <c r="K25" s="94"/>
      <c r="L25" s="123">
        <f t="shared" si="0"/>
        <v>0</v>
      </c>
      <c r="M25" s="85">
        <f t="shared" si="1"/>
        <v>-119.00277777777778</v>
      </c>
      <c r="N25" s="55">
        <f t="shared" si="2"/>
        <v>0</v>
      </c>
      <c r="O25" s="70" t="s">
        <v>153</v>
      </c>
      <c r="P25" s="40">
        <v>10000</v>
      </c>
      <c r="Q25" s="40"/>
      <c r="R25" s="40"/>
      <c r="S25" s="41">
        <f t="shared" si="3"/>
        <v>0</v>
      </c>
      <c r="T25" s="55" t="str">
        <f t="shared" si="4"/>
        <v xml:space="preserve"> -</v>
      </c>
    </row>
    <row r="26" spans="2:20" ht="60" x14ac:dyDescent="0.2">
      <c r="B26" s="245"/>
      <c r="C26" s="248"/>
      <c r="D26" s="241"/>
      <c r="E26" s="39">
        <v>43466</v>
      </c>
      <c r="F26" s="39">
        <v>43830</v>
      </c>
      <c r="G26" s="8" t="s">
        <v>52</v>
      </c>
      <c r="H26" s="43">
        <v>7</v>
      </c>
      <c r="I26" s="77">
        <f>+J26+('2018'!I23-'2018'!K23)</f>
        <v>3</v>
      </c>
      <c r="J26" s="43">
        <v>6</v>
      </c>
      <c r="K26" s="90"/>
      <c r="L26" s="123">
        <f t="shared" si="0"/>
        <v>0</v>
      </c>
      <c r="M26" s="85">
        <f t="shared" si="1"/>
        <v>-119.00277777777778</v>
      </c>
      <c r="N26" s="55">
        <f t="shared" si="2"/>
        <v>0</v>
      </c>
      <c r="O26" s="70" t="s">
        <v>154</v>
      </c>
      <c r="P26" s="40">
        <v>300000</v>
      </c>
      <c r="Q26" s="40"/>
      <c r="R26" s="40"/>
      <c r="S26" s="41">
        <f t="shared" si="3"/>
        <v>0</v>
      </c>
      <c r="T26" s="55" t="str">
        <f t="shared" si="4"/>
        <v xml:space="preserve"> -</v>
      </c>
    </row>
    <row r="27" spans="2:20" ht="75" x14ac:dyDescent="0.2">
      <c r="B27" s="245"/>
      <c r="C27" s="248"/>
      <c r="D27" s="241"/>
      <c r="E27" s="39">
        <v>43466</v>
      </c>
      <c r="F27" s="39">
        <v>43830</v>
      </c>
      <c r="G27" s="10" t="s">
        <v>53</v>
      </c>
      <c r="H27" s="42">
        <v>1</v>
      </c>
      <c r="I27" s="111">
        <f>+J27+('2018'!I24-'2018'!K24)</f>
        <v>1</v>
      </c>
      <c r="J27" s="42">
        <v>0.8</v>
      </c>
      <c r="K27" s="94"/>
      <c r="L27" s="123">
        <f t="shared" si="0"/>
        <v>0</v>
      </c>
      <c r="M27" s="85">
        <f t="shared" si="1"/>
        <v>-119.00277777777778</v>
      </c>
      <c r="N27" s="55">
        <f t="shared" si="2"/>
        <v>0</v>
      </c>
      <c r="O27" s="70" t="s">
        <v>155</v>
      </c>
      <c r="P27" s="40">
        <v>10000</v>
      </c>
      <c r="Q27" s="40"/>
      <c r="R27" s="40"/>
      <c r="S27" s="41">
        <f t="shared" si="3"/>
        <v>0</v>
      </c>
      <c r="T27" s="55" t="str">
        <f t="shared" si="4"/>
        <v xml:space="preserve"> -</v>
      </c>
    </row>
    <row r="28" spans="2:20" ht="60.75" thickBot="1" x14ac:dyDescent="0.25">
      <c r="B28" s="245"/>
      <c r="C28" s="248"/>
      <c r="D28" s="242"/>
      <c r="E28" s="50">
        <v>43466</v>
      </c>
      <c r="F28" s="50">
        <v>43830</v>
      </c>
      <c r="G28" s="12" t="s">
        <v>54</v>
      </c>
      <c r="H28" s="58">
        <v>1</v>
      </c>
      <c r="I28" s="108">
        <f>+J28+('2018'!I25-'2018'!K25)</f>
        <v>1</v>
      </c>
      <c r="J28" s="58">
        <v>0.8</v>
      </c>
      <c r="K28" s="95"/>
      <c r="L28" s="122">
        <f t="shared" si="0"/>
        <v>0</v>
      </c>
      <c r="M28" s="84">
        <f t="shared" si="1"/>
        <v>-119.00277777777778</v>
      </c>
      <c r="N28" s="53">
        <f t="shared" si="2"/>
        <v>0</v>
      </c>
      <c r="O28" s="97" t="s">
        <v>155</v>
      </c>
      <c r="P28" s="73">
        <v>10000</v>
      </c>
      <c r="Q28" s="73"/>
      <c r="R28" s="73"/>
      <c r="S28" s="98">
        <f t="shared" si="3"/>
        <v>0</v>
      </c>
      <c r="T28" s="99" t="str">
        <f t="shared" si="4"/>
        <v xml:space="preserve"> -</v>
      </c>
    </row>
    <row r="29" spans="2:20" ht="45" x14ac:dyDescent="0.2">
      <c r="B29" s="245"/>
      <c r="C29" s="248"/>
      <c r="D29" s="240" t="s">
        <v>86</v>
      </c>
      <c r="E29" s="48">
        <v>43466</v>
      </c>
      <c r="F29" s="48">
        <v>43830</v>
      </c>
      <c r="G29" s="9" t="s">
        <v>55</v>
      </c>
      <c r="H29" s="56">
        <v>1</v>
      </c>
      <c r="I29" s="111">
        <f>+J29+('2018'!I26-'2018'!K26)</f>
        <v>0.8</v>
      </c>
      <c r="J29" s="56">
        <v>0.5</v>
      </c>
      <c r="K29" s="89"/>
      <c r="L29" s="121">
        <f t="shared" si="0"/>
        <v>0</v>
      </c>
      <c r="M29" s="83">
        <f t="shared" si="1"/>
        <v>-119.00277777777778</v>
      </c>
      <c r="N29" s="15">
        <f t="shared" si="2"/>
        <v>0</v>
      </c>
      <c r="O29" s="118" t="s">
        <v>156</v>
      </c>
      <c r="P29" s="49">
        <v>50000</v>
      </c>
      <c r="Q29" s="49"/>
      <c r="R29" s="49"/>
      <c r="S29" s="16">
        <f t="shared" si="3"/>
        <v>0</v>
      </c>
      <c r="T29" s="15" t="str">
        <f t="shared" si="4"/>
        <v xml:space="preserve"> -</v>
      </c>
    </row>
    <row r="30" spans="2:20" ht="75" x14ac:dyDescent="0.2">
      <c r="B30" s="245"/>
      <c r="C30" s="248"/>
      <c r="D30" s="241"/>
      <c r="E30" s="39">
        <v>43466</v>
      </c>
      <c r="F30" s="39">
        <v>43830</v>
      </c>
      <c r="G30" s="8" t="s">
        <v>56</v>
      </c>
      <c r="H30" s="43">
        <v>15</v>
      </c>
      <c r="I30" s="77">
        <f>+J30+('2018'!I27-'2018'!K27)</f>
        <v>14</v>
      </c>
      <c r="J30" s="43">
        <v>15</v>
      </c>
      <c r="K30" s="90"/>
      <c r="L30" s="123">
        <f t="shared" si="0"/>
        <v>0</v>
      </c>
      <c r="M30" s="85">
        <f t="shared" si="1"/>
        <v>-119.00277777777778</v>
      </c>
      <c r="N30" s="55">
        <f t="shared" si="2"/>
        <v>0</v>
      </c>
      <c r="O30" s="119" t="s">
        <v>156</v>
      </c>
      <c r="P30" s="40">
        <v>100000</v>
      </c>
      <c r="Q30" s="40"/>
      <c r="R30" s="40"/>
      <c r="S30" s="41">
        <f t="shared" si="3"/>
        <v>0</v>
      </c>
      <c r="T30" s="55" t="str">
        <f t="shared" si="4"/>
        <v xml:space="preserve"> -</v>
      </c>
    </row>
    <row r="31" spans="2:20" ht="75.75" thickBot="1" x14ac:dyDescent="0.25">
      <c r="B31" s="245"/>
      <c r="C31" s="249"/>
      <c r="D31" s="242"/>
      <c r="E31" s="50">
        <v>43466</v>
      </c>
      <c r="F31" s="50">
        <v>43830</v>
      </c>
      <c r="G31" s="13" t="s">
        <v>57</v>
      </c>
      <c r="H31" s="57">
        <v>1</v>
      </c>
      <c r="I31" s="77">
        <f>+J31+('2018'!I28-'2018'!K28)</f>
        <v>1</v>
      </c>
      <c r="J31" s="57">
        <v>0</v>
      </c>
      <c r="K31" s="91"/>
      <c r="L31" s="122" t="e">
        <f t="shared" si="0"/>
        <v>#DIV/0!</v>
      </c>
      <c r="M31" s="84">
        <f t="shared" si="1"/>
        <v>-119.00277777777778</v>
      </c>
      <c r="N31" s="53" t="str">
        <f t="shared" si="2"/>
        <v xml:space="preserve"> -</v>
      </c>
      <c r="O31" s="120" t="s">
        <v>150</v>
      </c>
      <c r="P31" s="51">
        <v>0</v>
      </c>
      <c r="Q31" s="51"/>
      <c r="R31" s="51"/>
      <c r="S31" s="52" t="str">
        <f t="shared" si="3"/>
        <v xml:space="preserve"> -</v>
      </c>
      <c r="T31" s="53" t="str">
        <f t="shared" si="4"/>
        <v xml:space="preserve"> -</v>
      </c>
    </row>
    <row r="32" spans="2:20" ht="12.95" customHeight="1" thickBot="1" x14ac:dyDescent="0.25">
      <c r="B32" s="245"/>
      <c r="C32" s="32"/>
      <c r="D32" s="33"/>
      <c r="E32" s="34"/>
      <c r="F32" s="34"/>
      <c r="G32" s="35"/>
      <c r="H32" s="36"/>
      <c r="I32" s="137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245"/>
      <c r="C33" s="247" t="s">
        <v>96</v>
      </c>
      <c r="D33" s="79" t="s">
        <v>87</v>
      </c>
      <c r="E33" s="44">
        <v>43466</v>
      </c>
      <c r="F33" s="44">
        <v>43830</v>
      </c>
      <c r="G33" s="54" t="s">
        <v>58</v>
      </c>
      <c r="H33" s="45">
        <v>1000</v>
      </c>
      <c r="I33" s="74">
        <f>+J33+('2018'!I29-'2018'!K29)</f>
        <v>838</v>
      </c>
      <c r="J33" s="45">
        <v>600</v>
      </c>
      <c r="K33" s="80"/>
      <c r="L33" s="103">
        <f t="shared" si="0"/>
        <v>0</v>
      </c>
      <c r="M33" s="104">
        <f t="shared" si="1"/>
        <v>-119.00277777777778</v>
      </c>
      <c r="N33" s="102">
        <f t="shared" si="2"/>
        <v>0</v>
      </c>
      <c r="O33" s="100" t="s">
        <v>157</v>
      </c>
      <c r="P33" s="72">
        <v>120000</v>
      </c>
      <c r="Q33" s="72"/>
      <c r="R33" s="72"/>
      <c r="S33" s="101">
        <f t="shared" si="3"/>
        <v>0</v>
      </c>
      <c r="T33" s="102" t="str">
        <f t="shared" si="4"/>
        <v xml:space="preserve"> -</v>
      </c>
    </row>
    <row r="34" spans="2:20" ht="45" x14ac:dyDescent="0.2">
      <c r="B34" s="245"/>
      <c r="C34" s="248"/>
      <c r="D34" s="240" t="s">
        <v>88</v>
      </c>
      <c r="E34" s="48">
        <v>43466</v>
      </c>
      <c r="F34" s="48">
        <v>43830</v>
      </c>
      <c r="G34" s="9" t="s">
        <v>59</v>
      </c>
      <c r="H34" s="49">
        <v>10</v>
      </c>
      <c r="I34" s="77">
        <f>+J34+('2018'!I30-'2018'!K30)</f>
        <v>5</v>
      </c>
      <c r="J34" s="49">
        <v>5</v>
      </c>
      <c r="K34" s="86"/>
      <c r="L34" s="121">
        <f t="shared" si="0"/>
        <v>0</v>
      </c>
      <c r="M34" s="83">
        <f t="shared" si="1"/>
        <v>-119.00277777777778</v>
      </c>
      <c r="N34" s="15">
        <f t="shared" si="2"/>
        <v>0</v>
      </c>
      <c r="O34" s="118" t="s">
        <v>158</v>
      </c>
      <c r="P34" s="49">
        <v>60000</v>
      </c>
      <c r="Q34" s="49"/>
      <c r="R34" s="49"/>
      <c r="S34" s="16">
        <f t="shared" si="3"/>
        <v>0</v>
      </c>
      <c r="T34" s="15" t="str">
        <f t="shared" si="4"/>
        <v xml:space="preserve"> -</v>
      </c>
    </row>
    <row r="35" spans="2:20" ht="60.75" thickBot="1" x14ac:dyDescent="0.25">
      <c r="B35" s="245"/>
      <c r="C35" s="248"/>
      <c r="D35" s="242"/>
      <c r="E35" s="50">
        <v>43466</v>
      </c>
      <c r="F35" s="50">
        <v>43830</v>
      </c>
      <c r="G35" s="12" t="s">
        <v>60</v>
      </c>
      <c r="H35" s="51">
        <v>250</v>
      </c>
      <c r="I35" s="74">
        <f>+J35+('2018'!I31-'2018'!K31)</f>
        <v>250</v>
      </c>
      <c r="J35" s="51">
        <v>100</v>
      </c>
      <c r="K35" s="88"/>
      <c r="L35" s="128">
        <f t="shared" si="0"/>
        <v>0</v>
      </c>
      <c r="M35" s="106">
        <f t="shared" si="1"/>
        <v>-119.00277777777778</v>
      </c>
      <c r="N35" s="99">
        <f t="shared" si="2"/>
        <v>0</v>
      </c>
      <c r="O35" s="129" t="s">
        <v>158</v>
      </c>
      <c r="P35" s="73">
        <v>125000</v>
      </c>
      <c r="Q35" s="73"/>
      <c r="R35" s="73"/>
      <c r="S35" s="98">
        <f t="shared" si="3"/>
        <v>0</v>
      </c>
      <c r="T35" s="99" t="str">
        <f t="shared" si="4"/>
        <v xml:space="preserve"> -</v>
      </c>
    </row>
    <row r="36" spans="2:20" ht="45.75" thickBot="1" x14ac:dyDescent="0.25">
      <c r="B36" s="245"/>
      <c r="C36" s="248"/>
      <c r="D36" s="79" t="s">
        <v>89</v>
      </c>
      <c r="E36" s="44">
        <v>43466</v>
      </c>
      <c r="F36" s="44">
        <v>43830</v>
      </c>
      <c r="G36" s="54" t="s">
        <v>61</v>
      </c>
      <c r="H36" s="45">
        <v>6202</v>
      </c>
      <c r="I36" s="74">
        <f>+J36+('2018'!I32-'2018'!K32)</f>
        <v>3778</v>
      </c>
      <c r="J36" s="45">
        <v>1800</v>
      </c>
      <c r="K36" s="127"/>
      <c r="L36" s="124">
        <f t="shared" si="0"/>
        <v>0</v>
      </c>
      <c r="M36" s="81">
        <f t="shared" si="1"/>
        <v>-119.00277777777778</v>
      </c>
      <c r="N36" s="47">
        <f t="shared" si="2"/>
        <v>0</v>
      </c>
      <c r="O36" s="65" t="s">
        <v>148</v>
      </c>
      <c r="P36" s="45">
        <v>0</v>
      </c>
      <c r="Q36" s="45"/>
      <c r="R36" s="45"/>
      <c r="S36" s="46" t="str">
        <f t="shared" si="3"/>
        <v xml:space="preserve"> -</v>
      </c>
      <c r="T36" s="47" t="str">
        <f t="shared" si="4"/>
        <v xml:space="preserve"> -</v>
      </c>
    </row>
    <row r="37" spans="2:20" ht="30" x14ac:dyDescent="0.2">
      <c r="B37" s="245"/>
      <c r="C37" s="248"/>
      <c r="D37" s="240" t="s">
        <v>90</v>
      </c>
      <c r="E37" s="48">
        <v>43466</v>
      </c>
      <c r="F37" s="48">
        <v>43830</v>
      </c>
      <c r="G37" s="9" t="s">
        <v>62</v>
      </c>
      <c r="H37" s="49">
        <v>50</v>
      </c>
      <c r="I37" s="77">
        <f>+J37+('2018'!I33-'2018'!K33)</f>
        <v>50</v>
      </c>
      <c r="J37" s="49">
        <v>38</v>
      </c>
      <c r="K37" s="86"/>
      <c r="L37" s="113">
        <f t="shared" si="0"/>
        <v>0</v>
      </c>
      <c r="M37" s="114">
        <f t="shared" si="1"/>
        <v>-119.00277777777778</v>
      </c>
      <c r="N37" s="112">
        <f t="shared" si="2"/>
        <v>0</v>
      </c>
      <c r="O37" s="110">
        <v>0</v>
      </c>
      <c r="P37" s="77">
        <v>65000</v>
      </c>
      <c r="Q37" s="77"/>
      <c r="R37" s="77"/>
      <c r="S37" s="111">
        <f t="shared" si="3"/>
        <v>0</v>
      </c>
      <c r="T37" s="112" t="str">
        <f t="shared" si="4"/>
        <v xml:space="preserve"> -</v>
      </c>
    </row>
    <row r="38" spans="2:20" ht="90" x14ac:dyDescent="0.2">
      <c r="B38" s="245"/>
      <c r="C38" s="248"/>
      <c r="D38" s="241"/>
      <c r="E38" s="39">
        <v>43466</v>
      </c>
      <c r="F38" s="39">
        <v>43830</v>
      </c>
      <c r="G38" s="10" t="s">
        <v>63</v>
      </c>
      <c r="H38" s="42">
        <v>1</v>
      </c>
      <c r="I38" s="111">
        <f>+J38+('2018'!I34-'2018'!K34)</f>
        <v>0.60000000000000009</v>
      </c>
      <c r="J38" s="42">
        <v>0.4</v>
      </c>
      <c r="K38" s="94"/>
      <c r="L38" s="71">
        <f t="shared" si="0"/>
        <v>0</v>
      </c>
      <c r="M38" s="85">
        <f t="shared" si="1"/>
        <v>-119.00277777777778</v>
      </c>
      <c r="N38" s="55">
        <f t="shared" si="2"/>
        <v>0</v>
      </c>
      <c r="O38" s="70">
        <v>0</v>
      </c>
      <c r="P38" s="40">
        <v>35000</v>
      </c>
      <c r="Q38" s="40"/>
      <c r="R38" s="40"/>
      <c r="S38" s="41">
        <f t="shared" si="3"/>
        <v>0</v>
      </c>
      <c r="T38" s="55" t="str">
        <f t="shared" si="4"/>
        <v xml:space="preserve"> -</v>
      </c>
    </row>
    <row r="39" spans="2:20" ht="75" x14ac:dyDescent="0.2">
      <c r="B39" s="245"/>
      <c r="C39" s="248"/>
      <c r="D39" s="241"/>
      <c r="E39" s="39">
        <v>43466</v>
      </c>
      <c r="F39" s="39">
        <v>43830</v>
      </c>
      <c r="G39" s="10" t="s">
        <v>64</v>
      </c>
      <c r="H39" s="40">
        <v>1</v>
      </c>
      <c r="I39" s="77">
        <f>+J39</f>
        <v>1</v>
      </c>
      <c r="J39" s="40">
        <v>1</v>
      </c>
      <c r="K39" s="87"/>
      <c r="L39" s="71">
        <f t="shared" si="0"/>
        <v>0</v>
      </c>
      <c r="M39" s="85">
        <f t="shared" si="1"/>
        <v>-119.00277777777778</v>
      </c>
      <c r="N39" s="55">
        <f t="shared" si="2"/>
        <v>0</v>
      </c>
      <c r="O39" s="70">
        <v>0</v>
      </c>
      <c r="P39" s="40">
        <v>40000</v>
      </c>
      <c r="Q39" s="40"/>
      <c r="R39" s="40"/>
      <c r="S39" s="41">
        <f t="shared" si="3"/>
        <v>0</v>
      </c>
      <c r="T39" s="55" t="str">
        <f t="shared" si="4"/>
        <v xml:space="preserve"> -</v>
      </c>
    </row>
    <row r="40" spans="2:20" ht="45" x14ac:dyDescent="0.2">
      <c r="B40" s="245"/>
      <c r="C40" s="248"/>
      <c r="D40" s="241"/>
      <c r="E40" s="39">
        <v>43466</v>
      </c>
      <c r="F40" s="39">
        <v>43830</v>
      </c>
      <c r="G40" s="10" t="s">
        <v>65</v>
      </c>
      <c r="H40" s="40">
        <v>1</v>
      </c>
      <c r="I40" s="77">
        <f>+J40</f>
        <v>1</v>
      </c>
      <c r="J40" s="40">
        <v>1</v>
      </c>
      <c r="K40" s="87"/>
      <c r="L40" s="71">
        <f t="shared" si="0"/>
        <v>0</v>
      </c>
      <c r="M40" s="85">
        <f t="shared" si="1"/>
        <v>-119.00277777777778</v>
      </c>
      <c r="N40" s="55">
        <f t="shared" si="2"/>
        <v>0</v>
      </c>
      <c r="O40" s="70" t="s">
        <v>150</v>
      </c>
      <c r="P40" s="40">
        <v>0</v>
      </c>
      <c r="Q40" s="40"/>
      <c r="R40" s="40"/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245"/>
      <c r="C41" s="248"/>
      <c r="D41" s="241"/>
      <c r="E41" s="39">
        <v>43466</v>
      </c>
      <c r="F41" s="39">
        <v>43830</v>
      </c>
      <c r="G41" s="8" t="s">
        <v>67</v>
      </c>
      <c r="H41" s="40">
        <v>20</v>
      </c>
      <c r="I41" s="77">
        <f>+J41+('2018'!I37-'2018'!K37)</f>
        <v>20</v>
      </c>
      <c r="J41" s="40">
        <v>20</v>
      </c>
      <c r="K41" s="87"/>
      <c r="L41" s="71">
        <f t="shared" si="0"/>
        <v>0</v>
      </c>
      <c r="M41" s="85">
        <f t="shared" si="1"/>
        <v>-119.00277777777778</v>
      </c>
      <c r="N41" s="55">
        <f t="shared" si="2"/>
        <v>0</v>
      </c>
      <c r="O41" s="70">
        <v>0</v>
      </c>
      <c r="P41" s="40">
        <v>150000</v>
      </c>
      <c r="Q41" s="40"/>
      <c r="R41" s="40"/>
      <c r="S41" s="41">
        <f t="shared" si="3"/>
        <v>0</v>
      </c>
      <c r="T41" s="55" t="str">
        <f t="shared" si="4"/>
        <v xml:space="preserve"> -</v>
      </c>
    </row>
    <row r="42" spans="2:20" ht="45.75" thickBot="1" x14ac:dyDescent="0.25">
      <c r="B42" s="245"/>
      <c r="C42" s="248"/>
      <c r="D42" s="242"/>
      <c r="E42" s="50">
        <v>43466</v>
      </c>
      <c r="F42" s="50">
        <v>43830</v>
      </c>
      <c r="G42" s="13" t="s">
        <v>68</v>
      </c>
      <c r="H42" s="51">
        <v>500</v>
      </c>
      <c r="I42" s="74">
        <f>+J42+('2018'!I38-'2018'!K38)</f>
        <v>500</v>
      </c>
      <c r="J42" s="51">
        <v>350</v>
      </c>
      <c r="K42" s="88"/>
      <c r="L42" s="105">
        <f t="shared" si="0"/>
        <v>0</v>
      </c>
      <c r="M42" s="106">
        <f t="shared" si="1"/>
        <v>-119.00277777777778</v>
      </c>
      <c r="N42" s="99">
        <f t="shared" si="2"/>
        <v>0</v>
      </c>
      <c r="O42" s="97" t="s">
        <v>150</v>
      </c>
      <c r="P42" s="73">
        <v>0</v>
      </c>
      <c r="Q42" s="73"/>
      <c r="R42" s="73"/>
      <c r="S42" s="98" t="str">
        <f t="shared" si="3"/>
        <v xml:space="preserve"> -</v>
      </c>
      <c r="T42" s="99" t="str">
        <f t="shared" si="4"/>
        <v xml:space="preserve"> -</v>
      </c>
    </row>
    <row r="43" spans="2:20" ht="60.75" thickBot="1" x14ac:dyDescent="0.25">
      <c r="B43" s="245"/>
      <c r="C43" s="249"/>
      <c r="D43" s="79" t="s">
        <v>93</v>
      </c>
      <c r="E43" s="44">
        <v>43466</v>
      </c>
      <c r="F43" s="44">
        <v>43830</v>
      </c>
      <c r="G43" s="82" t="s">
        <v>69</v>
      </c>
      <c r="H43" s="96">
        <v>1</v>
      </c>
      <c r="I43" s="138">
        <f>+J43</f>
        <v>1</v>
      </c>
      <c r="J43" s="96">
        <v>1</v>
      </c>
      <c r="K43" s="126"/>
      <c r="L43" s="124">
        <f t="shared" si="0"/>
        <v>0</v>
      </c>
      <c r="M43" s="81">
        <f t="shared" si="1"/>
        <v>-119.00277777777778</v>
      </c>
      <c r="N43" s="47">
        <f t="shared" si="2"/>
        <v>0</v>
      </c>
      <c r="O43" s="65" t="s">
        <v>159</v>
      </c>
      <c r="P43" s="45">
        <v>1036179</v>
      </c>
      <c r="Q43" s="45"/>
      <c r="R43" s="45"/>
      <c r="S43" s="46">
        <f t="shared" si="3"/>
        <v>0</v>
      </c>
      <c r="T43" s="47" t="str">
        <f t="shared" si="4"/>
        <v xml:space="preserve"> -</v>
      </c>
    </row>
    <row r="44" spans="2:20" ht="12.95" customHeight="1" thickBot="1" x14ac:dyDescent="0.25">
      <c r="B44" s="245"/>
      <c r="C44" s="32"/>
      <c r="D44" s="33"/>
      <c r="E44" s="34"/>
      <c r="F44" s="34"/>
      <c r="G44" s="35"/>
      <c r="H44" s="36"/>
      <c r="I44" s="137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248"/>
      <c r="C45" s="244" t="s">
        <v>97</v>
      </c>
      <c r="D45" s="240" t="s">
        <v>91</v>
      </c>
      <c r="E45" s="48">
        <v>43466</v>
      </c>
      <c r="F45" s="48">
        <v>43830</v>
      </c>
      <c r="G45" s="9" t="s">
        <v>70</v>
      </c>
      <c r="H45" s="49">
        <v>1500</v>
      </c>
      <c r="I45" s="77">
        <f>+J45+('2018'!I40-'2018'!K40)</f>
        <v>943</v>
      </c>
      <c r="J45" s="49">
        <v>800</v>
      </c>
      <c r="K45" s="86"/>
      <c r="L45" s="66">
        <f t="shared" si="0"/>
        <v>0</v>
      </c>
      <c r="M45" s="83">
        <f t="shared" si="1"/>
        <v>-119.00277777777778</v>
      </c>
      <c r="N45" s="15">
        <f t="shared" si="2"/>
        <v>0</v>
      </c>
      <c r="O45" s="68" t="s">
        <v>160</v>
      </c>
      <c r="P45" s="49">
        <v>175000</v>
      </c>
      <c r="Q45" s="49"/>
      <c r="R45" s="49"/>
      <c r="S45" s="16">
        <f t="shared" si="3"/>
        <v>0</v>
      </c>
      <c r="T45" s="15" t="str">
        <f t="shared" si="4"/>
        <v xml:space="preserve"> -</v>
      </c>
    </row>
    <row r="46" spans="2:20" ht="45" x14ac:dyDescent="0.2">
      <c r="B46" s="248"/>
      <c r="C46" s="245"/>
      <c r="D46" s="241"/>
      <c r="E46" s="39">
        <v>43466</v>
      </c>
      <c r="F46" s="39">
        <v>43830</v>
      </c>
      <c r="G46" s="10" t="s">
        <v>71</v>
      </c>
      <c r="H46" s="40">
        <v>1000</v>
      </c>
      <c r="I46" s="77">
        <f>+J46+('2018'!I41-'2018'!K41)</f>
        <v>511</v>
      </c>
      <c r="J46" s="40">
        <v>360</v>
      </c>
      <c r="K46" s="87"/>
      <c r="L46" s="71">
        <f t="shared" si="0"/>
        <v>0</v>
      </c>
      <c r="M46" s="85">
        <f t="shared" si="1"/>
        <v>-119.00277777777778</v>
      </c>
      <c r="N46" s="55">
        <f t="shared" si="2"/>
        <v>0</v>
      </c>
      <c r="O46" s="70">
        <v>0</v>
      </c>
      <c r="P46" s="40">
        <v>60000</v>
      </c>
      <c r="Q46" s="40"/>
      <c r="R46" s="40"/>
      <c r="S46" s="41">
        <f t="shared" si="3"/>
        <v>0</v>
      </c>
      <c r="T46" s="55" t="str">
        <f t="shared" si="4"/>
        <v xml:space="preserve"> -</v>
      </c>
    </row>
    <row r="47" spans="2:20" ht="60" x14ac:dyDescent="0.2">
      <c r="B47" s="248"/>
      <c r="C47" s="245"/>
      <c r="D47" s="241"/>
      <c r="E47" s="39">
        <v>43466</v>
      </c>
      <c r="F47" s="39">
        <v>43830</v>
      </c>
      <c r="G47" s="8" t="s">
        <v>72</v>
      </c>
      <c r="H47" s="40">
        <v>1</v>
      </c>
      <c r="I47" s="77">
        <f>+J47</f>
        <v>1</v>
      </c>
      <c r="J47" s="40">
        <v>1</v>
      </c>
      <c r="K47" s="87"/>
      <c r="L47" s="71">
        <f t="shared" si="0"/>
        <v>0</v>
      </c>
      <c r="M47" s="85">
        <f t="shared" si="1"/>
        <v>-119.00277777777778</v>
      </c>
      <c r="N47" s="55">
        <f t="shared" si="2"/>
        <v>0</v>
      </c>
      <c r="O47" s="70" t="s">
        <v>150</v>
      </c>
      <c r="P47" s="40">
        <v>0</v>
      </c>
      <c r="Q47" s="40"/>
      <c r="R47" s="40"/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248"/>
      <c r="C48" s="245"/>
      <c r="D48" s="241"/>
      <c r="E48" s="39">
        <v>43466</v>
      </c>
      <c r="F48" s="39">
        <v>43830</v>
      </c>
      <c r="G48" s="8" t="s">
        <v>73</v>
      </c>
      <c r="H48" s="40">
        <v>1</v>
      </c>
      <c r="I48" s="77">
        <f>+J48</f>
        <v>1</v>
      </c>
      <c r="J48" s="40">
        <v>1</v>
      </c>
      <c r="K48" s="87"/>
      <c r="L48" s="71">
        <f t="shared" si="0"/>
        <v>0</v>
      </c>
      <c r="M48" s="85">
        <f t="shared" si="1"/>
        <v>-119.00277777777778</v>
      </c>
      <c r="N48" s="55">
        <f t="shared" si="2"/>
        <v>0</v>
      </c>
      <c r="O48" s="70" t="s">
        <v>150</v>
      </c>
      <c r="P48" s="40">
        <v>0</v>
      </c>
      <c r="Q48" s="40"/>
      <c r="R48" s="40"/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248"/>
      <c r="C49" s="245"/>
      <c r="D49" s="242"/>
      <c r="E49" s="50">
        <v>43466</v>
      </c>
      <c r="F49" s="50">
        <v>43830</v>
      </c>
      <c r="G49" s="13" t="s">
        <v>74</v>
      </c>
      <c r="H49" s="51">
        <v>1</v>
      </c>
      <c r="I49" s="51">
        <f>+J49</f>
        <v>1</v>
      </c>
      <c r="J49" s="51">
        <v>1</v>
      </c>
      <c r="K49" s="88"/>
      <c r="L49" s="67">
        <f t="shared" si="0"/>
        <v>0</v>
      </c>
      <c r="M49" s="84">
        <f t="shared" si="1"/>
        <v>-119.00277777777778</v>
      </c>
      <c r="N49" s="53">
        <f t="shared" si="2"/>
        <v>0</v>
      </c>
      <c r="O49" s="97" t="s">
        <v>150</v>
      </c>
      <c r="P49" s="73">
        <v>0</v>
      </c>
      <c r="Q49" s="73"/>
      <c r="R49" s="73"/>
      <c r="S49" s="98" t="str">
        <f t="shared" si="3"/>
        <v xml:space="preserve"> -</v>
      </c>
      <c r="T49" s="99" t="str">
        <f t="shared" si="4"/>
        <v xml:space="preserve"> -</v>
      </c>
    </row>
    <row r="50" spans="2:20" ht="30" x14ac:dyDescent="0.2">
      <c r="B50" s="248"/>
      <c r="C50" s="245"/>
      <c r="D50" s="240" t="s">
        <v>92</v>
      </c>
      <c r="E50" s="48">
        <v>43466</v>
      </c>
      <c r="F50" s="48">
        <v>43830</v>
      </c>
      <c r="G50" s="11" t="s">
        <v>75</v>
      </c>
      <c r="H50" s="49">
        <v>1700</v>
      </c>
      <c r="I50" s="77">
        <f>+J50+('2018'!I45-'2018'!K45)</f>
        <v>675</v>
      </c>
      <c r="J50" s="49">
        <v>1050</v>
      </c>
      <c r="K50" s="86"/>
      <c r="L50" s="66">
        <f t="shared" si="0"/>
        <v>0</v>
      </c>
      <c r="M50" s="83">
        <f t="shared" si="1"/>
        <v>-119.00277777777778</v>
      </c>
      <c r="N50" s="15">
        <f t="shared" si="2"/>
        <v>0</v>
      </c>
      <c r="O50" s="68">
        <v>0</v>
      </c>
      <c r="P50" s="49">
        <v>150000</v>
      </c>
      <c r="Q50" s="49"/>
      <c r="R50" s="49"/>
      <c r="S50" s="16">
        <f t="shared" si="3"/>
        <v>0</v>
      </c>
      <c r="T50" s="15" t="str">
        <f t="shared" si="4"/>
        <v xml:space="preserve"> -</v>
      </c>
    </row>
    <row r="51" spans="2:20" ht="45" x14ac:dyDescent="0.2">
      <c r="B51" s="248"/>
      <c r="C51" s="245"/>
      <c r="D51" s="241"/>
      <c r="E51" s="39">
        <v>43466</v>
      </c>
      <c r="F51" s="39">
        <v>43830</v>
      </c>
      <c r="G51" s="8" t="s">
        <v>76</v>
      </c>
      <c r="H51" s="40">
        <v>200</v>
      </c>
      <c r="I51" s="77">
        <f>+J51+('2018'!I46-'2018'!K46)</f>
        <v>152</v>
      </c>
      <c r="J51" s="40">
        <v>100</v>
      </c>
      <c r="K51" s="87"/>
      <c r="L51" s="71">
        <f t="shared" si="0"/>
        <v>0</v>
      </c>
      <c r="M51" s="85">
        <f t="shared" si="1"/>
        <v>-119.00277777777778</v>
      </c>
      <c r="N51" s="55">
        <f t="shared" si="2"/>
        <v>0</v>
      </c>
      <c r="O51" s="70">
        <v>0</v>
      </c>
      <c r="P51" s="40">
        <v>26000</v>
      </c>
      <c r="Q51" s="40"/>
      <c r="R51" s="40"/>
      <c r="S51" s="41">
        <f t="shared" si="3"/>
        <v>0</v>
      </c>
      <c r="T51" s="55" t="str">
        <f t="shared" si="4"/>
        <v xml:space="preserve"> -</v>
      </c>
    </row>
    <row r="52" spans="2:20" ht="30" x14ac:dyDescent="0.2">
      <c r="B52" s="248"/>
      <c r="C52" s="245"/>
      <c r="D52" s="241"/>
      <c r="E52" s="39">
        <v>43466</v>
      </c>
      <c r="F52" s="39">
        <v>43830</v>
      </c>
      <c r="G52" s="8" t="s">
        <v>77</v>
      </c>
      <c r="H52" s="40">
        <v>1</v>
      </c>
      <c r="I52" s="77">
        <f>+J52</f>
        <v>1</v>
      </c>
      <c r="J52" s="40">
        <v>1</v>
      </c>
      <c r="K52" s="87"/>
      <c r="L52" s="71">
        <f t="shared" si="0"/>
        <v>0</v>
      </c>
      <c r="M52" s="85">
        <f t="shared" si="1"/>
        <v>-119.00277777777778</v>
      </c>
      <c r="N52" s="55">
        <f t="shared" si="2"/>
        <v>0</v>
      </c>
      <c r="O52" s="70" t="s">
        <v>150</v>
      </c>
      <c r="P52" s="40">
        <v>0</v>
      </c>
      <c r="Q52" s="40"/>
      <c r="R52" s="40"/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248"/>
      <c r="C53" s="245"/>
      <c r="D53" s="241"/>
      <c r="E53" s="39">
        <v>43466</v>
      </c>
      <c r="F53" s="39">
        <v>43830</v>
      </c>
      <c r="G53" s="8" t="s">
        <v>78</v>
      </c>
      <c r="H53" s="40">
        <v>100</v>
      </c>
      <c r="I53" s="77">
        <f>+J53+('2018'!I48-'2018'!K48)</f>
        <v>100</v>
      </c>
      <c r="J53" s="40">
        <v>100</v>
      </c>
      <c r="K53" s="87"/>
      <c r="L53" s="71">
        <f t="shared" si="0"/>
        <v>0</v>
      </c>
      <c r="M53" s="85">
        <f t="shared" si="1"/>
        <v>-119.00277777777778</v>
      </c>
      <c r="N53" s="55">
        <f t="shared" si="2"/>
        <v>0</v>
      </c>
      <c r="O53" s="70">
        <v>0</v>
      </c>
      <c r="P53" s="40">
        <v>843000</v>
      </c>
      <c r="Q53" s="40"/>
      <c r="R53" s="40"/>
      <c r="S53" s="41">
        <f t="shared" si="3"/>
        <v>0</v>
      </c>
      <c r="T53" s="55" t="str">
        <f t="shared" si="4"/>
        <v xml:space="preserve"> -</v>
      </c>
    </row>
    <row r="54" spans="2:20" ht="75" x14ac:dyDescent="0.2">
      <c r="B54" s="248"/>
      <c r="C54" s="245"/>
      <c r="D54" s="241"/>
      <c r="E54" s="39">
        <v>43466</v>
      </c>
      <c r="F54" s="39">
        <v>43830</v>
      </c>
      <c r="G54" s="8" t="s">
        <v>79</v>
      </c>
      <c r="H54" s="40">
        <v>1000</v>
      </c>
      <c r="I54" s="77">
        <f>+J54+('2018'!I49-'2018'!K49)</f>
        <v>1000</v>
      </c>
      <c r="J54" s="40">
        <v>1000</v>
      </c>
      <c r="K54" s="87"/>
      <c r="L54" s="71">
        <f t="shared" si="0"/>
        <v>0</v>
      </c>
      <c r="M54" s="85">
        <f t="shared" si="1"/>
        <v>-119.00277777777778</v>
      </c>
      <c r="N54" s="55">
        <f t="shared" si="2"/>
        <v>0</v>
      </c>
      <c r="O54" s="70">
        <v>0</v>
      </c>
      <c r="P54" s="40">
        <v>1668999</v>
      </c>
      <c r="Q54" s="40"/>
      <c r="R54" s="40"/>
      <c r="S54" s="41">
        <f t="shared" si="3"/>
        <v>0</v>
      </c>
      <c r="T54" s="55" t="str">
        <f t="shared" si="4"/>
        <v xml:space="preserve"> -</v>
      </c>
    </row>
    <row r="55" spans="2:20" ht="75" x14ac:dyDescent="0.2">
      <c r="B55" s="248"/>
      <c r="C55" s="245"/>
      <c r="D55" s="241"/>
      <c r="E55" s="39">
        <v>43466</v>
      </c>
      <c r="F55" s="39">
        <v>43830</v>
      </c>
      <c r="G55" s="8" t="s">
        <v>80</v>
      </c>
      <c r="H55" s="40">
        <v>400</v>
      </c>
      <c r="I55" s="77">
        <f>+J55+('2018'!I50-'2018'!K50)</f>
        <v>400</v>
      </c>
      <c r="J55" s="40">
        <v>400</v>
      </c>
      <c r="K55" s="87"/>
      <c r="L55" s="71">
        <f t="shared" si="0"/>
        <v>0</v>
      </c>
      <c r="M55" s="85">
        <f t="shared" si="1"/>
        <v>-119.00277777777778</v>
      </c>
      <c r="N55" s="55">
        <f t="shared" si="2"/>
        <v>0</v>
      </c>
      <c r="O55" s="70">
        <v>0</v>
      </c>
      <c r="P55" s="40">
        <v>1435524</v>
      </c>
      <c r="Q55" s="40"/>
      <c r="R55" s="40"/>
      <c r="S55" s="41">
        <f t="shared" si="3"/>
        <v>0</v>
      </c>
      <c r="T55" s="55" t="str">
        <f t="shared" si="4"/>
        <v xml:space="preserve"> -</v>
      </c>
    </row>
    <row r="56" spans="2:20" ht="75.75" thickBot="1" x14ac:dyDescent="0.25">
      <c r="B56" s="248"/>
      <c r="C56" s="245"/>
      <c r="D56" s="242"/>
      <c r="E56" s="50">
        <v>43466</v>
      </c>
      <c r="F56" s="50">
        <v>43830</v>
      </c>
      <c r="G56" s="13" t="s">
        <v>81</v>
      </c>
      <c r="H56" s="51">
        <v>1500</v>
      </c>
      <c r="I56" s="51">
        <f>+J56+('2018'!I51-'2018'!K51)</f>
        <v>1500</v>
      </c>
      <c r="J56" s="51">
        <v>1500</v>
      </c>
      <c r="K56" s="88"/>
      <c r="L56" s="67">
        <f t="shared" si="0"/>
        <v>0</v>
      </c>
      <c r="M56" s="84">
        <f t="shared" si="1"/>
        <v>-119.00277777777778</v>
      </c>
      <c r="N56" s="53">
        <f t="shared" si="2"/>
        <v>0</v>
      </c>
      <c r="O56" s="69">
        <v>0</v>
      </c>
      <c r="P56" s="51">
        <v>972889</v>
      </c>
      <c r="Q56" s="51"/>
      <c r="R56" s="51"/>
      <c r="S56" s="52">
        <f t="shared" si="3"/>
        <v>0</v>
      </c>
      <c r="T56" s="53" t="str">
        <f t="shared" si="4"/>
        <v xml:space="preserve"> -</v>
      </c>
    </row>
    <row r="57" spans="2:20" ht="30" x14ac:dyDescent="0.2">
      <c r="B57" s="248"/>
      <c r="C57" s="245"/>
      <c r="D57" s="243" t="s">
        <v>94</v>
      </c>
      <c r="E57" s="75">
        <v>43466</v>
      </c>
      <c r="F57" s="75">
        <v>43830</v>
      </c>
      <c r="G57" s="76" t="s">
        <v>82</v>
      </c>
      <c r="H57" s="77">
        <v>4</v>
      </c>
      <c r="I57" s="77">
        <f>+J57+('2018'!I52-'2018'!K52)</f>
        <v>1</v>
      </c>
      <c r="J57" s="77">
        <v>3</v>
      </c>
      <c r="K57" s="130"/>
      <c r="L57" s="113">
        <f t="shared" si="0"/>
        <v>0</v>
      </c>
      <c r="M57" s="114">
        <f t="shared" si="1"/>
        <v>-119.00277777777778</v>
      </c>
      <c r="N57" s="112">
        <f t="shared" si="2"/>
        <v>0</v>
      </c>
      <c r="O57" s="110" t="s">
        <v>161</v>
      </c>
      <c r="P57" s="77">
        <v>80000</v>
      </c>
      <c r="Q57" s="77"/>
      <c r="R57" s="77"/>
      <c r="S57" s="111">
        <f t="shared" si="3"/>
        <v>0</v>
      </c>
      <c r="T57" s="112" t="str">
        <f t="shared" si="4"/>
        <v xml:space="preserve"> -</v>
      </c>
    </row>
    <row r="58" spans="2:20" ht="45.75" thickBot="1" x14ac:dyDescent="0.25">
      <c r="B58" s="249"/>
      <c r="C58" s="246"/>
      <c r="D58" s="242"/>
      <c r="E58" s="50">
        <v>43466</v>
      </c>
      <c r="F58" s="50">
        <v>43830</v>
      </c>
      <c r="G58" s="12" t="s">
        <v>83</v>
      </c>
      <c r="H58" s="51">
        <v>8</v>
      </c>
      <c r="I58" s="51">
        <f>+J58+('2018'!I53-'2018'!K53)</f>
        <v>5</v>
      </c>
      <c r="J58" s="51">
        <v>3</v>
      </c>
      <c r="K58" s="88"/>
      <c r="L58" s="67">
        <f t="shared" si="0"/>
        <v>0</v>
      </c>
      <c r="M58" s="84">
        <f t="shared" si="1"/>
        <v>-119.00277777777778</v>
      </c>
      <c r="N58" s="53">
        <f t="shared" si="2"/>
        <v>0</v>
      </c>
      <c r="O58" s="69" t="s">
        <v>161</v>
      </c>
      <c r="P58" s="51">
        <v>26000</v>
      </c>
      <c r="Q58" s="51"/>
      <c r="R58" s="51"/>
      <c r="S58" s="52">
        <f t="shared" si="3"/>
        <v>0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-119.00277777777777</v>
      </c>
      <c r="N59" s="59">
        <f>+AVERAGE(N12,N14:N15,N17,N19:N31,N33:N43,N45:N58)</f>
        <v>0</v>
      </c>
      <c r="P59" s="132">
        <f>+SUM(P12,P14:P15,P17,P19:P31,P33:P43,P45:P58)</f>
        <v>9978591</v>
      </c>
      <c r="Q59" s="131">
        <f>+SUM(Q12,Q14:Q15,Q17,Q19:Q31,Q33:Q43,Q45:Q58)</f>
        <v>0</v>
      </c>
      <c r="R59" s="131">
        <f>+SUM(R12,R14:R15,R17,R19:R31,R33:R43,R45:R58)</f>
        <v>0</v>
      </c>
      <c r="S59" s="133">
        <f t="shared" si="3"/>
        <v>0</v>
      </c>
      <c r="T59" s="134" t="str">
        <f t="shared" si="4"/>
        <v xml:space="preserve"> -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252" t="s">
        <v>16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2:25" ht="20.100000000000001" customHeight="1" x14ac:dyDescent="0.2">
      <c r="B3" s="252" t="s">
        <v>19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2:25" ht="20.100000000000001" customHeight="1" x14ac:dyDescent="0.2">
      <c r="B4" s="252" t="s">
        <v>27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101</v>
      </c>
      <c r="C8" s="14">
        <f>+'2018'!C8</f>
        <v>43281</v>
      </c>
      <c r="D8" s="253" t="s">
        <v>3</v>
      </c>
      <c r="E8" s="254"/>
      <c r="F8" s="254"/>
      <c r="G8" s="254"/>
      <c r="H8" s="284"/>
      <c r="I8" s="284"/>
      <c r="J8" s="284"/>
      <c r="K8" s="284"/>
      <c r="L8" s="284"/>
      <c r="M8" s="284"/>
      <c r="N8" s="25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256" t="s">
        <v>17</v>
      </c>
      <c r="C9" s="259" t="s">
        <v>18</v>
      </c>
      <c r="D9" s="261" t="s">
        <v>0</v>
      </c>
      <c r="E9" s="264" t="s">
        <v>5</v>
      </c>
      <c r="F9" s="264"/>
      <c r="G9" s="264"/>
      <c r="H9" s="285"/>
      <c r="I9" s="285"/>
      <c r="J9" s="285"/>
      <c r="K9" s="285"/>
      <c r="L9" s="285"/>
      <c r="M9" s="285"/>
      <c r="N9" s="266"/>
      <c r="O9" s="286" t="s">
        <v>103</v>
      </c>
      <c r="P9" s="287"/>
      <c r="Q9" s="287"/>
      <c r="R9" s="287"/>
      <c r="S9" s="288"/>
      <c r="T9" s="277" t="s">
        <v>102</v>
      </c>
      <c r="U9" s="278"/>
      <c r="V9" s="278"/>
      <c r="W9" s="278"/>
      <c r="X9" s="278"/>
      <c r="Y9" s="279"/>
    </row>
    <row r="10" spans="2:25" ht="17.100000000000001" customHeight="1" x14ac:dyDescent="0.2">
      <c r="B10" s="257"/>
      <c r="C10" s="260"/>
      <c r="D10" s="262"/>
      <c r="E10" s="289" t="s">
        <v>7</v>
      </c>
      <c r="F10" s="270" t="s">
        <v>25</v>
      </c>
      <c r="G10" s="144" t="s">
        <v>1</v>
      </c>
      <c r="H10" s="141" t="s">
        <v>1</v>
      </c>
      <c r="I10" s="147" t="s">
        <v>1</v>
      </c>
      <c r="J10" s="147" t="s">
        <v>1</v>
      </c>
      <c r="K10" s="176" t="s">
        <v>8</v>
      </c>
      <c r="L10" s="147" t="s">
        <v>8</v>
      </c>
      <c r="M10" s="147" t="s">
        <v>8</v>
      </c>
      <c r="N10" s="145" t="s">
        <v>8</v>
      </c>
      <c r="O10" s="290">
        <v>2016</v>
      </c>
      <c r="P10" s="298">
        <v>2017</v>
      </c>
      <c r="Q10" s="296">
        <v>2018</v>
      </c>
      <c r="R10" s="294">
        <v>2019</v>
      </c>
      <c r="S10" s="292" t="s">
        <v>101</v>
      </c>
      <c r="T10" s="280"/>
      <c r="U10" s="281"/>
      <c r="V10" s="281"/>
      <c r="W10" s="281"/>
      <c r="X10" s="281"/>
      <c r="Y10" s="282"/>
    </row>
    <row r="11" spans="2:25" ht="37.5" customHeight="1" thickBot="1" x14ac:dyDescent="0.25">
      <c r="B11" s="258"/>
      <c r="C11" s="260"/>
      <c r="D11" s="263"/>
      <c r="E11" s="269"/>
      <c r="F11" s="270"/>
      <c r="G11" s="146">
        <v>2016</v>
      </c>
      <c r="H11" s="160">
        <v>2017</v>
      </c>
      <c r="I11" s="147">
        <v>2018</v>
      </c>
      <c r="J11" s="147">
        <v>2019</v>
      </c>
      <c r="K11" s="161">
        <v>2016</v>
      </c>
      <c r="L11" s="160">
        <v>2017</v>
      </c>
      <c r="M11" s="147">
        <v>2018</v>
      </c>
      <c r="N11" s="162">
        <v>2019</v>
      </c>
      <c r="O11" s="291"/>
      <c r="P11" s="299"/>
      <c r="Q11" s="297"/>
      <c r="R11" s="295"/>
      <c r="S11" s="293"/>
      <c r="T11" s="142" t="s">
        <v>23</v>
      </c>
      <c r="U11" s="20" t="s">
        <v>20</v>
      </c>
      <c r="V11" s="21" t="s">
        <v>21</v>
      </c>
      <c r="W11" s="22" t="s">
        <v>22</v>
      </c>
      <c r="X11" s="22" t="s">
        <v>14</v>
      </c>
      <c r="Y11" s="23" t="s">
        <v>15</v>
      </c>
    </row>
    <row r="12" spans="2:25" ht="75.75" thickBot="1" x14ac:dyDescent="0.25">
      <c r="B12" s="61" t="s">
        <v>37</v>
      </c>
      <c r="C12" s="62" t="s">
        <v>36</v>
      </c>
      <c r="D12" s="79" t="s">
        <v>35</v>
      </c>
      <c r="E12" s="82" t="s">
        <v>28</v>
      </c>
      <c r="F12" s="45">
        <v>1</v>
      </c>
      <c r="G12" s="45">
        <f>'2016'!$J$12</f>
        <v>1</v>
      </c>
      <c r="H12" s="127">
        <f>'2017'!J12</f>
        <v>1</v>
      </c>
      <c r="I12" s="127">
        <f>'2018'!J12</f>
        <v>1</v>
      </c>
      <c r="J12" s="127">
        <f>'2019'!J12</f>
        <v>1</v>
      </c>
      <c r="K12" s="163">
        <f>'2016'!$K$12</f>
        <v>1</v>
      </c>
      <c r="L12" s="127">
        <f>'2017'!K12</f>
        <v>1</v>
      </c>
      <c r="M12" s="127">
        <f>'2018'!K12</f>
        <v>1</v>
      </c>
      <c r="N12" s="80">
        <f>'2019'!K12</f>
        <v>0</v>
      </c>
      <c r="O12" s="177">
        <f>'2016'!$N$12</f>
        <v>1</v>
      </c>
      <c r="P12" s="178">
        <f>'2017'!N12</f>
        <v>1</v>
      </c>
      <c r="Q12" s="179">
        <f>'2018'!N12</f>
        <v>1</v>
      </c>
      <c r="R12" s="178">
        <f>'2019'!N12</f>
        <v>0</v>
      </c>
      <c r="S12" s="203">
        <v>0.75</v>
      </c>
      <c r="T12" s="65" t="s">
        <v>147</v>
      </c>
      <c r="U12" s="45">
        <f>'2016'!P12</f>
        <v>0</v>
      </c>
      <c r="V12" s="45">
        <f>'2016'!Q12</f>
        <v>0</v>
      </c>
      <c r="W12" s="45">
        <f>'2016'!R12</f>
        <v>0</v>
      </c>
      <c r="X12" s="46" t="str">
        <f>IF(U12=0," -",V12/U12)</f>
        <v xml:space="preserve"> -</v>
      </c>
      <c r="Y12" s="47" t="str">
        <f>IF(W12=0," -",IF(V12=0,100%,W12/V12))</f>
        <v xml:space="preserve"> -</v>
      </c>
    </row>
    <row r="13" spans="2:25" ht="12.95" customHeight="1" thickBot="1" x14ac:dyDescent="0.25">
      <c r="B13" s="24"/>
      <c r="C13" s="25"/>
      <c r="D13" s="26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04"/>
      <c r="T13" s="25"/>
      <c r="U13" s="30"/>
      <c r="V13" s="30"/>
      <c r="W13" s="30"/>
      <c r="X13" s="29"/>
      <c r="Y13" s="31"/>
    </row>
    <row r="14" spans="2:25" ht="60.75" thickBot="1" x14ac:dyDescent="0.25">
      <c r="B14" s="244" t="s">
        <v>34</v>
      </c>
      <c r="C14" s="250" t="s">
        <v>33</v>
      </c>
      <c r="D14" s="79" t="s">
        <v>32</v>
      </c>
      <c r="E14" s="82" t="s">
        <v>29</v>
      </c>
      <c r="F14" s="45">
        <v>7</v>
      </c>
      <c r="G14" s="45">
        <f>'2016'!J14</f>
        <v>0</v>
      </c>
      <c r="H14" s="127">
        <f>'2017'!J14</f>
        <v>1</v>
      </c>
      <c r="I14" s="127">
        <f>'2018'!J13</f>
        <v>0</v>
      </c>
      <c r="J14" s="127">
        <f>'2019'!J14</f>
        <v>6</v>
      </c>
      <c r="K14" s="163">
        <f>'2016'!K14</f>
        <v>0</v>
      </c>
      <c r="L14" s="127">
        <f>'2017'!K14</f>
        <v>1</v>
      </c>
      <c r="M14" s="127">
        <f>'2018'!K13</f>
        <v>0</v>
      </c>
      <c r="N14" s="80">
        <f>'2019'!K14</f>
        <v>0</v>
      </c>
      <c r="O14" s="177" t="str">
        <f>'2016'!N14</f>
        <v xml:space="preserve"> -</v>
      </c>
      <c r="P14" s="178">
        <f>'2017'!N14</f>
        <v>1</v>
      </c>
      <c r="Q14" s="179" t="str">
        <f>'2018'!N13</f>
        <v xml:space="preserve"> -</v>
      </c>
      <c r="R14" s="178">
        <f>'2019'!N14</f>
        <v>0</v>
      </c>
      <c r="S14" s="203">
        <v>0.14285714285714285</v>
      </c>
      <c r="T14" s="117">
        <v>0</v>
      </c>
      <c r="U14" s="45">
        <f>'2016'!P14</f>
        <v>0</v>
      </c>
      <c r="V14" s="45">
        <f>'2016'!Q14</f>
        <v>0</v>
      </c>
      <c r="W14" s="45">
        <f>'2016'!R14</f>
        <v>0</v>
      </c>
      <c r="X14" s="46" t="str">
        <f t="shared" ref="X14:X59" si="0">IF(U14=0," -",V14/U14)</f>
        <v xml:space="preserve"> -</v>
      </c>
      <c r="Y14" s="47" t="str">
        <f t="shared" ref="Y14:Y59" si="1">IF(W14=0," -",IF(V14=0,100%,W14/V14))</f>
        <v xml:space="preserve"> -</v>
      </c>
    </row>
    <row r="15" spans="2:25" ht="45.75" thickBot="1" x14ac:dyDescent="0.25">
      <c r="B15" s="246"/>
      <c r="C15" s="251"/>
      <c r="D15" s="79" t="s">
        <v>31</v>
      </c>
      <c r="E15" s="54" t="s">
        <v>30</v>
      </c>
      <c r="F15" s="45">
        <v>1</v>
      </c>
      <c r="G15" s="45">
        <f>'2016'!J15</f>
        <v>0</v>
      </c>
      <c r="H15" s="127">
        <f>'2017'!J15</f>
        <v>1</v>
      </c>
      <c r="I15" s="127">
        <f>'2018'!J14</f>
        <v>1</v>
      </c>
      <c r="J15" s="127">
        <f>'2019'!J15</f>
        <v>1</v>
      </c>
      <c r="K15" s="163">
        <f>'2016'!K15</f>
        <v>0</v>
      </c>
      <c r="L15" s="127">
        <f>'2017'!K15</f>
        <v>1</v>
      </c>
      <c r="M15" s="127">
        <f>'2018'!K14</f>
        <v>1</v>
      </c>
      <c r="N15" s="80">
        <f>'2019'!K15</f>
        <v>0</v>
      </c>
      <c r="O15" s="180" t="str">
        <f>'2016'!N15</f>
        <v xml:space="preserve"> -</v>
      </c>
      <c r="P15" s="181">
        <f>'2017'!N15</f>
        <v>1</v>
      </c>
      <c r="Q15" s="182">
        <f>'2018'!N14</f>
        <v>1</v>
      </c>
      <c r="R15" s="181">
        <f>'2019'!N15</f>
        <v>0</v>
      </c>
      <c r="S15" s="205">
        <v>0.66666666666666663</v>
      </c>
      <c r="T15" s="107" t="s">
        <v>148</v>
      </c>
      <c r="U15" s="74">
        <f>'2016'!P15</f>
        <v>0</v>
      </c>
      <c r="V15" s="74">
        <f>'2016'!Q15</f>
        <v>0</v>
      </c>
      <c r="W15" s="74">
        <f>'2016'!R15</f>
        <v>0</v>
      </c>
      <c r="X15" s="108" t="str">
        <f t="shared" si="0"/>
        <v xml:space="preserve"> -</v>
      </c>
      <c r="Y15" s="109" t="str">
        <f t="shared" si="1"/>
        <v xml:space="preserve"> -</v>
      </c>
    </row>
    <row r="16" spans="2:25" ht="12.95" customHeight="1" thickBot="1" x14ac:dyDescent="0.25">
      <c r="B16" s="24"/>
      <c r="C16" s="25"/>
      <c r="D16" s="26"/>
      <c r="E16" s="25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04"/>
      <c r="T16" s="25"/>
      <c r="U16" s="30"/>
      <c r="V16" s="30"/>
      <c r="W16" s="30"/>
      <c r="X16" s="29"/>
      <c r="Y16" s="31"/>
    </row>
    <row r="17" spans="2:25" ht="90.75" thickBot="1" x14ac:dyDescent="0.25">
      <c r="B17" s="143" t="s">
        <v>45</v>
      </c>
      <c r="C17" s="63" t="s">
        <v>43</v>
      </c>
      <c r="D17" s="79" t="s">
        <v>42</v>
      </c>
      <c r="E17" s="54" t="s">
        <v>38</v>
      </c>
      <c r="F17" s="45">
        <v>10</v>
      </c>
      <c r="G17" s="45">
        <f>'2016'!$J$17</f>
        <v>0</v>
      </c>
      <c r="H17" s="127">
        <f>'2017'!J17</f>
        <v>3</v>
      </c>
      <c r="I17" s="127">
        <f>'2018'!J15</f>
        <v>0</v>
      </c>
      <c r="J17" s="127">
        <f>'2019'!J17</f>
        <v>7</v>
      </c>
      <c r="K17" s="163">
        <f>'2016'!$K$17</f>
        <v>0</v>
      </c>
      <c r="L17" s="127">
        <f>'2017'!K17</f>
        <v>25</v>
      </c>
      <c r="M17" s="127">
        <f>'2018'!K15</f>
        <v>0</v>
      </c>
      <c r="N17" s="80">
        <f>'2019'!K17</f>
        <v>0</v>
      </c>
      <c r="O17" s="177" t="str">
        <f>'2016'!$N$17</f>
        <v xml:space="preserve"> -</v>
      </c>
      <c r="P17" s="178">
        <f>'2017'!N17</f>
        <v>1</v>
      </c>
      <c r="Q17" s="179" t="str">
        <f>'2018'!N15</f>
        <v xml:space="preserve"> -</v>
      </c>
      <c r="R17" s="178">
        <f>'2019'!N17</f>
        <v>0</v>
      </c>
      <c r="S17" s="203">
        <v>1</v>
      </c>
      <c r="T17" s="65">
        <v>0</v>
      </c>
      <c r="U17" s="45">
        <f>'2016'!P17</f>
        <v>0</v>
      </c>
      <c r="V17" s="45">
        <f>'2016'!Q17</f>
        <v>0</v>
      </c>
      <c r="W17" s="45">
        <f>'2016'!R17</f>
        <v>0</v>
      </c>
      <c r="X17" s="46" t="str">
        <f t="shared" si="0"/>
        <v xml:space="preserve"> -</v>
      </c>
      <c r="Y17" s="47" t="str">
        <f t="shared" si="1"/>
        <v xml:space="preserve"> -</v>
      </c>
    </row>
    <row r="18" spans="2:25" ht="12.95" customHeight="1" thickBot="1" x14ac:dyDescent="0.25">
      <c r="B18" s="24"/>
      <c r="C18" s="25"/>
      <c r="D18" s="26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04"/>
      <c r="T18" s="25"/>
      <c r="U18" s="201"/>
      <c r="V18" s="201"/>
      <c r="W18" s="201"/>
      <c r="X18" s="29"/>
      <c r="Y18" s="31"/>
    </row>
    <row r="19" spans="2:25" ht="60" x14ac:dyDescent="0.2">
      <c r="B19" s="244" t="s">
        <v>98</v>
      </c>
      <c r="C19" s="247" t="s">
        <v>95</v>
      </c>
      <c r="D19" s="240" t="s">
        <v>84</v>
      </c>
      <c r="E19" s="9" t="s">
        <v>46</v>
      </c>
      <c r="F19" s="56">
        <v>1</v>
      </c>
      <c r="G19" s="56">
        <f>'2016'!J23</f>
        <v>0</v>
      </c>
      <c r="H19" s="148">
        <f>'2017'!J19</f>
        <v>0.25</v>
      </c>
      <c r="I19" s="148">
        <f>'2018'!J16</f>
        <v>0.4</v>
      </c>
      <c r="J19" s="148">
        <f>'2019'!J19</f>
        <v>0.35</v>
      </c>
      <c r="K19" s="164">
        <f>'2016'!K23</f>
        <v>0.05</v>
      </c>
      <c r="L19" s="148">
        <f>'2017'!K19</f>
        <v>0.25</v>
      </c>
      <c r="M19" s="148">
        <f>'2018'!K16</f>
        <v>0.23</v>
      </c>
      <c r="N19" s="89">
        <f>'2019'!K19</f>
        <v>0</v>
      </c>
      <c r="O19" s="183" t="str">
        <f>'2016'!N23</f>
        <v xml:space="preserve"> -</v>
      </c>
      <c r="P19" s="184">
        <f>'2017'!N19</f>
        <v>1</v>
      </c>
      <c r="Q19" s="185">
        <f>'2018'!N16</f>
        <v>0.57499999999999996</v>
      </c>
      <c r="R19" s="184">
        <f>'2019'!N19</f>
        <v>0</v>
      </c>
      <c r="S19" s="206">
        <v>0.53</v>
      </c>
      <c r="T19" s="118" t="s">
        <v>151</v>
      </c>
      <c r="U19" s="77">
        <f>+'2016'!P23+'2017'!P19</f>
        <v>70833</v>
      </c>
      <c r="V19" s="77">
        <f>+'2016'!Q23+'2017'!Q19</f>
        <v>60353</v>
      </c>
      <c r="W19" s="77">
        <f>+'2016'!R23+'2017'!R19</f>
        <v>0</v>
      </c>
      <c r="X19" s="16">
        <f t="shared" si="0"/>
        <v>0.85204636257111799</v>
      </c>
      <c r="Y19" s="15" t="str">
        <f t="shared" si="1"/>
        <v xml:space="preserve"> -</v>
      </c>
    </row>
    <row r="20" spans="2:25" ht="90" x14ac:dyDescent="0.2">
      <c r="B20" s="245"/>
      <c r="C20" s="248"/>
      <c r="D20" s="241"/>
      <c r="E20" s="10" t="s">
        <v>47</v>
      </c>
      <c r="F20" s="43">
        <v>4</v>
      </c>
      <c r="G20" s="43">
        <f>'2016'!J24</f>
        <v>0</v>
      </c>
      <c r="H20" s="149">
        <f>'2017'!J20</f>
        <v>0</v>
      </c>
      <c r="I20" s="149">
        <f>'2018'!J17</f>
        <v>0</v>
      </c>
      <c r="J20" s="149">
        <f>'2019'!J20</f>
        <v>4</v>
      </c>
      <c r="K20" s="165">
        <f>'2016'!K24</f>
        <v>0</v>
      </c>
      <c r="L20" s="149">
        <f>'2017'!K20</f>
        <v>0</v>
      </c>
      <c r="M20" s="149">
        <f>'2018'!K17</f>
        <v>0</v>
      </c>
      <c r="N20" s="90">
        <f>'2019'!K20</f>
        <v>0</v>
      </c>
      <c r="O20" s="186" t="str">
        <f>'2016'!N24</f>
        <v xml:space="preserve"> -</v>
      </c>
      <c r="P20" s="187" t="str">
        <f>'2017'!N20</f>
        <v xml:space="preserve"> -</v>
      </c>
      <c r="Q20" s="188" t="str">
        <f>'2018'!N17</f>
        <v xml:space="preserve"> -</v>
      </c>
      <c r="R20" s="187">
        <f>'2019'!N20</f>
        <v>0</v>
      </c>
      <c r="S20" s="207">
        <v>0</v>
      </c>
      <c r="T20" s="119">
        <v>0</v>
      </c>
      <c r="U20" s="40">
        <f>+'2016'!P24+'2017'!P20</f>
        <v>0</v>
      </c>
      <c r="V20" s="40">
        <f>+'2016'!Q24+'2017'!Q20</f>
        <v>0</v>
      </c>
      <c r="W20" s="40">
        <f>+'2016'!R24+'2017'!R20</f>
        <v>0</v>
      </c>
      <c r="X20" s="41" t="str">
        <f t="shared" si="0"/>
        <v xml:space="preserve"> -</v>
      </c>
      <c r="Y20" s="55" t="str">
        <f t="shared" si="1"/>
        <v xml:space="preserve"> -</v>
      </c>
    </row>
    <row r="21" spans="2:25" ht="75" x14ac:dyDescent="0.2">
      <c r="B21" s="245"/>
      <c r="C21" s="248"/>
      <c r="D21" s="241"/>
      <c r="E21" s="10" t="s">
        <v>48</v>
      </c>
      <c r="F21" s="43">
        <v>4</v>
      </c>
      <c r="G21" s="43">
        <f>'2016'!J25</f>
        <v>0</v>
      </c>
      <c r="H21" s="149">
        <f>'2017'!J21</f>
        <v>0</v>
      </c>
      <c r="I21" s="149">
        <f>'2018'!J18</f>
        <v>0</v>
      </c>
      <c r="J21" s="149">
        <f>'2019'!J21</f>
        <v>4</v>
      </c>
      <c r="K21" s="165">
        <f>'2016'!K25</f>
        <v>0</v>
      </c>
      <c r="L21" s="149">
        <f>'2017'!K21</f>
        <v>0</v>
      </c>
      <c r="M21" s="149">
        <f>'2018'!K18</f>
        <v>0</v>
      </c>
      <c r="N21" s="90">
        <f>'2019'!K21</f>
        <v>0</v>
      </c>
      <c r="O21" s="186" t="str">
        <f>'2016'!N25</f>
        <v xml:space="preserve"> -</v>
      </c>
      <c r="P21" s="187" t="str">
        <f>'2017'!N21</f>
        <v xml:space="preserve"> -</v>
      </c>
      <c r="Q21" s="188" t="str">
        <f>'2018'!N18</f>
        <v xml:space="preserve"> -</v>
      </c>
      <c r="R21" s="187">
        <f>'2019'!N21</f>
        <v>0</v>
      </c>
      <c r="S21" s="207">
        <v>0</v>
      </c>
      <c r="T21" s="119">
        <v>0</v>
      </c>
      <c r="U21" s="40">
        <f>+'2016'!P25+'2017'!P21</f>
        <v>0</v>
      </c>
      <c r="V21" s="40">
        <f>+'2016'!Q25+'2017'!Q21</f>
        <v>0</v>
      </c>
      <c r="W21" s="40">
        <f>+'2016'!R25+'2017'!R21</f>
        <v>0</v>
      </c>
      <c r="X21" s="41" t="str">
        <f t="shared" si="0"/>
        <v xml:space="preserve"> -</v>
      </c>
      <c r="Y21" s="55" t="str">
        <f t="shared" si="1"/>
        <v xml:space="preserve"> -</v>
      </c>
    </row>
    <row r="22" spans="2:25" ht="30" x14ac:dyDescent="0.2">
      <c r="B22" s="245"/>
      <c r="C22" s="248"/>
      <c r="D22" s="241"/>
      <c r="E22" s="8" t="s">
        <v>49</v>
      </c>
      <c r="F22" s="43">
        <v>171</v>
      </c>
      <c r="G22" s="43">
        <f>'2016'!J26</f>
        <v>15</v>
      </c>
      <c r="H22" s="149">
        <f>'2017'!J22</f>
        <v>45</v>
      </c>
      <c r="I22" s="149">
        <f>'2018'!J19</f>
        <v>60</v>
      </c>
      <c r="J22" s="149">
        <f>'2019'!J22</f>
        <v>51</v>
      </c>
      <c r="K22" s="165">
        <f>'2016'!K26</f>
        <v>23</v>
      </c>
      <c r="L22" s="149">
        <f>'2017'!K22</f>
        <v>32</v>
      </c>
      <c r="M22" s="149">
        <f>'2018'!K19</f>
        <v>9</v>
      </c>
      <c r="N22" s="90">
        <f>'2019'!K22</f>
        <v>0</v>
      </c>
      <c r="O22" s="186">
        <f>'2016'!N26</f>
        <v>1</v>
      </c>
      <c r="P22" s="187">
        <f>'2017'!N22</f>
        <v>0.71111111111111114</v>
      </c>
      <c r="Q22" s="188">
        <f>'2018'!N19</f>
        <v>0.15</v>
      </c>
      <c r="R22" s="187">
        <f>'2019'!N22</f>
        <v>0</v>
      </c>
      <c r="S22" s="207">
        <v>0.3742690058479532</v>
      </c>
      <c r="T22" s="119" t="s">
        <v>150</v>
      </c>
      <c r="U22" s="40">
        <f>+'2016'!P26+'2017'!P22</f>
        <v>0</v>
      </c>
      <c r="V22" s="40">
        <f>+'2016'!Q26+'2017'!Q22</f>
        <v>0</v>
      </c>
      <c r="W22" s="40">
        <f>+'2016'!R26+'2017'!R22</f>
        <v>0</v>
      </c>
      <c r="X22" s="41" t="str">
        <f t="shared" si="0"/>
        <v xml:space="preserve"> -</v>
      </c>
      <c r="Y22" s="55" t="str">
        <f t="shared" si="1"/>
        <v xml:space="preserve"> -</v>
      </c>
    </row>
    <row r="23" spans="2:25" ht="75.75" thickBot="1" x14ac:dyDescent="0.25">
      <c r="B23" s="245"/>
      <c r="C23" s="248"/>
      <c r="D23" s="242"/>
      <c r="E23" s="140" t="s">
        <v>100</v>
      </c>
      <c r="F23" s="57">
        <v>700</v>
      </c>
      <c r="G23" s="57">
        <f>'2016'!J27</f>
        <v>0</v>
      </c>
      <c r="H23" s="150">
        <f>'2017'!J23</f>
        <v>50</v>
      </c>
      <c r="I23" s="150">
        <f>'2018'!J20</f>
        <v>0</v>
      </c>
      <c r="J23" s="150">
        <f>'2019'!J23</f>
        <v>650</v>
      </c>
      <c r="K23" s="166">
        <f>'2016'!K27</f>
        <v>204</v>
      </c>
      <c r="L23" s="150">
        <f>'2017'!K23</f>
        <v>71</v>
      </c>
      <c r="M23" s="150">
        <f>'2018'!K20</f>
        <v>0</v>
      </c>
      <c r="N23" s="91">
        <f>'2019'!K23</f>
        <v>0</v>
      </c>
      <c r="O23" s="189" t="str">
        <f>'2016'!N27</f>
        <v xml:space="preserve"> -</v>
      </c>
      <c r="P23" s="190">
        <f>'2017'!N23</f>
        <v>1</v>
      </c>
      <c r="Q23" s="191" t="str">
        <f>'2018'!N20</f>
        <v xml:space="preserve"> -</v>
      </c>
      <c r="R23" s="190">
        <f>'2019'!N23</f>
        <v>0</v>
      </c>
      <c r="S23" s="208">
        <v>0.39285714285714285</v>
      </c>
      <c r="T23" s="120" t="s">
        <v>152</v>
      </c>
      <c r="U23" s="51">
        <f>+'2016'!P27+'2017'!P23</f>
        <v>49900</v>
      </c>
      <c r="V23" s="51">
        <f>+'2016'!Q27+'2017'!Q23</f>
        <v>49900</v>
      </c>
      <c r="W23" s="51">
        <f>+'2016'!R27+'2017'!R23</f>
        <v>0</v>
      </c>
      <c r="X23" s="52">
        <f t="shared" si="0"/>
        <v>1</v>
      </c>
      <c r="Y23" s="53" t="str">
        <f t="shared" si="1"/>
        <v xml:space="preserve"> -</v>
      </c>
    </row>
    <row r="24" spans="2:25" ht="45" x14ac:dyDescent="0.2">
      <c r="B24" s="245"/>
      <c r="C24" s="248"/>
      <c r="D24" s="240" t="s">
        <v>85</v>
      </c>
      <c r="E24" s="11" t="s">
        <v>50</v>
      </c>
      <c r="F24" s="92">
        <v>5</v>
      </c>
      <c r="G24" s="92">
        <f>'2016'!J28</f>
        <v>0</v>
      </c>
      <c r="H24" s="151">
        <f>'2017'!J24</f>
        <v>0</v>
      </c>
      <c r="I24" s="151">
        <f>'2018'!J21</f>
        <v>0</v>
      </c>
      <c r="J24" s="151">
        <f>'2019'!J24</f>
        <v>5</v>
      </c>
      <c r="K24" s="167">
        <f>'2016'!K28</f>
        <v>0</v>
      </c>
      <c r="L24" s="151">
        <f>'2017'!K24</f>
        <v>0</v>
      </c>
      <c r="M24" s="151">
        <f>'2018'!K21</f>
        <v>0</v>
      </c>
      <c r="N24" s="93">
        <f>'2019'!K24</f>
        <v>0</v>
      </c>
      <c r="O24" s="183" t="str">
        <f>'2016'!N28</f>
        <v xml:space="preserve"> -</v>
      </c>
      <c r="P24" s="184" t="str">
        <f>'2017'!N24</f>
        <v xml:space="preserve"> -</v>
      </c>
      <c r="Q24" s="185" t="str">
        <f>'2018'!N21</f>
        <v xml:space="preserve"> -</v>
      </c>
      <c r="R24" s="184">
        <f>'2019'!N24</f>
        <v>0</v>
      </c>
      <c r="S24" s="206">
        <v>0</v>
      </c>
      <c r="T24" s="110" t="s">
        <v>153</v>
      </c>
      <c r="U24" s="77">
        <f>+'2016'!P28+'2017'!P24</f>
        <v>0</v>
      </c>
      <c r="V24" s="77">
        <f>+'2016'!Q28+'2017'!Q24</f>
        <v>0</v>
      </c>
      <c r="W24" s="77">
        <f>+'2016'!R28+'2017'!R24</f>
        <v>0</v>
      </c>
      <c r="X24" s="111" t="str">
        <f t="shared" si="0"/>
        <v xml:space="preserve"> -</v>
      </c>
      <c r="Y24" s="112" t="str">
        <f t="shared" si="1"/>
        <v xml:space="preserve"> -</v>
      </c>
    </row>
    <row r="25" spans="2:25" ht="45" x14ac:dyDescent="0.2">
      <c r="B25" s="245"/>
      <c r="C25" s="248"/>
      <c r="D25" s="241"/>
      <c r="E25" s="8" t="s">
        <v>51</v>
      </c>
      <c r="F25" s="42">
        <v>1</v>
      </c>
      <c r="G25" s="42">
        <f>'2016'!J29</f>
        <v>0</v>
      </c>
      <c r="H25" s="152">
        <f>'2017'!J25</f>
        <v>0</v>
      </c>
      <c r="I25" s="152">
        <f>'2018'!J22</f>
        <v>0</v>
      </c>
      <c r="J25" s="152">
        <f>'2019'!J25</f>
        <v>1</v>
      </c>
      <c r="K25" s="168">
        <f>'2016'!K29</f>
        <v>0</v>
      </c>
      <c r="L25" s="152">
        <f>'2017'!K25</f>
        <v>0</v>
      </c>
      <c r="M25" s="152">
        <f>'2018'!K22</f>
        <v>0</v>
      </c>
      <c r="N25" s="94">
        <f>'2019'!K25</f>
        <v>0</v>
      </c>
      <c r="O25" s="186" t="str">
        <f>'2016'!N29</f>
        <v xml:space="preserve"> -</v>
      </c>
      <c r="P25" s="187" t="str">
        <f>'2017'!N25</f>
        <v xml:space="preserve"> -</v>
      </c>
      <c r="Q25" s="188" t="str">
        <f>'2018'!N22</f>
        <v xml:space="preserve"> -</v>
      </c>
      <c r="R25" s="187">
        <f>'2019'!N25</f>
        <v>0</v>
      </c>
      <c r="S25" s="207">
        <v>0</v>
      </c>
      <c r="T25" s="70" t="s">
        <v>153</v>
      </c>
      <c r="U25" s="40">
        <f>+'2016'!P29+'2017'!P25</f>
        <v>0</v>
      </c>
      <c r="V25" s="40">
        <f>+'2016'!Q29+'2017'!Q25</f>
        <v>0</v>
      </c>
      <c r="W25" s="40">
        <f>+'2016'!R29+'2017'!R25</f>
        <v>0</v>
      </c>
      <c r="X25" s="41" t="str">
        <f t="shared" si="0"/>
        <v xml:space="preserve"> -</v>
      </c>
      <c r="Y25" s="55" t="str">
        <f t="shared" si="1"/>
        <v xml:space="preserve"> -</v>
      </c>
    </row>
    <row r="26" spans="2:25" ht="60" x14ac:dyDescent="0.2">
      <c r="B26" s="245"/>
      <c r="C26" s="248"/>
      <c r="D26" s="241"/>
      <c r="E26" s="8" t="s">
        <v>52</v>
      </c>
      <c r="F26" s="43">
        <v>7</v>
      </c>
      <c r="G26" s="43">
        <f>'2016'!J30</f>
        <v>1</v>
      </c>
      <c r="H26" s="149">
        <f>'2017'!J26</f>
        <v>0</v>
      </c>
      <c r="I26" s="149">
        <f>'2018'!J23</f>
        <v>0</v>
      </c>
      <c r="J26" s="149">
        <f>'2019'!J26</f>
        <v>6</v>
      </c>
      <c r="K26" s="165">
        <f>'2016'!K30</f>
        <v>1</v>
      </c>
      <c r="L26" s="149">
        <f>'2017'!K26</f>
        <v>2</v>
      </c>
      <c r="M26" s="149">
        <f>'2018'!K23</f>
        <v>1</v>
      </c>
      <c r="N26" s="90">
        <f>'2019'!K26</f>
        <v>0</v>
      </c>
      <c r="O26" s="186">
        <f>'2016'!N30</f>
        <v>1</v>
      </c>
      <c r="P26" s="187" t="str">
        <f>'2017'!N26</f>
        <v xml:space="preserve"> -</v>
      </c>
      <c r="Q26" s="188" t="str">
        <f>'2018'!N23</f>
        <v xml:space="preserve"> -</v>
      </c>
      <c r="R26" s="187">
        <f>'2019'!N26</f>
        <v>0</v>
      </c>
      <c r="S26" s="207">
        <v>0.5714285714285714</v>
      </c>
      <c r="T26" s="70" t="s">
        <v>154</v>
      </c>
      <c r="U26" s="40">
        <f>+'2016'!P30+'2017'!P26</f>
        <v>150000</v>
      </c>
      <c r="V26" s="40">
        <f>+'2016'!Q30+'2017'!Q26</f>
        <v>150000</v>
      </c>
      <c r="W26" s="40">
        <f>+'2016'!R30+'2017'!R26</f>
        <v>335000</v>
      </c>
      <c r="X26" s="41">
        <f t="shared" si="0"/>
        <v>1</v>
      </c>
      <c r="Y26" s="55">
        <f t="shared" si="1"/>
        <v>2.2333333333333334</v>
      </c>
    </row>
    <row r="27" spans="2:25" ht="75" x14ac:dyDescent="0.2">
      <c r="B27" s="245"/>
      <c r="C27" s="248"/>
      <c r="D27" s="241"/>
      <c r="E27" s="10" t="s">
        <v>53</v>
      </c>
      <c r="F27" s="42">
        <v>1</v>
      </c>
      <c r="G27" s="42">
        <f>'2016'!J31</f>
        <v>0</v>
      </c>
      <c r="H27" s="152">
        <f>'2017'!J27</f>
        <v>0</v>
      </c>
      <c r="I27" s="152">
        <f>'2018'!J24</f>
        <v>0.2</v>
      </c>
      <c r="J27" s="152">
        <f>'2019'!J27</f>
        <v>0.8</v>
      </c>
      <c r="K27" s="168">
        <f>'2016'!K31</f>
        <v>0</v>
      </c>
      <c r="L27" s="152">
        <f>'2017'!K27</f>
        <v>0</v>
      </c>
      <c r="M27" s="152">
        <f>'2018'!K24</f>
        <v>0</v>
      </c>
      <c r="N27" s="94">
        <f>'2019'!K27</f>
        <v>0</v>
      </c>
      <c r="O27" s="186" t="str">
        <f>'2016'!N31</f>
        <v xml:space="preserve"> -</v>
      </c>
      <c r="P27" s="187" t="str">
        <f>'2017'!N27</f>
        <v xml:space="preserve"> -</v>
      </c>
      <c r="Q27" s="188">
        <f>'2018'!N24</f>
        <v>0</v>
      </c>
      <c r="R27" s="187">
        <f>'2019'!N27</f>
        <v>0</v>
      </c>
      <c r="S27" s="207">
        <v>0</v>
      </c>
      <c r="T27" s="70" t="s">
        <v>155</v>
      </c>
      <c r="U27" s="40">
        <f>+'2016'!P31+'2017'!P27</f>
        <v>0</v>
      </c>
      <c r="V27" s="40">
        <f>+'2016'!Q31+'2017'!Q27</f>
        <v>0</v>
      </c>
      <c r="W27" s="40">
        <f>+'2016'!R31+'2017'!R27</f>
        <v>0</v>
      </c>
      <c r="X27" s="41" t="str">
        <f t="shared" si="0"/>
        <v xml:space="preserve"> -</v>
      </c>
      <c r="Y27" s="55" t="str">
        <f t="shared" si="1"/>
        <v xml:space="preserve"> -</v>
      </c>
    </row>
    <row r="28" spans="2:25" ht="60.75" thickBot="1" x14ac:dyDescent="0.25">
      <c r="B28" s="245"/>
      <c r="C28" s="248"/>
      <c r="D28" s="242"/>
      <c r="E28" s="12" t="s">
        <v>54</v>
      </c>
      <c r="F28" s="58">
        <v>1</v>
      </c>
      <c r="G28" s="58">
        <f>'2016'!J32</f>
        <v>0</v>
      </c>
      <c r="H28" s="153">
        <f>'2017'!J28</f>
        <v>0</v>
      </c>
      <c r="I28" s="153">
        <f>'2018'!J25</f>
        <v>0.2</v>
      </c>
      <c r="J28" s="153">
        <f>'2019'!J28</f>
        <v>0.8</v>
      </c>
      <c r="K28" s="169">
        <f>'2016'!K32</f>
        <v>0</v>
      </c>
      <c r="L28" s="153">
        <f>'2017'!K28</f>
        <v>0</v>
      </c>
      <c r="M28" s="153">
        <f>'2018'!K25</f>
        <v>0</v>
      </c>
      <c r="N28" s="95">
        <f>'2019'!K28</f>
        <v>0</v>
      </c>
      <c r="O28" s="192" t="str">
        <f>'2016'!N32</f>
        <v xml:space="preserve"> -</v>
      </c>
      <c r="P28" s="193" t="str">
        <f>'2017'!N28</f>
        <v xml:space="preserve"> -</v>
      </c>
      <c r="Q28" s="194">
        <f>'2018'!N25</f>
        <v>0</v>
      </c>
      <c r="R28" s="193">
        <f>'2019'!N28</f>
        <v>0</v>
      </c>
      <c r="S28" s="209">
        <v>0</v>
      </c>
      <c r="T28" s="97" t="s">
        <v>155</v>
      </c>
      <c r="U28" s="51">
        <f>+'2016'!P32+'2017'!P28</f>
        <v>0</v>
      </c>
      <c r="V28" s="51">
        <f>+'2016'!Q32+'2017'!Q28</f>
        <v>0</v>
      </c>
      <c r="W28" s="51">
        <f>+'2016'!R32+'2017'!R28</f>
        <v>0</v>
      </c>
      <c r="X28" s="98" t="str">
        <f t="shared" si="0"/>
        <v xml:space="preserve"> -</v>
      </c>
      <c r="Y28" s="99" t="str">
        <f t="shared" si="1"/>
        <v xml:space="preserve"> -</v>
      </c>
    </row>
    <row r="29" spans="2:25" ht="45" x14ac:dyDescent="0.2">
      <c r="B29" s="245"/>
      <c r="C29" s="248"/>
      <c r="D29" s="240" t="s">
        <v>86</v>
      </c>
      <c r="E29" s="9" t="s">
        <v>55</v>
      </c>
      <c r="F29" s="56">
        <v>1</v>
      </c>
      <c r="G29" s="56">
        <f>'2016'!J33</f>
        <v>0</v>
      </c>
      <c r="H29" s="148">
        <f>'2017'!J29</f>
        <v>0</v>
      </c>
      <c r="I29" s="148">
        <f>'2018'!J26</f>
        <v>0.5</v>
      </c>
      <c r="J29" s="148">
        <f>'2019'!J29</f>
        <v>0.5</v>
      </c>
      <c r="K29" s="164">
        <f>'2016'!K33</f>
        <v>0.2</v>
      </c>
      <c r="L29" s="148">
        <f>'2017'!K29</f>
        <v>0</v>
      </c>
      <c r="M29" s="148">
        <f>'2018'!K26</f>
        <v>0</v>
      </c>
      <c r="N29" s="89">
        <f>'2019'!K29</f>
        <v>0</v>
      </c>
      <c r="O29" s="183" t="str">
        <f>'2016'!N33</f>
        <v xml:space="preserve"> -</v>
      </c>
      <c r="P29" s="184" t="str">
        <f>'2017'!N29</f>
        <v xml:space="preserve"> -</v>
      </c>
      <c r="Q29" s="185">
        <f>'2018'!N26</f>
        <v>0</v>
      </c>
      <c r="R29" s="184">
        <f>'2019'!N29</f>
        <v>0</v>
      </c>
      <c r="S29" s="206">
        <v>0.2</v>
      </c>
      <c r="T29" s="118" t="s">
        <v>156</v>
      </c>
      <c r="U29" s="77">
        <f>+'2016'!P33+'2017'!P29</f>
        <v>0</v>
      </c>
      <c r="V29" s="77">
        <f>+'2016'!Q33+'2017'!Q29</f>
        <v>0</v>
      </c>
      <c r="W29" s="77">
        <f>+'2016'!R33+'2017'!R29</f>
        <v>0</v>
      </c>
      <c r="X29" s="16" t="str">
        <f t="shared" si="0"/>
        <v xml:space="preserve"> -</v>
      </c>
      <c r="Y29" s="15" t="str">
        <f t="shared" si="1"/>
        <v xml:space="preserve"> -</v>
      </c>
    </row>
    <row r="30" spans="2:25" ht="75" x14ac:dyDescent="0.2">
      <c r="B30" s="245"/>
      <c r="C30" s="248"/>
      <c r="D30" s="241"/>
      <c r="E30" s="8" t="s">
        <v>56</v>
      </c>
      <c r="F30" s="43">
        <v>15</v>
      </c>
      <c r="G30" s="43">
        <f>'2016'!J34</f>
        <v>0</v>
      </c>
      <c r="H30" s="149">
        <f>'2017'!J30</f>
        <v>0</v>
      </c>
      <c r="I30" s="149">
        <f>'2018'!J27</f>
        <v>0</v>
      </c>
      <c r="J30" s="149">
        <f>'2019'!J30</f>
        <v>15</v>
      </c>
      <c r="K30" s="165">
        <f>'2016'!K34</f>
        <v>1</v>
      </c>
      <c r="L30" s="149">
        <f>'2017'!K30</f>
        <v>0</v>
      </c>
      <c r="M30" s="149">
        <f>'2018'!K27</f>
        <v>0</v>
      </c>
      <c r="N30" s="90">
        <f>'2019'!K30</f>
        <v>0</v>
      </c>
      <c r="O30" s="186" t="str">
        <f>'2016'!N34</f>
        <v xml:space="preserve"> -</v>
      </c>
      <c r="P30" s="187" t="str">
        <f>'2017'!N30</f>
        <v xml:space="preserve"> -</v>
      </c>
      <c r="Q30" s="188" t="str">
        <f>'2018'!N27</f>
        <v xml:space="preserve"> -</v>
      </c>
      <c r="R30" s="187">
        <f>'2019'!N30</f>
        <v>0</v>
      </c>
      <c r="S30" s="207">
        <v>6.6666666666666666E-2</v>
      </c>
      <c r="T30" s="119" t="s">
        <v>156</v>
      </c>
      <c r="U30" s="40">
        <f>+'2016'!P34+'2017'!P30</f>
        <v>0</v>
      </c>
      <c r="V30" s="40">
        <f>+'2016'!Q34+'2017'!Q30</f>
        <v>0</v>
      </c>
      <c r="W30" s="40">
        <f>+'2016'!R34+'2017'!R30</f>
        <v>0</v>
      </c>
      <c r="X30" s="41" t="str">
        <f t="shared" si="0"/>
        <v xml:space="preserve"> -</v>
      </c>
      <c r="Y30" s="55" t="str">
        <f t="shared" si="1"/>
        <v xml:space="preserve"> -</v>
      </c>
    </row>
    <row r="31" spans="2:25" ht="75.75" thickBot="1" x14ac:dyDescent="0.25">
      <c r="B31" s="245"/>
      <c r="C31" s="249"/>
      <c r="D31" s="242"/>
      <c r="E31" s="13" t="s">
        <v>57</v>
      </c>
      <c r="F31" s="57">
        <v>1</v>
      </c>
      <c r="G31" s="57">
        <f>'2016'!J35</f>
        <v>0</v>
      </c>
      <c r="H31" s="150">
        <f>'2017'!J31</f>
        <v>0</v>
      </c>
      <c r="I31" s="150">
        <f>'2018'!J28</f>
        <v>1</v>
      </c>
      <c r="J31" s="150">
        <f>'2019'!J31</f>
        <v>0</v>
      </c>
      <c r="K31" s="166">
        <f>'2016'!K35</f>
        <v>0</v>
      </c>
      <c r="L31" s="150">
        <f>'2017'!K31</f>
        <v>0</v>
      </c>
      <c r="M31" s="150">
        <f>'2018'!K28</f>
        <v>0</v>
      </c>
      <c r="N31" s="91">
        <f>'2019'!K31</f>
        <v>0</v>
      </c>
      <c r="O31" s="192" t="str">
        <f>'2016'!N35</f>
        <v xml:space="preserve"> -</v>
      </c>
      <c r="P31" s="193" t="str">
        <f>'2017'!N31</f>
        <v xml:space="preserve"> -</v>
      </c>
      <c r="Q31" s="194">
        <f>'2018'!N28</f>
        <v>0</v>
      </c>
      <c r="R31" s="193" t="str">
        <f>'2019'!N31</f>
        <v xml:space="preserve"> -</v>
      </c>
      <c r="S31" s="209">
        <v>0</v>
      </c>
      <c r="T31" s="120" t="s">
        <v>150</v>
      </c>
      <c r="U31" s="51">
        <f>+'2016'!P35+'2017'!P31</f>
        <v>0</v>
      </c>
      <c r="V31" s="51">
        <f>+'2016'!Q35+'2017'!Q31</f>
        <v>0</v>
      </c>
      <c r="W31" s="51">
        <f>+'2016'!R35+'2017'!R31</f>
        <v>0</v>
      </c>
      <c r="X31" s="52" t="str">
        <f t="shared" si="0"/>
        <v xml:space="preserve"> -</v>
      </c>
      <c r="Y31" s="53" t="str">
        <f t="shared" si="1"/>
        <v xml:space="preserve"> -</v>
      </c>
    </row>
    <row r="32" spans="2:25" ht="12.95" customHeight="1" thickBot="1" x14ac:dyDescent="0.25">
      <c r="B32" s="245"/>
      <c r="C32" s="32"/>
      <c r="D32" s="3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7"/>
      <c r="Q32" s="37"/>
      <c r="R32" s="37"/>
      <c r="S32" s="210"/>
      <c r="T32" s="35"/>
      <c r="U32" s="136"/>
      <c r="V32" s="136"/>
      <c r="W32" s="136"/>
      <c r="X32" s="37"/>
      <c r="Y32" s="38"/>
    </row>
    <row r="33" spans="2:25" ht="60.75" thickBot="1" x14ac:dyDescent="0.25">
      <c r="B33" s="245"/>
      <c r="C33" s="247" t="s">
        <v>96</v>
      </c>
      <c r="D33" s="79" t="s">
        <v>87</v>
      </c>
      <c r="E33" s="54" t="s">
        <v>58</v>
      </c>
      <c r="F33" s="45">
        <v>1000</v>
      </c>
      <c r="G33" s="45">
        <f>'2016'!J37</f>
        <v>0</v>
      </c>
      <c r="H33" s="127">
        <f>'2017'!J33</f>
        <v>100</v>
      </c>
      <c r="I33" s="127">
        <f>'2018'!J29</f>
        <v>300</v>
      </c>
      <c r="J33" s="127">
        <f>'2019'!J33</f>
        <v>600</v>
      </c>
      <c r="K33" s="163">
        <f>'2016'!K37</f>
        <v>0</v>
      </c>
      <c r="L33" s="127">
        <f>'2017'!K33</f>
        <v>104</v>
      </c>
      <c r="M33" s="127">
        <f>'2018'!K29</f>
        <v>58</v>
      </c>
      <c r="N33" s="80">
        <f>'2019'!K33</f>
        <v>0</v>
      </c>
      <c r="O33" s="195" t="str">
        <f>'2016'!N37</f>
        <v xml:space="preserve"> -</v>
      </c>
      <c r="P33" s="196">
        <f>'2017'!N33</f>
        <v>1</v>
      </c>
      <c r="Q33" s="197">
        <f>'2018'!N29</f>
        <v>0.19333333333333333</v>
      </c>
      <c r="R33" s="196">
        <f>'2019'!N33</f>
        <v>0</v>
      </c>
      <c r="S33" s="211">
        <v>0.16200000000000001</v>
      </c>
      <c r="T33" s="100" t="s">
        <v>157</v>
      </c>
      <c r="U33" s="74">
        <f>+'2016'!P37+'2017'!P33</f>
        <v>67500</v>
      </c>
      <c r="V33" s="74">
        <f>+'2016'!Q37+'2017'!Q33</f>
        <v>66130</v>
      </c>
      <c r="W33" s="74">
        <f>+'2016'!R37+'2017'!R33</f>
        <v>0</v>
      </c>
      <c r="X33" s="101">
        <f t="shared" si="0"/>
        <v>0.97970370370370374</v>
      </c>
      <c r="Y33" s="102" t="str">
        <f t="shared" si="1"/>
        <v xml:space="preserve"> -</v>
      </c>
    </row>
    <row r="34" spans="2:25" ht="45" x14ac:dyDescent="0.2">
      <c r="B34" s="245"/>
      <c r="C34" s="248"/>
      <c r="D34" s="240" t="s">
        <v>88</v>
      </c>
      <c r="E34" s="9" t="s">
        <v>59</v>
      </c>
      <c r="F34" s="49">
        <v>10</v>
      </c>
      <c r="G34" s="49">
        <f>'2016'!J38</f>
        <v>0</v>
      </c>
      <c r="H34" s="154">
        <f>'2017'!J34</f>
        <v>1</v>
      </c>
      <c r="I34" s="154">
        <f>'2018'!J30</f>
        <v>4</v>
      </c>
      <c r="J34" s="154">
        <f>'2019'!J34</f>
        <v>5</v>
      </c>
      <c r="K34" s="170">
        <f>'2016'!K38</f>
        <v>0</v>
      </c>
      <c r="L34" s="154">
        <f>'2017'!K34</f>
        <v>1</v>
      </c>
      <c r="M34" s="154">
        <f>'2018'!K30</f>
        <v>4</v>
      </c>
      <c r="N34" s="86">
        <f>'2019'!K34</f>
        <v>0</v>
      </c>
      <c r="O34" s="183" t="str">
        <f>'2016'!N38</f>
        <v xml:space="preserve"> -</v>
      </c>
      <c r="P34" s="184">
        <f>'2017'!N34</f>
        <v>1</v>
      </c>
      <c r="Q34" s="185">
        <f>'2018'!N30</f>
        <v>1</v>
      </c>
      <c r="R34" s="184">
        <f>'2019'!N34</f>
        <v>0</v>
      </c>
      <c r="S34" s="206">
        <v>0.5</v>
      </c>
      <c r="T34" s="118" t="s">
        <v>158</v>
      </c>
      <c r="U34" s="77">
        <f>+'2016'!P38+'2017'!P34</f>
        <v>100000</v>
      </c>
      <c r="V34" s="77">
        <f>+'2016'!Q38+'2017'!Q34</f>
        <v>30000</v>
      </c>
      <c r="W34" s="77">
        <f>+'2016'!R38+'2017'!R34</f>
        <v>12800</v>
      </c>
      <c r="X34" s="16">
        <f t="shared" si="0"/>
        <v>0.3</v>
      </c>
      <c r="Y34" s="15">
        <f t="shared" si="1"/>
        <v>0.42666666666666669</v>
      </c>
    </row>
    <row r="35" spans="2:25" ht="60.75" thickBot="1" x14ac:dyDescent="0.25">
      <c r="B35" s="245"/>
      <c r="C35" s="248"/>
      <c r="D35" s="242"/>
      <c r="E35" s="12" t="s">
        <v>60</v>
      </c>
      <c r="F35" s="51">
        <v>250</v>
      </c>
      <c r="G35" s="51">
        <f>'2016'!J39</f>
        <v>0</v>
      </c>
      <c r="H35" s="155">
        <f>'2017'!J35</f>
        <v>0</v>
      </c>
      <c r="I35" s="155">
        <f>'2018'!J31</f>
        <v>150</v>
      </c>
      <c r="J35" s="155">
        <f>'2019'!J35</f>
        <v>100</v>
      </c>
      <c r="K35" s="171">
        <f>'2016'!K39</f>
        <v>0</v>
      </c>
      <c r="L35" s="155">
        <f>'2017'!K35</f>
        <v>0</v>
      </c>
      <c r="M35" s="155">
        <f>'2018'!K31</f>
        <v>0</v>
      </c>
      <c r="N35" s="88">
        <f>'2019'!K35</f>
        <v>0</v>
      </c>
      <c r="O35" s="189" t="str">
        <f>'2016'!N39</f>
        <v xml:space="preserve"> -</v>
      </c>
      <c r="P35" s="190" t="str">
        <f>'2017'!N35</f>
        <v xml:space="preserve"> -</v>
      </c>
      <c r="Q35" s="191">
        <f>'2018'!N31</f>
        <v>0</v>
      </c>
      <c r="R35" s="190">
        <f>'2019'!N35</f>
        <v>0</v>
      </c>
      <c r="S35" s="208">
        <v>0</v>
      </c>
      <c r="T35" s="129" t="s">
        <v>158</v>
      </c>
      <c r="U35" s="51">
        <f>+'2016'!P39+'2017'!P35</f>
        <v>0</v>
      </c>
      <c r="V35" s="51">
        <f>+'2016'!Q39+'2017'!Q35</f>
        <v>0</v>
      </c>
      <c r="W35" s="51">
        <f>+'2016'!R39+'2017'!R35</f>
        <v>0</v>
      </c>
      <c r="X35" s="98" t="str">
        <f t="shared" si="0"/>
        <v xml:space="preserve"> -</v>
      </c>
      <c r="Y35" s="99" t="str">
        <f t="shared" si="1"/>
        <v xml:space="preserve"> -</v>
      </c>
    </row>
    <row r="36" spans="2:25" ht="45.75" thickBot="1" x14ac:dyDescent="0.25">
      <c r="B36" s="245"/>
      <c r="C36" s="248"/>
      <c r="D36" s="79" t="s">
        <v>89</v>
      </c>
      <c r="E36" s="54" t="s">
        <v>61</v>
      </c>
      <c r="F36" s="45">
        <v>6202</v>
      </c>
      <c r="G36" s="45">
        <f>'2016'!J40</f>
        <v>1000</v>
      </c>
      <c r="H36" s="127">
        <f>'2017'!J36</f>
        <v>1500</v>
      </c>
      <c r="I36" s="127">
        <f>'2018'!J32</f>
        <v>1902</v>
      </c>
      <c r="J36" s="127">
        <f>'2019'!J36</f>
        <v>1800</v>
      </c>
      <c r="K36" s="163">
        <f>'2016'!K40</f>
        <v>1194</v>
      </c>
      <c r="L36" s="127">
        <f>'2017'!K36</f>
        <v>860</v>
      </c>
      <c r="M36" s="127">
        <f>'2018'!K32</f>
        <v>370</v>
      </c>
      <c r="N36" s="80">
        <f>'2019'!K36</f>
        <v>0</v>
      </c>
      <c r="O36" s="177">
        <f>'2016'!N40</f>
        <v>1</v>
      </c>
      <c r="P36" s="178">
        <f>'2017'!N36</f>
        <v>0.57333333333333336</v>
      </c>
      <c r="Q36" s="179">
        <f>'2018'!N32</f>
        <v>0.19453207150368035</v>
      </c>
      <c r="R36" s="178">
        <f>'2019'!N36</f>
        <v>0</v>
      </c>
      <c r="S36" s="203">
        <v>0.39084166397936149</v>
      </c>
      <c r="T36" s="65" t="s">
        <v>148</v>
      </c>
      <c r="U36" s="74">
        <f>+'2016'!P40+'2017'!P36</f>
        <v>424000</v>
      </c>
      <c r="V36" s="74">
        <f>+'2016'!Q40+'2017'!Q36</f>
        <v>0</v>
      </c>
      <c r="W36" s="74">
        <f>+'2016'!R40+'2017'!R36</f>
        <v>0</v>
      </c>
      <c r="X36" s="46">
        <f t="shared" si="0"/>
        <v>0</v>
      </c>
      <c r="Y36" s="47" t="str">
        <f t="shared" si="1"/>
        <v xml:space="preserve"> -</v>
      </c>
    </row>
    <row r="37" spans="2:25" ht="30" x14ac:dyDescent="0.2">
      <c r="B37" s="245"/>
      <c r="C37" s="248"/>
      <c r="D37" s="240" t="s">
        <v>90</v>
      </c>
      <c r="E37" s="9" t="s">
        <v>62</v>
      </c>
      <c r="F37" s="49">
        <v>50</v>
      </c>
      <c r="G37" s="49">
        <f>'2016'!J41</f>
        <v>0</v>
      </c>
      <c r="H37" s="154">
        <f>'2017'!J37</f>
        <v>0</v>
      </c>
      <c r="I37" s="154">
        <f>'2018'!J33</f>
        <v>12</v>
      </c>
      <c r="J37" s="154">
        <f>'2019'!J37</f>
        <v>38</v>
      </c>
      <c r="K37" s="170">
        <f>'2016'!K41</f>
        <v>0</v>
      </c>
      <c r="L37" s="154">
        <f>'2017'!K37</f>
        <v>0</v>
      </c>
      <c r="M37" s="154">
        <f>'2018'!K33</f>
        <v>0</v>
      </c>
      <c r="N37" s="86">
        <f>'2019'!K37</f>
        <v>0</v>
      </c>
      <c r="O37" s="198" t="str">
        <f>'2016'!N41</f>
        <v xml:space="preserve"> -</v>
      </c>
      <c r="P37" s="199" t="str">
        <f>'2017'!N37</f>
        <v xml:space="preserve"> -</v>
      </c>
      <c r="Q37" s="200">
        <f>'2018'!N33</f>
        <v>0</v>
      </c>
      <c r="R37" s="199">
        <f>'2019'!N37</f>
        <v>0</v>
      </c>
      <c r="S37" s="212">
        <v>0</v>
      </c>
      <c r="T37" s="110">
        <v>0</v>
      </c>
      <c r="U37" s="77">
        <f>+'2016'!P41+'2017'!P37</f>
        <v>0</v>
      </c>
      <c r="V37" s="77">
        <f>+'2016'!Q41+'2017'!Q37</f>
        <v>0</v>
      </c>
      <c r="W37" s="77">
        <f>+'2016'!R41+'2017'!R37</f>
        <v>0</v>
      </c>
      <c r="X37" s="111" t="str">
        <f t="shared" si="0"/>
        <v xml:space="preserve"> -</v>
      </c>
      <c r="Y37" s="112" t="str">
        <f t="shared" si="1"/>
        <v xml:space="preserve"> -</v>
      </c>
    </row>
    <row r="38" spans="2:25" ht="90" x14ac:dyDescent="0.2">
      <c r="B38" s="245"/>
      <c r="C38" s="248"/>
      <c r="D38" s="241"/>
      <c r="E38" s="10" t="s">
        <v>63</v>
      </c>
      <c r="F38" s="42">
        <v>1</v>
      </c>
      <c r="G38" s="42">
        <f>'2016'!J42</f>
        <v>0</v>
      </c>
      <c r="H38" s="152">
        <f>'2017'!J38</f>
        <v>0.2</v>
      </c>
      <c r="I38" s="152">
        <f>'2018'!J34</f>
        <v>0.4</v>
      </c>
      <c r="J38" s="152">
        <f>'2019'!J38</f>
        <v>0.4</v>
      </c>
      <c r="K38" s="168">
        <f>'2016'!K42</f>
        <v>0</v>
      </c>
      <c r="L38" s="152">
        <f>'2017'!K38</f>
        <v>0.2</v>
      </c>
      <c r="M38" s="152">
        <f>'2018'!K34</f>
        <v>0.2</v>
      </c>
      <c r="N38" s="94">
        <f>'2019'!K38</f>
        <v>0</v>
      </c>
      <c r="O38" s="186" t="str">
        <f>'2016'!N42</f>
        <v xml:space="preserve"> -</v>
      </c>
      <c r="P38" s="187">
        <f>'2017'!N38</f>
        <v>1</v>
      </c>
      <c r="Q38" s="188">
        <f>'2018'!N34</f>
        <v>0.5</v>
      </c>
      <c r="R38" s="187">
        <f>'2019'!N38</f>
        <v>0</v>
      </c>
      <c r="S38" s="207">
        <v>0.4</v>
      </c>
      <c r="T38" s="70">
        <v>0</v>
      </c>
      <c r="U38" s="77">
        <f>+'2016'!P42+'2017'!P38</f>
        <v>0</v>
      </c>
      <c r="V38" s="77">
        <f>+'2016'!Q42+'2017'!Q38</f>
        <v>0</v>
      </c>
      <c r="W38" s="77">
        <f>+'2016'!R42+'2017'!R38</f>
        <v>174000</v>
      </c>
      <c r="X38" s="41" t="str">
        <f t="shared" si="0"/>
        <v xml:space="preserve"> -</v>
      </c>
      <c r="Y38" s="55">
        <f t="shared" si="1"/>
        <v>1</v>
      </c>
    </row>
    <row r="39" spans="2:25" ht="75" x14ac:dyDescent="0.2">
      <c r="B39" s="245"/>
      <c r="C39" s="248"/>
      <c r="D39" s="241"/>
      <c r="E39" s="10" t="s">
        <v>64</v>
      </c>
      <c r="F39" s="40">
        <v>1</v>
      </c>
      <c r="G39" s="40">
        <f>'2016'!J43</f>
        <v>0</v>
      </c>
      <c r="H39" s="156">
        <f>'2017'!J39</f>
        <v>0</v>
      </c>
      <c r="I39" s="156">
        <f>'2018'!J35</f>
        <v>1</v>
      </c>
      <c r="J39" s="156">
        <f>'2019'!J39</f>
        <v>1</v>
      </c>
      <c r="K39" s="172">
        <f>'2016'!K43</f>
        <v>0</v>
      </c>
      <c r="L39" s="156">
        <f>'2017'!K39</f>
        <v>1</v>
      </c>
      <c r="M39" s="156">
        <f>'2018'!K35</f>
        <v>1</v>
      </c>
      <c r="N39" s="87">
        <f>'2019'!K39</f>
        <v>0</v>
      </c>
      <c r="O39" s="186" t="str">
        <f>'2016'!N43</f>
        <v xml:space="preserve"> -</v>
      </c>
      <c r="P39" s="187" t="str">
        <f>'2017'!N39</f>
        <v xml:space="preserve"> -</v>
      </c>
      <c r="Q39" s="188">
        <f>'2018'!N35</f>
        <v>1</v>
      </c>
      <c r="R39" s="187">
        <f>'2019'!N39</f>
        <v>0</v>
      </c>
      <c r="S39" s="207">
        <v>0.66666666666666663</v>
      </c>
      <c r="T39" s="70">
        <v>0</v>
      </c>
      <c r="U39" s="77">
        <f>+'2016'!P43+'2017'!P39</f>
        <v>0</v>
      </c>
      <c r="V39" s="77">
        <f>+'2016'!Q43+'2017'!Q39</f>
        <v>0</v>
      </c>
      <c r="W39" s="77">
        <f>+'2016'!R43+'2017'!R39</f>
        <v>63514</v>
      </c>
      <c r="X39" s="41" t="str">
        <f t="shared" si="0"/>
        <v xml:space="preserve"> -</v>
      </c>
      <c r="Y39" s="55">
        <f t="shared" si="1"/>
        <v>1</v>
      </c>
    </row>
    <row r="40" spans="2:25" ht="45" x14ac:dyDescent="0.2">
      <c r="B40" s="245"/>
      <c r="C40" s="248"/>
      <c r="D40" s="241"/>
      <c r="E40" s="10" t="s">
        <v>65</v>
      </c>
      <c r="F40" s="40">
        <v>1</v>
      </c>
      <c r="G40" s="40">
        <f>'2016'!J44</f>
        <v>0</v>
      </c>
      <c r="H40" s="156">
        <f>'2017'!J40</f>
        <v>1</v>
      </c>
      <c r="I40" s="156">
        <f>'2018'!J36</f>
        <v>1</v>
      </c>
      <c r="J40" s="156">
        <f>'2019'!J40</f>
        <v>1</v>
      </c>
      <c r="K40" s="172">
        <f>'2016'!K44</f>
        <v>0</v>
      </c>
      <c r="L40" s="156">
        <f>'2017'!K40</f>
        <v>1</v>
      </c>
      <c r="M40" s="156">
        <f>'2018'!K36</f>
        <v>1</v>
      </c>
      <c r="N40" s="87">
        <f>'2019'!K40</f>
        <v>0</v>
      </c>
      <c r="O40" s="186" t="str">
        <f>'2016'!N44</f>
        <v xml:space="preserve"> -</v>
      </c>
      <c r="P40" s="187">
        <f>'2017'!N40</f>
        <v>1</v>
      </c>
      <c r="Q40" s="188">
        <f>'2018'!N36</f>
        <v>1</v>
      </c>
      <c r="R40" s="187">
        <f>'2019'!N40</f>
        <v>0</v>
      </c>
      <c r="S40" s="207">
        <v>0.66666666666666663</v>
      </c>
      <c r="T40" s="70" t="s">
        <v>150</v>
      </c>
      <c r="U40" s="77">
        <f>+'2016'!P44+'2017'!P40</f>
        <v>0</v>
      </c>
      <c r="V40" s="77">
        <f>+'2016'!Q44+'2017'!Q40</f>
        <v>0</v>
      </c>
      <c r="W40" s="77">
        <f>+'2016'!R44+'2017'!R40</f>
        <v>0</v>
      </c>
      <c r="X40" s="41" t="str">
        <f t="shared" si="0"/>
        <v xml:space="preserve"> -</v>
      </c>
      <c r="Y40" s="55" t="str">
        <f t="shared" si="1"/>
        <v xml:space="preserve"> -</v>
      </c>
    </row>
    <row r="41" spans="2:25" ht="75" x14ac:dyDescent="0.2">
      <c r="B41" s="245"/>
      <c r="C41" s="248"/>
      <c r="D41" s="241"/>
      <c r="E41" s="8" t="s">
        <v>67</v>
      </c>
      <c r="F41" s="40">
        <v>20</v>
      </c>
      <c r="G41" s="40">
        <f>'2016'!J46</f>
        <v>0</v>
      </c>
      <c r="H41" s="156">
        <f>'2017'!J41</f>
        <v>0</v>
      </c>
      <c r="I41" s="156">
        <f>'2018'!J37</f>
        <v>0</v>
      </c>
      <c r="J41" s="156">
        <f>'2019'!J41</f>
        <v>20</v>
      </c>
      <c r="K41" s="172">
        <f>'2016'!K46</f>
        <v>0</v>
      </c>
      <c r="L41" s="156">
        <f>'2017'!K41</f>
        <v>0</v>
      </c>
      <c r="M41" s="156">
        <f>'2018'!K37</f>
        <v>0</v>
      </c>
      <c r="N41" s="87">
        <f>'2019'!K41</f>
        <v>0</v>
      </c>
      <c r="O41" s="186" t="str">
        <f>'2016'!N46</f>
        <v xml:space="preserve"> -</v>
      </c>
      <c r="P41" s="187" t="str">
        <f>'2017'!N41</f>
        <v xml:space="preserve"> -</v>
      </c>
      <c r="Q41" s="188" t="str">
        <f>'2018'!N37</f>
        <v xml:space="preserve"> -</v>
      </c>
      <c r="R41" s="187">
        <f>'2019'!N41</f>
        <v>0</v>
      </c>
      <c r="S41" s="207">
        <v>0</v>
      </c>
      <c r="T41" s="70">
        <v>0</v>
      </c>
      <c r="U41" s="40">
        <f>+'2016'!P46+'2017'!P41</f>
        <v>0</v>
      </c>
      <c r="V41" s="40">
        <f>+'2016'!Q46+'2017'!Q41</f>
        <v>0</v>
      </c>
      <c r="W41" s="40">
        <f>+'2016'!R46+'2017'!R41</f>
        <v>0</v>
      </c>
      <c r="X41" s="41" t="str">
        <f t="shared" si="0"/>
        <v xml:space="preserve"> -</v>
      </c>
      <c r="Y41" s="55" t="str">
        <f t="shared" si="1"/>
        <v xml:space="preserve"> -</v>
      </c>
    </row>
    <row r="42" spans="2:25" ht="45.75" thickBot="1" x14ac:dyDescent="0.25">
      <c r="B42" s="245"/>
      <c r="C42" s="248"/>
      <c r="D42" s="242"/>
      <c r="E42" s="13" t="s">
        <v>68</v>
      </c>
      <c r="F42" s="51">
        <v>500</v>
      </c>
      <c r="G42" s="51">
        <f>'2016'!J47</f>
        <v>0</v>
      </c>
      <c r="H42" s="155">
        <f>'2017'!J42</f>
        <v>150</v>
      </c>
      <c r="I42" s="155">
        <f>'2018'!J38</f>
        <v>0</v>
      </c>
      <c r="J42" s="155">
        <f>'2019'!J42</f>
        <v>350</v>
      </c>
      <c r="K42" s="171">
        <f>'2016'!K47</f>
        <v>0</v>
      </c>
      <c r="L42" s="155">
        <f>'2017'!K42</f>
        <v>0</v>
      </c>
      <c r="M42" s="155">
        <f>'2018'!K38</f>
        <v>0</v>
      </c>
      <c r="N42" s="88">
        <f>'2019'!K42</f>
        <v>0</v>
      </c>
      <c r="O42" s="189" t="str">
        <f>'2016'!N47</f>
        <v xml:space="preserve"> -</v>
      </c>
      <c r="P42" s="190">
        <f>'2017'!N42</f>
        <v>0</v>
      </c>
      <c r="Q42" s="191" t="str">
        <f>'2018'!N38</f>
        <v xml:space="preserve"> -</v>
      </c>
      <c r="R42" s="190">
        <f>'2019'!N42</f>
        <v>0</v>
      </c>
      <c r="S42" s="208">
        <v>0</v>
      </c>
      <c r="T42" s="97" t="s">
        <v>150</v>
      </c>
      <c r="U42" s="51">
        <f>+'2016'!P47+'2017'!P42</f>
        <v>0</v>
      </c>
      <c r="V42" s="51">
        <f>+'2016'!Q47+'2017'!Q42</f>
        <v>0</v>
      </c>
      <c r="W42" s="51">
        <f>+'2016'!R47+'2017'!R42</f>
        <v>0</v>
      </c>
      <c r="X42" s="98" t="str">
        <f t="shared" si="0"/>
        <v xml:space="preserve"> -</v>
      </c>
      <c r="Y42" s="99" t="str">
        <f t="shared" si="1"/>
        <v xml:space="preserve"> -</v>
      </c>
    </row>
    <row r="43" spans="2:25" ht="60.75" thickBot="1" x14ac:dyDescent="0.25">
      <c r="B43" s="245"/>
      <c r="C43" s="249"/>
      <c r="D43" s="79" t="s">
        <v>93</v>
      </c>
      <c r="E43" s="82" t="s">
        <v>69</v>
      </c>
      <c r="F43" s="96">
        <v>1</v>
      </c>
      <c r="G43" s="96">
        <f>'2016'!J48</f>
        <v>1</v>
      </c>
      <c r="H43" s="126">
        <f>'2017'!J43</f>
        <v>1</v>
      </c>
      <c r="I43" s="126">
        <f>'2018'!J39</f>
        <v>1</v>
      </c>
      <c r="J43" s="126">
        <f>'2019'!J43</f>
        <v>1</v>
      </c>
      <c r="K43" s="173">
        <f>'2016'!K48</f>
        <v>0.92</v>
      </c>
      <c r="L43" s="126">
        <f>'2017'!K43</f>
        <v>0.91</v>
      </c>
      <c r="M43" s="126">
        <f>'2018'!K39</f>
        <v>0.5</v>
      </c>
      <c r="N43" s="174">
        <f>'2019'!K43</f>
        <v>0</v>
      </c>
      <c r="O43" s="177">
        <f>'2016'!N48</f>
        <v>0.92</v>
      </c>
      <c r="P43" s="178">
        <f>'2017'!N43</f>
        <v>0.91</v>
      </c>
      <c r="Q43" s="179">
        <f>'2018'!N39</f>
        <v>0.5</v>
      </c>
      <c r="R43" s="178">
        <f>'2019'!N43</f>
        <v>0</v>
      </c>
      <c r="S43" s="203">
        <v>0.58250000000000002</v>
      </c>
      <c r="T43" s="65" t="s">
        <v>159</v>
      </c>
      <c r="U43" s="51">
        <f>+'2016'!P48+'2017'!P43</f>
        <v>4603801</v>
      </c>
      <c r="V43" s="51">
        <f>+'2016'!Q48+'2017'!Q43</f>
        <v>3588924</v>
      </c>
      <c r="W43" s="51">
        <f>+'2016'!R48+'2017'!R43</f>
        <v>0</v>
      </c>
      <c r="X43" s="46">
        <f t="shared" si="0"/>
        <v>0.77955671845937735</v>
      </c>
      <c r="Y43" s="47" t="str">
        <f t="shared" si="1"/>
        <v xml:space="preserve"> -</v>
      </c>
    </row>
    <row r="44" spans="2:25" ht="12.95" customHeight="1" thickBot="1" x14ac:dyDescent="0.25">
      <c r="B44" s="245"/>
      <c r="C44" s="32"/>
      <c r="D44" s="33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210"/>
      <c r="T44" s="35"/>
      <c r="U44" s="202"/>
      <c r="V44" s="202"/>
      <c r="W44" s="202"/>
      <c r="X44" s="37"/>
      <c r="Y44" s="38"/>
    </row>
    <row r="45" spans="2:25" ht="30" x14ac:dyDescent="0.2">
      <c r="B45" s="248"/>
      <c r="C45" s="244" t="s">
        <v>97</v>
      </c>
      <c r="D45" s="240" t="s">
        <v>91</v>
      </c>
      <c r="E45" s="9" t="s">
        <v>70</v>
      </c>
      <c r="F45" s="49">
        <v>1500</v>
      </c>
      <c r="G45" s="49">
        <f>'2016'!J50</f>
        <v>100</v>
      </c>
      <c r="H45" s="154">
        <f>'2017'!J45</f>
        <v>250</v>
      </c>
      <c r="I45" s="154">
        <f>'2018'!J40</f>
        <v>350</v>
      </c>
      <c r="J45" s="154">
        <f>'2019'!J45</f>
        <v>800</v>
      </c>
      <c r="K45" s="170">
        <f>'2016'!K50</f>
        <v>169</v>
      </c>
      <c r="L45" s="154">
        <f>'2017'!K45</f>
        <v>255</v>
      </c>
      <c r="M45" s="154">
        <f>'2018'!K40</f>
        <v>133</v>
      </c>
      <c r="N45" s="86">
        <f>'2019'!K45</f>
        <v>0</v>
      </c>
      <c r="O45" s="183">
        <f>'2016'!N50</f>
        <v>1</v>
      </c>
      <c r="P45" s="184">
        <f>'2017'!N45</f>
        <v>1</v>
      </c>
      <c r="Q45" s="185">
        <f>'2018'!N40</f>
        <v>0.38</v>
      </c>
      <c r="R45" s="184">
        <f>'2019'!N45</f>
        <v>0</v>
      </c>
      <c r="S45" s="206">
        <v>0.37133333333333335</v>
      </c>
      <c r="T45" s="68" t="s">
        <v>160</v>
      </c>
      <c r="U45" s="77">
        <f>+'2016'!P50+'2017'!P45</f>
        <v>65100</v>
      </c>
      <c r="V45" s="77">
        <f>+'2016'!Q50+'2017'!Q45</f>
        <v>65100</v>
      </c>
      <c r="W45" s="77">
        <f>+'2016'!R50+'2017'!R45</f>
        <v>0</v>
      </c>
      <c r="X45" s="16">
        <f t="shared" si="0"/>
        <v>1</v>
      </c>
      <c r="Y45" s="15" t="str">
        <f t="shared" si="1"/>
        <v xml:space="preserve"> -</v>
      </c>
    </row>
    <row r="46" spans="2:25" ht="45" x14ac:dyDescent="0.2">
      <c r="B46" s="248"/>
      <c r="C46" s="245"/>
      <c r="D46" s="241"/>
      <c r="E46" s="10" t="s">
        <v>71</v>
      </c>
      <c r="F46" s="40">
        <v>1000</v>
      </c>
      <c r="G46" s="40">
        <f>'2016'!J51</f>
        <v>100</v>
      </c>
      <c r="H46" s="156">
        <f>'2017'!J46</f>
        <v>180</v>
      </c>
      <c r="I46" s="156">
        <f>'2018'!J41</f>
        <v>360</v>
      </c>
      <c r="J46" s="156">
        <f>'2019'!J46</f>
        <v>360</v>
      </c>
      <c r="K46" s="172">
        <f>'2016'!K51</f>
        <v>132</v>
      </c>
      <c r="L46" s="156">
        <f>'2017'!K46</f>
        <v>235</v>
      </c>
      <c r="M46" s="156">
        <f>'2018'!K41</f>
        <v>122</v>
      </c>
      <c r="N46" s="87">
        <f>'2019'!K46</f>
        <v>0</v>
      </c>
      <c r="O46" s="186">
        <f>'2016'!N51</f>
        <v>1</v>
      </c>
      <c r="P46" s="187">
        <f>'2017'!N46</f>
        <v>1</v>
      </c>
      <c r="Q46" s="188">
        <f>'2018'!N41</f>
        <v>0.33888888888888891</v>
      </c>
      <c r="R46" s="187">
        <f>'2019'!N46</f>
        <v>0</v>
      </c>
      <c r="S46" s="207">
        <v>0.48899999999999999</v>
      </c>
      <c r="T46" s="70">
        <v>0</v>
      </c>
      <c r="U46" s="40">
        <f>+'2016'!P51+'2017'!P46</f>
        <v>29400</v>
      </c>
      <c r="V46" s="40">
        <f>+'2016'!Q51+'2017'!Q46</f>
        <v>29400</v>
      </c>
      <c r="W46" s="40">
        <f>+'2016'!R51+'2017'!R46</f>
        <v>0</v>
      </c>
      <c r="X46" s="41">
        <f t="shared" si="0"/>
        <v>1</v>
      </c>
      <c r="Y46" s="55" t="str">
        <f t="shared" si="1"/>
        <v xml:space="preserve"> -</v>
      </c>
    </row>
    <row r="47" spans="2:25" ht="60" x14ac:dyDescent="0.2">
      <c r="B47" s="248"/>
      <c r="C47" s="245"/>
      <c r="D47" s="241"/>
      <c r="E47" s="8" t="s">
        <v>72</v>
      </c>
      <c r="F47" s="40">
        <v>1</v>
      </c>
      <c r="G47" s="40">
        <f>'2016'!J52</f>
        <v>0</v>
      </c>
      <c r="H47" s="156">
        <f>'2017'!J47</f>
        <v>1</v>
      </c>
      <c r="I47" s="156">
        <f>'2018'!J42</f>
        <v>1</v>
      </c>
      <c r="J47" s="156">
        <f>'2019'!J47</f>
        <v>1</v>
      </c>
      <c r="K47" s="172">
        <f>'2016'!K52</f>
        <v>0</v>
      </c>
      <c r="L47" s="156">
        <f>'2017'!K47</f>
        <v>1</v>
      </c>
      <c r="M47" s="156">
        <f>'2018'!K42</f>
        <v>1</v>
      </c>
      <c r="N47" s="87">
        <f>'2019'!K47</f>
        <v>0</v>
      </c>
      <c r="O47" s="186" t="str">
        <f>'2016'!N52</f>
        <v xml:space="preserve"> -</v>
      </c>
      <c r="P47" s="187">
        <f>'2017'!N47</f>
        <v>1</v>
      </c>
      <c r="Q47" s="188">
        <f>'2018'!N42</f>
        <v>1</v>
      </c>
      <c r="R47" s="187">
        <f>'2019'!N47</f>
        <v>0</v>
      </c>
      <c r="S47" s="207">
        <v>0.66666666666666663</v>
      </c>
      <c r="T47" s="70" t="s">
        <v>150</v>
      </c>
      <c r="U47" s="40">
        <f>+'2016'!P52+'2017'!P47</f>
        <v>0</v>
      </c>
      <c r="V47" s="40">
        <f>+'2016'!Q52+'2017'!Q47</f>
        <v>0</v>
      </c>
      <c r="W47" s="40">
        <f>+'2016'!R52+'2017'!R47</f>
        <v>0</v>
      </c>
      <c r="X47" s="41" t="str">
        <f t="shared" si="0"/>
        <v xml:space="preserve"> -</v>
      </c>
      <c r="Y47" s="55" t="str">
        <f t="shared" si="1"/>
        <v xml:space="preserve"> -</v>
      </c>
    </row>
    <row r="48" spans="2:25" ht="60" x14ac:dyDescent="0.2">
      <c r="B48" s="248"/>
      <c r="C48" s="245"/>
      <c r="D48" s="241"/>
      <c r="E48" s="8" t="s">
        <v>73</v>
      </c>
      <c r="F48" s="40">
        <v>1</v>
      </c>
      <c r="G48" s="40">
        <f>'2016'!J53</f>
        <v>1</v>
      </c>
      <c r="H48" s="156">
        <f>'2017'!J48</f>
        <v>1</v>
      </c>
      <c r="I48" s="156">
        <f>'2018'!J43</f>
        <v>1</v>
      </c>
      <c r="J48" s="156">
        <f>'2019'!J48</f>
        <v>1</v>
      </c>
      <c r="K48" s="172">
        <f>'2016'!K53</f>
        <v>1</v>
      </c>
      <c r="L48" s="156">
        <f>'2017'!K48</f>
        <v>1</v>
      </c>
      <c r="M48" s="156">
        <f>'2018'!K43</f>
        <v>1</v>
      </c>
      <c r="N48" s="87">
        <f>'2019'!K48</f>
        <v>0</v>
      </c>
      <c r="O48" s="186">
        <f>'2016'!N53</f>
        <v>1</v>
      </c>
      <c r="P48" s="187">
        <f>'2017'!N48</f>
        <v>1</v>
      </c>
      <c r="Q48" s="188">
        <f>'2018'!N43</f>
        <v>1</v>
      </c>
      <c r="R48" s="187">
        <f>'2019'!N48</f>
        <v>0</v>
      </c>
      <c r="S48" s="207">
        <v>0.75</v>
      </c>
      <c r="T48" s="70" t="s">
        <v>150</v>
      </c>
      <c r="U48" s="40">
        <f>+'2016'!P53+'2017'!P48</f>
        <v>0</v>
      </c>
      <c r="V48" s="40">
        <f>+'2016'!Q53+'2017'!Q48</f>
        <v>0</v>
      </c>
      <c r="W48" s="40">
        <f>+'2016'!R53+'2017'!R48</f>
        <v>0</v>
      </c>
      <c r="X48" s="41" t="str">
        <f t="shared" si="0"/>
        <v xml:space="preserve"> -</v>
      </c>
      <c r="Y48" s="55" t="str">
        <f t="shared" si="1"/>
        <v xml:space="preserve"> -</v>
      </c>
    </row>
    <row r="49" spans="2:25" ht="45.75" thickBot="1" x14ac:dyDescent="0.25">
      <c r="B49" s="248"/>
      <c r="C49" s="245"/>
      <c r="D49" s="242"/>
      <c r="E49" s="13" t="s">
        <v>74</v>
      </c>
      <c r="F49" s="51">
        <v>1</v>
      </c>
      <c r="G49" s="51">
        <f>'2016'!J54</f>
        <v>1</v>
      </c>
      <c r="H49" s="155">
        <f>'2017'!J49</f>
        <v>1</v>
      </c>
      <c r="I49" s="155">
        <f>'2018'!J44</f>
        <v>1</v>
      </c>
      <c r="J49" s="155">
        <f>'2019'!J49</f>
        <v>1</v>
      </c>
      <c r="K49" s="171">
        <f>'2016'!K54</f>
        <v>1</v>
      </c>
      <c r="L49" s="155">
        <f>'2017'!K49</f>
        <v>1</v>
      </c>
      <c r="M49" s="155">
        <f>'2018'!K44</f>
        <v>1</v>
      </c>
      <c r="N49" s="88">
        <f>'2019'!K49</f>
        <v>0</v>
      </c>
      <c r="O49" s="192">
        <f>'2016'!N54</f>
        <v>1</v>
      </c>
      <c r="P49" s="193">
        <f>'2017'!N49</f>
        <v>1</v>
      </c>
      <c r="Q49" s="194">
        <f>'2018'!N44</f>
        <v>1</v>
      </c>
      <c r="R49" s="193">
        <f>'2019'!N49</f>
        <v>0</v>
      </c>
      <c r="S49" s="209">
        <v>0.75</v>
      </c>
      <c r="T49" s="97" t="s">
        <v>150</v>
      </c>
      <c r="U49" s="51">
        <f>+'2016'!P54+'2017'!P49</f>
        <v>0</v>
      </c>
      <c r="V49" s="51">
        <f>+'2016'!Q54+'2017'!Q49</f>
        <v>0</v>
      </c>
      <c r="W49" s="51">
        <f>+'2016'!R54+'2017'!R49</f>
        <v>0</v>
      </c>
      <c r="X49" s="98" t="str">
        <f t="shared" si="0"/>
        <v xml:space="preserve"> -</v>
      </c>
      <c r="Y49" s="99" t="str">
        <f t="shared" si="1"/>
        <v xml:space="preserve"> -</v>
      </c>
    </row>
    <row r="50" spans="2:25" ht="30" x14ac:dyDescent="0.2">
      <c r="B50" s="248"/>
      <c r="C50" s="245"/>
      <c r="D50" s="240" t="s">
        <v>92</v>
      </c>
      <c r="E50" s="11" t="s">
        <v>75</v>
      </c>
      <c r="F50" s="49">
        <v>1700</v>
      </c>
      <c r="G50" s="49">
        <f>'2016'!J55</f>
        <v>0</v>
      </c>
      <c r="H50" s="154">
        <f>'2017'!J50</f>
        <v>0</v>
      </c>
      <c r="I50" s="154">
        <f>'2018'!J45</f>
        <v>200</v>
      </c>
      <c r="J50" s="154">
        <f>'2019'!J50</f>
        <v>1050</v>
      </c>
      <c r="K50" s="170">
        <f>'2016'!K55</f>
        <v>0</v>
      </c>
      <c r="L50" s="154">
        <f>'2017'!K50</f>
        <v>144</v>
      </c>
      <c r="M50" s="154">
        <f>'2018'!K45</f>
        <v>431</v>
      </c>
      <c r="N50" s="86">
        <f>'2019'!K50</f>
        <v>0</v>
      </c>
      <c r="O50" s="183" t="str">
        <f>'2016'!N55</f>
        <v xml:space="preserve"> -</v>
      </c>
      <c r="P50" s="184" t="str">
        <f>'2017'!N50</f>
        <v xml:space="preserve"> -</v>
      </c>
      <c r="Q50" s="185">
        <f>'2018'!N45</f>
        <v>1</v>
      </c>
      <c r="R50" s="184">
        <f>'2019'!N50</f>
        <v>0</v>
      </c>
      <c r="S50" s="206">
        <v>0.33823529411764708</v>
      </c>
      <c r="T50" s="68">
        <v>0</v>
      </c>
      <c r="U50" s="77">
        <f>+'2016'!P55+'2017'!P50</f>
        <v>68567</v>
      </c>
      <c r="V50" s="77">
        <f>+'2016'!Q55+'2017'!Q50</f>
        <v>35667</v>
      </c>
      <c r="W50" s="77">
        <f>+'2016'!R55+'2017'!R50</f>
        <v>0</v>
      </c>
      <c r="X50" s="16">
        <f t="shared" si="0"/>
        <v>0.52017734478685085</v>
      </c>
      <c r="Y50" s="15" t="str">
        <f t="shared" si="1"/>
        <v xml:space="preserve"> -</v>
      </c>
    </row>
    <row r="51" spans="2:25" ht="45" x14ac:dyDescent="0.2">
      <c r="B51" s="248"/>
      <c r="C51" s="245"/>
      <c r="D51" s="241"/>
      <c r="E51" s="8" t="s">
        <v>76</v>
      </c>
      <c r="F51" s="40">
        <v>200</v>
      </c>
      <c r="G51" s="40">
        <f>'2016'!J56</f>
        <v>0</v>
      </c>
      <c r="H51" s="156">
        <f>'2017'!J51</f>
        <v>0</v>
      </c>
      <c r="I51" s="156">
        <f>'2018'!J46</f>
        <v>100</v>
      </c>
      <c r="J51" s="156">
        <f>'2019'!J51</f>
        <v>100</v>
      </c>
      <c r="K51" s="172">
        <f>'2016'!K56</f>
        <v>0</v>
      </c>
      <c r="L51" s="156">
        <f>'2017'!K51</f>
        <v>33</v>
      </c>
      <c r="M51" s="156">
        <f>'2018'!K46</f>
        <v>15</v>
      </c>
      <c r="N51" s="87">
        <f>'2019'!K51</f>
        <v>0</v>
      </c>
      <c r="O51" s="186" t="str">
        <f>'2016'!N56</f>
        <v xml:space="preserve"> -</v>
      </c>
      <c r="P51" s="187" t="str">
        <f>'2017'!N51</f>
        <v xml:space="preserve"> -</v>
      </c>
      <c r="Q51" s="188">
        <f>'2018'!N46</f>
        <v>0.15</v>
      </c>
      <c r="R51" s="187">
        <f>'2019'!N51</f>
        <v>0</v>
      </c>
      <c r="S51" s="207">
        <v>0.24</v>
      </c>
      <c r="T51" s="70">
        <v>0</v>
      </c>
      <c r="U51" s="40">
        <f>+'2016'!P56+'2017'!P51</f>
        <v>0</v>
      </c>
      <c r="V51" s="40">
        <f>+'2016'!Q56+'2017'!Q51</f>
        <v>0</v>
      </c>
      <c r="W51" s="40">
        <f>+'2016'!R56+'2017'!R51</f>
        <v>0</v>
      </c>
      <c r="X51" s="41" t="str">
        <f t="shared" si="0"/>
        <v xml:space="preserve"> -</v>
      </c>
      <c r="Y51" s="55" t="str">
        <f t="shared" si="1"/>
        <v xml:space="preserve"> -</v>
      </c>
    </row>
    <row r="52" spans="2:25" ht="30" x14ac:dyDescent="0.2">
      <c r="B52" s="248"/>
      <c r="C52" s="245"/>
      <c r="D52" s="241"/>
      <c r="E52" s="8" t="s">
        <v>77</v>
      </c>
      <c r="F52" s="40">
        <v>1</v>
      </c>
      <c r="G52" s="40">
        <f>'2016'!J57</f>
        <v>1</v>
      </c>
      <c r="H52" s="156">
        <f>'2017'!J52</f>
        <v>1</v>
      </c>
      <c r="I52" s="156">
        <f>'2018'!J47</f>
        <v>1</v>
      </c>
      <c r="J52" s="156">
        <f>'2019'!J52</f>
        <v>1</v>
      </c>
      <c r="K52" s="172">
        <f>'2016'!K57</f>
        <v>1</v>
      </c>
      <c r="L52" s="156">
        <f>'2017'!K52</f>
        <v>1</v>
      </c>
      <c r="M52" s="156">
        <f>'2018'!K47</f>
        <v>1</v>
      </c>
      <c r="N52" s="87">
        <f>'2019'!K52</f>
        <v>0</v>
      </c>
      <c r="O52" s="186">
        <f>'2016'!N57</f>
        <v>1</v>
      </c>
      <c r="P52" s="187">
        <f>'2017'!N52</f>
        <v>1</v>
      </c>
      <c r="Q52" s="188">
        <f>'2018'!N47</f>
        <v>1</v>
      </c>
      <c r="R52" s="187">
        <f>'2019'!N52</f>
        <v>0</v>
      </c>
      <c r="S52" s="207">
        <v>0.75</v>
      </c>
      <c r="T52" s="70" t="s">
        <v>150</v>
      </c>
      <c r="U52" s="40">
        <f>+'2016'!P57+'2017'!P52</f>
        <v>0</v>
      </c>
      <c r="V52" s="40">
        <f>+'2016'!Q57+'2017'!Q52</f>
        <v>0</v>
      </c>
      <c r="W52" s="40">
        <f>+'2016'!R57+'2017'!R52</f>
        <v>0</v>
      </c>
      <c r="X52" s="41" t="str">
        <f t="shared" si="0"/>
        <v xml:space="preserve"> -</v>
      </c>
      <c r="Y52" s="55" t="str">
        <f t="shared" si="1"/>
        <v xml:space="preserve"> -</v>
      </c>
    </row>
    <row r="53" spans="2:25" ht="75" x14ac:dyDescent="0.2">
      <c r="B53" s="248"/>
      <c r="C53" s="245"/>
      <c r="D53" s="241"/>
      <c r="E53" s="8" t="s">
        <v>78</v>
      </c>
      <c r="F53" s="40">
        <v>100</v>
      </c>
      <c r="G53" s="40">
        <f>'2016'!J58</f>
        <v>0</v>
      </c>
      <c r="H53" s="156">
        <f>'2017'!J53</f>
        <v>0</v>
      </c>
      <c r="I53" s="156">
        <f>'2018'!J48</f>
        <v>0</v>
      </c>
      <c r="J53" s="156">
        <f>'2019'!J53</f>
        <v>100</v>
      </c>
      <c r="K53" s="172">
        <f>'2016'!K58</f>
        <v>0</v>
      </c>
      <c r="L53" s="156">
        <f>'2017'!K53</f>
        <v>0</v>
      </c>
      <c r="M53" s="156">
        <f>'2018'!K48</f>
        <v>0</v>
      </c>
      <c r="N53" s="87">
        <f>'2019'!K53</f>
        <v>0</v>
      </c>
      <c r="O53" s="186" t="str">
        <f>'2016'!N58</f>
        <v xml:space="preserve"> -</v>
      </c>
      <c r="P53" s="187" t="str">
        <f>'2017'!N53</f>
        <v xml:space="preserve"> -</v>
      </c>
      <c r="Q53" s="188" t="str">
        <f>'2018'!N48</f>
        <v xml:space="preserve"> -</v>
      </c>
      <c r="R53" s="187">
        <f>'2019'!N53</f>
        <v>0</v>
      </c>
      <c r="S53" s="207">
        <v>0</v>
      </c>
      <c r="T53" s="70">
        <v>0</v>
      </c>
      <c r="U53" s="40">
        <f>+'2016'!P58+'2017'!P53</f>
        <v>0</v>
      </c>
      <c r="V53" s="40">
        <f>+'2016'!Q58+'2017'!Q53</f>
        <v>0</v>
      </c>
      <c r="W53" s="40">
        <f>+'2016'!R58+'2017'!R53</f>
        <v>0</v>
      </c>
      <c r="X53" s="41" t="str">
        <f t="shared" si="0"/>
        <v xml:space="preserve"> -</v>
      </c>
      <c r="Y53" s="55" t="str">
        <f t="shared" si="1"/>
        <v xml:space="preserve"> -</v>
      </c>
    </row>
    <row r="54" spans="2:25" ht="75" x14ac:dyDescent="0.2">
      <c r="B54" s="248"/>
      <c r="C54" s="245"/>
      <c r="D54" s="241"/>
      <c r="E54" s="8" t="s">
        <v>79</v>
      </c>
      <c r="F54" s="40">
        <v>1000</v>
      </c>
      <c r="G54" s="40">
        <f>'2016'!J59</f>
        <v>0</v>
      </c>
      <c r="H54" s="156">
        <f>'2017'!J54</f>
        <v>0</v>
      </c>
      <c r="I54" s="156">
        <f>'2018'!J49</f>
        <v>0</v>
      </c>
      <c r="J54" s="156">
        <f>'2019'!J54</f>
        <v>1000</v>
      </c>
      <c r="K54" s="172">
        <f>'2016'!K59</f>
        <v>0</v>
      </c>
      <c r="L54" s="156">
        <f>'2017'!K54</f>
        <v>0</v>
      </c>
      <c r="M54" s="156">
        <f>'2018'!K49</f>
        <v>0</v>
      </c>
      <c r="N54" s="87">
        <f>'2019'!K54</f>
        <v>0</v>
      </c>
      <c r="O54" s="186" t="str">
        <f>'2016'!N59</f>
        <v xml:space="preserve"> -</v>
      </c>
      <c r="P54" s="187" t="str">
        <f>'2017'!N54</f>
        <v xml:space="preserve"> -</v>
      </c>
      <c r="Q54" s="188" t="str">
        <f>'2018'!N49</f>
        <v xml:space="preserve"> -</v>
      </c>
      <c r="R54" s="187">
        <f>'2019'!N54</f>
        <v>0</v>
      </c>
      <c r="S54" s="207">
        <v>0</v>
      </c>
      <c r="T54" s="70">
        <v>0</v>
      </c>
      <c r="U54" s="40">
        <f>+'2016'!P59+'2017'!P54</f>
        <v>0</v>
      </c>
      <c r="V54" s="40">
        <f>+'2016'!Q59+'2017'!Q54</f>
        <v>0</v>
      </c>
      <c r="W54" s="40">
        <f>+'2016'!R59+'2017'!R54</f>
        <v>0</v>
      </c>
      <c r="X54" s="41" t="str">
        <f t="shared" si="0"/>
        <v xml:space="preserve"> -</v>
      </c>
      <c r="Y54" s="55" t="str">
        <f t="shared" si="1"/>
        <v xml:space="preserve"> -</v>
      </c>
    </row>
    <row r="55" spans="2:25" ht="75" x14ac:dyDescent="0.2">
      <c r="B55" s="248"/>
      <c r="C55" s="245"/>
      <c r="D55" s="241"/>
      <c r="E55" s="8" t="s">
        <v>80</v>
      </c>
      <c r="F55" s="40">
        <v>400</v>
      </c>
      <c r="G55" s="40">
        <f>'2016'!J60</f>
        <v>0</v>
      </c>
      <c r="H55" s="156">
        <f>'2017'!J55</f>
        <v>0</v>
      </c>
      <c r="I55" s="156">
        <f>'2018'!J50</f>
        <v>0</v>
      </c>
      <c r="J55" s="156">
        <f>'2019'!J55</f>
        <v>400</v>
      </c>
      <c r="K55" s="172">
        <f>'2016'!K60</f>
        <v>0</v>
      </c>
      <c r="L55" s="156">
        <f>'2017'!K55</f>
        <v>0</v>
      </c>
      <c r="M55" s="156">
        <f>'2018'!K50</f>
        <v>0</v>
      </c>
      <c r="N55" s="87">
        <f>'2019'!K55</f>
        <v>0</v>
      </c>
      <c r="O55" s="186" t="str">
        <f>'2016'!N60</f>
        <v xml:space="preserve"> -</v>
      </c>
      <c r="P55" s="187" t="str">
        <f>'2017'!N55</f>
        <v xml:space="preserve"> -</v>
      </c>
      <c r="Q55" s="188" t="str">
        <f>'2018'!N50</f>
        <v xml:space="preserve"> -</v>
      </c>
      <c r="R55" s="187">
        <f>'2019'!N55</f>
        <v>0</v>
      </c>
      <c r="S55" s="207">
        <v>0</v>
      </c>
      <c r="T55" s="70">
        <v>0</v>
      </c>
      <c r="U55" s="40">
        <f>+'2016'!P60+'2017'!P55</f>
        <v>0</v>
      </c>
      <c r="V55" s="40">
        <f>+'2016'!Q60+'2017'!Q55</f>
        <v>0</v>
      </c>
      <c r="W55" s="40">
        <f>+'2016'!R60+'2017'!R55</f>
        <v>0</v>
      </c>
      <c r="X55" s="41" t="str">
        <f t="shared" si="0"/>
        <v xml:space="preserve"> -</v>
      </c>
      <c r="Y55" s="55" t="str">
        <f t="shared" si="1"/>
        <v xml:space="preserve"> -</v>
      </c>
    </row>
    <row r="56" spans="2:25" ht="75.75" thickBot="1" x14ac:dyDescent="0.25">
      <c r="B56" s="248"/>
      <c r="C56" s="245"/>
      <c r="D56" s="242"/>
      <c r="E56" s="13" t="s">
        <v>81</v>
      </c>
      <c r="F56" s="51">
        <v>1500</v>
      </c>
      <c r="G56" s="51">
        <f>'2016'!J61</f>
        <v>0</v>
      </c>
      <c r="H56" s="155">
        <f>'2017'!J56</f>
        <v>0</v>
      </c>
      <c r="I56" s="155">
        <f>'2018'!J51</f>
        <v>0</v>
      </c>
      <c r="J56" s="155">
        <f>'2019'!J56</f>
        <v>1500</v>
      </c>
      <c r="K56" s="171">
        <f>'2016'!K61</f>
        <v>0</v>
      </c>
      <c r="L56" s="155">
        <f>'2017'!K56</f>
        <v>0</v>
      </c>
      <c r="M56" s="155">
        <f>'2018'!K51</f>
        <v>0</v>
      </c>
      <c r="N56" s="88">
        <f>'2019'!K56</f>
        <v>0</v>
      </c>
      <c r="O56" s="192" t="str">
        <f>'2016'!N61</f>
        <v xml:space="preserve"> -</v>
      </c>
      <c r="P56" s="193" t="str">
        <f>'2017'!N56</f>
        <v xml:space="preserve"> -</v>
      </c>
      <c r="Q56" s="194" t="str">
        <f>'2018'!N51</f>
        <v xml:space="preserve"> -</v>
      </c>
      <c r="R56" s="193">
        <f>'2019'!N56</f>
        <v>0</v>
      </c>
      <c r="S56" s="209">
        <v>0</v>
      </c>
      <c r="T56" s="69">
        <v>0</v>
      </c>
      <c r="U56" s="51">
        <f>+'2016'!P61+'2017'!P56</f>
        <v>0</v>
      </c>
      <c r="V56" s="51">
        <f>+'2016'!Q61+'2017'!Q56</f>
        <v>0</v>
      </c>
      <c r="W56" s="51">
        <f>+'2016'!R61+'2017'!R56</f>
        <v>0</v>
      </c>
      <c r="X56" s="52" t="str">
        <f t="shared" si="0"/>
        <v xml:space="preserve"> -</v>
      </c>
      <c r="Y56" s="53" t="str">
        <f t="shared" si="1"/>
        <v xml:space="preserve"> -</v>
      </c>
    </row>
    <row r="57" spans="2:25" ht="30" x14ac:dyDescent="0.2">
      <c r="B57" s="248"/>
      <c r="C57" s="245"/>
      <c r="D57" s="243" t="s">
        <v>94</v>
      </c>
      <c r="E57" s="76" t="s">
        <v>82</v>
      </c>
      <c r="F57" s="77">
        <v>4</v>
      </c>
      <c r="G57" s="77">
        <f>'2016'!J62</f>
        <v>1</v>
      </c>
      <c r="H57" s="157">
        <f>'2017'!J57</f>
        <v>0</v>
      </c>
      <c r="I57" s="157">
        <f>'2018'!J52</f>
        <v>0</v>
      </c>
      <c r="J57" s="157">
        <f>'2019'!J57</f>
        <v>3</v>
      </c>
      <c r="K57" s="175">
        <f>'2016'!K62</f>
        <v>1</v>
      </c>
      <c r="L57" s="157">
        <f>'2017'!K57</f>
        <v>2</v>
      </c>
      <c r="M57" s="157">
        <f>'2018'!K52</f>
        <v>0</v>
      </c>
      <c r="N57" s="130">
        <f>'2019'!K57</f>
        <v>0</v>
      </c>
      <c r="O57" s="198">
        <f>'2016'!N62</f>
        <v>1</v>
      </c>
      <c r="P57" s="199" t="str">
        <f>'2017'!N57</f>
        <v xml:space="preserve"> -</v>
      </c>
      <c r="Q57" s="200" t="str">
        <f>'2018'!N52</f>
        <v xml:space="preserve"> -</v>
      </c>
      <c r="R57" s="199">
        <f>'2019'!N57</f>
        <v>0</v>
      </c>
      <c r="S57" s="212">
        <v>0.75</v>
      </c>
      <c r="T57" s="110" t="s">
        <v>161</v>
      </c>
      <c r="U57" s="77">
        <f>+'2016'!P62+'2017'!P57</f>
        <v>0</v>
      </c>
      <c r="V57" s="77">
        <f>+'2016'!Q62+'2017'!Q57</f>
        <v>0</v>
      </c>
      <c r="W57" s="77">
        <f>+'2016'!R62+'2017'!R57</f>
        <v>150000</v>
      </c>
      <c r="X57" s="111" t="str">
        <f t="shared" si="0"/>
        <v xml:space="preserve"> -</v>
      </c>
      <c r="Y57" s="112">
        <f t="shared" si="1"/>
        <v>1</v>
      </c>
    </row>
    <row r="58" spans="2:25" ht="45.75" thickBot="1" x14ac:dyDescent="0.25">
      <c r="B58" s="249"/>
      <c r="C58" s="246"/>
      <c r="D58" s="242"/>
      <c r="E58" s="12" t="s">
        <v>83</v>
      </c>
      <c r="F58" s="51">
        <v>8</v>
      </c>
      <c r="G58" s="51">
        <f>'2016'!J63</f>
        <v>2</v>
      </c>
      <c r="H58" s="155">
        <f>'2017'!J58</f>
        <v>1</v>
      </c>
      <c r="I58" s="155">
        <f>'2018'!J53</f>
        <v>2</v>
      </c>
      <c r="J58" s="155">
        <f>'2019'!J58</f>
        <v>3</v>
      </c>
      <c r="K58" s="171">
        <f>'2016'!K63</f>
        <v>2</v>
      </c>
      <c r="L58" s="155">
        <f>'2017'!K58</f>
        <v>1</v>
      </c>
      <c r="M58" s="155">
        <f>'2018'!K53</f>
        <v>0</v>
      </c>
      <c r="N58" s="88">
        <f>'2019'!K58</f>
        <v>0</v>
      </c>
      <c r="O58" s="192">
        <f>'2016'!N63</f>
        <v>1</v>
      </c>
      <c r="P58" s="193">
        <f>'2017'!N58</f>
        <v>1</v>
      </c>
      <c r="Q58" s="194">
        <f>'2018'!N53</f>
        <v>0</v>
      </c>
      <c r="R58" s="193">
        <f>'2019'!N58</f>
        <v>0</v>
      </c>
      <c r="S58" s="209">
        <v>0.375</v>
      </c>
      <c r="T58" s="69" t="s">
        <v>161</v>
      </c>
      <c r="U58" s="40">
        <f>+'2016'!P63+'2017'!P58</f>
        <v>0</v>
      </c>
      <c r="V58" s="40">
        <f>+'2016'!Q63+'2017'!Q58</f>
        <v>0</v>
      </c>
      <c r="W58" s="40">
        <f>+'2016'!R63+'2017'!R58</f>
        <v>0</v>
      </c>
      <c r="X58" s="52" t="str">
        <f t="shared" si="0"/>
        <v xml:space="preserve"> -</v>
      </c>
      <c r="Y58" s="53" t="str">
        <f t="shared" si="1"/>
        <v xml:space="preserve"> -</v>
      </c>
    </row>
    <row r="59" spans="2:25" ht="21" customHeight="1" thickBot="1" x14ac:dyDescent="0.25">
      <c r="O59" s="158">
        <f>+AVERAGE(O12,O14:O15,O17,O19:O31,O33:O43,O45:O58)</f>
        <v>0.99333333333333329</v>
      </c>
      <c r="P59" s="159">
        <f t="shared" ref="P59:S59" si="2">+AVERAGE(P12,P14:P15,P17,P19:P31,P33:P43,P45:P58)</f>
        <v>0.91402116402116407</v>
      </c>
      <c r="Q59" s="159">
        <f t="shared" si="2"/>
        <v>0.49929824206638085</v>
      </c>
      <c r="R59" s="159">
        <f t="shared" si="2"/>
        <v>0</v>
      </c>
      <c r="S59" s="134">
        <f t="shared" si="2"/>
        <v>0.32246798780367825</v>
      </c>
      <c r="U59" s="132">
        <f>+SUM(U12,U14:U15,U17,U19:U31,U33:U43,U45:U58)</f>
        <v>5629101</v>
      </c>
      <c r="V59" s="131">
        <f>+SUM(V12,V14:V15,V17,V19:V31,V33:V43,V45:V58)</f>
        <v>4075474</v>
      </c>
      <c r="W59" s="131">
        <f>+SUM(W12,W14:W15,W17,W19:W31,W33:W43,W45:W58)</f>
        <v>735314</v>
      </c>
      <c r="X59" s="133">
        <f t="shared" si="0"/>
        <v>0.72400086621291748</v>
      </c>
      <c r="Y59" s="134">
        <f t="shared" si="1"/>
        <v>0.18042416661227625</v>
      </c>
    </row>
  </sheetData>
  <mergeCells count="31">
    <mergeCell ref="P10:P11"/>
    <mergeCell ref="B14:B15"/>
    <mergeCell ref="C14:C15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showGridLines="0" topLeftCell="A6" zoomScale="70" zoomScaleNormal="70" workbookViewId="0">
      <selection activeCell="C3" sqref="C3:I35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47.25" customHeight="1" thickBot="1" x14ac:dyDescent="0.25">
      <c r="C3" s="339" t="s">
        <v>146</v>
      </c>
      <c r="D3" s="340"/>
      <c r="E3" s="340"/>
      <c r="F3" s="340"/>
      <c r="G3" s="340"/>
      <c r="H3" s="340"/>
      <c r="I3" s="341"/>
    </row>
    <row r="4" spans="2:9" ht="16.5" thickBot="1" x14ac:dyDescent="0.25">
      <c r="C4" s="213"/>
      <c r="D4" s="213"/>
      <c r="E4" s="213"/>
      <c r="F4" s="213"/>
      <c r="G4" s="213"/>
      <c r="H4" s="213"/>
    </row>
    <row r="5" spans="2:9" ht="18.95" customHeight="1" x14ac:dyDescent="0.2">
      <c r="C5" s="213"/>
      <c r="D5" s="213"/>
      <c r="E5" s="300" t="s">
        <v>104</v>
      </c>
      <c r="F5" s="301"/>
      <c r="G5" s="301"/>
      <c r="H5" s="304" t="s">
        <v>103</v>
      </c>
      <c r="I5" s="305"/>
    </row>
    <row r="6" spans="2:9" ht="18.95" customHeight="1" thickBot="1" x14ac:dyDescent="0.25">
      <c r="E6" s="302"/>
      <c r="F6" s="303"/>
      <c r="G6" s="303"/>
      <c r="H6" s="306"/>
      <c r="I6" s="307"/>
    </row>
    <row r="7" spans="2:9" ht="32.1" customHeight="1" thickBot="1" x14ac:dyDescent="0.25">
      <c r="C7" s="308"/>
      <c r="D7" s="309"/>
      <c r="E7" s="214">
        <v>2016</v>
      </c>
      <c r="F7" s="215">
        <v>2017</v>
      </c>
      <c r="G7" s="215">
        <v>2018</v>
      </c>
      <c r="H7" s="310" t="s">
        <v>101</v>
      </c>
      <c r="I7" s="311"/>
    </row>
    <row r="8" spans="2:9" ht="21.95" customHeight="1" thickBot="1" x14ac:dyDescent="0.25">
      <c r="B8" s="216">
        <v>1</v>
      </c>
      <c r="C8" s="312" t="s">
        <v>105</v>
      </c>
      <c r="D8" s="313"/>
      <c r="E8" s="217">
        <f>+IF(' 2016 - 2019'!G12&gt;0,' 2016 - 2019'!O12," -")</f>
        <v>1</v>
      </c>
      <c r="F8" s="217">
        <f>+IF(' 2016 - 2019'!H12&gt;0,' 2016 - 2019'!P12," -")</f>
        <v>1</v>
      </c>
      <c r="G8" s="217">
        <f>+IF(' 2016 - 2019'!I12&gt;0,' 2016 - 2019'!Q12," -")</f>
        <v>1</v>
      </c>
      <c r="H8" s="218">
        <f>+' 2016 - 2019'!S12</f>
        <v>0.75</v>
      </c>
      <c r="I8" s="330">
        <f t="shared" ref="I8:I14" si="0">+H8</f>
        <v>0.75</v>
      </c>
    </row>
    <row r="9" spans="2:9" ht="20.100000000000001" customHeight="1" x14ac:dyDescent="0.2">
      <c r="B9" s="219" t="s">
        <v>106</v>
      </c>
      <c r="C9" s="318" t="s">
        <v>36</v>
      </c>
      <c r="D9" s="319"/>
      <c r="E9" s="223">
        <f>+IF(' 2016 - 2019'!G12&gt;0,' 2016 - 2019'!O12," -")</f>
        <v>1</v>
      </c>
      <c r="F9" s="223">
        <f>+IF(' 2016 - 2019'!H12&gt;0,' 2016 - 2019'!P12," -")</f>
        <v>1</v>
      </c>
      <c r="G9" s="223">
        <f>+IF(' 2016 - 2019'!I12&gt;0,' 2016 - 2019'!Q12," -")</f>
        <v>1</v>
      </c>
      <c r="H9" s="224">
        <f>+' 2016 - 2019'!S12</f>
        <v>0.75</v>
      </c>
      <c r="I9" s="331">
        <f t="shared" si="0"/>
        <v>0.75</v>
      </c>
    </row>
    <row r="10" spans="2:9" ht="18" customHeight="1" thickBot="1" x14ac:dyDescent="0.25">
      <c r="B10" s="220" t="s">
        <v>107</v>
      </c>
      <c r="C10" s="320" t="s">
        <v>108</v>
      </c>
      <c r="D10" s="321"/>
      <c r="E10" s="221">
        <f>+IF(' 2016 - 2019'!G12&gt;0,' 2016 - 2019'!O12," -")</f>
        <v>1</v>
      </c>
      <c r="F10" s="221">
        <f>+IF(' 2016 - 2019'!H12&gt;0,' 2016 - 2019'!P12," -")</f>
        <v>1</v>
      </c>
      <c r="G10" s="221">
        <f>+IF(' 2016 - 2019'!I12&gt;0,' 2016 - 2019'!Q12," -")</f>
        <v>1</v>
      </c>
      <c r="H10" s="222">
        <f>+' 2016 - 2019'!S12</f>
        <v>0.75</v>
      </c>
      <c r="I10" s="332">
        <f t="shared" si="0"/>
        <v>0.75</v>
      </c>
    </row>
    <row r="11" spans="2:9" ht="21.95" customHeight="1" thickBot="1" x14ac:dyDescent="0.25">
      <c r="B11" s="216">
        <v>2</v>
      </c>
      <c r="C11" s="314" t="s">
        <v>109</v>
      </c>
      <c r="D11" s="315"/>
      <c r="E11" s="227" t="str">
        <f>+IF(SUM(' 2016 - 2019'!G14:G15)&gt;0,AVERAGE(' 2016 - 2019'!O14:O15)," -")</f>
        <v xml:space="preserve"> -</v>
      </c>
      <c r="F11" s="227">
        <f>+IF(SUM(' 2016 - 2019'!H14:H15)&gt;0,AVERAGE(' 2016 - 2019'!P14:P15)," -")</f>
        <v>1</v>
      </c>
      <c r="G11" s="227">
        <f>+IF(SUM(' 2016 - 2019'!I14:I15)&gt;0,AVERAGE(' 2016 - 2019'!Q14:Q15)," -")</f>
        <v>1</v>
      </c>
      <c r="H11" s="228">
        <f>+AVERAGE(' 2016 - 2019'!S14:S15)</f>
        <v>0.40476190476190477</v>
      </c>
      <c r="I11" s="333">
        <f t="shared" si="0"/>
        <v>0.40476190476190477</v>
      </c>
    </row>
    <row r="12" spans="2:9" ht="35.25" customHeight="1" x14ac:dyDescent="0.2">
      <c r="B12" s="219" t="s">
        <v>110</v>
      </c>
      <c r="C12" s="316" t="s">
        <v>33</v>
      </c>
      <c r="D12" s="317"/>
      <c r="E12" s="229" t="str">
        <f>+IF(SUM(' 2016 - 2019'!G14:G15)&gt;0,AVERAGE(' 2016 - 2019'!O14:O15)," -")</f>
        <v xml:space="preserve"> -</v>
      </c>
      <c r="F12" s="229">
        <f>+IF(SUM(' 2016 - 2019'!H14:H15)&gt;0,AVERAGE(' 2016 - 2019'!P14:P15)," -")</f>
        <v>1</v>
      </c>
      <c r="G12" s="229">
        <f>+IF(SUM(' 2016 - 2019'!I14:I15)&gt;0,AVERAGE(' 2016 - 2019'!Q14:Q15)," -")</f>
        <v>1</v>
      </c>
      <c r="H12" s="230">
        <f>+AVERAGE(' 2016 - 2019'!S14:S15)</f>
        <v>0.40476190476190477</v>
      </c>
      <c r="I12" s="334">
        <f t="shared" si="0"/>
        <v>0.40476190476190477</v>
      </c>
    </row>
    <row r="13" spans="2:9" ht="18" customHeight="1" x14ac:dyDescent="0.2">
      <c r="B13" s="220" t="s">
        <v>111</v>
      </c>
      <c r="C13" s="320" t="s">
        <v>112</v>
      </c>
      <c r="D13" s="321"/>
      <c r="E13" s="221" t="str">
        <f>+IF(' 2016 - 2019'!G14&gt;0,' 2016 - 2019'!O14," -")</f>
        <v xml:space="preserve"> -</v>
      </c>
      <c r="F13" s="221">
        <f>+IF(' 2016 - 2019'!H14&gt;0,' 2016 - 2019'!P14," -")</f>
        <v>1</v>
      </c>
      <c r="G13" s="221" t="str">
        <f>+IF(' 2016 - 2019'!I14&gt;0,' 2016 - 2019'!Q14," -")</f>
        <v xml:space="preserve"> -</v>
      </c>
      <c r="H13" s="222">
        <f>+' 2016 - 2019'!S14</f>
        <v>0.14285714285714285</v>
      </c>
      <c r="I13" s="332">
        <f t="shared" si="0"/>
        <v>0.14285714285714285</v>
      </c>
    </row>
    <row r="14" spans="2:9" ht="18" customHeight="1" thickBot="1" x14ac:dyDescent="0.25">
      <c r="B14" s="220" t="s">
        <v>113</v>
      </c>
      <c r="C14" s="320" t="s">
        <v>114</v>
      </c>
      <c r="D14" s="321"/>
      <c r="E14" s="221" t="str">
        <f>+IF(' 2016 - 2019'!G15&gt;0,' 2016 - 2019'!O15," -")</f>
        <v xml:space="preserve"> -</v>
      </c>
      <c r="F14" s="221">
        <f>+IF(' 2016 - 2019'!H15&gt;0,' 2016 - 2019'!P15," -")</f>
        <v>1</v>
      </c>
      <c r="G14" s="221">
        <f>+IF(' 2016 - 2019'!I15&gt;0,' 2016 - 2019'!Q15," -")</f>
        <v>1</v>
      </c>
      <c r="H14" s="222">
        <f>+' 2016 - 2019'!S15</f>
        <v>0.66666666666666663</v>
      </c>
      <c r="I14" s="332">
        <f t="shared" si="0"/>
        <v>0.66666666666666663</v>
      </c>
    </row>
    <row r="15" spans="2:9" ht="21.95" customHeight="1" thickBot="1" x14ac:dyDescent="0.25">
      <c r="B15" s="216">
        <v>4</v>
      </c>
      <c r="C15" s="322" t="s">
        <v>115</v>
      </c>
      <c r="D15" s="323"/>
      <c r="E15" s="231" t="str">
        <f>+IF(' 2016 - 2019'!G17&gt;0,' 2016 - 2019'!O17," -")</f>
        <v xml:space="preserve"> -</v>
      </c>
      <c r="F15" s="231">
        <f>+IF(' 2016 - 2019'!H17&gt;0,' 2016 - 2019'!P17," -")</f>
        <v>1</v>
      </c>
      <c r="G15" s="231" t="str">
        <f>+IF(' 2016 - 2019'!I17&gt;0,' 2016 - 2019'!Q17," -")</f>
        <v xml:space="preserve"> -</v>
      </c>
      <c r="H15" s="232">
        <f>+' 2016 - 2019'!S17</f>
        <v>1</v>
      </c>
      <c r="I15" s="335">
        <f t="shared" ref="I15:I32" si="1">+H15</f>
        <v>1</v>
      </c>
    </row>
    <row r="16" spans="2:9" ht="20.100000000000001" customHeight="1" x14ac:dyDescent="0.2">
      <c r="B16" s="219" t="s">
        <v>116</v>
      </c>
      <c r="C16" s="316" t="s">
        <v>43</v>
      </c>
      <c r="D16" s="317"/>
      <c r="E16" s="229" t="str">
        <f>+IF(' 2016 - 2019'!G17&gt;0,' 2016 - 2019'!O17," -")</f>
        <v xml:space="preserve"> -</v>
      </c>
      <c r="F16" s="229">
        <f>+IF(' 2016 - 2019'!H17&gt;0,' 2016 - 2019'!P17," -")</f>
        <v>1</v>
      </c>
      <c r="G16" s="229" t="str">
        <f>+IF(' 2016 - 2019'!I17&gt;0,' 2016 - 2019'!Q17," -")</f>
        <v xml:space="preserve"> -</v>
      </c>
      <c r="H16" s="230">
        <f>+' 2016 - 2019'!S17</f>
        <v>1</v>
      </c>
      <c r="I16" s="334">
        <f t="shared" si="1"/>
        <v>1</v>
      </c>
    </row>
    <row r="17" spans="2:9" ht="18" customHeight="1" thickBot="1" x14ac:dyDescent="0.25">
      <c r="B17" s="220" t="s">
        <v>117</v>
      </c>
      <c r="C17" s="320" t="s">
        <v>118</v>
      </c>
      <c r="D17" s="321"/>
      <c r="E17" s="221" t="str">
        <f>+IF(' 2016 - 2019'!G17&gt;0,' 2016 - 2019'!O17," -")</f>
        <v xml:space="preserve"> -</v>
      </c>
      <c r="F17" s="221">
        <f>+IF(' 2016 - 2019'!H17&gt;0,' 2016 - 2019'!P17," -")</f>
        <v>1</v>
      </c>
      <c r="G17" s="221" t="str">
        <f>+IF(' 2016 - 2019'!I17&gt;0,' 2016 - 2019'!Q17," -")</f>
        <v xml:space="preserve"> -</v>
      </c>
      <c r="H17" s="222">
        <f>+' 2016 - 2019'!S17</f>
        <v>1</v>
      </c>
      <c r="I17" s="332">
        <f t="shared" si="1"/>
        <v>1</v>
      </c>
    </row>
    <row r="18" spans="2:9" ht="36" customHeight="1" thickBot="1" x14ac:dyDescent="0.25">
      <c r="B18" s="216">
        <v>5</v>
      </c>
      <c r="C18" s="324" t="s">
        <v>119</v>
      </c>
      <c r="D18" s="325"/>
      <c r="E18" s="233">
        <f>+IF(SUM(' 2016 - 2019'!G19:G58)&gt;0,AVERAGE(' 2016 - 2019'!O19:O58)," -")</f>
        <v>0.99272727272727268</v>
      </c>
      <c r="F18" s="233">
        <f>+IF(SUM(' 2016 - 2019'!H19:H58)&gt;0,AVERAGE(' 2016 - 2019'!P19:P58)," -")</f>
        <v>0.89379084967320266</v>
      </c>
      <c r="G18" s="233">
        <f>+IF(SUM(' 2016 - 2019'!I19:I58)&gt;0,AVERAGE(' 2016 - 2019'!Q19:Q58)," -")</f>
        <v>0.45757309557191261</v>
      </c>
      <c r="H18" s="234">
        <f>+AVERAGE(' 2016 - 2019'!S19:S58)</f>
        <v>0.28905609679554406</v>
      </c>
      <c r="I18" s="336">
        <f t="shared" si="1"/>
        <v>0.28905609679554406</v>
      </c>
    </row>
    <row r="19" spans="2:9" ht="20.100000000000001" customHeight="1" x14ac:dyDescent="0.2">
      <c r="B19" s="219" t="s">
        <v>120</v>
      </c>
      <c r="C19" s="316" t="s">
        <v>95</v>
      </c>
      <c r="D19" s="317"/>
      <c r="E19" s="229">
        <f>+IF(SUM(' 2016 - 2019'!G19:G31)&gt;0,AVERAGE(' 2016 - 2019'!O19:O31)," -")</f>
        <v>1</v>
      </c>
      <c r="F19" s="229">
        <f>+IF(SUM(' 2016 - 2019'!H19:H31)&gt;0,AVERAGE(' 2016 - 2019'!P19:P31)," -")</f>
        <v>0.90370370370370379</v>
      </c>
      <c r="G19" s="229">
        <f>+IF(SUM(' 2016 - 2019'!I19:I31)&gt;0,AVERAGE(' 2016 - 2019'!Q19:Q31)," -")</f>
        <v>0.12083333333333333</v>
      </c>
      <c r="H19" s="230">
        <f>+AVERAGE(' 2016 - 2019'!S19:S31)</f>
        <v>0.16424779898464112</v>
      </c>
      <c r="I19" s="334">
        <f t="shared" si="1"/>
        <v>0.16424779898464112</v>
      </c>
    </row>
    <row r="20" spans="2:9" ht="18" customHeight="1" x14ac:dyDescent="0.2">
      <c r="B20" s="220" t="s">
        <v>121</v>
      </c>
      <c r="C20" s="320" t="s">
        <v>122</v>
      </c>
      <c r="D20" s="321"/>
      <c r="E20" s="221">
        <f>+IF(SUM(' 2016 - 2019'!G19:G23)&gt;0,AVERAGE(' 2016 - 2019'!O19:O23)," -")</f>
        <v>1</v>
      </c>
      <c r="F20" s="221">
        <f>+IF(SUM(' 2016 - 2019'!H19:H23)&gt;0,AVERAGE(' 2016 - 2019'!P19:P23)," -")</f>
        <v>0.90370370370370379</v>
      </c>
      <c r="G20" s="221">
        <f>+IF(SUM(' 2016 - 2019'!I19:I23)&gt;0,AVERAGE(' 2016 - 2019'!Q19:Q23)," -")</f>
        <v>0.36249999999999999</v>
      </c>
      <c r="H20" s="222">
        <f>+AVERAGE(' 2016 - 2019'!S19:S23)</f>
        <v>0.25942522974101923</v>
      </c>
      <c r="I20" s="332">
        <f t="shared" si="1"/>
        <v>0.25942522974101923</v>
      </c>
    </row>
    <row r="21" spans="2:9" ht="18" customHeight="1" x14ac:dyDescent="0.2">
      <c r="B21" s="220" t="s">
        <v>123</v>
      </c>
      <c r="C21" s="320" t="s">
        <v>124</v>
      </c>
      <c r="D21" s="321"/>
      <c r="E21" s="221">
        <f>+IF(SUM(' 2016 - 2019'!G24:G28)&gt;0,AVERAGE(' 2016 - 2019'!O24:O28)," -")</f>
        <v>1</v>
      </c>
      <c r="F21" s="221" t="str">
        <f>+IF(SUM(' 2016 - 2019'!H24:H28)&gt;0,AVERAGE(' 2016 - 2019'!P24:P28)," -")</f>
        <v xml:space="preserve"> -</v>
      </c>
      <c r="G21" s="221">
        <f>+IF(SUM(' 2016 - 2019'!I24:I28)&gt;0,AVERAGE(' 2016 - 2019'!Q24:Q28)," -")</f>
        <v>0</v>
      </c>
      <c r="H21" s="222">
        <f>+AVERAGE(' 2016 - 2019'!S24:S28)</f>
        <v>0.11428571428571428</v>
      </c>
      <c r="I21" s="332">
        <f t="shared" si="1"/>
        <v>0.11428571428571428</v>
      </c>
    </row>
    <row r="22" spans="2:9" ht="18" customHeight="1" x14ac:dyDescent="0.2">
      <c r="B22" s="220" t="s">
        <v>125</v>
      </c>
      <c r="C22" s="320" t="s">
        <v>126</v>
      </c>
      <c r="D22" s="321"/>
      <c r="E22" s="221" t="str">
        <f>+IF(SUM(' 2016 - 2019'!G29:G31)&gt;0,AVERAGE(' 2016 - 2019'!O29:O31)," -")</f>
        <v xml:space="preserve"> -</v>
      </c>
      <c r="F22" s="221" t="str">
        <f>+IF(SUM(' 2016 - 2019'!H29:H31)&gt;0,AVERAGE(' 2016 - 2019'!P29:P31)," -")</f>
        <v xml:space="preserve"> -</v>
      </c>
      <c r="G22" s="221">
        <f>+IF(SUM(' 2016 - 2019'!I29:I31)&gt;0,AVERAGE(' 2016 - 2019'!Q29:Q31)," -")</f>
        <v>0</v>
      </c>
      <c r="H22" s="222">
        <f>+AVERAGE(' 2016 - 2019'!S29:S31)</f>
        <v>8.8888888888888892E-2</v>
      </c>
      <c r="I22" s="332">
        <f t="shared" si="1"/>
        <v>8.8888888888888892E-2</v>
      </c>
    </row>
    <row r="23" spans="2:9" ht="20.100000000000001" customHeight="1" x14ac:dyDescent="0.2">
      <c r="B23" s="219" t="s">
        <v>127</v>
      </c>
      <c r="C23" s="318" t="s">
        <v>96</v>
      </c>
      <c r="D23" s="319"/>
      <c r="E23" s="223">
        <f>+IF(SUM(' 2016 - 2019'!G33:G43)&gt;0,AVERAGE(' 2016 - 2019'!O33:O43)," -")</f>
        <v>0.96</v>
      </c>
      <c r="F23" s="223">
        <f>+IF(SUM(' 2016 - 2019'!H33:H43)&gt;0,AVERAGE(' 2016 - 2019'!P33:P43)," -")</f>
        <v>0.78333333333333333</v>
      </c>
      <c r="G23" s="223">
        <f>+IF(SUM(' 2016 - 2019'!I33:I43)&gt;0,AVERAGE(' 2016 - 2019'!Q33:Q43)," -")</f>
        <v>0.48754060053744591</v>
      </c>
      <c r="H23" s="224">
        <f>+AVERAGE(' 2016 - 2019'!S33:S43)</f>
        <v>0.30624318157388131</v>
      </c>
      <c r="I23" s="331">
        <f t="shared" si="1"/>
        <v>0.30624318157388131</v>
      </c>
    </row>
    <row r="24" spans="2:9" ht="18" customHeight="1" x14ac:dyDescent="0.2">
      <c r="B24" s="220" t="s">
        <v>128</v>
      </c>
      <c r="C24" s="320" t="s">
        <v>129</v>
      </c>
      <c r="D24" s="321"/>
      <c r="E24" s="221" t="str">
        <f>+IF(' 2016 - 2019'!G33&gt;0,' 2016 - 2019'!O33," -")</f>
        <v xml:space="preserve"> -</v>
      </c>
      <c r="F24" s="221">
        <f>+IF(' 2016 - 2019'!H33&gt;0,' 2016 - 2019'!P33," -")</f>
        <v>1</v>
      </c>
      <c r="G24" s="221">
        <f>+IF(' 2016 - 2019'!I33&gt;0,' 2016 - 2019'!Q33," -")</f>
        <v>0.19333333333333333</v>
      </c>
      <c r="H24" s="222">
        <f>+' 2016 - 2019'!S33</f>
        <v>0.16200000000000001</v>
      </c>
      <c r="I24" s="332">
        <f t="shared" si="1"/>
        <v>0.16200000000000001</v>
      </c>
    </row>
    <row r="25" spans="2:9" ht="18" customHeight="1" x14ac:dyDescent="0.2">
      <c r="B25" s="220" t="s">
        <v>130</v>
      </c>
      <c r="C25" s="320" t="s">
        <v>131</v>
      </c>
      <c r="D25" s="321"/>
      <c r="E25" s="221" t="str">
        <f>+IF(SUM(' 2016 - 2019'!G34:G35)&gt;0,AVERAGE(' 2016 - 2019'!O34:O35)," -")</f>
        <v xml:space="preserve"> -</v>
      </c>
      <c r="F25" s="221">
        <f>+IF(SUM(' 2016 - 2019'!H34:H35)&gt;0,AVERAGE(' 2016 - 2019'!P34:P35)," -")</f>
        <v>1</v>
      </c>
      <c r="G25" s="221">
        <f>+IF(SUM(' 2016 - 2019'!I34:I35)&gt;0,AVERAGE(' 2016 - 2019'!Q34:Q35)," -")</f>
        <v>0.5</v>
      </c>
      <c r="H25" s="222">
        <f>+AVERAGE(' 2016 - 2019'!S34:S35)</f>
        <v>0.25</v>
      </c>
      <c r="I25" s="332">
        <f t="shared" si="1"/>
        <v>0.25</v>
      </c>
    </row>
    <row r="26" spans="2:9" ht="18" customHeight="1" x14ac:dyDescent="0.2">
      <c r="B26" s="220" t="s">
        <v>132</v>
      </c>
      <c r="C26" s="320" t="s">
        <v>133</v>
      </c>
      <c r="D26" s="321"/>
      <c r="E26" s="221">
        <f>+IF(' 2016 - 2019'!G36&gt;0,' 2016 - 2019'!O36," -")</f>
        <v>1</v>
      </c>
      <c r="F26" s="221">
        <f>+IF(' 2016 - 2019'!H36&gt;0,' 2016 - 2019'!P36," -")</f>
        <v>0.57333333333333336</v>
      </c>
      <c r="G26" s="221">
        <f>+IF(' 2016 - 2019'!I36&gt;0,' 2016 - 2019'!Q36," -")</f>
        <v>0.19453207150368035</v>
      </c>
      <c r="H26" s="222">
        <f>+' 2016 - 2019'!S36</f>
        <v>0.39084166397936149</v>
      </c>
      <c r="I26" s="332">
        <f t="shared" si="1"/>
        <v>0.39084166397936149</v>
      </c>
    </row>
    <row r="27" spans="2:9" ht="18" customHeight="1" x14ac:dyDescent="0.2">
      <c r="B27" s="220" t="s">
        <v>134</v>
      </c>
      <c r="C27" s="320" t="s">
        <v>135</v>
      </c>
      <c r="D27" s="321"/>
      <c r="E27" s="221" t="str">
        <f>+IF(SUM(' 2016 - 2019'!G37:G42)&gt;0,AVERAGE(' 2016 - 2019'!O37:O42)," -")</f>
        <v xml:space="preserve"> -</v>
      </c>
      <c r="F27" s="221">
        <f>+IF(SUM(' 2016 - 2019'!H37:H42)&gt;0,AVERAGE(' 2016 - 2019'!P37:P42)," -")</f>
        <v>0.66666666666666663</v>
      </c>
      <c r="G27" s="221">
        <f>+IF(SUM(' 2016 - 2019'!I37:I42)&gt;0,AVERAGE(' 2016 - 2019'!Q37:Q42)," -")</f>
        <v>0.625</v>
      </c>
      <c r="H27" s="222">
        <f>+AVERAGE(' 2016 - 2019'!S37:S42)</f>
        <v>0.28888888888888892</v>
      </c>
      <c r="I27" s="332">
        <f t="shared" si="1"/>
        <v>0.28888888888888892</v>
      </c>
    </row>
    <row r="28" spans="2:9" ht="18" customHeight="1" x14ac:dyDescent="0.2">
      <c r="B28" s="220" t="s">
        <v>136</v>
      </c>
      <c r="C28" s="320" t="s">
        <v>137</v>
      </c>
      <c r="D28" s="321"/>
      <c r="E28" s="221">
        <f>+IF(' 2016 - 2019'!G43&gt;0,' 2016 - 2019'!O43," -")</f>
        <v>0.92</v>
      </c>
      <c r="F28" s="221">
        <f>+IF(' 2016 - 2019'!H43&gt;0,' 2016 - 2019'!P43," -")</f>
        <v>0.91</v>
      </c>
      <c r="G28" s="221">
        <f>+IF(' 2016 - 2019'!I43&gt;0,' 2016 - 2019'!Q43," -")</f>
        <v>0.5</v>
      </c>
      <c r="H28" s="222">
        <f>+' 2016 - 2019'!S43</f>
        <v>0.58250000000000002</v>
      </c>
      <c r="I28" s="332">
        <f t="shared" si="1"/>
        <v>0.58250000000000002</v>
      </c>
    </row>
    <row r="29" spans="2:9" ht="20.100000000000001" customHeight="1" x14ac:dyDescent="0.2">
      <c r="B29" s="219" t="s">
        <v>138</v>
      </c>
      <c r="C29" s="318" t="s">
        <v>97</v>
      </c>
      <c r="D29" s="319"/>
      <c r="E29" s="223">
        <f>+IF(SUM(' 2016 - 2019'!G45:G58)&gt;0,AVERAGE(' 2016 - 2019'!O45:O58)," -")</f>
        <v>1</v>
      </c>
      <c r="F29" s="223">
        <f>+IF(SUM(' 2016 - 2019'!H45:H58)&gt;0,AVERAGE(' 2016 - 2019'!P45:P58)," -")</f>
        <v>1</v>
      </c>
      <c r="G29" s="223">
        <f>+IF(SUM(' 2016 - 2019'!I45:I58)&gt;0,AVERAGE(' 2016 - 2019'!Q45:Q58)," -")</f>
        <v>0.65209876543209888</v>
      </c>
      <c r="H29" s="224">
        <f>+AVERAGE(' 2016 - 2019'!S45:S58)</f>
        <v>0.39144537815126051</v>
      </c>
      <c r="I29" s="331">
        <f t="shared" si="1"/>
        <v>0.39144537815126051</v>
      </c>
    </row>
    <row r="30" spans="2:9" ht="18" customHeight="1" x14ac:dyDescent="0.2">
      <c r="B30" s="220" t="s">
        <v>139</v>
      </c>
      <c r="C30" s="320" t="s">
        <v>140</v>
      </c>
      <c r="D30" s="321"/>
      <c r="E30" s="221">
        <f>+IF(SUM(' 2016 - 2019'!G45:G49)&gt;0,AVERAGE(' 2016 - 2019'!O45:O49)," -")</f>
        <v>1</v>
      </c>
      <c r="F30" s="221">
        <f>+IF(SUM(' 2016 - 2019'!H45:H49)&gt;0,AVERAGE(' 2016 - 2019'!P45:P49)," -")</f>
        <v>1</v>
      </c>
      <c r="G30" s="221">
        <f>+IF(SUM(' 2016 - 2019'!I45:I49)&gt;0,AVERAGE(' 2016 - 2019'!Q45:Q49)," -")</f>
        <v>0.74377777777777776</v>
      </c>
      <c r="H30" s="222">
        <f>+AVERAGE(' 2016 - 2019'!S45:S49)</f>
        <v>0.60540000000000005</v>
      </c>
      <c r="I30" s="332">
        <f t="shared" si="1"/>
        <v>0.60540000000000005</v>
      </c>
    </row>
    <row r="31" spans="2:9" ht="18" customHeight="1" x14ac:dyDescent="0.2">
      <c r="B31" s="220" t="s">
        <v>141</v>
      </c>
      <c r="C31" s="320" t="s">
        <v>142</v>
      </c>
      <c r="D31" s="321"/>
      <c r="E31" s="221">
        <f>+IF(SUM(' 2016 - 2019'!G50:G56)&gt;0,AVERAGE(' 2016 - 2019'!O50:O56)," -")</f>
        <v>1</v>
      </c>
      <c r="F31" s="221">
        <f>+IF(SUM(' 2016 - 2019'!H50:H56)&gt;0,AVERAGE(' 2016 - 2019'!P50:P56)," -")</f>
        <v>1</v>
      </c>
      <c r="G31" s="221">
        <f>+IF(SUM(' 2016 - 2019'!I50:I56)&gt;0,AVERAGE(' 2016 - 2019'!Q50:Q56)," -")</f>
        <v>0.71666666666666667</v>
      </c>
      <c r="H31" s="222">
        <f>+AVERAGE(' 2016 - 2019'!S50:S56)</f>
        <v>0.18974789915966386</v>
      </c>
      <c r="I31" s="332">
        <f t="shared" si="1"/>
        <v>0.18974789915966386</v>
      </c>
    </row>
    <row r="32" spans="2:9" ht="18" customHeight="1" thickBot="1" x14ac:dyDescent="0.25">
      <c r="B32" s="220" t="s">
        <v>143</v>
      </c>
      <c r="C32" s="328" t="s">
        <v>144</v>
      </c>
      <c r="D32" s="329"/>
      <c r="E32" s="225">
        <f>+IF(SUM(' 2016 - 2019'!G57:G58)&gt;0,AVERAGE(' 2016 - 2019'!O57:O58)," -")</f>
        <v>1</v>
      </c>
      <c r="F32" s="225">
        <f>+IF(SUM(' 2016 - 2019'!H57:H58)&gt;0,AVERAGE(' 2016 - 2019'!P57:P58)," -")</f>
        <v>1</v>
      </c>
      <c r="G32" s="225">
        <f>+IF(SUM(' 2016 - 2019'!I57:I58)&gt;0,AVERAGE(' 2016 - 2019'!Q57:Q58)," -")</f>
        <v>0</v>
      </c>
      <c r="H32" s="226">
        <f>+AVERAGE(' 2016 - 2019'!S57:S58)</f>
        <v>0.5625</v>
      </c>
      <c r="I32" s="337">
        <f t="shared" si="1"/>
        <v>0.5625</v>
      </c>
    </row>
    <row r="33" spans="3:9" ht="24" customHeight="1" thickBot="1" x14ac:dyDescent="0.25">
      <c r="C33" s="326" t="s">
        <v>145</v>
      </c>
      <c r="D33" s="327"/>
      <c r="E33" s="235">
        <f>+' 2016 - 2019'!O59</f>
        <v>0.99333333333333329</v>
      </c>
      <c r="F33" s="235">
        <f>+' 2016 - 2019'!P59</f>
        <v>0.91402116402116407</v>
      </c>
      <c r="G33" s="235">
        <f>+' 2016 - 2019'!Q59</f>
        <v>0.49929824206638085</v>
      </c>
      <c r="H33" s="236">
        <f>+' 2016 - 2019'!S59</f>
        <v>0.32246798780367825</v>
      </c>
      <c r="I33" s="338">
        <f t="shared" ref="I33" si="2">+H33</f>
        <v>0.32246798780367825</v>
      </c>
    </row>
    <row r="35" spans="3:9" ht="18" x14ac:dyDescent="0.25">
      <c r="C35" s="237" t="str">
        <f>+' 2016 - 2019'!C7</f>
        <v>FECHA CORTE</v>
      </c>
      <c r="D35" s="239">
        <f>+' 2016 - 2019'!C8</f>
        <v>43281</v>
      </c>
      <c r="E35" s="238"/>
      <c r="F35" s="237" t="s">
        <v>162</v>
      </c>
    </row>
  </sheetData>
  <mergeCells count="31">
    <mergeCell ref="C33:D33"/>
    <mergeCell ref="C29:D29"/>
    <mergeCell ref="C30:D30"/>
    <mergeCell ref="C31:D31"/>
    <mergeCell ref="C32:D32"/>
    <mergeCell ref="C28:D2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3:D13"/>
    <mergeCell ref="C14:D14"/>
    <mergeCell ref="C15:D15"/>
    <mergeCell ref="C16:D16"/>
    <mergeCell ref="C17:D17"/>
    <mergeCell ref="C7:D7"/>
    <mergeCell ref="H7:I7"/>
    <mergeCell ref="C8:D8"/>
    <mergeCell ref="C11:D11"/>
    <mergeCell ref="C12:D12"/>
    <mergeCell ref="C9:D9"/>
    <mergeCell ref="C10:D10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{6BEF5318-5460-3F46-B77C-643DE81F7933}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F5318-5460-3F46-B77C-643DE81F793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 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2018-08-09T20:30:47Z</dcterms:modified>
</cp:coreProperties>
</file>