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<sst xmlns="http://schemas.openxmlformats.org/spreadsheetml/2006/main" count="56" uniqueCount="54">
  <si>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</si>
  <si>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</si>
  <si>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</si>
  <si>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</si>
  <si>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</si>
  <si>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</si>
  <si>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</si>
  <si>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</si>
  <si>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</si>
  <si>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</si>
  <si>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</si>
  <si>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</si>
  <si>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</si>
  <si>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</si>
  <si>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</si>
  <si>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</si>
  <si>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</si>
  <si>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</si>
  <si>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</si>
  <si>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</si>
  <si>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</si>
  <si>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</si>
  <si>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</si>
  <si>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</si>
  <si>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</si>
  <si>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</si>
  <si>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</si>
  <si>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NM3 de biogás quemados en el relleno sanitaria El Carrasco.</t>
  </si>
  <si>
    <t>Número de Planes de Gestión Ambiental de Residuos Sólidos actualizados.</t>
  </si>
  <si>
    <t>Número de hectáreas clausuradas en el sitio de disposición final.</t>
  </si>
  <si>
    <t>Porcentaje de remoción de la Demanda Bioquímica de Oxigeno - DBO del tratamiento de lixiviados generados.</t>
  </si>
  <si>
    <t>Porcentaje de remoción de los Sólidos Suspendidos - SS del tratamiento de lixiviados generados.</t>
  </si>
  <si>
    <t>Número de personas sensibilizadas en el manejo adecuado de residuos sólidos.</t>
  </si>
  <si>
    <t>Número de toneladas de residuos orgánicos tratadas en la planta de compostaje.</t>
  </si>
  <si>
    <t>Número de toneladas de abono orgánico generadas en la planta de compostaje.</t>
  </si>
  <si>
    <t>Número de toneladas recicladas mediante la ruta de reciclaje.</t>
  </si>
  <si>
    <t>REDUCCIÓN DE EMISIONES GASES EEFECTO INVERNADERO - GEI EN LA CIUDAD</t>
  </si>
  <si>
    <t>GESTIÓN INTEGRAL DE RESIDUOS SÓLIDOS</t>
  </si>
  <si>
    <t>BUCARAMANGA CIUDAD VERDE DE AMÉRICA LATINA</t>
  </si>
  <si>
    <t>MEDIO AMBIENTE Y ORDENAMIENTO TERRITORIAL</t>
  </si>
  <si>
    <t>DIMENSIÓN 2: SOSTENIBILIDAD AMBIENTAL, CAMBIO CLIMÁTICO Y ORDENAMIENTO TERRITORIAL</t>
  </si>
  <si>
    <t>Número de normas técnicas implementadas en la Empresa Municipal de Aseo.</t>
  </si>
  <si>
    <t>Número de vehículos recolectores de residuos sólidos adquiridos para la EMAB.</t>
  </si>
  <si>
    <t>Número de usuarios aumentados de la EMAB.</t>
  </si>
  <si>
    <t>FORTALECIMIENTO INSTITUCIONAL Y LOGÍSTICO</t>
  </si>
  <si>
    <t>ADMINISTRACIÓN EFICIENTE Y BIENESTAR PARA TODAS Y TODOS</t>
  </si>
  <si>
    <t>ADMINISTRACIÓN EFICIENTE ES UN BUEN GOBIERNO</t>
  </si>
  <si>
    <t>DIMENSIÓN 4: SOSTENIBILIDAD FISCAL Y GOBERNANZA</t>
  </si>
  <si>
    <t>Mitigar los impactos ambientales y tratar los vertimientos originados por la disposición final de residuos sólidos.</t>
  </si>
  <si>
    <t>Aplicar tecnología limpia para el aprovechamiento de los residuos inorgánicos generados.</t>
  </si>
  <si>
    <t>Establecer programas de mercadeo que incentiven el sostenimiento y vinculación de los usuarios.</t>
  </si>
  <si>
    <t>Gestionar créditos con entidades financieras, utilizando los convenios con los entes nacionales, para garantizar los recursos necesarios.</t>
  </si>
  <si>
    <t>Mantener un sistema de gestión de calidad para hacer eficientes los recursos de la empresa y optimizar el servicio prestado a los usuarios.</t>
  </si>
  <si>
    <t>PLAN DE ACCIÓN - EMAB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</si>
</sst>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22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202" fontId="42" fillId="33" borderId="24" xfId="0" applyNumberFormat="1" applyFont="1" applyFill="1" applyBorder="1" applyAlignment="1">
      <alignment horizontal="center" vertical="center" wrapText="1"/>
    </xf>
    <xf numFmtId="9" fontId="42" fillId="33" borderId="24" xfId="0" applyNumberFormat="1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justify" vertical="center" wrapText="1"/>
    </xf>
    <xf numFmtId="202" fontId="42" fillId="33" borderId="25" xfId="0" applyNumberFormat="1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justify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0" borderId="35" xfId="0" applyNumberFormat="1" applyFont="1" applyBorder="1" applyAlignment="1">
      <alignment horizontal="center" vertical="center" wrapText="1"/>
    </xf>
    <xf numFmtId="9" fontId="43" fillId="0" borderId="33" xfId="0" applyNumberFormat="1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9" fontId="43" fillId="33" borderId="24" xfId="0" applyNumberFormat="1" applyFont="1" applyFill="1" applyBorder="1" applyAlignment="1">
      <alignment horizontal="center" vertical="center" wrapText="1"/>
    </xf>
    <xf numFmtId="9" fontId="43" fillId="0" borderId="36" xfId="0" applyNumberFormat="1" applyFont="1" applyBorder="1" applyAlignment="1">
      <alignment horizontal="center" vertical="center" wrapText="1"/>
    </xf>
    <xf numFmtId="9" fontId="43" fillId="0" borderId="37" xfId="0" applyNumberFormat="1" applyFont="1" applyBorder="1" applyAlignment="1">
      <alignment horizontal="center" vertical="center" wrapText="1"/>
    </xf>
    <xf numFmtId="9" fontId="44" fillId="34" borderId="38" xfId="0" applyNumberFormat="1" applyFont="1" applyFill="1" applyBorder="1" applyAlignment="1">
      <alignment horizontal="center" vertical="center"/>
    </xf>
    <xf numFmtId="9" fontId="44" fillId="34" borderId="39" xfId="0" applyNumberFormat="1" applyFont="1" applyFill="1" applyBorder="1" applyAlignment="1">
      <alignment horizontal="center" vertical="center"/>
    </xf>
    <xf numFmtId="3" fontId="42" fillId="0" borderId="28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202" fontId="42" fillId="0" borderId="40" xfId="0" applyNumberFormat="1" applyFont="1" applyBorder="1" applyAlignment="1">
      <alignment horizontal="center" vertical="center" wrapText="1"/>
    </xf>
    <xf numFmtId="9" fontId="43" fillId="0" borderId="24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9" fontId="42" fillId="0" borderId="41" xfId="0" applyNumberFormat="1" applyFont="1" applyBorder="1" applyAlignment="1">
      <alignment horizontal="center" vertical="center" wrapText="1"/>
    </xf>
    <xf numFmtId="0" fontId="42" fillId="0" borderId="42" xfId="0" applyFont="1" applyBorder="1" applyAlignment="1">
      <alignment horizontal="justify" vertical="center" wrapText="1"/>
    </xf>
    <xf numFmtId="202" fontId="42" fillId="0" borderId="41" xfId="0" applyNumberFormat="1" applyFont="1" applyBorder="1" applyAlignment="1">
      <alignment horizontal="center" vertical="center" wrapText="1"/>
    </xf>
    <xf numFmtId="9" fontId="42" fillId="0" borderId="43" xfId="0" applyNumberFormat="1" applyFont="1" applyBorder="1" applyAlignment="1">
      <alignment horizontal="center" vertical="center" wrapText="1"/>
    </xf>
    <xf numFmtId="9" fontId="42" fillId="0" borderId="44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202" fontId="42" fillId="0" borderId="46" xfId="0" applyNumberFormat="1" applyFont="1" applyBorder="1" applyAlignment="1">
      <alignment horizontal="center" vertical="center" wrapText="1"/>
    </xf>
    <xf numFmtId="0" fontId="42" fillId="0" borderId="46" xfId="0" applyFont="1" applyBorder="1" applyAlignment="1">
      <alignment horizontal="justify" vertical="center" wrapText="1"/>
    </xf>
    <xf numFmtId="3" fontId="42" fillId="0" borderId="46" xfId="0" applyNumberFormat="1" applyFont="1" applyBorder="1" applyAlignment="1">
      <alignment horizontal="center" vertical="center" wrapText="1"/>
    </xf>
    <xf numFmtId="3" fontId="42" fillId="0" borderId="47" xfId="0" applyNumberFormat="1" applyFont="1" applyBorder="1" applyAlignment="1">
      <alignment horizontal="center" vertical="center" wrapText="1"/>
    </xf>
    <xf numFmtId="3" fontId="42" fillId="0" borderId="45" xfId="0" applyNumberFormat="1" applyFont="1" applyBorder="1" applyAlignment="1">
      <alignment horizontal="center" vertical="center" wrapText="1"/>
    </xf>
    <xf numFmtId="9" fontId="42" fillId="0" borderId="46" xfId="0" applyNumberFormat="1" applyFont="1" applyBorder="1" applyAlignment="1">
      <alignment horizontal="center" vertical="center" wrapText="1"/>
    </xf>
    <xf numFmtId="9" fontId="42" fillId="0" borderId="47" xfId="0" applyNumberFormat="1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202" fontId="42" fillId="33" borderId="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3" fontId="42" fillId="33" borderId="0" xfId="0" applyNumberFormat="1" applyFont="1" applyFill="1" applyBorder="1" applyAlignment="1">
      <alignment horizontal="center" vertical="center" wrapText="1"/>
    </xf>
    <xf numFmtId="3" fontId="44" fillId="34" borderId="48" xfId="0" applyNumberFormat="1" applyFont="1" applyFill="1" applyBorder="1" applyAlignment="1">
      <alignment horizontal="center" vertical="center"/>
    </xf>
    <xf numFmtId="3" fontId="44" fillId="34" borderId="49" xfId="0" applyNumberFormat="1" applyFont="1" applyFill="1" applyBorder="1" applyAlignment="1">
      <alignment horizontal="center" vertical="center"/>
    </xf>
    <xf numFmtId="9" fontId="44" fillId="34" borderId="50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justify" vertical="center" wrapText="1"/>
    </xf>
    <xf numFmtId="202" fontId="42" fillId="0" borderId="51" xfId="0" applyNumberFormat="1" applyFont="1" applyBorder="1" applyAlignment="1">
      <alignment horizontal="center" vertical="center" wrapText="1"/>
    </xf>
    <xf numFmtId="9" fontId="44" fillId="34" borderId="52" xfId="0" applyNumberFormat="1" applyFont="1" applyFill="1" applyBorder="1" applyAlignment="1">
      <alignment horizontal="center" vertical="center"/>
    </xf>
    <xf numFmtId="200" fontId="42" fillId="0" borderId="30" xfId="0" applyNumberFormat="1" applyFont="1" applyBorder="1" applyAlignment="1">
      <alignment horizontal="center" vertical="center" wrapText="1"/>
    </xf>
    <xf numFmtId="3" fontId="42" fillId="0" borderId="29" xfId="0" applyNumberFormat="1" applyFont="1" applyFill="1" applyBorder="1" applyAlignment="1">
      <alignment horizontal="center" vertical="center" wrapText="1"/>
    </xf>
    <xf numFmtId="0" fontId="42" fillId="0" borderId="53" xfId="0" applyFont="1" applyBorder="1" applyAlignment="1">
      <alignment horizontal="justify" vertical="center" wrapText="1"/>
    </xf>
    <xf numFmtId="0" fontId="42" fillId="0" borderId="54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justify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55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202" fontId="42" fillId="0" borderId="56" xfId="0" applyNumberFormat="1" applyFont="1" applyBorder="1" applyAlignment="1">
      <alignment horizontal="center" vertical="center" wrapText="1"/>
    </xf>
    <xf numFmtId="202" fontId="42" fillId="0" borderId="57" xfId="0" applyNumberFormat="1" applyFont="1" applyBorder="1" applyAlignment="1">
      <alignment horizontal="center" vertical="center" wrapText="1"/>
    </xf>
    <xf numFmtId="202" fontId="42" fillId="0" borderId="5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1181100</xdr:colOff>
      <xdr:row>1</xdr:row>
      <xdr:rowOff>76200</xdr:rowOff>
    </xdr:from>
    <xdr:to>
      <xdr:col>18</xdr:col>
      <xdr:colOff>447675</xdr:colOff>
      <xdr:row>4</xdr:row>
      <xdr:rowOff>38100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92675" y="257175"/>
          <a:ext cx="2990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85725</xdr:rowOff>
    </xdr:from>
    <xdr:to>
      <xdr:col>7</xdr:col>
      <xdr:colOff>704850</xdr:colOff>
      <xdr:row>5</xdr:row>
      <xdr:rowOff>9525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85725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1">
        <row r="31">
          <cell r="Y31">
            <v>5250000</v>
          </cell>
        </row>
        <row r="32">
          <cell r="Y32">
            <v>0</v>
          </cell>
        </row>
        <row r="33">
          <cell r="Y33">
            <v>1</v>
          </cell>
        </row>
        <row r="34">
          <cell r="Y34">
            <v>0.9</v>
          </cell>
        </row>
        <row r="35">
          <cell r="Y35">
            <v>0.9</v>
          </cell>
        </row>
        <row r="36">
          <cell r="Y36">
            <v>75000</v>
          </cell>
        </row>
        <row r="37">
          <cell r="Y37">
            <v>500</v>
          </cell>
        </row>
        <row r="38">
          <cell r="Y38">
            <v>100</v>
          </cell>
        </row>
        <row r="39">
          <cell r="Y39">
            <v>3000</v>
          </cell>
        </row>
      </sheetData>
      <sheetData sheetId="3">
        <row r="22">
          <cell r="Y22">
            <v>0</v>
          </cell>
        </row>
        <row r="23">
          <cell r="Y23">
            <v>1</v>
          </cell>
        </row>
        <row r="24">
          <cell r="Y24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6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96" t="s">
        <v>25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21" ht="18.75" customHeight="1">
      <c r="B3" s="96" t="s">
        <v>26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2:21" ht="18.75" customHeight="1">
      <c r="B4" s="96" t="s">
        <v>53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97" t="s">
        <v>3</v>
      </c>
      <c r="F8" s="98"/>
      <c r="G8" s="98"/>
      <c r="H8" s="98"/>
      <c r="I8" s="98"/>
      <c r="J8" s="99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00" t="s">
        <v>23</v>
      </c>
      <c r="C9" s="103" t="s">
        <v>24</v>
      </c>
      <c r="D9" s="100" t="s">
        <v>0</v>
      </c>
      <c r="E9" s="105" t="s">
        <v>22</v>
      </c>
      <c r="F9" s="108" t="s">
        <v>4</v>
      </c>
      <c r="G9" s="108"/>
      <c r="H9" s="108" t="s">
        <v>5</v>
      </c>
      <c r="I9" s="108"/>
      <c r="J9" s="110"/>
      <c r="K9" s="44"/>
      <c r="L9" s="105" t="s">
        <v>6</v>
      </c>
      <c r="M9" s="110"/>
      <c r="N9" s="114" t="s">
        <v>15</v>
      </c>
      <c r="O9" s="115"/>
      <c r="P9" s="116"/>
      <c r="Q9" s="116"/>
      <c r="R9" s="117"/>
      <c r="S9" s="122" t="s">
        <v>7</v>
      </c>
      <c r="T9" s="108"/>
      <c r="U9" s="110"/>
    </row>
    <row r="10" spans="2:21" ht="15" customHeight="1">
      <c r="B10" s="101"/>
      <c r="C10" s="104"/>
      <c r="D10" s="101"/>
      <c r="E10" s="106"/>
      <c r="F10" s="109"/>
      <c r="G10" s="109"/>
      <c r="H10" s="109"/>
      <c r="I10" s="109"/>
      <c r="J10" s="111"/>
      <c r="K10" s="45"/>
      <c r="L10" s="106"/>
      <c r="M10" s="111"/>
      <c r="N10" s="118"/>
      <c r="O10" s="119"/>
      <c r="P10" s="120"/>
      <c r="Q10" s="120"/>
      <c r="R10" s="121"/>
      <c r="S10" s="123"/>
      <c r="T10" s="109"/>
      <c r="U10" s="111"/>
    </row>
    <row r="11" spans="2:21" ht="15" customHeight="1">
      <c r="B11" s="101"/>
      <c r="C11" s="104"/>
      <c r="D11" s="101"/>
      <c r="E11" s="106"/>
      <c r="F11" s="109"/>
      <c r="G11" s="109"/>
      <c r="H11" s="109" t="s">
        <v>8</v>
      </c>
      <c r="I11" s="125" t="s">
        <v>1</v>
      </c>
      <c r="J11" s="112" t="s">
        <v>9</v>
      </c>
      <c r="K11" s="46"/>
      <c r="L11" s="127" t="s">
        <v>10</v>
      </c>
      <c r="M11" s="129" t="s">
        <v>11</v>
      </c>
      <c r="N11" s="118"/>
      <c r="O11" s="119"/>
      <c r="P11" s="120"/>
      <c r="Q11" s="120"/>
      <c r="R11" s="121"/>
      <c r="S11" s="123"/>
      <c r="T11" s="109"/>
      <c r="U11" s="111"/>
    </row>
    <row r="12" spans="2:21" ht="37.5" customHeight="1" thickBot="1">
      <c r="B12" s="102"/>
      <c r="C12" s="104"/>
      <c r="D12" s="102"/>
      <c r="E12" s="107"/>
      <c r="F12" s="12" t="s">
        <v>12</v>
      </c>
      <c r="G12" s="12" t="s">
        <v>13</v>
      </c>
      <c r="H12" s="124"/>
      <c r="I12" s="126"/>
      <c r="J12" s="113"/>
      <c r="K12" s="47"/>
      <c r="L12" s="128"/>
      <c r="M12" s="130"/>
      <c r="N12" s="13" t="s">
        <v>19</v>
      </c>
      <c r="O12" s="14" t="s">
        <v>20</v>
      </c>
      <c r="P12" s="15" t="s">
        <v>21</v>
      </c>
      <c r="Q12" s="15" t="s">
        <v>17</v>
      </c>
      <c r="R12" s="16" t="s">
        <v>18</v>
      </c>
      <c r="S12" s="17" t="s">
        <v>14</v>
      </c>
      <c r="T12" s="12" t="s">
        <v>12</v>
      </c>
      <c r="U12" s="18" t="s">
        <v>13</v>
      </c>
    </row>
    <row r="13" spans="2:21" ht="72" customHeight="1" thickBot="1">
      <c r="B13" s="140" t="s">
        <v>40</v>
      </c>
      <c r="C13" s="137" t="s">
        <v>39</v>
      </c>
      <c r="D13" s="137" t="s">
        <v>38</v>
      </c>
      <c r="E13" s="67" t="s">
        <v>36</v>
      </c>
      <c r="F13" s="68">
        <v>42005</v>
      </c>
      <c r="G13" s="68">
        <v>42369</v>
      </c>
      <c r="H13" s="69" t="s">
        <v>27</v>
      </c>
      <c r="I13" s="70">
        <f>+'[1]DIMENSIÓN 2'!Y31</f>
        <v>5250000</v>
      </c>
      <c r="J13" s="71">
        <v>6945165</v>
      </c>
      <c r="K13" s="60">
        <f>+J13/I13</f>
        <v>1.3228885714285714</v>
      </c>
      <c r="L13" s="61">
        <f>DAYS360(F13,$C$8)/DAYS360(F13,G13)</f>
        <v>1</v>
      </c>
      <c r="M13" s="62">
        <f>IF(I13=0," -",IF(K13&gt;100%,100%,K13))</f>
        <v>1</v>
      </c>
      <c r="N13" s="72">
        <v>0</v>
      </c>
      <c r="O13" s="70">
        <v>0</v>
      </c>
      <c r="P13" s="70">
        <v>0</v>
      </c>
      <c r="Q13" s="73" t="str">
        <f>IF(N13=0," -",O13/N13)</f>
        <v> -</v>
      </c>
      <c r="R13" s="74" t="str">
        <f>IF(P13=0," -",IF(O13=0,100%,P13/O13))</f>
        <v> -</v>
      </c>
      <c r="S13" s="63"/>
      <c r="T13" s="59">
        <v>42005</v>
      </c>
      <c r="U13" s="64">
        <v>42369</v>
      </c>
    </row>
    <row r="14" spans="2:21" ht="30" customHeight="1">
      <c r="B14" s="135"/>
      <c r="C14" s="138"/>
      <c r="D14" s="135"/>
      <c r="E14" s="131" t="s">
        <v>37</v>
      </c>
      <c r="F14" s="20">
        <v>42005</v>
      </c>
      <c r="G14" s="20">
        <v>42369</v>
      </c>
      <c r="H14" s="10" t="s">
        <v>28</v>
      </c>
      <c r="I14" s="24">
        <f>+'[1]DIMENSIÓN 2'!Y32</f>
        <v>0</v>
      </c>
      <c r="J14" s="56">
        <v>0</v>
      </c>
      <c r="K14" s="52" t="e">
        <f>+J14/I14</f>
        <v>#DIV/0!</v>
      </c>
      <c r="L14" s="48">
        <f>DAYS360(F14,$C$8)/DAYS360(F14,G14)</f>
        <v>1</v>
      </c>
      <c r="M14" s="65" t="str">
        <f>IF(I14=0," -",IF(K14&gt;100%,100%,K14))</f>
        <v> -</v>
      </c>
      <c r="N14" s="37">
        <v>0</v>
      </c>
      <c r="O14" s="24">
        <v>0</v>
      </c>
      <c r="P14" s="24">
        <v>0</v>
      </c>
      <c r="Q14" s="28" t="str">
        <f>IF(N14=0," -",O14/N14)</f>
        <v> -</v>
      </c>
      <c r="R14" s="38" t="str">
        <f>IF(P14=0," -",IF(O14=0,100%,P14/O14))</f>
        <v> -</v>
      </c>
      <c r="S14" s="87" t="s">
        <v>48</v>
      </c>
      <c r="T14" s="91">
        <v>42005</v>
      </c>
      <c r="U14" s="93">
        <v>42369</v>
      </c>
    </row>
    <row r="15" spans="2:21" ht="30" customHeight="1">
      <c r="B15" s="135"/>
      <c r="C15" s="138"/>
      <c r="D15" s="135"/>
      <c r="E15" s="132"/>
      <c r="F15" s="21">
        <v>42005</v>
      </c>
      <c r="G15" s="21">
        <v>42369</v>
      </c>
      <c r="H15" s="11" t="s">
        <v>29</v>
      </c>
      <c r="I15" s="25">
        <f>+'[1]DIMENSIÓN 2'!Y33</f>
        <v>1</v>
      </c>
      <c r="J15" s="57">
        <v>3</v>
      </c>
      <c r="K15" s="49">
        <f aca="true" t="shared" si="0" ref="K15:K25">+J15/I15</f>
        <v>3</v>
      </c>
      <c r="L15" s="43">
        <f>DAYS360(F15,$C$8)/DAYS360(F15,G15)</f>
        <v>1</v>
      </c>
      <c r="M15" s="66">
        <f>IF(I15=0," -",IF(K15&gt;100%,100%,K15))</f>
        <v>1</v>
      </c>
      <c r="N15" s="86">
        <v>9309263</v>
      </c>
      <c r="O15" s="25">
        <v>6019155</v>
      </c>
      <c r="P15" s="25">
        <v>0</v>
      </c>
      <c r="Q15" s="27">
        <f>IF(N15=0," -",O15/N15)</f>
        <v>0.6465769631817255</v>
      </c>
      <c r="R15" s="40" t="str">
        <f>IF(P15=0," -",IF(O15=0,100%,P15/O15))</f>
        <v> -</v>
      </c>
      <c r="S15" s="87"/>
      <c r="T15" s="91"/>
      <c r="U15" s="93"/>
    </row>
    <row r="16" spans="2:21" ht="42" customHeight="1">
      <c r="B16" s="135"/>
      <c r="C16" s="138"/>
      <c r="D16" s="135"/>
      <c r="E16" s="132"/>
      <c r="F16" s="21">
        <v>42005</v>
      </c>
      <c r="G16" s="21">
        <v>42369</v>
      </c>
      <c r="H16" s="11" t="s">
        <v>30</v>
      </c>
      <c r="I16" s="27">
        <f>+'[1]DIMENSIÓN 2'!Y34</f>
        <v>0.9</v>
      </c>
      <c r="J16" s="85">
        <v>0.933</v>
      </c>
      <c r="K16" s="49">
        <f t="shared" si="0"/>
        <v>1.0366666666666666</v>
      </c>
      <c r="L16" s="43">
        <f aca="true" t="shared" si="1" ref="L16:L25">DAYS360(F16,$C$8)/DAYS360(F16,G16)</f>
        <v>1</v>
      </c>
      <c r="M16" s="66">
        <f aca="true" t="shared" si="2" ref="M16:M25">IF(I16=0," -",IF(K16&gt;100%,100%,K16))</f>
        <v>1</v>
      </c>
      <c r="N16" s="39">
        <v>3168997</v>
      </c>
      <c r="O16" s="25">
        <v>2992780</v>
      </c>
      <c r="P16" s="25">
        <v>2242997</v>
      </c>
      <c r="Q16" s="27">
        <f aca="true" t="shared" si="3" ref="Q16:Q26">IF(N16=0," -",O16/N16)</f>
        <v>0.9443934468855604</v>
      </c>
      <c r="R16" s="40">
        <f aca="true" t="shared" si="4" ref="R16:R26">IF(P16=0," -",IF(O16=0,100%,P16/O16))</f>
        <v>0.7494693896644591</v>
      </c>
      <c r="S16" s="87"/>
      <c r="T16" s="91"/>
      <c r="U16" s="93"/>
    </row>
    <row r="17" spans="2:21" ht="42" customHeight="1">
      <c r="B17" s="135"/>
      <c r="C17" s="138"/>
      <c r="D17" s="135"/>
      <c r="E17" s="132"/>
      <c r="F17" s="21">
        <v>42005</v>
      </c>
      <c r="G17" s="21">
        <v>42369</v>
      </c>
      <c r="H17" s="11" t="s">
        <v>31</v>
      </c>
      <c r="I17" s="27">
        <f>+'[1]DIMENSIÓN 2'!Y35</f>
        <v>0.9</v>
      </c>
      <c r="J17" s="85">
        <v>0.943</v>
      </c>
      <c r="K17" s="49">
        <f t="shared" si="0"/>
        <v>1.0477777777777777</v>
      </c>
      <c r="L17" s="43">
        <f t="shared" si="1"/>
        <v>1</v>
      </c>
      <c r="M17" s="66">
        <f t="shared" si="2"/>
        <v>1</v>
      </c>
      <c r="N17" s="39">
        <v>3168997</v>
      </c>
      <c r="O17" s="25">
        <v>2992780</v>
      </c>
      <c r="P17" s="25">
        <v>2242997</v>
      </c>
      <c r="Q17" s="27">
        <f t="shared" si="3"/>
        <v>0.9443934468855604</v>
      </c>
      <c r="R17" s="40">
        <f t="shared" si="4"/>
        <v>0.7494693896644591</v>
      </c>
      <c r="S17" s="88"/>
      <c r="T17" s="95"/>
      <c r="U17" s="94"/>
    </row>
    <row r="18" spans="2:21" ht="30" customHeight="1">
      <c r="B18" s="135"/>
      <c r="C18" s="138"/>
      <c r="D18" s="135"/>
      <c r="E18" s="132"/>
      <c r="F18" s="21">
        <v>42005</v>
      </c>
      <c r="G18" s="21">
        <v>42369</v>
      </c>
      <c r="H18" s="11" t="s">
        <v>32</v>
      </c>
      <c r="I18" s="25">
        <f>+'[1]DIMENSIÓN 2'!Y36</f>
        <v>75000</v>
      </c>
      <c r="J18" s="57">
        <v>78896</v>
      </c>
      <c r="K18" s="49">
        <f t="shared" si="0"/>
        <v>1.0519466666666666</v>
      </c>
      <c r="L18" s="43">
        <f t="shared" si="1"/>
        <v>1</v>
      </c>
      <c r="M18" s="66">
        <f t="shared" si="2"/>
        <v>1</v>
      </c>
      <c r="N18" s="39">
        <v>30000</v>
      </c>
      <c r="O18" s="25">
        <v>26346</v>
      </c>
      <c r="P18" s="25">
        <v>0</v>
      </c>
      <c r="Q18" s="27">
        <f t="shared" si="3"/>
        <v>0.8782</v>
      </c>
      <c r="R18" s="40" t="str">
        <f t="shared" si="4"/>
        <v> -</v>
      </c>
      <c r="S18" s="89" t="s">
        <v>49</v>
      </c>
      <c r="T18" s="90">
        <v>42005</v>
      </c>
      <c r="U18" s="92">
        <v>42369</v>
      </c>
    </row>
    <row r="19" spans="2:21" ht="30" customHeight="1">
      <c r="B19" s="135"/>
      <c r="C19" s="138"/>
      <c r="D19" s="135"/>
      <c r="E19" s="132"/>
      <c r="F19" s="21">
        <v>42005</v>
      </c>
      <c r="G19" s="21">
        <v>42369</v>
      </c>
      <c r="H19" s="11" t="s">
        <v>33</v>
      </c>
      <c r="I19" s="25">
        <f>+'[1]DIMENSIÓN 2'!Y37</f>
        <v>500</v>
      </c>
      <c r="J19" s="57">
        <v>526</v>
      </c>
      <c r="K19" s="49">
        <f t="shared" si="0"/>
        <v>1.052</v>
      </c>
      <c r="L19" s="43">
        <f t="shared" si="1"/>
        <v>1</v>
      </c>
      <c r="M19" s="66">
        <f t="shared" si="2"/>
        <v>1</v>
      </c>
      <c r="N19" s="39">
        <v>21000</v>
      </c>
      <c r="O19" s="25">
        <v>20590</v>
      </c>
      <c r="P19" s="25">
        <v>763000</v>
      </c>
      <c r="Q19" s="27">
        <f t="shared" si="3"/>
        <v>0.9804761904761905</v>
      </c>
      <c r="R19" s="40">
        <f t="shared" si="4"/>
        <v>37.056823700825646</v>
      </c>
      <c r="S19" s="87"/>
      <c r="T19" s="91"/>
      <c r="U19" s="93"/>
    </row>
    <row r="20" spans="2:21" ht="30" customHeight="1">
      <c r="B20" s="135"/>
      <c r="C20" s="138"/>
      <c r="D20" s="135"/>
      <c r="E20" s="132"/>
      <c r="F20" s="21">
        <v>42005</v>
      </c>
      <c r="G20" s="21">
        <v>42369</v>
      </c>
      <c r="H20" s="11" t="s">
        <v>34</v>
      </c>
      <c r="I20" s="25">
        <f>+'[1]DIMENSIÓN 2'!Y38</f>
        <v>100</v>
      </c>
      <c r="J20" s="57">
        <v>114</v>
      </c>
      <c r="K20" s="49">
        <f t="shared" si="0"/>
        <v>1.14</v>
      </c>
      <c r="L20" s="43">
        <f t="shared" si="1"/>
        <v>1</v>
      </c>
      <c r="M20" s="66">
        <f t="shared" si="2"/>
        <v>1</v>
      </c>
      <c r="N20" s="39">
        <v>21000</v>
      </c>
      <c r="O20" s="25">
        <v>20590</v>
      </c>
      <c r="P20" s="25">
        <v>763000</v>
      </c>
      <c r="Q20" s="27">
        <f t="shared" si="3"/>
        <v>0.9804761904761905</v>
      </c>
      <c r="R20" s="40">
        <f t="shared" si="4"/>
        <v>37.056823700825646</v>
      </c>
      <c r="S20" s="87"/>
      <c r="T20" s="91"/>
      <c r="U20" s="93"/>
    </row>
    <row r="21" spans="2:21" ht="30" customHeight="1" thickBot="1">
      <c r="B21" s="141"/>
      <c r="C21" s="139"/>
      <c r="D21" s="136"/>
      <c r="E21" s="133"/>
      <c r="F21" s="22">
        <v>42005</v>
      </c>
      <c r="G21" s="22">
        <v>42369</v>
      </c>
      <c r="H21" s="9" t="s">
        <v>35</v>
      </c>
      <c r="I21" s="26">
        <f>+'[1]DIMENSIÓN 2'!Y39</f>
        <v>3000</v>
      </c>
      <c r="J21" s="58">
        <v>3002</v>
      </c>
      <c r="K21" s="50">
        <f t="shared" si="0"/>
        <v>1.0006666666666666</v>
      </c>
      <c r="L21" s="43">
        <f t="shared" si="1"/>
        <v>1</v>
      </c>
      <c r="M21" s="66">
        <f t="shared" si="2"/>
        <v>1</v>
      </c>
      <c r="N21" s="41">
        <v>0</v>
      </c>
      <c r="O21" s="26">
        <v>0</v>
      </c>
      <c r="P21" s="26">
        <v>0</v>
      </c>
      <c r="Q21" s="29" t="str">
        <f t="shared" si="3"/>
        <v> -</v>
      </c>
      <c r="R21" s="42" t="str">
        <f t="shared" si="4"/>
        <v> -</v>
      </c>
      <c r="S21" s="87"/>
      <c r="T21" s="91"/>
      <c r="U21" s="93"/>
    </row>
    <row r="22" spans="2:21" ht="11.25" customHeight="1" thickBot="1">
      <c r="B22" s="30"/>
      <c r="C22" s="31"/>
      <c r="D22" s="31"/>
      <c r="E22" s="75"/>
      <c r="F22" s="76"/>
      <c r="G22" s="76"/>
      <c r="H22" s="77"/>
      <c r="I22" s="78"/>
      <c r="J22" s="78"/>
      <c r="K22" s="51"/>
      <c r="L22" s="33"/>
      <c r="M22" s="33"/>
      <c r="N22" s="78"/>
      <c r="O22" s="78"/>
      <c r="P22" s="78"/>
      <c r="Q22" s="78"/>
      <c r="R22" s="78"/>
      <c r="S22" s="34"/>
      <c r="T22" s="32"/>
      <c r="U22" s="35"/>
    </row>
    <row r="23" spans="2:21" ht="42" customHeight="1">
      <c r="B23" s="134" t="s">
        <v>47</v>
      </c>
      <c r="C23" s="137" t="s">
        <v>46</v>
      </c>
      <c r="D23" s="140" t="s">
        <v>45</v>
      </c>
      <c r="E23" s="131" t="s">
        <v>44</v>
      </c>
      <c r="F23" s="20">
        <v>42005</v>
      </c>
      <c r="G23" s="20">
        <v>42369</v>
      </c>
      <c r="H23" s="10" t="s">
        <v>41</v>
      </c>
      <c r="I23" s="24">
        <f>+'[1]DIMENSIÓN 4'!Y22</f>
        <v>0</v>
      </c>
      <c r="J23" s="56">
        <v>0</v>
      </c>
      <c r="K23" s="52" t="e">
        <f t="shared" si="0"/>
        <v>#DIV/0!</v>
      </c>
      <c r="L23" s="43">
        <f t="shared" si="1"/>
        <v>1</v>
      </c>
      <c r="M23" s="66" t="str">
        <f t="shared" si="2"/>
        <v> -</v>
      </c>
      <c r="N23" s="37">
        <v>0</v>
      </c>
      <c r="O23" s="24">
        <v>0</v>
      </c>
      <c r="P23" s="24">
        <v>0</v>
      </c>
      <c r="Q23" s="28" t="str">
        <f t="shared" si="3"/>
        <v> -</v>
      </c>
      <c r="R23" s="38" t="str">
        <f t="shared" si="4"/>
        <v> -</v>
      </c>
      <c r="S23" s="19" t="s">
        <v>52</v>
      </c>
      <c r="T23" s="83">
        <v>42005</v>
      </c>
      <c r="U23" s="83">
        <v>42369</v>
      </c>
    </row>
    <row r="24" spans="2:21" ht="40.5" customHeight="1">
      <c r="B24" s="135"/>
      <c r="C24" s="138"/>
      <c r="D24" s="135"/>
      <c r="E24" s="132"/>
      <c r="F24" s="21">
        <v>42005</v>
      </c>
      <c r="G24" s="21">
        <v>42369</v>
      </c>
      <c r="H24" s="11" t="s">
        <v>42</v>
      </c>
      <c r="I24" s="25">
        <f>+'[1]DIMENSIÓN 4'!Y23</f>
        <v>1</v>
      </c>
      <c r="J24" s="57">
        <v>2</v>
      </c>
      <c r="K24" s="49">
        <f t="shared" si="0"/>
        <v>2</v>
      </c>
      <c r="L24" s="43">
        <f t="shared" si="1"/>
        <v>1</v>
      </c>
      <c r="M24" s="66">
        <f t="shared" si="2"/>
        <v>1</v>
      </c>
      <c r="N24" s="39">
        <v>566491</v>
      </c>
      <c r="O24" s="25">
        <v>560433</v>
      </c>
      <c r="P24" s="25">
        <v>0</v>
      </c>
      <c r="Q24" s="27">
        <f t="shared" si="3"/>
        <v>0.9893060966546688</v>
      </c>
      <c r="R24" s="40" t="str">
        <f t="shared" si="4"/>
        <v> -</v>
      </c>
      <c r="S24" s="82" t="s">
        <v>51</v>
      </c>
      <c r="T24" s="83">
        <v>42005</v>
      </c>
      <c r="U24" s="83">
        <v>42369</v>
      </c>
    </row>
    <row r="25" spans="2:21" ht="30" customHeight="1" thickBot="1">
      <c r="B25" s="136"/>
      <c r="C25" s="139"/>
      <c r="D25" s="136"/>
      <c r="E25" s="133"/>
      <c r="F25" s="22">
        <v>42005</v>
      </c>
      <c r="G25" s="22">
        <v>42369</v>
      </c>
      <c r="H25" s="9" t="s">
        <v>43</v>
      </c>
      <c r="I25" s="26">
        <f>+'[1]DIMENSIÓN 4'!Y24</f>
        <v>3000</v>
      </c>
      <c r="J25" s="58">
        <v>5267</v>
      </c>
      <c r="K25" s="53">
        <f t="shared" si="0"/>
        <v>1.7556666666666667</v>
      </c>
      <c r="L25" s="43">
        <f t="shared" si="1"/>
        <v>1</v>
      </c>
      <c r="M25" s="66">
        <f t="shared" si="2"/>
        <v>1</v>
      </c>
      <c r="N25" s="41">
        <v>39000</v>
      </c>
      <c r="O25" s="26">
        <v>38164</v>
      </c>
      <c r="P25" s="26">
        <v>0</v>
      </c>
      <c r="Q25" s="29">
        <f t="shared" si="3"/>
        <v>0.9785641025641025</v>
      </c>
      <c r="R25" s="42" t="str">
        <f t="shared" si="4"/>
        <v> -</v>
      </c>
      <c r="S25" s="36" t="s">
        <v>50</v>
      </c>
      <c r="T25" s="22">
        <v>42005</v>
      </c>
      <c r="U25" s="23">
        <v>42369</v>
      </c>
    </row>
    <row r="26" spans="12:18" ht="16.5" thickBot="1">
      <c r="L26" s="54">
        <f>+AVERAGE(L13:L21,L23:L25)</f>
        <v>1</v>
      </c>
      <c r="M26" s="55">
        <f>+AVERAGE(M13:M21,M23:M25)</f>
        <v>1</v>
      </c>
      <c r="N26" s="79">
        <f>+SUM(N13:N21,N23:N25)</f>
        <v>16324748</v>
      </c>
      <c r="O26" s="80">
        <f>+SUM(O13:O21,O23:O25)</f>
        <v>12670838</v>
      </c>
      <c r="P26" s="80">
        <f>+SUM(P13:P21,P23:P25)</f>
        <v>6011994</v>
      </c>
      <c r="Q26" s="84">
        <f t="shared" si="3"/>
        <v>0.7761735740116784</v>
      </c>
      <c r="R26" s="81">
        <f t="shared" si="4"/>
        <v>0.47447485320229016</v>
      </c>
    </row>
  </sheetData>
  <sheetProtection/>
  <mergeCells count="32">
    <mergeCell ref="B23:B25"/>
    <mergeCell ref="C23:C25"/>
    <mergeCell ref="D23:D25"/>
    <mergeCell ref="E23:E25"/>
    <mergeCell ref="B13:B21"/>
    <mergeCell ref="C13:C21"/>
    <mergeCell ref="I11:I12"/>
    <mergeCell ref="J11:J12"/>
    <mergeCell ref="U14:U17"/>
    <mergeCell ref="S18:S21"/>
    <mergeCell ref="T18:T21"/>
    <mergeCell ref="U18:U21"/>
    <mergeCell ref="D9:D12"/>
    <mergeCell ref="E9:E12"/>
    <mergeCell ref="D13:D21"/>
    <mergeCell ref="E14:E21"/>
    <mergeCell ref="S14:S17"/>
    <mergeCell ref="T14:T17"/>
    <mergeCell ref="L9:M10"/>
    <mergeCell ref="N9:R11"/>
    <mergeCell ref="S9:U11"/>
    <mergeCell ref="H11:H12"/>
    <mergeCell ref="F9:G11"/>
    <mergeCell ref="H9:J10"/>
    <mergeCell ref="L11:L12"/>
    <mergeCell ref="M11:M12"/>
    <mergeCell ref="B2:U2"/>
    <mergeCell ref="B3:U3"/>
    <mergeCell ref="B4:U4"/>
    <mergeCell ref="E8:J8"/>
    <mergeCell ref="B9:B12"/>
    <mergeCell ref="C9:C12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2022-10-04T22:36:40Z</dcterms:modified>
  <cp:category/>
  <cp:version/>
  <cp:contentType/>
  <cp:contentStatus/>
</cp:coreProperties>
</file>