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mrobayo\Desktop\PLANES DE ACCIÓN 2017\"/>
    </mc:Choice>
  </mc:AlternateContent>
  <bookViews>
    <workbookView xWindow="0" yWindow="0" windowWidth="38400" windowHeight="22500"/>
  </bookViews>
  <sheets>
    <sheet name="2017" sheetId="8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12" i="8" l="1"/>
  <c r="N12" i="8"/>
  <c r="L13" i="8"/>
  <c r="N13" i="8"/>
  <c r="L14" i="8"/>
  <c r="N14" i="8"/>
  <c r="L15" i="8"/>
  <c r="N15" i="8"/>
  <c r="L16" i="8"/>
  <c r="N16" i="8"/>
  <c r="L17" i="8"/>
  <c r="N17" i="8"/>
  <c r="L18" i="8"/>
  <c r="N18" i="8"/>
  <c r="L19" i="8"/>
  <c r="N19" i="8"/>
  <c r="L20" i="8"/>
  <c r="N20" i="8"/>
  <c r="I20" i="8"/>
  <c r="I19" i="8"/>
  <c r="I18" i="8"/>
  <c r="I17" i="8"/>
  <c r="I12" i="8"/>
  <c r="I16" i="8"/>
  <c r="I15" i="8"/>
  <c r="I14" i="8"/>
  <c r="I13" i="8"/>
  <c r="R21" i="8"/>
  <c r="T21" i="8"/>
  <c r="P21" i="8"/>
  <c r="Q21" i="8"/>
  <c r="S21" i="8"/>
  <c r="N21" i="8"/>
  <c r="M12" i="8"/>
  <c r="M13" i="8"/>
  <c r="M14" i="8"/>
  <c r="M15" i="8"/>
  <c r="M16" i="8"/>
  <c r="M17" i="8"/>
  <c r="M18" i="8"/>
  <c r="M19" i="8"/>
  <c r="M20" i="8"/>
  <c r="M21" i="8"/>
  <c r="T20" i="8"/>
  <c r="S20" i="8"/>
  <c r="T19" i="8"/>
  <c r="S19" i="8"/>
  <c r="T18" i="8"/>
  <c r="S18" i="8"/>
  <c r="T17" i="8"/>
  <c r="S17" i="8"/>
  <c r="T16" i="8"/>
  <c r="S16" i="8"/>
  <c r="T15" i="8"/>
  <c r="S15" i="8"/>
  <c r="T14" i="8"/>
  <c r="S14" i="8"/>
  <c r="T13" i="8"/>
  <c r="S13" i="8"/>
  <c r="T12" i="8"/>
  <c r="S12" i="8"/>
</calcChain>
</file>

<file path=xl/sharedStrings.xml><?xml version="1.0" encoding="utf-8"?>
<sst xmlns="http://schemas.openxmlformats.org/spreadsheetml/2006/main" count="49" uniqueCount="45">
  <si>
    <t>PROGRAMA</t>
  </si>
  <si>
    <t>META</t>
  </si>
  <si>
    <t>AÑO</t>
  </si>
  <si>
    <t>PLAN DE ACCIÓN</t>
  </si>
  <si>
    <t>TIEMPO PROGRAMADO
(en el año)</t>
  </si>
  <si>
    <t>INDICADORES</t>
  </si>
  <si>
    <t>AVANCE</t>
  </si>
  <si>
    <t>INDICADOR</t>
  </si>
  <si>
    <t>LOGRO</t>
  </si>
  <si>
    <t>Porcentaje de avance en tiempo</t>
  </si>
  <si>
    <t>Porcentaje de avance en cumplimiento</t>
  </si>
  <si>
    <t>Fecha Inicial</t>
  </si>
  <si>
    <t>Fecha Terminación</t>
  </si>
  <si>
    <t>FECHA CORTE</t>
  </si>
  <si>
    <t>Porcentaje de Ejecución</t>
  </si>
  <si>
    <t>Nivel de Gestión</t>
  </si>
  <si>
    <t>ALCALDÍA DE BUCARAMANGA</t>
  </si>
  <si>
    <t>LÍNEA ESTRATÉGICA</t>
  </si>
  <si>
    <t>COMPONENTE</t>
  </si>
  <si>
    <t>PLAN DE DESARROLLO 2016 - 2019 "EL GOBIERNO DE LAS CIUDADANAS Y LOS CIUDADANOS"</t>
  </si>
  <si>
    <t>Recursos Programados</t>
  </si>
  <si>
    <t>Recursos Ejecutados</t>
  </si>
  <si>
    <t>Recursos Gestionados</t>
  </si>
  <si>
    <t>Rubro Pptal</t>
  </si>
  <si>
    <t>RECURSOS FINANCIEROS (Miles de pesos)</t>
  </si>
  <si>
    <t>META CUATRIENIO</t>
  </si>
  <si>
    <t>META REAL</t>
  </si>
  <si>
    <t>Número de hectáreas clausuradas en el sitio de disposición final.</t>
  </si>
  <si>
    <t>Concentración de DBO de los lixiviados tratados en la Planta de Tratamiento de Lixiviados - PTLX.</t>
  </si>
  <si>
    <t>Concentración de SST de los lixiviados tratados en la Planta de Tratamiento de Lixiviados - PTLX.</t>
  </si>
  <si>
    <t>Concentración de DQO de los lixiviados tratados en la Planta de Tratamiento de Lixiviados - PTLX.</t>
  </si>
  <si>
    <t>Porcentaje de residuos que ingresan a la celda de disposición final mantenidos en la disposición técnica.</t>
  </si>
  <si>
    <t>Número de toneladas de residuos orgánicos tratados en la planta de compostaje.</t>
  </si>
  <si>
    <t>Número de toneladas de abono orgánico generadas en la planta de compostaje.</t>
  </si>
  <si>
    <t>Número de toneladas recicladas mediante la ruta de reciclaje.</t>
  </si>
  <si>
    <t>Número de personas sensibilizadas en el manejo adecuado de residuos sólidos.</t>
  </si>
  <si>
    <t>AMBIENTE PARA LA CIUDADANÍA</t>
  </si>
  <si>
    <t>IMPLEMENTACIÓN DEL PGIRS</t>
  </si>
  <si>
    <t>3 - SOSTENIBILIDAD AMBIENTAL</t>
  </si>
  <si>
    <t>PLAN DE ACCIÓN - EMPRESA METROPOLITANA DE ASEO DE BUCARAMANGA (EMAB)</t>
  </si>
  <si>
    <t>05410706</t>
  </si>
  <si>
    <t>05410708 05410709 05413101 05413102</t>
  </si>
  <si>
    <t>05410707</t>
  </si>
  <si>
    <t xml:space="preserve"> -</t>
  </si>
  <si>
    <t>03219108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</si>
</sst>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65" formatCode="#,##0.0"/>
  </numFmts>
  <fonts count="12" x14ac:knownFonts="1">
    <font>
      <sz val="11"/>
      <color theme="1"/>
      <name val="Arial"/>
      <family val="2"/>
    </font>
    <font>
      <b/>
      <sz val="12"/>
      <color indexed="8"/>
      <name val="Arial"/>
      <family val="2"/>
    </font>
    <font>
      <b/>
      <sz val="12"/>
      <name val="Arial"/>
    </font>
    <font>
      <sz val="12"/>
      <name val="Arial"/>
    </font>
    <font>
      <b/>
      <sz val="14"/>
      <color indexed="8"/>
      <name val="Arial"/>
    </font>
    <font>
      <sz val="12"/>
      <color indexed="8"/>
      <name val="Arial"/>
    </font>
    <font>
      <sz val="12"/>
      <color theme="1"/>
      <name val="Arial"/>
    </font>
    <font>
      <b/>
      <sz val="12"/>
      <color theme="1"/>
      <name val="Arial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sz val="12"/>
      <color rgb="FFFF0000"/>
      <name val="Arial"/>
    </font>
    <font>
      <b/>
      <sz val="14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7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97">
    <xf numFmtId="0" fontId="0" fillId="0" borderId="0" xfId="0"/>
    <xf numFmtId="0" fontId="6" fillId="0" borderId="0" xfId="0" applyFont="1"/>
    <xf numFmtId="0" fontId="2" fillId="0" borderId="11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3" fillId="0" borderId="16" xfId="0" applyFont="1" applyFill="1" applyBorder="1" applyAlignment="1" applyProtection="1">
      <alignment horizontal="center" vertical="center" wrapText="1"/>
    </xf>
    <xf numFmtId="164" fontId="3" fillId="0" borderId="17" xfId="0" applyNumberFormat="1" applyFont="1" applyBorder="1" applyAlignment="1" applyProtection="1">
      <alignment horizontal="center" vertical="center" wrapText="1"/>
    </xf>
    <xf numFmtId="0" fontId="5" fillId="0" borderId="5" xfId="0" applyFont="1" applyFill="1" applyBorder="1" applyAlignment="1">
      <alignment horizontal="justify" vertical="center" wrapText="1"/>
    </xf>
    <xf numFmtId="3" fontId="5" fillId="0" borderId="5" xfId="0" applyNumberFormat="1" applyFont="1" applyFill="1" applyBorder="1" applyAlignment="1">
      <alignment horizontal="center" vertical="center" wrapText="1"/>
    </xf>
    <xf numFmtId="9" fontId="5" fillId="0" borderId="5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9" fontId="6" fillId="0" borderId="5" xfId="0" applyNumberFormat="1" applyFont="1" applyBorder="1" applyAlignment="1">
      <alignment horizontal="center" vertical="center"/>
    </xf>
    <xf numFmtId="0" fontId="3" fillId="0" borderId="3" xfId="0" applyFont="1" applyFill="1" applyBorder="1" applyAlignment="1">
      <alignment horizontal="justify" vertical="center" wrapText="1"/>
    </xf>
    <xf numFmtId="3" fontId="5" fillId="0" borderId="3" xfId="0" applyNumberFormat="1" applyFont="1" applyFill="1" applyBorder="1" applyAlignment="1">
      <alignment horizontal="center" vertical="center" wrapText="1"/>
    </xf>
    <xf numFmtId="9" fontId="6" fillId="0" borderId="3" xfId="0" applyNumberFormat="1" applyFont="1" applyBorder="1" applyAlignment="1">
      <alignment horizontal="center" vertical="center"/>
    </xf>
    <xf numFmtId="9" fontId="6" fillId="0" borderId="8" xfId="0" applyNumberFormat="1" applyFont="1" applyBorder="1" applyAlignment="1">
      <alignment horizontal="center" vertical="center"/>
    </xf>
    <xf numFmtId="9" fontId="6" fillId="0" borderId="9" xfId="0" applyNumberFormat="1" applyFont="1" applyBorder="1" applyAlignment="1">
      <alignment horizontal="center" vertical="center"/>
    </xf>
    <xf numFmtId="0" fontId="5" fillId="0" borderId="7" xfId="0" applyFont="1" applyFill="1" applyBorder="1" applyAlignment="1">
      <alignment horizontal="justify" vertical="center" wrapText="1"/>
    </xf>
    <xf numFmtId="3" fontId="5" fillId="0" borderId="7" xfId="0" applyNumberFormat="1" applyFont="1" applyFill="1" applyBorder="1" applyAlignment="1">
      <alignment horizontal="center" vertical="center" wrapText="1"/>
    </xf>
    <xf numFmtId="9" fontId="6" fillId="0" borderId="7" xfId="0" applyNumberFormat="1" applyFont="1" applyBorder="1" applyAlignment="1">
      <alignment horizontal="center" vertical="center"/>
    </xf>
    <xf numFmtId="9" fontId="6" fillId="0" borderId="10" xfId="0" applyNumberFormat="1" applyFont="1" applyBorder="1" applyAlignment="1">
      <alignment horizontal="center" vertical="center"/>
    </xf>
    <xf numFmtId="9" fontId="6" fillId="0" borderId="2" xfId="0" applyNumberFormat="1" applyFont="1" applyBorder="1" applyAlignment="1">
      <alignment horizontal="center" vertical="center"/>
    </xf>
    <xf numFmtId="9" fontId="6" fillId="0" borderId="4" xfId="0" applyNumberFormat="1" applyFont="1" applyBorder="1" applyAlignment="1">
      <alignment horizontal="center" vertical="center"/>
    </xf>
    <xf numFmtId="9" fontId="6" fillId="0" borderId="6" xfId="0" applyNumberFormat="1" applyFont="1" applyBorder="1" applyAlignment="1">
      <alignment horizontal="center" vertical="center"/>
    </xf>
    <xf numFmtId="3" fontId="6" fillId="0" borderId="3" xfId="0" applyNumberFormat="1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3" fontId="6" fillId="0" borderId="7" xfId="0" applyNumberFormat="1" applyFont="1" applyBorder="1" applyAlignment="1">
      <alignment horizontal="center" vertical="center"/>
    </xf>
    <xf numFmtId="9" fontId="10" fillId="0" borderId="41" xfId="0" applyNumberFormat="1" applyFont="1" applyBorder="1" applyAlignment="1">
      <alignment horizontal="center" vertical="center"/>
    </xf>
    <xf numFmtId="9" fontId="10" fillId="0" borderId="42" xfId="0" applyNumberFormat="1" applyFont="1" applyBorder="1" applyAlignment="1">
      <alignment horizontal="center" vertical="center"/>
    </xf>
    <xf numFmtId="9" fontId="10" fillId="0" borderId="43" xfId="0" applyNumberFormat="1" applyFont="1" applyBorder="1" applyAlignment="1">
      <alignment horizontal="center" vertical="center"/>
    </xf>
    <xf numFmtId="164" fontId="6" fillId="0" borderId="3" xfId="0" applyNumberFormat="1" applyFont="1" applyBorder="1" applyAlignment="1">
      <alignment horizontal="center" vertical="center"/>
    </xf>
    <xf numFmtId="164" fontId="6" fillId="0" borderId="5" xfId="0" applyNumberFormat="1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 vertical="center"/>
    </xf>
    <xf numFmtId="9" fontId="11" fillId="2" borderId="44" xfId="0" applyNumberFormat="1" applyFont="1" applyFill="1" applyBorder="1" applyAlignment="1">
      <alignment horizontal="center" vertical="center"/>
    </xf>
    <xf numFmtId="9" fontId="11" fillId="2" borderId="30" xfId="0" applyNumberFormat="1" applyFont="1" applyFill="1" applyBorder="1" applyAlignment="1">
      <alignment horizontal="center" vertical="center"/>
    </xf>
    <xf numFmtId="3" fontId="11" fillId="2" borderId="45" xfId="0" applyNumberFormat="1" applyFont="1" applyFill="1" applyBorder="1" applyAlignment="1">
      <alignment horizontal="center" vertical="center"/>
    </xf>
    <xf numFmtId="3" fontId="11" fillId="2" borderId="31" xfId="0" applyNumberFormat="1" applyFont="1" applyFill="1" applyBorder="1" applyAlignment="1">
      <alignment horizontal="center" vertical="center"/>
    </xf>
    <xf numFmtId="9" fontId="11" fillId="2" borderId="31" xfId="0" applyNumberFormat="1" applyFont="1" applyFill="1" applyBorder="1" applyAlignment="1">
      <alignment horizontal="center" vertical="center"/>
    </xf>
    <xf numFmtId="0" fontId="7" fillId="0" borderId="0" xfId="0" applyFont="1"/>
    <xf numFmtId="3" fontId="6" fillId="0" borderId="46" xfId="0" applyNumberFormat="1" applyFont="1" applyBorder="1" applyAlignment="1">
      <alignment horizontal="center" vertical="center"/>
    </xf>
    <xf numFmtId="3" fontId="6" fillId="0" borderId="8" xfId="0" applyNumberFormat="1" applyFont="1" applyBorder="1" applyAlignment="1">
      <alignment horizontal="center" vertical="center"/>
    </xf>
    <xf numFmtId="3" fontId="6" fillId="0" borderId="9" xfId="0" applyNumberFormat="1" applyFont="1" applyBorder="1" applyAlignment="1">
      <alignment horizontal="center" vertical="center"/>
    </xf>
    <xf numFmtId="3" fontId="6" fillId="0" borderId="31" xfId="0" applyNumberFormat="1" applyFont="1" applyBorder="1" applyAlignment="1">
      <alignment horizontal="center" vertical="center"/>
    </xf>
    <xf numFmtId="3" fontId="6" fillId="0" borderId="10" xfId="0" applyNumberFormat="1" applyFont="1" applyBorder="1" applyAlignment="1">
      <alignment horizontal="center" vertical="center"/>
    </xf>
    <xf numFmtId="9" fontId="6" fillId="0" borderId="46" xfId="0" applyNumberFormat="1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165" fontId="6" fillId="0" borderId="9" xfId="0" applyNumberFormat="1" applyFont="1" applyBorder="1" applyAlignment="1">
      <alignment horizontal="center" vertical="center"/>
    </xf>
    <xf numFmtId="0" fontId="6" fillId="0" borderId="22" xfId="0" applyFont="1" applyBorder="1" applyAlignment="1">
      <alignment horizontal="justify" vertical="center" wrapText="1"/>
    </xf>
    <xf numFmtId="0" fontId="6" fillId="0" borderId="23" xfId="0" applyFont="1" applyBorder="1" applyAlignment="1">
      <alignment horizontal="justify" vertical="center" wrapText="1"/>
    </xf>
    <xf numFmtId="0" fontId="6" fillId="0" borderId="45" xfId="0" applyFont="1" applyBorder="1" applyAlignment="1">
      <alignment horizontal="justify" vertical="center" wrapText="1"/>
    </xf>
    <xf numFmtId="0" fontId="7" fillId="0" borderId="41" xfId="0" applyFont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22" xfId="0" applyFont="1" applyBorder="1" applyAlignment="1" applyProtection="1">
      <alignment horizontal="center" vertical="center" wrapText="1"/>
    </xf>
    <xf numFmtId="0" fontId="2" fillId="0" borderId="18" xfId="0" applyFont="1" applyBorder="1" applyAlignment="1" applyProtection="1">
      <alignment horizontal="center" vertical="center" wrapText="1"/>
    </xf>
    <xf numFmtId="0" fontId="2" fillId="0" borderId="24" xfId="0" applyFont="1" applyBorder="1" applyAlignment="1" applyProtection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 wrapText="1"/>
    </xf>
  </cellXfs>
  <cellStyles count="57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1062264</xdr:colOff>
      <xdr:row>1</xdr:row>
      <xdr:rowOff>42635</xdr:rowOff>
    </xdr:from>
    <xdr:to>
      <xdr:col>19</xdr:col>
      <xdr:colOff>666750</xdr:colOff>
      <xdr:row>5</xdr:row>
      <xdr:rowOff>118835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36657" y="233135"/>
          <a:ext cx="2366736" cy="10014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29"/>
  <sheetViews>
    <sheetView tabSelected="1" topLeftCell="C1" zoomScale="70" zoomScaleNormal="70" workbookViewId="0">
      <selection activeCell="B4" sqref="B4:T4"/>
    </sheetView>
  </sheetViews>
  <sheetFormatPr baseColWidth="10" defaultColWidth="10.75" defaultRowHeight="15" x14ac:dyDescent="0.2"/>
  <cols>
    <col min="1" max="1" width="2.375" style="1" customWidth="1"/>
    <col min="2" max="2" width="20.75" style="1" customWidth="1"/>
    <col min="3" max="4" width="19.75" style="1" customWidth="1"/>
    <col min="5" max="5" width="11.25" style="1" customWidth="1"/>
    <col min="6" max="6" width="12.25" style="1" customWidth="1"/>
    <col min="7" max="7" width="36.25" style="1" customWidth="1"/>
    <col min="8" max="8" width="13.75" style="1" customWidth="1"/>
    <col min="9" max="9" width="12.75" style="1" hidden="1" customWidth="1"/>
    <col min="10" max="11" width="9.625" style="1" customWidth="1"/>
    <col min="12" max="12" width="9.75" style="1" hidden="1" customWidth="1"/>
    <col min="13" max="13" width="10.75" style="1"/>
    <col min="14" max="15" width="13.125" style="1" customWidth="1"/>
    <col min="16" max="18" width="23.625" style="1" customWidth="1"/>
    <col min="19" max="20" width="12.625" style="1" customWidth="1"/>
    <col min="21" max="16384" width="10.75" style="1"/>
  </cols>
  <sheetData>
    <row r="2" spans="2:20" ht="20.100000000000001" customHeight="1" x14ac:dyDescent="0.2">
      <c r="B2" s="66" t="s">
        <v>16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</row>
    <row r="3" spans="2:20" ht="20.100000000000001" customHeight="1" x14ac:dyDescent="0.2">
      <c r="B3" s="66" t="s">
        <v>19</v>
      </c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</row>
    <row r="4" spans="2:20" ht="20.100000000000001" customHeight="1" x14ac:dyDescent="0.2">
      <c r="B4" s="66" t="s">
        <v>39</v>
      </c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</row>
    <row r="6" spans="2:20" ht="15.75" thickBot="1" x14ac:dyDescent="0.25"/>
    <row r="7" spans="2:20" ht="18" customHeight="1" thickBot="1" x14ac:dyDescent="0.25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 x14ac:dyDescent="0.25">
      <c r="B8" s="7">
        <v>2017</v>
      </c>
      <c r="C8" s="8">
        <v>43100</v>
      </c>
      <c r="D8" s="67" t="s">
        <v>3</v>
      </c>
      <c r="E8" s="68"/>
      <c r="F8" s="68"/>
      <c r="G8" s="68"/>
      <c r="H8" s="68"/>
      <c r="I8" s="68"/>
      <c r="J8" s="68"/>
      <c r="K8" s="69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 x14ac:dyDescent="0.2">
      <c r="B9" s="70" t="s">
        <v>17</v>
      </c>
      <c r="C9" s="73" t="s">
        <v>18</v>
      </c>
      <c r="D9" s="75" t="s">
        <v>0</v>
      </c>
      <c r="E9" s="78" t="s">
        <v>4</v>
      </c>
      <c r="F9" s="78"/>
      <c r="G9" s="78" t="s">
        <v>5</v>
      </c>
      <c r="H9" s="78"/>
      <c r="I9" s="78"/>
      <c r="J9" s="78"/>
      <c r="K9" s="80"/>
      <c r="L9" s="5"/>
      <c r="M9" s="75" t="s">
        <v>6</v>
      </c>
      <c r="N9" s="80"/>
      <c r="O9" s="90" t="s">
        <v>24</v>
      </c>
      <c r="P9" s="91"/>
      <c r="Q9" s="91"/>
      <c r="R9" s="91"/>
      <c r="S9" s="91"/>
      <c r="T9" s="92"/>
    </row>
    <row r="10" spans="2:20" ht="17.100000000000001" customHeight="1" x14ac:dyDescent="0.2">
      <c r="B10" s="71"/>
      <c r="C10" s="74"/>
      <c r="D10" s="76"/>
      <c r="E10" s="79"/>
      <c r="F10" s="79"/>
      <c r="G10" s="79" t="s">
        <v>7</v>
      </c>
      <c r="H10" s="83" t="s">
        <v>25</v>
      </c>
      <c r="I10" s="83" t="s">
        <v>26</v>
      </c>
      <c r="J10" s="84" t="s">
        <v>1</v>
      </c>
      <c r="K10" s="81" t="s">
        <v>8</v>
      </c>
      <c r="L10" s="6"/>
      <c r="M10" s="86" t="s">
        <v>9</v>
      </c>
      <c r="N10" s="88" t="s">
        <v>10</v>
      </c>
      <c r="O10" s="93"/>
      <c r="P10" s="94"/>
      <c r="Q10" s="94"/>
      <c r="R10" s="94"/>
      <c r="S10" s="94"/>
      <c r="T10" s="95"/>
    </row>
    <row r="11" spans="2:20" ht="37.5" customHeight="1" thickBot="1" x14ac:dyDescent="0.25">
      <c r="B11" s="72"/>
      <c r="C11" s="74"/>
      <c r="D11" s="77"/>
      <c r="E11" s="12" t="s">
        <v>11</v>
      </c>
      <c r="F11" s="12" t="s">
        <v>12</v>
      </c>
      <c r="G11" s="83"/>
      <c r="H11" s="96"/>
      <c r="I11" s="96"/>
      <c r="J11" s="85"/>
      <c r="K11" s="82"/>
      <c r="L11" s="13"/>
      <c r="M11" s="87"/>
      <c r="N11" s="89"/>
      <c r="O11" s="14" t="s">
        <v>23</v>
      </c>
      <c r="P11" s="15" t="s">
        <v>20</v>
      </c>
      <c r="Q11" s="16" t="s">
        <v>21</v>
      </c>
      <c r="R11" s="17" t="s">
        <v>22</v>
      </c>
      <c r="S11" s="17" t="s">
        <v>14</v>
      </c>
      <c r="T11" s="18" t="s">
        <v>15</v>
      </c>
    </row>
    <row r="12" spans="2:20" ht="30" x14ac:dyDescent="0.2">
      <c r="B12" s="63" t="s">
        <v>38</v>
      </c>
      <c r="C12" s="60" t="s">
        <v>36</v>
      </c>
      <c r="D12" s="57" t="s">
        <v>37</v>
      </c>
      <c r="E12" s="38">
        <v>42736</v>
      </c>
      <c r="F12" s="38">
        <v>43100</v>
      </c>
      <c r="G12" s="20" t="s">
        <v>27</v>
      </c>
      <c r="H12" s="21">
        <v>5</v>
      </c>
      <c r="I12" s="32" t="e">
        <f>+J12+(#REF!-#REF!)</f>
        <v>#REF!</v>
      </c>
      <c r="J12" s="32">
        <v>1</v>
      </c>
      <c r="K12" s="48">
        <v>1</v>
      </c>
      <c r="L12" s="35">
        <f>+K12/J12</f>
        <v>1</v>
      </c>
      <c r="M12" s="29">
        <f>DAYS360(E12,$C$8)/DAYS360(E12,F12)</f>
        <v>1</v>
      </c>
      <c r="N12" s="23">
        <f>IF(J12=0," -",IF(L12&gt;100%,100%,L12))</f>
        <v>1</v>
      </c>
      <c r="O12" s="53" t="s">
        <v>40</v>
      </c>
      <c r="P12" s="32">
        <v>3772886</v>
      </c>
      <c r="Q12" s="32">
        <v>1052475</v>
      </c>
      <c r="R12" s="32">
        <v>0</v>
      </c>
      <c r="S12" s="22">
        <f>IF(P12=0," -",Q12/P12)</f>
        <v>0.27895754072611789</v>
      </c>
      <c r="T12" s="23" t="str">
        <f>IF(R12=0," -",IF(Q12=0,100%,R12/Q12))</f>
        <v xml:space="preserve"> -</v>
      </c>
    </row>
    <row r="13" spans="2:20" ht="60" x14ac:dyDescent="0.2">
      <c r="B13" s="64"/>
      <c r="C13" s="61"/>
      <c r="D13" s="58"/>
      <c r="E13" s="39">
        <v>42736</v>
      </c>
      <c r="F13" s="39">
        <v>43100</v>
      </c>
      <c r="G13" s="9" t="s">
        <v>28</v>
      </c>
      <c r="H13" s="10">
        <v>800</v>
      </c>
      <c r="I13" s="47">
        <f>+J13</f>
        <v>800</v>
      </c>
      <c r="J13" s="33">
        <v>800</v>
      </c>
      <c r="K13" s="56">
        <v>5.8</v>
      </c>
      <c r="L13" s="36">
        <f>+J13/K13</f>
        <v>137.93103448275863</v>
      </c>
      <c r="M13" s="30">
        <f t="shared" ref="M13:M20" si="0">DAYS360(E13,$C$8)/DAYS360(E13,F13)</f>
        <v>1</v>
      </c>
      <c r="N13" s="24">
        <f t="shared" ref="N13:N20" si="1">IF(J13=0," -",IF(L13&gt;100%,100%,L13))</f>
        <v>1</v>
      </c>
      <c r="O13" s="54" t="s">
        <v>41</v>
      </c>
      <c r="P13" s="33">
        <v>647520</v>
      </c>
      <c r="Q13" s="33">
        <v>619748</v>
      </c>
      <c r="R13" s="33">
        <v>0</v>
      </c>
      <c r="S13" s="19">
        <f t="shared" ref="S13:S21" si="2">IF(P13=0," -",Q13/P13)</f>
        <v>0.95711020509019029</v>
      </c>
      <c r="T13" s="24" t="str">
        <f t="shared" ref="T13:T21" si="3">IF(R13=0," -",IF(Q13=0,100%,R13/Q13))</f>
        <v xml:space="preserve"> -</v>
      </c>
    </row>
    <row r="14" spans="2:20" ht="60" x14ac:dyDescent="0.2">
      <c r="B14" s="64"/>
      <c r="C14" s="61"/>
      <c r="D14" s="58"/>
      <c r="E14" s="39">
        <v>42736</v>
      </c>
      <c r="F14" s="39">
        <v>43100</v>
      </c>
      <c r="G14" s="9" t="s">
        <v>29</v>
      </c>
      <c r="H14" s="10">
        <v>400</v>
      </c>
      <c r="I14" s="47">
        <f>+J14</f>
        <v>400</v>
      </c>
      <c r="J14" s="33">
        <v>400</v>
      </c>
      <c r="K14" s="49">
        <v>10</v>
      </c>
      <c r="L14" s="36">
        <f t="shared" ref="L14:L15" si="4">+J14/K14</f>
        <v>40</v>
      </c>
      <c r="M14" s="30">
        <f t="shared" si="0"/>
        <v>1</v>
      </c>
      <c r="N14" s="24">
        <f t="shared" si="1"/>
        <v>1</v>
      </c>
      <c r="O14" s="54" t="s">
        <v>41</v>
      </c>
      <c r="P14" s="33">
        <v>647520</v>
      </c>
      <c r="Q14" s="33">
        <v>619748</v>
      </c>
      <c r="R14" s="33">
        <v>0</v>
      </c>
      <c r="S14" s="19">
        <f t="shared" si="2"/>
        <v>0.95711020509019029</v>
      </c>
      <c r="T14" s="24" t="str">
        <f t="shared" si="3"/>
        <v xml:space="preserve"> -</v>
      </c>
    </row>
    <row r="15" spans="2:20" ht="60" x14ac:dyDescent="0.2">
      <c r="B15" s="64"/>
      <c r="C15" s="61"/>
      <c r="D15" s="58"/>
      <c r="E15" s="39">
        <v>42736</v>
      </c>
      <c r="F15" s="39">
        <v>43100</v>
      </c>
      <c r="G15" s="9" t="s">
        <v>30</v>
      </c>
      <c r="H15" s="10">
        <v>2000</v>
      </c>
      <c r="I15" s="47">
        <f>+J15</f>
        <v>2000</v>
      </c>
      <c r="J15" s="33">
        <v>2000</v>
      </c>
      <c r="K15" s="49">
        <v>15</v>
      </c>
      <c r="L15" s="36">
        <f t="shared" si="4"/>
        <v>133.33333333333334</v>
      </c>
      <c r="M15" s="30">
        <f t="shared" si="0"/>
        <v>1</v>
      </c>
      <c r="N15" s="24">
        <f t="shared" si="1"/>
        <v>1</v>
      </c>
      <c r="O15" s="54" t="s">
        <v>41</v>
      </c>
      <c r="P15" s="33">
        <v>647520</v>
      </c>
      <c r="Q15" s="33">
        <v>619748</v>
      </c>
      <c r="R15" s="33">
        <v>0</v>
      </c>
      <c r="S15" s="19">
        <f t="shared" si="2"/>
        <v>0.95711020509019029</v>
      </c>
      <c r="T15" s="24" t="str">
        <f t="shared" si="3"/>
        <v xml:space="preserve"> -</v>
      </c>
    </row>
    <row r="16" spans="2:20" ht="45" x14ac:dyDescent="0.2">
      <c r="B16" s="64"/>
      <c r="C16" s="61"/>
      <c r="D16" s="58"/>
      <c r="E16" s="39">
        <v>42736</v>
      </c>
      <c r="F16" s="39">
        <v>43100</v>
      </c>
      <c r="G16" s="9" t="s">
        <v>31</v>
      </c>
      <c r="H16" s="11">
        <v>1</v>
      </c>
      <c r="I16" s="52">
        <f>+J16</f>
        <v>1</v>
      </c>
      <c r="J16" s="19">
        <v>1</v>
      </c>
      <c r="K16" s="24">
        <v>1</v>
      </c>
      <c r="L16" s="36">
        <f t="shared" ref="L16:L20" si="5">+K16/J16</f>
        <v>1</v>
      </c>
      <c r="M16" s="30">
        <f t="shared" si="0"/>
        <v>1</v>
      </c>
      <c r="N16" s="24">
        <f t="shared" si="1"/>
        <v>1</v>
      </c>
      <c r="O16" s="54" t="s">
        <v>42</v>
      </c>
      <c r="P16" s="33">
        <v>5507693</v>
      </c>
      <c r="Q16" s="33">
        <v>5470710</v>
      </c>
      <c r="R16" s="33">
        <v>0</v>
      </c>
      <c r="S16" s="19">
        <f t="shared" si="2"/>
        <v>0.99328521034124451</v>
      </c>
      <c r="T16" s="24" t="str">
        <f t="shared" si="3"/>
        <v xml:space="preserve"> -</v>
      </c>
    </row>
    <row r="17" spans="2:20" ht="45" x14ac:dyDescent="0.2">
      <c r="B17" s="64"/>
      <c r="C17" s="61"/>
      <c r="D17" s="58"/>
      <c r="E17" s="39">
        <v>42736</v>
      </c>
      <c r="F17" s="39">
        <v>43100</v>
      </c>
      <c r="G17" s="9" t="s">
        <v>32</v>
      </c>
      <c r="H17" s="10">
        <v>1200</v>
      </c>
      <c r="I17" s="47" t="e">
        <f>+J17+(#REF!-#REF!)</f>
        <v>#REF!</v>
      </c>
      <c r="J17" s="33">
        <v>300</v>
      </c>
      <c r="K17" s="49">
        <v>1289</v>
      </c>
      <c r="L17" s="36">
        <f t="shared" si="5"/>
        <v>4.2966666666666669</v>
      </c>
      <c r="M17" s="30">
        <f t="shared" si="0"/>
        <v>1</v>
      </c>
      <c r="N17" s="24">
        <f t="shared" si="1"/>
        <v>1</v>
      </c>
      <c r="O17" s="54" t="s">
        <v>43</v>
      </c>
      <c r="P17" s="33">
        <v>0</v>
      </c>
      <c r="Q17" s="33">
        <v>0</v>
      </c>
      <c r="R17" s="33">
        <v>0</v>
      </c>
      <c r="S17" s="19" t="str">
        <f t="shared" si="2"/>
        <v xml:space="preserve"> -</v>
      </c>
      <c r="T17" s="24" t="str">
        <f t="shared" si="3"/>
        <v xml:space="preserve"> -</v>
      </c>
    </row>
    <row r="18" spans="2:20" ht="45" x14ac:dyDescent="0.2">
      <c r="B18" s="64"/>
      <c r="C18" s="61"/>
      <c r="D18" s="58"/>
      <c r="E18" s="39">
        <v>42736</v>
      </c>
      <c r="F18" s="39">
        <v>43100</v>
      </c>
      <c r="G18" s="9" t="s">
        <v>33</v>
      </c>
      <c r="H18" s="10">
        <v>300</v>
      </c>
      <c r="I18" s="47" t="e">
        <f>+J18+(#REF!-#REF!)</f>
        <v>#REF!</v>
      </c>
      <c r="J18" s="33">
        <v>75</v>
      </c>
      <c r="K18" s="49">
        <v>1073</v>
      </c>
      <c r="L18" s="36">
        <f t="shared" si="5"/>
        <v>14.306666666666667</v>
      </c>
      <c r="M18" s="30">
        <f t="shared" si="0"/>
        <v>1</v>
      </c>
      <c r="N18" s="24">
        <f t="shared" si="1"/>
        <v>1</v>
      </c>
      <c r="O18" s="54" t="s">
        <v>43</v>
      </c>
      <c r="P18" s="33">
        <v>0</v>
      </c>
      <c r="Q18" s="33">
        <v>0</v>
      </c>
      <c r="R18" s="33">
        <v>0</v>
      </c>
      <c r="S18" s="19" t="str">
        <f t="shared" si="2"/>
        <v xml:space="preserve"> -</v>
      </c>
      <c r="T18" s="24" t="str">
        <f t="shared" si="3"/>
        <v xml:space="preserve"> -</v>
      </c>
    </row>
    <row r="19" spans="2:20" ht="30" x14ac:dyDescent="0.2">
      <c r="B19" s="64"/>
      <c r="C19" s="61"/>
      <c r="D19" s="58"/>
      <c r="E19" s="39">
        <v>42736</v>
      </c>
      <c r="F19" s="39">
        <v>43100</v>
      </c>
      <c r="G19" s="9" t="s">
        <v>34</v>
      </c>
      <c r="H19" s="10">
        <v>10000</v>
      </c>
      <c r="I19" s="47" t="e">
        <f>+J19+(#REF!-#REF!)</f>
        <v>#REF!</v>
      </c>
      <c r="J19" s="33">
        <v>2500</v>
      </c>
      <c r="K19" s="49">
        <v>5714</v>
      </c>
      <c r="L19" s="36">
        <f t="shared" si="5"/>
        <v>2.2856000000000001</v>
      </c>
      <c r="M19" s="30">
        <f t="shared" si="0"/>
        <v>1</v>
      </c>
      <c r="N19" s="24">
        <f t="shared" si="1"/>
        <v>1</v>
      </c>
      <c r="O19" s="54" t="s">
        <v>43</v>
      </c>
      <c r="P19" s="33">
        <v>0</v>
      </c>
      <c r="Q19" s="33">
        <v>0</v>
      </c>
      <c r="R19" s="33">
        <v>0</v>
      </c>
      <c r="S19" s="19" t="str">
        <f t="shared" si="2"/>
        <v xml:space="preserve"> -</v>
      </c>
      <c r="T19" s="24" t="str">
        <f t="shared" si="3"/>
        <v xml:space="preserve"> -</v>
      </c>
    </row>
    <row r="20" spans="2:20" ht="45.75" thickBot="1" x14ac:dyDescent="0.25">
      <c r="B20" s="65"/>
      <c r="C20" s="62"/>
      <c r="D20" s="59"/>
      <c r="E20" s="40">
        <v>42736</v>
      </c>
      <c r="F20" s="40">
        <v>43100</v>
      </c>
      <c r="G20" s="25" t="s">
        <v>35</v>
      </c>
      <c r="H20" s="26">
        <v>314000</v>
      </c>
      <c r="I20" s="50" t="e">
        <f>+J20+(#REF!-#REF!)</f>
        <v>#REF!</v>
      </c>
      <c r="J20" s="34">
        <v>78000</v>
      </c>
      <c r="K20" s="51">
        <v>134777</v>
      </c>
      <c r="L20" s="37">
        <f t="shared" si="5"/>
        <v>1.7279102564102564</v>
      </c>
      <c r="M20" s="31">
        <f t="shared" si="0"/>
        <v>1</v>
      </c>
      <c r="N20" s="28">
        <f t="shared" si="1"/>
        <v>1</v>
      </c>
      <c r="O20" s="55" t="s">
        <v>44</v>
      </c>
      <c r="P20" s="34">
        <v>33278</v>
      </c>
      <c r="Q20" s="34">
        <v>7541</v>
      </c>
      <c r="R20" s="34">
        <v>0</v>
      </c>
      <c r="S20" s="27">
        <f t="shared" si="2"/>
        <v>0.22660616623595167</v>
      </c>
      <c r="T20" s="28" t="str">
        <f t="shared" si="3"/>
        <v xml:space="preserve"> -</v>
      </c>
    </row>
    <row r="21" spans="2:20" ht="21" customHeight="1" thickBot="1" x14ac:dyDescent="0.25">
      <c r="M21" s="41">
        <f>+AVERAGE(M12:M20)</f>
        <v>1</v>
      </c>
      <c r="N21" s="42">
        <f>+AVERAGE(N12:N20)</f>
        <v>1</v>
      </c>
      <c r="P21" s="43">
        <f>+SUM(P12:P20)</f>
        <v>11256417</v>
      </c>
      <c r="Q21" s="44">
        <f>+SUM(Q12:Q20)</f>
        <v>8389970</v>
      </c>
      <c r="R21" s="44">
        <f>+SUM(R12:R20)</f>
        <v>0</v>
      </c>
      <c r="S21" s="45">
        <f t="shared" si="2"/>
        <v>0.74534996349193527</v>
      </c>
      <c r="T21" s="42" t="str">
        <f t="shared" si="3"/>
        <v xml:space="preserve"> -</v>
      </c>
    </row>
    <row r="29" spans="2:20" ht="15.75" x14ac:dyDescent="0.25">
      <c r="G29" s="46"/>
    </row>
  </sheetData>
  <mergeCells count="21"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B12:B20"/>
    <mergeCell ref="C12:C20"/>
    <mergeCell ref="D12:D20"/>
    <mergeCell ref="O9:T10"/>
    <mergeCell ref="G10:G11"/>
    <mergeCell ref="H10:H11"/>
    <mergeCell ref="I10:I11"/>
    <mergeCell ref="J10:J11"/>
    <mergeCell ref="K10:K11"/>
    <mergeCell ref="M10:M11"/>
    <mergeCell ref="N10:N1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2017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Margarita Robayo</cp:lastModifiedBy>
  <cp:lastPrinted>2010-09-21T16:46:22Z</cp:lastPrinted>
  <dcterms:created xsi:type="dcterms:W3CDTF">2008-07-08T21:30:46Z</dcterms:created>
  <dcterms:modified xsi:type="dcterms:W3CDTF">2018-01-24T20:44:48Z</dcterms:modified>
</cp:coreProperties>
</file>