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 DE ACCIÓN 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<sst xmlns="http://schemas.openxmlformats.org/spreadsheetml/2006/main" count="56" uniqueCount="54">
  <si>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</si>
  <si>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</si>
  <si>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</si>
  <si>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</si>
  <si>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</si>
  <si>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</si>
  <si>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</si>
  <si>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</si>
  <si>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</si>
  <si>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</si>
  <si>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</si>
  <si>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</si>
  <si>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</si>
  <si>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</si>
  <si>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</si>
  <si>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</si>
  <si>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</si>
  <si>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</si>
  <si>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</si>
  <si>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</si>
  <si>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</si>
  <si>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</si>
  <si>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</si>
  <si>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</si>
  <si>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</si>
  <si>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</si>
  <si>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</si>
  <si>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NM3 de biogás quemados en el relleno sanitaria El Carrasco.</t>
  </si>
  <si>
    <t>Número de Planes de Gestión Ambiental de Residuos Sólidos actualizados.</t>
  </si>
  <si>
    <t>Número de hectáreas clausuradas en el sitio de disposición final.</t>
  </si>
  <si>
    <t>Porcentaje de remoción de la Demanda Bioquímica de Oxigeno - DBO del tratamiento de lixiviados generados.</t>
  </si>
  <si>
    <t>Porcentaje de remoción de los Sólidos Suspendidos - SS del tratamiento de lixiviados generados.</t>
  </si>
  <si>
    <t>Número de personas sensibilizadas en el manejo adecuado de residuos sólidos.</t>
  </si>
  <si>
    <t>Número de toneladas de residuos orgánicos tratadas en la planta de compostaje.</t>
  </si>
  <si>
    <t>Número de toneladas de abono orgánico generadas en la planta de compostaje.</t>
  </si>
  <si>
    <t>Número de toneladas recicladas mediante la ruta de reciclaje.</t>
  </si>
  <si>
    <t>REDUCCIÓN DE EMISIONES GASES EEFECTO INVERNADERO - GEI EN LA CIUDAD</t>
  </si>
  <si>
    <t>GESTIÓN INTEGRAL DE RESIDUOS SÓLIDOS</t>
  </si>
  <si>
    <t>BUCARAMANGA CIUDAD VERDE DE AMÉRICA LATINA</t>
  </si>
  <si>
    <t>MEDIO AMBIENTE Y ORDENAMIENTO TERRITORIAL</t>
  </si>
  <si>
    <t>DIMENSIÓN 2: SOSTENIBILIDAD AMBIENTAL, CAMBIO CLIMÁTICO Y ORDENAMIENTO TERRITORIAL</t>
  </si>
  <si>
    <t>Número de normas técnicas implementadas en la Empresa Municipal de Aseo.</t>
  </si>
  <si>
    <t>Número de vehículos recolectores de residuos sólidos adquiridos para la EMAB.</t>
  </si>
  <si>
    <t>Número de usuarios aumentados de la EMAB.</t>
  </si>
  <si>
    <t>FORTALECIMIENTO INSTITUCIONAL Y LOGÍSTICO</t>
  </si>
  <si>
    <t>ADMINISTRACIÓN EFICIENTE Y BIENESTAR PARA TODAS Y TODOS</t>
  </si>
  <si>
    <t>ADMINISTRACIÓN EFICIENTE ES UN BUEN GOBIERNO</t>
  </si>
  <si>
    <t>DIMENSIÓN 4: SOSTENIBILIDAD FISCAL Y GOBERNANZA</t>
  </si>
  <si>
    <t>Mitigar los impactos ambientales y tratar los vertimientos originados por la disposición final de residuos sólidos.</t>
  </si>
  <si>
    <t>Aplicar tecnología limpia para el aprovechamiento de los residuos inorgánicos generados.</t>
  </si>
  <si>
    <t>Establecer programas de mercadeo que incentiven el sostenimiento y vinculación de los usuarios.</t>
  </si>
  <si>
    <t>Gestionar créditos con entidades financieras, utilizando los convenios con los entes nacionales, para garantizar los recursos necesarios.</t>
  </si>
  <si>
    <t>Mantener un sistema de gestión de calidad para hacer eficientes los recursos de la empresa y optimizar el servicio prestado a los usuarios.</t>
  </si>
  <si>
    <t>PLAN DE ACCIÓN - EMAB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</si>
</sst>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OP&quot;#,##0;\-&quot;COP&quot;#,##0"/>
    <numFmt numFmtId="171" formatCode="&quot;COP&quot;#,##0;[Red]\-&quot;COP&quot;#,##0"/>
    <numFmt numFmtId="172" formatCode="&quot;COP&quot;#,##0.00;\-&quot;COP&quot;#,##0.00"/>
    <numFmt numFmtId="173" formatCode="&quot;COP&quot;#,##0.00;[Red]\-&quot;COP&quot;#,##0.00"/>
    <numFmt numFmtId="174" formatCode="_-&quot;COP&quot;* #,##0_-;\-&quot;COP&quot;* #,##0_-;_-&quot;COP&quot;* &quot;-&quot;_-;_-@_-"/>
    <numFmt numFmtId="175" formatCode="_-&quot;COP&quot;* #,##0.00_-;\-&quot;COP&quot;* #,##0.00_-;_-&quot;COP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%"/>
    <numFmt numFmtId="207" formatCode="[$-240A]dddd\,\ dd&quot; de &quot;mmmm&quot; de &quot;yyyy"/>
    <numFmt numFmtId="208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8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208" fontId="42" fillId="0" borderId="15" xfId="0" applyNumberFormat="1" applyFont="1" applyBorder="1" applyAlignment="1">
      <alignment horizontal="center" vertical="center" wrapText="1"/>
    </xf>
    <xf numFmtId="208" fontId="42" fillId="0" borderId="16" xfId="0" applyNumberFormat="1" applyFont="1" applyBorder="1" applyAlignment="1">
      <alignment horizontal="center" vertical="center" wrapText="1"/>
    </xf>
    <xf numFmtId="208" fontId="42" fillId="0" borderId="14" xfId="0" applyNumberFormat="1" applyFont="1" applyBorder="1" applyAlignment="1">
      <alignment horizontal="center" vertical="center" wrapText="1"/>
    </xf>
    <xf numFmtId="208" fontId="42" fillId="0" borderId="22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9" fontId="42" fillId="0" borderId="16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208" fontId="42" fillId="33" borderId="24" xfId="0" applyNumberFormat="1" applyFont="1" applyFill="1" applyBorder="1" applyAlignment="1">
      <alignment horizontal="center" vertical="center" wrapText="1"/>
    </xf>
    <xf numFmtId="9" fontId="42" fillId="33" borderId="24" xfId="0" applyNumberFormat="1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justify" vertical="center" wrapText="1"/>
    </xf>
    <xf numFmtId="208" fontId="42" fillId="33" borderId="25" xfId="0" applyNumberFormat="1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justify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9" fontId="42" fillId="0" borderId="30" xfId="0" applyNumberFormat="1" applyFont="1" applyBorder="1" applyAlignment="1">
      <alignment horizontal="center" vertical="center" wrapText="1"/>
    </xf>
    <xf numFmtId="3" fontId="42" fillId="0" borderId="31" xfId="0" applyNumberFormat="1" applyFont="1" applyBorder="1" applyAlignment="1">
      <alignment horizontal="center" vertical="center" wrapText="1"/>
    </xf>
    <xf numFmtId="9" fontId="42" fillId="0" borderId="22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35" xfId="0" applyNumberFormat="1" applyFont="1" applyBorder="1" applyAlignment="1">
      <alignment horizontal="center" vertical="center" wrapText="1"/>
    </xf>
    <xf numFmtId="9" fontId="43" fillId="0" borderId="33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3" fillId="33" borderId="24" xfId="0" applyNumberFormat="1" applyFont="1" applyFill="1" applyBorder="1" applyAlignment="1">
      <alignment horizontal="center" vertical="center" wrapText="1"/>
    </xf>
    <xf numFmtId="9" fontId="43" fillId="0" borderId="36" xfId="0" applyNumberFormat="1" applyFont="1" applyBorder="1" applyAlignment="1">
      <alignment horizontal="center" vertical="center" wrapText="1"/>
    </xf>
    <xf numFmtId="9" fontId="43" fillId="0" borderId="37" xfId="0" applyNumberFormat="1" applyFont="1" applyBorder="1" applyAlignment="1">
      <alignment horizontal="center" vertical="center" wrapText="1"/>
    </xf>
    <xf numFmtId="9" fontId="44" fillId="34" borderId="38" xfId="0" applyNumberFormat="1" applyFont="1" applyFill="1" applyBorder="1" applyAlignment="1">
      <alignment horizontal="center" vertical="center"/>
    </xf>
    <xf numFmtId="9" fontId="44" fillId="34" borderId="39" xfId="0" applyNumberFormat="1" applyFont="1" applyFill="1" applyBorder="1" applyAlignment="1">
      <alignment horizontal="center" vertical="center"/>
    </xf>
    <xf numFmtId="3" fontId="42" fillId="0" borderId="28" xfId="0" applyNumberFormat="1" applyFont="1" applyBorder="1" applyAlignment="1">
      <alignment horizontal="center" vertical="center" wrapText="1"/>
    </xf>
    <xf numFmtId="3" fontId="42" fillId="0" borderId="30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208" fontId="42" fillId="0" borderId="40" xfId="0" applyNumberFormat="1" applyFont="1" applyBorder="1" applyAlignment="1">
      <alignment horizontal="center" vertical="center" wrapText="1"/>
    </xf>
    <xf numFmtId="9" fontId="43" fillId="0" borderId="24" xfId="0" applyNumberFormat="1" applyFont="1" applyBorder="1" applyAlignment="1">
      <alignment horizontal="center" vertical="center" wrapText="1"/>
    </xf>
    <xf numFmtId="9" fontId="42" fillId="0" borderId="38" xfId="0" applyNumberFormat="1" applyFont="1" applyBorder="1" applyAlignment="1">
      <alignment horizontal="center" vertical="center" wrapText="1"/>
    </xf>
    <xf numFmtId="9" fontId="42" fillId="0" borderId="41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justify" vertical="center" wrapText="1"/>
    </xf>
    <xf numFmtId="208" fontId="42" fillId="0" borderId="41" xfId="0" applyNumberFormat="1" applyFont="1" applyBorder="1" applyAlignment="1">
      <alignment horizontal="center" vertical="center" wrapText="1"/>
    </xf>
    <xf numFmtId="9" fontId="42" fillId="0" borderId="43" xfId="0" applyNumberFormat="1" applyFont="1" applyBorder="1" applyAlignment="1">
      <alignment horizontal="center" vertical="center" wrapText="1"/>
    </xf>
    <xf numFmtId="9" fontId="42" fillId="0" borderId="44" xfId="0" applyNumberFormat="1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208" fontId="42" fillId="0" borderId="46" xfId="0" applyNumberFormat="1" applyFont="1" applyBorder="1" applyAlignment="1">
      <alignment horizontal="center" vertical="center" wrapText="1"/>
    </xf>
    <xf numFmtId="0" fontId="42" fillId="0" borderId="46" xfId="0" applyFont="1" applyBorder="1" applyAlignment="1">
      <alignment horizontal="justify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3" fontId="42" fillId="0" borderId="47" xfId="0" applyNumberFormat="1" applyFont="1" applyBorder="1" applyAlignment="1">
      <alignment horizontal="center" vertical="center" wrapText="1"/>
    </xf>
    <xf numFmtId="3" fontId="42" fillId="0" borderId="45" xfId="0" applyNumberFormat="1" applyFont="1" applyBorder="1" applyAlignment="1">
      <alignment horizontal="center" vertical="center" wrapText="1"/>
    </xf>
    <xf numFmtId="9" fontId="42" fillId="0" borderId="46" xfId="0" applyNumberFormat="1" applyFont="1" applyBorder="1" applyAlignment="1">
      <alignment horizontal="center" vertical="center" wrapText="1"/>
    </xf>
    <xf numFmtId="9" fontId="42" fillId="0" borderId="47" xfId="0" applyNumberFormat="1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208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3" fontId="42" fillId="33" borderId="0" xfId="0" applyNumberFormat="1" applyFont="1" applyFill="1" applyBorder="1" applyAlignment="1">
      <alignment horizontal="center" vertical="center" wrapText="1"/>
    </xf>
    <xf numFmtId="3" fontId="44" fillId="34" borderId="48" xfId="0" applyNumberFormat="1" applyFont="1" applyFill="1" applyBorder="1" applyAlignment="1">
      <alignment horizontal="center" vertical="center"/>
    </xf>
    <xf numFmtId="3" fontId="44" fillId="34" borderId="49" xfId="0" applyNumberFormat="1" applyFont="1" applyFill="1" applyBorder="1" applyAlignment="1">
      <alignment horizontal="center" vertical="center"/>
    </xf>
    <xf numFmtId="9" fontId="44" fillId="34" borderId="50" xfId="0" applyNumberFormat="1" applyFont="1" applyFill="1" applyBorder="1" applyAlignment="1">
      <alignment horizontal="center" vertical="center"/>
    </xf>
    <xf numFmtId="0" fontId="42" fillId="0" borderId="21" xfId="0" applyFont="1" applyBorder="1" applyAlignment="1">
      <alignment horizontal="justify" vertical="center" wrapText="1"/>
    </xf>
    <xf numFmtId="208" fontId="42" fillId="0" borderId="51" xfId="0" applyNumberFormat="1" applyFont="1" applyBorder="1" applyAlignment="1">
      <alignment horizontal="center" vertical="center" wrapText="1"/>
    </xf>
    <xf numFmtId="9" fontId="44" fillId="34" borderId="52" xfId="0" applyNumberFormat="1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justify" vertical="center" wrapText="1"/>
    </xf>
    <xf numFmtId="208" fontId="42" fillId="0" borderId="17" xfId="0" applyNumberFormat="1" applyFont="1" applyBorder="1" applyAlignment="1">
      <alignment horizontal="center" vertical="center" wrapText="1"/>
    </xf>
    <xf numFmtId="208" fontId="42" fillId="0" borderId="64" xfId="0" applyNumberFormat="1" applyFont="1" applyBorder="1" applyAlignment="1">
      <alignment horizontal="center" vertical="center" wrapText="1"/>
    </xf>
    <xf numFmtId="208" fontId="42" fillId="0" borderId="20" xfId="0" applyNumberFormat="1" applyFont="1" applyBorder="1" applyAlignment="1">
      <alignment horizontal="center" vertical="center" wrapText="1"/>
    </xf>
    <xf numFmtId="208" fontId="42" fillId="0" borderId="66" xfId="0" applyNumberFormat="1" applyFont="1" applyBorder="1" applyAlignment="1">
      <alignment horizontal="center" vertical="center" wrapText="1"/>
    </xf>
    <xf numFmtId="208" fontId="42" fillId="0" borderId="69" xfId="0" applyNumberFormat="1" applyFont="1" applyBorder="1" applyAlignment="1">
      <alignment horizontal="center" vertical="center" wrapText="1"/>
    </xf>
    <xf numFmtId="208" fontId="42" fillId="0" borderId="5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1181100</xdr:colOff>
      <xdr:row>1</xdr:row>
      <xdr:rowOff>76200</xdr:rowOff>
    </xdr:from>
    <xdr:to>
      <xdr:col>18</xdr:col>
      <xdr:colOff>447675</xdr:colOff>
      <xdr:row>4</xdr:row>
      <xdr:rowOff>38100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92675" y="257175"/>
          <a:ext cx="2990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85725</xdr:rowOff>
    </xdr:from>
    <xdr:to>
      <xdr:col>7</xdr:col>
      <xdr:colOff>704850</xdr:colOff>
      <xdr:row>5</xdr:row>
      <xdr:rowOff>9525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85725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1">
        <row r="31">
          <cell r="W31">
            <v>5250000</v>
          </cell>
        </row>
        <row r="32">
          <cell r="W32">
            <v>1</v>
          </cell>
        </row>
        <row r="33">
          <cell r="W33">
            <v>2</v>
          </cell>
        </row>
        <row r="34">
          <cell r="W34">
            <v>0.9</v>
          </cell>
        </row>
        <row r="35">
          <cell r="W35">
            <v>0.9</v>
          </cell>
        </row>
        <row r="36">
          <cell r="W36">
            <v>75000</v>
          </cell>
        </row>
        <row r="37">
          <cell r="W37">
            <v>500</v>
          </cell>
        </row>
        <row r="38">
          <cell r="W38">
            <v>100</v>
          </cell>
        </row>
        <row r="39">
          <cell r="W39">
            <v>3000</v>
          </cell>
        </row>
      </sheetData>
      <sheetData sheetId="3">
        <row r="22">
          <cell r="W22">
            <v>1</v>
          </cell>
        </row>
        <row r="23">
          <cell r="W23">
            <v>1</v>
          </cell>
        </row>
        <row r="24">
          <cell r="W24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6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122" t="s">
        <v>25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2:21" ht="18.75" customHeight="1"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2:21" ht="18.75" customHeight="1">
      <c r="B4" s="122" t="s">
        <v>53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2013</v>
      </c>
      <c r="C8" s="8">
        <v>41639</v>
      </c>
      <c r="D8" s="7"/>
      <c r="E8" s="123" t="s">
        <v>3</v>
      </c>
      <c r="F8" s="124"/>
      <c r="G8" s="124"/>
      <c r="H8" s="124"/>
      <c r="I8" s="124"/>
      <c r="J8" s="125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96" t="s">
        <v>23</v>
      </c>
      <c r="C9" s="126" t="s">
        <v>24</v>
      </c>
      <c r="D9" s="96" t="s">
        <v>0</v>
      </c>
      <c r="E9" s="99" t="s">
        <v>22</v>
      </c>
      <c r="F9" s="112" t="s">
        <v>4</v>
      </c>
      <c r="G9" s="112"/>
      <c r="H9" s="112" t="s">
        <v>5</v>
      </c>
      <c r="I9" s="112"/>
      <c r="J9" s="100"/>
      <c r="K9" s="44"/>
      <c r="L9" s="99" t="s">
        <v>6</v>
      </c>
      <c r="M9" s="100"/>
      <c r="N9" s="103" t="s">
        <v>15</v>
      </c>
      <c r="O9" s="104"/>
      <c r="P9" s="105"/>
      <c r="Q9" s="105"/>
      <c r="R9" s="106"/>
      <c r="S9" s="111" t="s">
        <v>7</v>
      </c>
      <c r="T9" s="112"/>
      <c r="U9" s="100"/>
    </row>
    <row r="10" spans="2:21" ht="15" customHeight="1">
      <c r="B10" s="97"/>
      <c r="C10" s="127"/>
      <c r="D10" s="97"/>
      <c r="E10" s="101"/>
      <c r="F10" s="114"/>
      <c r="G10" s="114"/>
      <c r="H10" s="114"/>
      <c r="I10" s="114"/>
      <c r="J10" s="102"/>
      <c r="K10" s="45"/>
      <c r="L10" s="101"/>
      <c r="M10" s="102"/>
      <c r="N10" s="107"/>
      <c r="O10" s="108"/>
      <c r="P10" s="109"/>
      <c r="Q10" s="109"/>
      <c r="R10" s="110"/>
      <c r="S10" s="113"/>
      <c r="T10" s="114"/>
      <c r="U10" s="102"/>
    </row>
    <row r="11" spans="2:21" ht="15" customHeight="1">
      <c r="B11" s="97"/>
      <c r="C11" s="127"/>
      <c r="D11" s="97"/>
      <c r="E11" s="101"/>
      <c r="F11" s="114"/>
      <c r="G11" s="114"/>
      <c r="H11" s="114" t="s">
        <v>8</v>
      </c>
      <c r="I11" s="116" t="s">
        <v>1</v>
      </c>
      <c r="J11" s="129" t="s">
        <v>9</v>
      </c>
      <c r="K11" s="46"/>
      <c r="L11" s="118" t="s">
        <v>10</v>
      </c>
      <c r="M11" s="120" t="s">
        <v>11</v>
      </c>
      <c r="N11" s="107"/>
      <c r="O11" s="108"/>
      <c r="P11" s="109"/>
      <c r="Q11" s="109"/>
      <c r="R11" s="110"/>
      <c r="S11" s="113"/>
      <c r="T11" s="114"/>
      <c r="U11" s="102"/>
    </row>
    <row r="12" spans="2:21" ht="37.5" customHeight="1" thickBot="1">
      <c r="B12" s="98"/>
      <c r="C12" s="127"/>
      <c r="D12" s="98"/>
      <c r="E12" s="128"/>
      <c r="F12" s="12" t="s">
        <v>12</v>
      </c>
      <c r="G12" s="12" t="s">
        <v>13</v>
      </c>
      <c r="H12" s="115"/>
      <c r="I12" s="117"/>
      <c r="J12" s="130"/>
      <c r="K12" s="47"/>
      <c r="L12" s="119"/>
      <c r="M12" s="121"/>
      <c r="N12" s="13" t="s">
        <v>19</v>
      </c>
      <c r="O12" s="14" t="s">
        <v>20</v>
      </c>
      <c r="P12" s="15" t="s">
        <v>21</v>
      </c>
      <c r="Q12" s="15" t="s">
        <v>17</v>
      </c>
      <c r="R12" s="16" t="s">
        <v>18</v>
      </c>
      <c r="S12" s="17" t="s">
        <v>14</v>
      </c>
      <c r="T12" s="12" t="s">
        <v>12</v>
      </c>
      <c r="U12" s="18" t="s">
        <v>13</v>
      </c>
    </row>
    <row r="13" spans="2:21" ht="72" customHeight="1" thickBot="1">
      <c r="B13" s="94" t="s">
        <v>40</v>
      </c>
      <c r="C13" s="91" t="s">
        <v>39</v>
      </c>
      <c r="D13" s="91" t="s">
        <v>38</v>
      </c>
      <c r="E13" s="67" t="s">
        <v>36</v>
      </c>
      <c r="F13" s="68">
        <v>41275</v>
      </c>
      <c r="G13" s="68">
        <v>41639</v>
      </c>
      <c r="H13" s="69" t="s">
        <v>27</v>
      </c>
      <c r="I13" s="70">
        <f>+'[1]DIMENSIÓN 2'!W31</f>
        <v>5250000</v>
      </c>
      <c r="J13" s="71">
        <v>4860000</v>
      </c>
      <c r="K13" s="60">
        <f>+J13/I13</f>
        <v>0.9257142857142857</v>
      </c>
      <c r="L13" s="61">
        <f>DAYS360(F13,$C$8)/DAYS360(F13,G13)</f>
        <v>1</v>
      </c>
      <c r="M13" s="62">
        <f>IF(I13=0," -",IF(K13&gt;100%,100%,K13))</f>
        <v>0.9257142857142857</v>
      </c>
      <c r="N13" s="72">
        <v>0</v>
      </c>
      <c r="O13" s="70">
        <v>0</v>
      </c>
      <c r="P13" s="70">
        <v>0</v>
      </c>
      <c r="Q13" s="73" t="str">
        <f>IF(N13=0," -",O13/N13)</f>
        <v> -</v>
      </c>
      <c r="R13" s="74" t="str">
        <f>IF(P13=0," -",IF(O13=0,100%,P13/O13))</f>
        <v> -</v>
      </c>
      <c r="S13" s="63"/>
      <c r="T13" s="59">
        <v>41275</v>
      </c>
      <c r="U13" s="64">
        <v>41639</v>
      </c>
    </row>
    <row r="14" spans="2:21" ht="30" customHeight="1">
      <c r="B14" s="89"/>
      <c r="C14" s="92"/>
      <c r="D14" s="89"/>
      <c r="E14" s="85" t="s">
        <v>37</v>
      </c>
      <c r="F14" s="20">
        <v>41275</v>
      </c>
      <c r="G14" s="20">
        <v>41639</v>
      </c>
      <c r="H14" s="10" t="s">
        <v>28</v>
      </c>
      <c r="I14" s="24">
        <f>+'[1]DIMENSIÓN 2'!W32</f>
        <v>1</v>
      </c>
      <c r="J14" s="56">
        <v>0</v>
      </c>
      <c r="K14" s="52">
        <f>+J14/I14</f>
        <v>0</v>
      </c>
      <c r="L14" s="48">
        <f>DAYS360(F14,$C$8)/DAYS360(F14,G14)</f>
        <v>1</v>
      </c>
      <c r="M14" s="65">
        <f>IF(I14=0," -",IF(K14&gt;100%,100%,K14))</f>
        <v>0</v>
      </c>
      <c r="N14" s="37">
        <v>0</v>
      </c>
      <c r="O14" s="24">
        <v>0</v>
      </c>
      <c r="P14" s="24">
        <v>0</v>
      </c>
      <c r="Q14" s="28" t="str">
        <f>IF(N14=0," -",O14/N14)</f>
        <v> -</v>
      </c>
      <c r="R14" s="38" t="str">
        <f>IF(P14=0," -",IF(O14=0,100%,P14/O14))</f>
        <v> -</v>
      </c>
      <c r="S14" s="131" t="s">
        <v>48</v>
      </c>
      <c r="T14" s="135">
        <v>41275</v>
      </c>
      <c r="U14" s="137">
        <v>41639</v>
      </c>
    </row>
    <row r="15" spans="2:21" ht="30" customHeight="1">
      <c r="B15" s="89"/>
      <c r="C15" s="92"/>
      <c r="D15" s="89"/>
      <c r="E15" s="86"/>
      <c r="F15" s="21">
        <v>41275</v>
      </c>
      <c r="G15" s="21">
        <v>41639</v>
      </c>
      <c r="H15" s="11" t="s">
        <v>29</v>
      </c>
      <c r="I15" s="25">
        <f>+'[1]DIMENSIÓN 2'!W33</f>
        <v>2</v>
      </c>
      <c r="J15" s="57">
        <v>0</v>
      </c>
      <c r="K15" s="49">
        <f aca="true" t="shared" si="0" ref="K15:K25">+J15/I15</f>
        <v>0</v>
      </c>
      <c r="L15" s="43">
        <f>DAYS360(F15,$C$8)/DAYS360(F15,G15)</f>
        <v>1</v>
      </c>
      <c r="M15" s="66">
        <f>IF(I15=0," -",IF(K15&gt;100%,100%,K15))</f>
        <v>0</v>
      </c>
      <c r="N15" s="39">
        <v>0</v>
      </c>
      <c r="O15" s="25">
        <v>0</v>
      </c>
      <c r="P15" s="25">
        <v>0</v>
      </c>
      <c r="Q15" s="27" t="str">
        <f>IF(N15=0," -",O15/N15)</f>
        <v> -</v>
      </c>
      <c r="R15" s="40" t="str">
        <f>IF(P15=0," -",IF(O15=0,100%,P15/O15))</f>
        <v> -</v>
      </c>
      <c r="S15" s="131"/>
      <c r="T15" s="135"/>
      <c r="U15" s="137"/>
    </row>
    <row r="16" spans="2:21" ht="42" customHeight="1">
      <c r="B16" s="89"/>
      <c r="C16" s="92"/>
      <c r="D16" s="89"/>
      <c r="E16" s="86"/>
      <c r="F16" s="21">
        <v>41275</v>
      </c>
      <c r="G16" s="21">
        <v>41639</v>
      </c>
      <c r="H16" s="11" t="s">
        <v>30</v>
      </c>
      <c r="I16" s="27">
        <f>+'[1]DIMENSIÓN 2'!W34</f>
        <v>0.9</v>
      </c>
      <c r="J16" s="40">
        <v>0.82</v>
      </c>
      <c r="K16" s="49">
        <f t="shared" si="0"/>
        <v>0.911111111111111</v>
      </c>
      <c r="L16" s="43">
        <f aca="true" t="shared" si="1" ref="L16:L25">DAYS360(F16,$C$8)/DAYS360(F16,G16)</f>
        <v>1</v>
      </c>
      <c r="M16" s="66">
        <f aca="true" t="shared" si="2" ref="M16:M25">IF(I16=0," -",IF(K16&gt;100%,100%,K16))</f>
        <v>0.911111111111111</v>
      </c>
      <c r="N16" s="39">
        <v>0</v>
      </c>
      <c r="O16" s="25">
        <v>0</v>
      </c>
      <c r="P16" s="25">
        <v>0</v>
      </c>
      <c r="Q16" s="27" t="str">
        <f aca="true" t="shared" si="3" ref="Q16:Q26">IF(N16=0," -",O16/N16)</f>
        <v> -</v>
      </c>
      <c r="R16" s="40" t="str">
        <f aca="true" t="shared" si="4" ref="R16:R26">IF(P16=0," -",IF(O16=0,100%,P16/O16))</f>
        <v> -</v>
      </c>
      <c r="S16" s="131"/>
      <c r="T16" s="135"/>
      <c r="U16" s="137"/>
    </row>
    <row r="17" spans="2:21" ht="42" customHeight="1">
      <c r="B17" s="89"/>
      <c r="C17" s="92"/>
      <c r="D17" s="89"/>
      <c r="E17" s="86"/>
      <c r="F17" s="21">
        <v>41275</v>
      </c>
      <c r="G17" s="21">
        <v>41639</v>
      </c>
      <c r="H17" s="11" t="s">
        <v>31</v>
      </c>
      <c r="I17" s="27">
        <f>+'[1]DIMENSIÓN 2'!W35</f>
        <v>0.9</v>
      </c>
      <c r="J17" s="40">
        <v>0.8</v>
      </c>
      <c r="K17" s="49">
        <f t="shared" si="0"/>
        <v>0.888888888888889</v>
      </c>
      <c r="L17" s="43">
        <f t="shared" si="1"/>
        <v>1</v>
      </c>
      <c r="M17" s="66">
        <f t="shared" si="2"/>
        <v>0.888888888888889</v>
      </c>
      <c r="N17" s="39">
        <v>0</v>
      </c>
      <c r="O17" s="25">
        <v>0</v>
      </c>
      <c r="P17" s="25">
        <v>0</v>
      </c>
      <c r="Q17" s="27" t="str">
        <f t="shared" si="3"/>
        <v> -</v>
      </c>
      <c r="R17" s="40" t="str">
        <f t="shared" si="4"/>
        <v> -</v>
      </c>
      <c r="S17" s="132"/>
      <c r="T17" s="139"/>
      <c r="U17" s="138"/>
    </row>
    <row r="18" spans="2:21" ht="30" customHeight="1">
      <c r="B18" s="89"/>
      <c r="C18" s="92"/>
      <c r="D18" s="89"/>
      <c r="E18" s="86"/>
      <c r="F18" s="21">
        <v>41275</v>
      </c>
      <c r="G18" s="21">
        <v>41639</v>
      </c>
      <c r="H18" s="11" t="s">
        <v>32</v>
      </c>
      <c r="I18" s="25">
        <f>+'[1]DIMENSIÓN 2'!W36</f>
        <v>75000</v>
      </c>
      <c r="J18" s="57">
        <v>70449</v>
      </c>
      <c r="K18" s="49">
        <f t="shared" si="0"/>
        <v>0.93932</v>
      </c>
      <c r="L18" s="43">
        <f t="shared" si="1"/>
        <v>1</v>
      </c>
      <c r="M18" s="66">
        <f t="shared" si="2"/>
        <v>0.93932</v>
      </c>
      <c r="N18" s="39">
        <v>0</v>
      </c>
      <c r="O18" s="25">
        <v>0</v>
      </c>
      <c r="P18" s="25">
        <v>0</v>
      </c>
      <c r="Q18" s="27" t="str">
        <f t="shared" si="3"/>
        <v> -</v>
      </c>
      <c r="R18" s="40" t="str">
        <f t="shared" si="4"/>
        <v> -</v>
      </c>
      <c r="S18" s="133" t="s">
        <v>49</v>
      </c>
      <c r="T18" s="134">
        <v>41275</v>
      </c>
      <c r="U18" s="136">
        <v>41639</v>
      </c>
    </row>
    <row r="19" spans="2:21" ht="30" customHeight="1">
      <c r="B19" s="89"/>
      <c r="C19" s="92"/>
      <c r="D19" s="89"/>
      <c r="E19" s="86"/>
      <c r="F19" s="21">
        <v>41275</v>
      </c>
      <c r="G19" s="21">
        <v>41639</v>
      </c>
      <c r="H19" s="11" t="s">
        <v>33</v>
      </c>
      <c r="I19" s="25">
        <f>+'[1]DIMENSIÓN 2'!W37</f>
        <v>500</v>
      </c>
      <c r="J19" s="57">
        <v>238</v>
      </c>
      <c r="K19" s="49">
        <f t="shared" si="0"/>
        <v>0.476</v>
      </c>
      <c r="L19" s="43">
        <f t="shared" si="1"/>
        <v>1</v>
      </c>
      <c r="M19" s="66">
        <f t="shared" si="2"/>
        <v>0.476</v>
      </c>
      <c r="N19" s="39">
        <v>0</v>
      </c>
      <c r="O19" s="25">
        <v>0</v>
      </c>
      <c r="P19" s="25">
        <v>0</v>
      </c>
      <c r="Q19" s="27" t="str">
        <f t="shared" si="3"/>
        <v> -</v>
      </c>
      <c r="R19" s="40" t="str">
        <f t="shared" si="4"/>
        <v> -</v>
      </c>
      <c r="S19" s="131"/>
      <c r="T19" s="135"/>
      <c r="U19" s="137"/>
    </row>
    <row r="20" spans="2:21" ht="30" customHeight="1">
      <c r="B20" s="89"/>
      <c r="C20" s="92"/>
      <c r="D20" s="89"/>
      <c r="E20" s="86"/>
      <c r="F20" s="21">
        <v>41275</v>
      </c>
      <c r="G20" s="21">
        <v>41639</v>
      </c>
      <c r="H20" s="11" t="s">
        <v>34</v>
      </c>
      <c r="I20" s="25">
        <f>+'[1]DIMENSIÓN 2'!W38</f>
        <v>100</v>
      </c>
      <c r="J20" s="57">
        <v>48</v>
      </c>
      <c r="K20" s="49">
        <f t="shared" si="0"/>
        <v>0.48</v>
      </c>
      <c r="L20" s="43">
        <f t="shared" si="1"/>
        <v>1</v>
      </c>
      <c r="M20" s="66">
        <f t="shared" si="2"/>
        <v>0.48</v>
      </c>
      <c r="N20" s="39">
        <v>0</v>
      </c>
      <c r="O20" s="25">
        <v>0</v>
      </c>
      <c r="P20" s="25">
        <v>0</v>
      </c>
      <c r="Q20" s="27" t="str">
        <f t="shared" si="3"/>
        <v> -</v>
      </c>
      <c r="R20" s="40" t="str">
        <f t="shared" si="4"/>
        <v> -</v>
      </c>
      <c r="S20" s="131"/>
      <c r="T20" s="135"/>
      <c r="U20" s="137"/>
    </row>
    <row r="21" spans="2:21" ht="30" customHeight="1" thickBot="1">
      <c r="B21" s="95"/>
      <c r="C21" s="93"/>
      <c r="D21" s="90"/>
      <c r="E21" s="87"/>
      <c r="F21" s="22">
        <v>41275</v>
      </c>
      <c r="G21" s="22">
        <v>41639</v>
      </c>
      <c r="H21" s="9" t="s">
        <v>35</v>
      </c>
      <c r="I21" s="26">
        <f>+'[1]DIMENSIÓN 2'!W39</f>
        <v>3000</v>
      </c>
      <c r="J21" s="58">
        <v>3106</v>
      </c>
      <c r="K21" s="50">
        <f t="shared" si="0"/>
        <v>1.0353333333333334</v>
      </c>
      <c r="L21" s="43">
        <f t="shared" si="1"/>
        <v>1</v>
      </c>
      <c r="M21" s="66">
        <f t="shared" si="2"/>
        <v>1</v>
      </c>
      <c r="N21" s="41">
        <v>0</v>
      </c>
      <c r="O21" s="26">
        <v>0</v>
      </c>
      <c r="P21" s="26">
        <v>0</v>
      </c>
      <c r="Q21" s="29" t="str">
        <f t="shared" si="3"/>
        <v> -</v>
      </c>
      <c r="R21" s="42" t="str">
        <f t="shared" si="4"/>
        <v> -</v>
      </c>
      <c r="S21" s="131"/>
      <c r="T21" s="135"/>
      <c r="U21" s="137"/>
    </row>
    <row r="22" spans="2:21" ht="11.25" customHeight="1" thickBot="1">
      <c r="B22" s="30"/>
      <c r="C22" s="31"/>
      <c r="D22" s="31"/>
      <c r="E22" s="75"/>
      <c r="F22" s="76"/>
      <c r="G22" s="76"/>
      <c r="H22" s="77"/>
      <c r="I22" s="78"/>
      <c r="J22" s="78"/>
      <c r="K22" s="51"/>
      <c r="L22" s="33"/>
      <c r="M22" s="33"/>
      <c r="N22" s="78"/>
      <c r="O22" s="78"/>
      <c r="P22" s="78"/>
      <c r="Q22" s="78"/>
      <c r="R22" s="78"/>
      <c r="S22" s="34"/>
      <c r="T22" s="32"/>
      <c r="U22" s="35"/>
    </row>
    <row r="23" spans="2:21" ht="42" customHeight="1">
      <c r="B23" s="88" t="s">
        <v>47</v>
      </c>
      <c r="C23" s="91" t="s">
        <v>46</v>
      </c>
      <c r="D23" s="94" t="s">
        <v>45</v>
      </c>
      <c r="E23" s="85" t="s">
        <v>44</v>
      </c>
      <c r="F23" s="20">
        <v>41275</v>
      </c>
      <c r="G23" s="20">
        <v>41639</v>
      </c>
      <c r="H23" s="10" t="s">
        <v>41</v>
      </c>
      <c r="I23" s="24">
        <f>+'[1]DIMENSIÓN 4'!W22</f>
        <v>1</v>
      </c>
      <c r="J23" s="56">
        <v>0</v>
      </c>
      <c r="K23" s="52">
        <f t="shared" si="0"/>
        <v>0</v>
      </c>
      <c r="L23" s="43">
        <f t="shared" si="1"/>
        <v>1</v>
      </c>
      <c r="M23" s="66">
        <f t="shared" si="2"/>
        <v>0</v>
      </c>
      <c r="N23" s="37">
        <v>0</v>
      </c>
      <c r="O23" s="24">
        <v>0</v>
      </c>
      <c r="P23" s="24">
        <v>0</v>
      </c>
      <c r="Q23" s="28" t="str">
        <f t="shared" si="3"/>
        <v> -</v>
      </c>
      <c r="R23" s="38" t="str">
        <f t="shared" si="4"/>
        <v> -</v>
      </c>
      <c r="S23" s="19" t="s">
        <v>52</v>
      </c>
      <c r="T23" s="83">
        <v>41275</v>
      </c>
      <c r="U23" s="83">
        <v>41639</v>
      </c>
    </row>
    <row r="24" spans="2:21" ht="40.5" customHeight="1">
      <c r="B24" s="89"/>
      <c r="C24" s="92"/>
      <c r="D24" s="89"/>
      <c r="E24" s="86"/>
      <c r="F24" s="21">
        <v>41275</v>
      </c>
      <c r="G24" s="21">
        <v>41639</v>
      </c>
      <c r="H24" s="11" t="s">
        <v>42</v>
      </c>
      <c r="I24" s="25">
        <f>+'[1]DIMENSIÓN 4'!W23</f>
        <v>1</v>
      </c>
      <c r="J24" s="57">
        <v>3</v>
      </c>
      <c r="K24" s="49">
        <f t="shared" si="0"/>
        <v>3</v>
      </c>
      <c r="L24" s="43">
        <f t="shared" si="1"/>
        <v>1</v>
      </c>
      <c r="M24" s="66">
        <f t="shared" si="2"/>
        <v>1</v>
      </c>
      <c r="N24" s="39">
        <v>327803</v>
      </c>
      <c r="O24" s="25">
        <v>321701</v>
      </c>
      <c r="P24" s="25">
        <v>0</v>
      </c>
      <c r="Q24" s="27">
        <f t="shared" si="3"/>
        <v>0.9813851612096289</v>
      </c>
      <c r="R24" s="40" t="str">
        <f t="shared" si="4"/>
        <v> -</v>
      </c>
      <c r="S24" s="82" t="s">
        <v>51</v>
      </c>
      <c r="T24" s="83">
        <v>41275</v>
      </c>
      <c r="U24" s="83">
        <v>41639</v>
      </c>
    </row>
    <row r="25" spans="2:21" ht="30" customHeight="1" thickBot="1">
      <c r="B25" s="90"/>
      <c r="C25" s="93"/>
      <c r="D25" s="90"/>
      <c r="E25" s="87"/>
      <c r="F25" s="22">
        <v>41275</v>
      </c>
      <c r="G25" s="22">
        <v>41639</v>
      </c>
      <c r="H25" s="9" t="s">
        <v>43</v>
      </c>
      <c r="I25" s="26">
        <f>+'[1]DIMENSIÓN 4'!W24</f>
        <v>3000</v>
      </c>
      <c r="J25" s="58">
        <v>5728</v>
      </c>
      <c r="K25" s="53">
        <f t="shared" si="0"/>
        <v>1.9093333333333333</v>
      </c>
      <c r="L25" s="43">
        <f t="shared" si="1"/>
        <v>1</v>
      </c>
      <c r="M25" s="66">
        <f t="shared" si="2"/>
        <v>1</v>
      </c>
      <c r="N25" s="41">
        <v>0</v>
      </c>
      <c r="O25" s="26">
        <v>0</v>
      </c>
      <c r="P25" s="26">
        <v>0</v>
      </c>
      <c r="Q25" s="29" t="str">
        <f t="shared" si="3"/>
        <v> -</v>
      </c>
      <c r="R25" s="42" t="str">
        <f t="shared" si="4"/>
        <v> -</v>
      </c>
      <c r="S25" s="36" t="s">
        <v>50</v>
      </c>
      <c r="T25" s="22">
        <v>41275</v>
      </c>
      <c r="U25" s="23">
        <v>41639</v>
      </c>
    </row>
    <row r="26" spans="12:18" ht="16.5" thickBot="1">
      <c r="L26" s="54">
        <f>+AVERAGE(L13:L21,L23:L25)</f>
        <v>1</v>
      </c>
      <c r="M26" s="55">
        <f>+AVERAGE(M13:M21,M23:M25)</f>
        <v>0.6350861904761905</v>
      </c>
      <c r="N26" s="79">
        <f>+SUM(N13:N21,N23:N25)</f>
        <v>327803</v>
      </c>
      <c r="O26" s="80">
        <f>+SUM(O13:O21,O23:O25)</f>
        <v>321701</v>
      </c>
      <c r="P26" s="80">
        <f>+SUM(P13:P21,P23:P25)</f>
        <v>0</v>
      </c>
      <c r="Q26" s="84">
        <f t="shared" si="3"/>
        <v>0.9813851612096289</v>
      </c>
      <c r="R26" s="81" t="str">
        <f t="shared" si="4"/>
        <v> -</v>
      </c>
    </row>
  </sheetData>
  <sheetProtection/>
  <mergeCells count="32">
    <mergeCell ref="F9:G11"/>
    <mergeCell ref="H9:J10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D13:D21"/>
    <mergeCell ref="E14:E21"/>
    <mergeCell ref="S14:S17"/>
    <mergeCell ref="T14:T17"/>
    <mergeCell ref="L9:M10"/>
    <mergeCell ref="N9:R11"/>
    <mergeCell ref="S9:U11"/>
    <mergeCell ref="H11:H12"/>
    <mergeCell ref="I11:I12"/>
    <mergeCell ref="J11:J12"/>
    <mergeCell ref="U14:U17"/>
    <mergeCell ref="S18:S21"/>
    <mergeCell ref="T18:T21"/>
    <mergeCell ref="U18:U21"/>
    <mergeCell ref="B23:B25"/>
    <mergeCell ref="C23:C25"/>
    <mergeCell ref="D23:D25"/>
    <mergeCell ref="E23:E25"/>
    <mergeCell ref="B13:B21"/>
    <mergeCell ref="C13:C21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2022-10-05T15:02:24Z</dcterms:modified>
  <cp:category/>
  <cp:version/>
  <cp:contentType/>
  <cp:contentStatus/>
</cp:coreProperties>
</file>